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Graph" sheetId="2" state="visible" r:id="rId4"/>
    <sheet name="Quotes" sheetId="3" state="visible" r:id="rId5"/>
    <sheet name="NYMEX GAS" sheetId="4" state="visible" r:id="rId6"/>
    <sheet name="ERCOT OFF PEAK" sheetId="5" state="visible" r:id="rId7"/>
    <sheet name="ERCOT FWD" sheetId="6" state="visible" r:id="rId8"/>
    <sheet name="Calendar" sheetId="7" state="visible" r:id="rId9"/>
    <sheet name="Curve Summary" sheetId="8" state="visible" r:id="rId10"/>
    <sheet name="FWD Strips" sheetId="9" state="visible" r:id="rId11"/>
    <sheet name="FWD Curves" sheetId="10" state="visible" r:id="rId12"/>
    <sheet name="Price it Up" sheetId="11" state="visible" r:id="rId13"/>
    <sheet name="MWH Ref" sheetId="12" state="visible" r:id="rId14"/>
    <sheet name="Profile" sheetId="13" state="visible" r:id="rId15"/>
    <sheet name="Stenos" sheetId="14" state="visible" r:id="rId16"/>
  </sheets>
  <externalReferences>
    <externalReference r:id="rId17"/>
    <externalReference r:id="rId18"/>
    <externalReference r:id="rId19"/>
  </externalReferences>
  <definedNames>
    <definedName function="false" hidden="false" localSheetId="0" name="_xlnm.Print_Area" vbProcedure="false">Cover!$A$1:$S$53</definedName>
    <definedName function="false" hidden="false" localSheetId="1" name="_xlnm.Print_Area" vbProcedure="false">Graph!$A$1:$AQ$1</definedName>
    <definedName function="false" hidden="true" localSheetId="3" name="_xlnm._FilterDatabase" vbProcedure="false">'NYMEX GAS'!$A$1:$K$1188</definedName>
    <definedName function="false" hidden="false" localSheetId="10" name="_xlnm.Print_Area" vbProcedure="false">'Price it Up'!$A$1:$K$48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<sst xmlns="http://schemas.openxmlformats.org/spreadsheetml/2006/main" count="3427" uniqueCount="217">
  <si>
    <t xml:space="preserve">EPMI ERCOT OFF PEAK P&amp;L</t>
  </si>
  <si>
    <t xml:space="preserve">Forward</t>
  </si>
  <si>
    <t xml:space="preserve">ERCOT OFF PEAK</t>
  </si>
  <si>
    <t xml:space="preserve">ERCOT</t>
  </si>
  <si>
    <t xml:space="preserve">TOTAL FORWARD</t>
  </si>
  <si>
    <t xml:space="preserve">POS</t>
  </si>
  <si>
    <t xml:space="preserve">POS CH</t>
  </si>
  <si>
    <t xml:space="preserve">PRICE</t>
  </si>
  <si>
    <t xml:space="preserve">PRICE CH</t>
  </si>
  <si>
    <t xml:space="preserve">P&amp;L</t>
  </si>
  <si>
    <t xml:space="preserve">P&amp;L CH</t>
  </si>
  <si>
    <t xml:space="preserve">Days</t>
  </si>
  <si>
    <t xml:space="preserve">Off Peak MWH</t>
  </si>
  <si>
    <t xml:space="preserve">OFF Peak Pos</t>
  </si>
  <si>
    <t xml:space="preserve">NYMEX Gas</t>
  </si>
  <si>
    <t xml:space="preserve">NATURAL GAS</t>
  </si>
  <si>
    <t xml:space="preserve">Book to Date</t>
  </si>
  <si>
    <t xml:space="preserve">Month to Date</t>
  </si>
  <si>
    <t xml:space="preserve">Daily CH</t>
  </si>
  <si>
    <t xml:space="preserve">EPMI LT MGMT </t>
  </si>
  <si>
    <t xml:space="preserve">POSITION WATCH</t>
  </si>
  <si>
    <t xml:space="preserve">Specialist</t>
  </si>
  <si>
    <t xml:space="preserve">Total</t>
  </si>
  <si>
    <t xml:space="preserve">Source</t>
  </si>
  <si>
    <t xml:space="preserve">Date</t>
  </si>
  <si>
    <t xml:space="preserve">Time</t>
  </si>
  <si>
    <t xml:space="preserve">Market</t>
  </si>
  <si>
    <t xml:space="preserve">Bid</t>
  </si>
  <si>
    <t xml:space="preserve">Offer</t>
  </si>
  <si>
    <t xml:space="preserve">APB</t>
  </si>
  <si>
    <t xml:space="preserve">Cal-02 Off Peak</t>
  </si>
  <si>
    <t xml:space="preserve">Counterparty</t>
  </si>
  <si>
    <t xml:space="preserve">Trader</t>
  </si>
  <si>
    <t xml:space="preserve">Month</t>
  </si>
  <si>
    <t xml:space="preserve">MMBtu</t>
  </si>
  <si>
    <t xml:space="preserve">Price</t>
  </si>
  <si>
    <t xml:space="preserve">Curve</t>
  </si>
  <si>
    <t xml:space="preserve">Notes</t>
  </si>
  <si>
    <t xml:space="preserve">EOL</t>
  </si>
  <si>
    <t xml:space="preserve">Eric</t>
  </si>
  <si>
    <t xml:space="preserve">DGS</t>
  </si>
  <si>
    <t xml:space="preserve">Deal #</t>
  </si>
  <si>
    <t xml:space="preserve">MW</t>
  </si>
  <si>
    <t xml:space="preserve">Hours</t>
  </si>
  <si>
    <t xml:space="preserve">LT ERCOT</t>
  </si>
  <si>
    <t xml:space="preserve">ERCOT Mngmnt</t>
  </si>
  <si>
    <t xml:space="preserve">EES</t>
  </si>
  <si>
    <t xml:space="preserve">ANP</t>
  </si>
  <si>
    <t xml:space="preserve">Reliant</t>
  </si>
  <si>
    <t xml:space="preserve">Aquila</t>
  </si>
  <si>
    <t xml:space="preserve">Morgan Stanley</t>
  </si>
  <si>
    <t xml:space="preserve">CPS</t>
  </si>
  <si>
    <t xml:space="preserve">Patrick Marable</t>
  </si>
  <si>
    <t xml:space="preserve">Walter</t>
  </si>
  <si>
    <t xml:space="preserve">Wagner</t>
  </si>
  <si>
    <t xml:space="preserve">LT Mngmnt</t>
  </si>
  <si>
    <t xml:space="preserve">Presto</t>
  </si>
  <si>
    <t xml:space="preserve">dferguson</t>
  </si>
  <si>
    <t xml:space="preserve">NE Mngmnt</t>
  </si>
  <si>
    <t xml:space="preserve">Dana</t>
  </si>
  <si>
    <t xml:space="preserve">RES</t>
  </si>
  <si>
    <t xml:space="preserve">FPL</t>
  </si>
  <si>
    <t xml:space="preserve">deanacer</t>
  </si>
  <si>
    <t xml:space="preserve">Flatten Book</t>
  </si>
  <si>
    <t xml:space="preserve">BP Energy</t>
  </si>
  <si>
    <t xml:space="preserve">Patrick15</t>
  </si>
  <si>
    <t xml:space="preserve">johnpkim</t>
  </si>
  <si>
    <t xml:space="preserve">Counterparty </t>
  </si>
  <si>
    <t xml:space="preserve">Month2</t>
  </si>
  <si>
    <t xml:space="preserve">EPMI LT ERCOT</t>
  </si>
  <si>
    <t xml:space="preserve">King</t>
  </si>
  <si>
    <t xml:space="preserve">EPMI ST ERCOT</t>
  </si>
  <si>
    <t xml:space="preserve">Paul</t>
  </si>
  <si>
    <t xml:space="preserve">OP Days</t>
  </si>
  <si>
    <t xml:space="preserve">Peak Days</t>
  </si>
  <si>
    <t xml:space="preserve">Peak Hours</t>
  </si>
  <si>
    <t xml:space="preserve">OP Hours</t>
  </si>
  <si>
    <t xml:space="preserve">24 Hours</t>
  </si>
  <si>
    <t xml:space="preserve">Curves</t>
  </si>
  <si>
    <t xml:space="preserve">% of Hours</t>
  </si>
  <si>
    <t xml:space="preserve">OFF/ON</t>
  </si>
  <si>
    <t xml:space="preserve">Peak</t>
  </si>
  <si>
    <t xml:space="preserve">7*8</t>
  </si>
  <si>
    <t xml:space="preserve">Sat</t>
  </si>
  <si>
    <t xml:space="preserve">Sun</t>
  </si>
  <si>
    <t xml:space="preserve">Sun/Holi</t>
  </si>
  <si>
    <t xml:space="preserve">OFF</t>
  </si>
  <si>
    <t xml:space="preserve">Holi</t>
  </si>
  <si>
    <t xml:space="preserve">Cal-02</t>
  </si>
  <si>
    <t xml:space="preserve">Cal-03</t>
  </si>
  <si>
    <t xml:space="preserve">Cal-04</t>
  </si>
  <si>
    <t xml:space="preserve">Cal-05</t>
  </si>
  <si>
    <t xml:space="preserve">.</t>
  </si>
  <si>
    <t xml:space="preserve">Position</t>
  </si>
  <si>
    <t xml:space="preserve">NYMEX GAS</t>
  </si>
  <si>
    <t xml:space="preserve">***PROMPT MONTH MUST BE RETRIEVED MANUALLY***</t>
  </si>
  <si>
    <t xml:space="preserve">ERCOT R6</t>
  </si>
  <si>
    <t xml:space="preserve">Delta</t>
  </si>
  <si>
    <t xml:space="preserve">Cal-01</t>
  </si>
  <si>
    <t xml:space="preserve">Q3-00</t>
  </si>
  <si>
    <t xml:space="preserve">Q4-00</t>
  </si>
  <si>
    <t xml:space="preserve">Q1-01</t>
  </si>
  <si>
    <t xml:space="preserve">Q2-01</t>
  </si>
  <si>
    <t xml:space="preserve">Q3-01</t>
  </si>
  <si>
    <t xml:space="preserve">Q4-01</t>
  </si>
  <si>
    <t xml:space="preserve">Q1-02</t>
  </si>
  <si>
    <t xml:space="preserve">Q2-02</t>
  </si>
  <si>
    <t xml:space="preserve">Q3-02</t>
  </si>
  <si>
    <t xml:space="preserve">Q4-02</t>
  </si>
  <si>
    <t xml:space="preserve">Q1-03</t>
  </si>
  <si>
    <t xml:space="preserve">Q2-03</t>
  </si>
  <si>
    <t xml:space="preserve">Q3-03</t>
  </si>
  <si>
    <t xml:space="preserve">Q4-03</t>
  </si>
  <si>
    <t xml:space="preserve">Q1-04</t>
  </si>
  <si>
    <t xml:space="preserve">Q2-04</t>
  </si>
  <si>
    <t xml:space="preserve">Q3-04</t>
  </si>
  <si>
    <t xml:space="preserve">Q4-04</t>
  </si>
  <si>
    <t xml:space="preserve">Wnt-01</t>
  </si>
  <si>
    <t xml:space="preserve">Wnt-02</t>
  </si>
  <si>
    <t xml:space="preserve">Wnt-03</t>
  </si>
  <si>
    <t xml:space="preserve">Wnt-04</t>
  </si>
  <si>
    <t xml:space="preserve">Smr-00</t>
  </si>
  <si>
    <t xml:space="preserve">Smr-01</t>
  </si>
  <si>
    <t xml:space="preserve">Smr-02</t>
  </si>
  <si>
    <t xml:space="preserve">Smr-03</t>
  </si>
  <si>
    <t xml:space="preserve">Smr-04</t>
  </si>
  <si>
    <t xml:space="preserve">Spr-01</t>
  </si>
  <si>
    <t xml:space="preserve">Spr-02</t>
  </si>
  <si>
    <t xml:space="preserve">Spr-03</t>
  </si>
  <si>
    <t xml:space="preserve">Spr-04</t>
  </si>
  <si>
    <t xml:space="preserve">$Price</t>
  </si>
  <si>
    <t xml:space="preserve">WtdAvg</t>
  </si>
  <si>
    <t xml:space="preserve">BalMo</t>
  </si>
  <si>
    <t xml:space="preserve">2*16</t>
  </si>
  <si>
    <t xml:space="preserve">% Hours</t>
  </si>
  <si>
    <t xml:space="preserve">Nov</t>
  </si>
  <si>
    <t xml:space="preserve">Dec</t>
  </si>
  <si>
    <t xml:space="preserve">Change</t>
  </si>
  <si>
    <t xml:space="preserve">J/F</t>
  </si>
  <si>
    <t xml:space="preserve">M/A</t>
  </si>
  <si>
    <t xml:space="preserve">May</t>
  </si>
  <si>
    <t xml:space="preserve">June</t>
  </si>
  <si>
    <t xml:space="preserve">J/A</t>
  </si>
  <si>
    <t xml:space="preserve">Sep</t>
  </si>
  <si>
    <t xml:space="preserve">Q4</t>
  </si>
  <si>
    <t xml:space="preserve">2x24 7.4 HR offer to Dow</t>
  </si>
  <si>
    <t xml:space="preserve">PEAK POWER</t>
  </si>
  <si>
    <t xml:space="preserve">Holidays</t>
  </si>
  <si>
    <t xml:space="preserve">ON-PEAK Hrs</t>
  </si>
  <si>
    <t xml:space="preserve">OFF-PEAK Hrs</t>
  </si>
  <si>
    <t xml:space="preserve">7x8 Hrs</t>
  </si>
  <si>
    <t xml:space="preserve">2x16 Hrs</t>
  </si>
  <si>
    <t xml:space="preserve">Peak Contact</t>
  </si>
  <si>
    <t xml:space="preserve">Off Peak Contract</t>
  </si>
  <si>
    <t xml:space="preserve">Total Hrs</t>
  </si>
  <si>
    <t xml:space="preserve">***Daylight Savings Time not accounted for (-1)</t>
  </si>
  <si>
    <t xml:space="preserve">***Daylight Savings Time not accounted for (+1)</t>
  </si>
  <si>
    <t xml:space="preserve">CALENDARS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</si>
  <si>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</si>
  <si>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</si>
  <si>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</si>
  <si>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</si>
  <si>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</si>
  <si>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Cal-11</t>
  </si>
  <si>
    <t xml:space="preserve">Cal-12</t>
  </si>
  <si>
    <t xml:space="preserve">Cal-13</t>
  </si>
  <si>
    <t xml:space="preserve">Cal-14</t>
  </si>
  <si>
    <t xml:space="preserve">Cal-15</t>
  </si>
  <si>
    <t xml:space="preserve">Cal-16</t>
  </si>
  <si>
    <t xml:space="preserve">Cal-17</t>
  </si>
  <si>
    <t xml:space="preserve">Cal-18</t>
  </si>
  <si>
    <t xml:space="preserve">SUMMERS</t>
  </si>
  <si>
    <t xml:space="preserve">Sum-01</t>
  </si>
  <si>
    <t xml:space="preserve">Sum-02</t>
  </si>
  <si>
    <t xml:space="preserve">Sum-03</t>
  </si>
  <si>
    <t xml:space="preserve">Sum-04</t>
  </si>
  <si>
    <t xml:space="preserve">Sum-05</t>
  </si>
  <si>
    <t xml:space="preserve">Sum-06</t>
  </si>
  <si>
    <t xml:space="preserve">Sum-07</t>
  </si>
  <si>
    <t xml:space="preserve">Sum-08</t>
  </si>
  <si>
    <t xml:space="preserve">Sum-09</t>
  </si>
  <si>
    <t xml:space="preserve">Sum-10</t>
  </si>
  <si>
    <t xml:space="preserve">Sum-11</t>
  </si>
  <si>
    <t xml:space="preserve">Sum-12</t>
  </si>
  <si>
    <t xml:space="preserve">Sum-13</t>
  </si>
  <si>
    <t xml:space="preserve">Sum-14</t>
  </si>
  <si>
    <t xml:space="preserve">Sum-15</t>
  </si>
  <si>
    <t xml:space="preserve">Sum-16</t>
  </si>
  <si>
    <t xml:space="preserve">Sum-17</t>
  </si>
  <si>
    <t xml:space="preserve">Sum-18</t>
  </si>
  <si>
    <t xml:space="preserve">Daily Price Profile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</si>
  <si>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</si>
  <si>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</si>
  <si>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</si>
  <si>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</si>
  <si>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</si>
  <si>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</si>
  <si>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</si>
  <si>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Oct</t>
  </si>
  <si>
    <t xml:space="preserve">HR</t>
  </si>
  <si>
    <t xml:space="preserve">Bal Mo Curve Shift</t>
  </si>
  <si>
    <t xml:space="preserve">MW Long</t>
  </si>
  <si>
    <t xml:space="preserve">Mark</t>
  </si>
  <si>
    <t xml:space="preserve">Curve Shift</t>
  </si>
  <si>
    <t xml:space="preserve">This Weekend</t>
  </si>
  <si>
    <t xml:space="preserve">Last 3 Weekend</t>
  </si>
  <si>
    <t xml:space="preserve">Total Curve Shift</t>
  </si>
  <si>
    <t xml:space="preserve">2*8</t>
  </si>
  <si>
    <t xml:space="preserve">1*8</t>
  </si>
  <si>
    <t xml:space="preserve">Steno</t>
  </si>
  <si>
    <t xml:space="preserve">Phone</t>
  </si>
  <si>
    <t xml:space="preserve">Makkai</t>
  </si>
  <si>
    <t xml:space="preserve">5-621</t>
  </si>
  <si>
    <t xml:space="preserve">3-1541</t>
  </si>
  <si>
    <t xml:space="preserve">3-0403</t>
  </si>
  <si>
    <t xml:space="preserve">Andrea</t>
  </si>
  <si>
    <t xml:space="preserve">5-610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</si>
</sst>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_(* #,##0.00_);_(* \(#,##0.00\);_(* \-??_);_(@_)"/>
    <numFmt numFmtId="166" formatCode="_(* #,##0_);_(* \(#,##0\);_(* \-??_);_(@_)"/>
    <numFmt numFmtId="167" formatCode="m/d/yy"/>
    <numFmt numFmtId="168" formatCode="[$-409]m/d/yyyy"/>
    <numFmt numFmtId="169" formatCode="[$-409]mmm\-yy"/>
    <numFmt numFmtId="170" formatCode="0.0000_);[RED]\(0.0000\)"/>
    <numFmt numFmtId="171" formatCode="_(* #,##0.000_);_(* \(#,##0.000\);_(* \-??_);_(@_)"/>
    <numFmt numFmtId="172" formatCode="\$#,##0_);[RED]&quot;($&quot;#,##0\)"/>
    <numFmt numFmtId="173" formatCode="\$#,##0"/>
    <numFmt numFmtId="174" formatCode="_(* #,##0.0_);_(* \(#,##0.0\);_(* \-??_);_(@_)"/>
    <numFmt numFmtId="175" formatCode="[$-409]h:mm\ AM/PM"/>
    <numFmt numFmtId="176" formatCode="[$-409]d\-mmm\-yy"/>
    <numFmt numFmtId="177" formatCode="dd\-mmm\-yy"/>
    <numFmt numFmtId="178" formatCode="0_);[RED]\(0\)"/>
    <numFmt numFmtId="179" formatCode="0.000_);[RED]\(0.000\)"/>
    <numFmt numFmtId="180" formatCode="0.00_);[RED]\(0.00\)"/>
    <numFmt numFmtId="181" formatCode="#,##0"/>
    <numFmt numFmtId="182" formatCode="0.00"/>
    <numFmt numFmtId="183" formatCode="0%"/>
    <numFmt numFmtId="184" formatCode="0.0%"/>
    <numFmt numFmtId="185" formatCode="@"/>
    <numFmt numFmtId="186" formatCode="0.000"/>
    <numFmt numFmtId="187" formatCode="_(\$* #,##0.00_);_(\$* \(#,##0.00\);_(\$* \-??_);_(@_)"/>
    <numFmt numFmtId="188" formatCode="0.0000"/>
    <numFmt numFmtId="189" formatCode="0"/>
    <numFmt numFmtId="190" formatCode="dd\-mmm\-yy_);[RED]dd\-mmm\-yy_)"/>
    <numFmt numFmtId="191" formatCode="mmm\-yy_)"/>
    <numFmt numFmtId="192" formatCode="#,##0.0000_);\(#,##0.0000\)"/>
    <numFmt numFmtId="193" formatCode="_(\$* #,##0_);_(\$* \(#,##0\);_(\$* \-??_);_(@_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sz val="16"/>
      <name val="Arial"/>
      <family val="2"/>
    </font>
    <font>
      <b val="true"/>
      <sz val="14"/>
      <name val="Arial"/>
      <family val="2"/>
    </font>
    <font>
      <b val="true"/>
      <u val="single"/>
      <sz val="12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 val="true"/>
      <sz val="12"/>
      <color rgb="FF000000"/>
      <name val="Arial"/>
      <family val="2"/>
    </font>
    <font>
      <sz val="9"/>
      <color rgb="FF000000"/>
      <name val="Arial"/>
      <family val="2"/>
    </font>
    <font>
      <sz val="10.25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0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00"/>
      <name val="Arial"/>
      <family val="2"/>
    </font>
    <font>
      <b val="true"/>
      <sz val="10"/>
      <color rgb="FFFFFF0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sz val="10"/>
      <color rgb="FF000000"/>
      <name val="Courier New"/>
      <family val="3"/>
    </font>
  </fonts>
  <fills count="1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FFCC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5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9" fillId="9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15" fillId="9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5" fillId="8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9" fillId="9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15" fillId="9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5" fillId="8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9" fillId="9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15" fillId="9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5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9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23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5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88" fontId="2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9" fontId="9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3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3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2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3" borderId="2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3" borderId="2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3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23" fillId="11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3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3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12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1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2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externalLink" Target="externalLinks/externalLink2.xml"/><Relationship Id="rId19" Type="http://schemas.openxmlformats.org/officeDocument/2006/relationships/externalLink" Target="externalLinks/externalLink3.xml"/><Relationship Id="rId2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EPMI ERCOT OFF PEAK</a:t>
            </a:r>
          </a:p>
        </c:rich>
      </c:tx>
      <c:layout>
        <c:manualLayout>
          <c:xMode val="edge"/>
          <c:yMode val="edge"/>
          <c:x val="0.366285714285714"/>
          <c:y val="0.044236602628918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1428571428571"/>
          <c:y val="0.125252780586451"/>
          <c:w val="0.962857142857143"/>
          <c:h val="0.842391304347826"/>
        </c:manualLayout>
      </c:layout>
      <c:lineChart>
        <c:grouping val="standard"/>
        <c:varyColors val="0"/>
        <c:ser>
          <c:idx val="0"/>
          <c:order val="0"/>
          <c:tx>
            <c:strRef>
              <c:f>Graph!$D$3</c:f>
              <c:strCache>
                <c:ptCount val="1"/>
                <c:pt idx="0">
                  <c:v>Specialist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square"/>
            <c:size val="6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Graph!$A$4:$A$51</c:f>
              <c:strCache>
                <c:ptCount val="48"/>
                <c:pt idx="0">
                  <c:v>10/29/2001</c:v>
                </c:pt>
                <c:pt idx="1">
                  <c:v>10/30/2001</c:v>
                </c:pt>
                <c:pt idx="2">
                  <c:v>10/31/2001</c:v>
                </c:pt>
                <c:pt idx="3">
                  <c:v>11/1/2001</c:v>
                </c:pt>
                <c:pt idx="4">
                  <c:v>11/2/2001</c:v>
                </c:pt>
                <c:pt idx="5">
                  <c:v>11/3/2001</c:v>
                </c:pt>
                <c:pt idx="6">
                  <c:v>11/6/2001</c:v>
                </c:pt>
                <c:pt idx="7">
                  <c:v>11/7/2001</c:v>
                </c:pt>
                <c:pt idx="8">
                  <c:v>11/8/2001</c:v>
                </c:pt>
                <c:pt idx="9">
                  <c:v>11/9/2001</c:v>
                </c:pt>
                <c:pt idx="10">
                  <c:v>11/12/2001</c:v>
                </c:pt>
                <c:pt idx="11">
                  <c:v>11/13/2001</c:v>
                </c:pt>
                <c:pt idx="12">
                  <c:v>11/14/2001</c:v>
                </c:pt>
                <c:pt idx="13">
                  <c:v>11/15/2001</c:v>
                </c:pt>
                <c:pt idx="14">
                  <c:v>11/16/2001</c:v>
                </c:pt>
                <c:pt idx="15">
                  <c:v>11/19/2001</c:v>
                </c:pt>
                <c:pt idx="16">
                  <c:v>11/20/2001</c:v>
                </c:pt>
                <c:pt idx="17">
                  <c:v>11/21/2001</c:v>
                </c:pt>
                <c:pt idx="18">
                  <c:v>11/26/2001</c:v>
                </c:pt>
                <c:pt idx="19">
                  <c:v>11/27/2001</c:v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</c:strCache>
            </c:strRef>
          </c:cat>
          <c:val>
            <c:numRef>
              <c:f>Graph!$B$4:$B$51</c:f>
              <c:numCache>
                <c:formatCode>\$#,##0_);[RED]"($"#,##0\)</c:formatCode>
                <c:ptCount val="48"/>
                <c:pt idx="0">
                  <c:v>534882</c:v>
                </c:pt>
                <c:pt idx="1">
                  <c:v>507131</c:v>
                </c:pt>
                <c:pt idx="2">
                  <c:v>443985</c:v>
                </c:pt>
                <c:pt idx="3">
                  <c:v>556793</c:v>
                </c:pt>
                <c:pt idx="4">
                  <c:v>509543</c:v>
                </c:pt>
                <c:pt idx="5">
                  <c:v>850782</c:v>
                </c:pt>
                <c:pt idx="6">
                  <c:v>797186</c:v>
                </c:pt>
                <c:pt idx="7">
                  <c:v>809875</c:v>
                </c:pt>
                <c:pt idx="8">
                  <c:v>764315</c:v>
                </c:pt>
                <c:pt idx="9">
                  <c:v>657935</c:v>
                </c:pt>
                <c:pt idx="10">
                  <c:v>1056531</c:v>
                </c:pt>
                <c:pt idx="11">
                  <c:v>998835</c:v>
                </c:pt>
                <c:pt idx="12">
                  <c:v>854651</c:v>
                </c:pt>
                <c:pt idx="13">
                  <c:v>1207432</c:v>
                </c:pt>
                <c:pt idx="14">
                  <c:v>1101215</c:v>
                </c:pt>
                <c:pt idx="15">
                  <c:v>237075</c:v>
                </c:pt>
                <c:pt idx="16">
                  <c:v>405215</c:v>
                </c:pt>
                <c:pt idx="17">
                  <c:v>430160</c:v>
                </c:pt>
                <c:pt idx="18">
                  <c:v>763812</c:v>
                </c:pt>
                <c:pt idx="19">
                  <c:v>923091</c:v>
                </c:pt>
                <c:pt idx="20">
                  <c:v>923091</c:v>
                </c:pt>
                <c:pt idx="21">
                  <c:v>923091</c:v>
                </c:pt>
                <c:pt idx="22">
                  <c:v>923091</c:v>
                </c:pt>
                <c:pt idx="23">
                  <c:v>923091</c:v>
                </c:pt>
                <c:pt idx="24">
                  <c:v>923091</c:v>
                </c:pt>
                <c:pt idx="25">
                  <c:v>923091</c:v>
                </c:pt>
                <c:pt idx="26">
                  <c:v>923091</c:v>
                </c:pt>
                <c:pt idx="27">
                  <c:v>923091</c:v>
                </c:pt>
                <c:pt idx="28">
                  <c:v>923091</c:v>
                </c:pt>
                <c:pt idx="29">
                  <c:v>923091</c:v>
                </c:pt>
                <c:pt idx="30">
                  <c:v>923091</c:v>
                </c:pt>
                <c:pt idx="31">
                  <c:v>923091</c:v>
                </c:pt>
                <c:pt idx="32">
                  <c:v>923091</c:v>
                </c:pt>
                <c:pt idx="33">
                  <c:v>923091</c:v>
                </c:pt>
                <c:pt idx="34">
                  <c:v>923091</c:v>
                </c:pt>
                <c:pt idx="35">
                  <c:v>923091</c:v>
                </c:pt>
                <c:pt idx="36">
                  <c:v>923091</c:v>
                </c:pt>
                <c:pt idx="37">
                  <c:v>923091</c:v>
                </c:pt>
                <c:pt idx="38">
                  <c:v>923091</c:v>
                </c:pt>
                <c:pt idx="39">
                  <c:v>923091</c:v>
                </c:pt>
                <c:pt idx="40">
                  <c:v>923091</c:v>
                </c:pt>
                <c:pt idx="41">
                  <c:v>923091</c:v>
                </c:pt>
                <c:pt idx="42">
                  <c:v>923091</c:v>
                </c:pt>
                <c:pt idx="43">
                  <c:v>923091</c:v>
                </c:pt>
                <c:pt idx="44">
                  <c:v>923091</c:v>
                </c:pt>
                <c:pt idx="45">
                  <c:v>923091</c:v>
                </c:pt>
                <c:pt idx="46">
                  <c:v>923091</c:v>
                </c:pt>
                <c:pt idx="47">
                  <c:v>923091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753657"/>
        <c:axId val="17414096"/>
      </c:lineChart>
      <c:catAx>
        <c:axId val="8175365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14096"/>
        <c:crossesAt val="0"/>
        <c:auto val="1"/>
        <c:lblAlgn val="ctr"/>
        <c:lblOffset val="100"/>
        <c:noMultiLvlLbl val="0"/>
      </c:catAx>
      <c:valAx>
        <c:axId val="174140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_);[RED]&quot;($&quot;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753657"/>
        <c:crossesAt val="1"/>
        <c:crossBetween val="midCat"/>
      </c:valAx>
      <c:spPr>
        <a:solidFill>
          <a:srgbClr val="cccc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EPMI ERCOT OFF PEAK</a:t>
            </a:r>
          </a:p>
        </c:rich>
      </c:tx>
      <c:layout>
        <c:manualLayout>
          <c:xMode val="edge"/>
          <c:yMode val="edge"/>
          <c:x val="0.331332052513609"/>
          <c:y val="0.049865037647393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8667947486391"/>
          <c:y val="0.140076715442534"/>
          <c:w val="0.958133205251361"/>
          <c:h val="0.823696547805086"/>
        </c:manualLayout>
      </c:layout>
      <c:lineChart>
        <c:grouping val="standard"/>
        <c:varyColors val="0"/>
        <c:ser>
          <c:idx val="0"/>
          <c:order val="0"/>
          <c:tx>
            <c:strRef>
              <c:f>Graph!$D$3</c:f>
              <c:strCache>
                <c:ptCount val="1"/>
                <c:pt idx="0">
                  <c:v>Specialist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square"/>
            <c:size val="6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Graph!$A$4:$A$51</c:f>
              <c:strCache>
                <c:ptCount val="48"/>
                <c:pt idx="0">
                  <c:v>10/29/2001</c:v>
                </c:pt>
                <c:pt idx="1">
                  <c:v>10/30/2001</c:v>
                </c:pt>
                <c:pt idx="2">
                  <c:v>10/31/2001</c:v>
                </c:pt>
                <c:pt idx="3">
                  <c:v>11/1/2001</c:v>
                </c:pt>
                <c:pt idx="4">
                  <c:v>11/2/2001</c:v>
                </c:pt>
                <c:pt idx="5">
                  <c:v>11/3/2001</c:v>
                </c:pt>
                <c:pt idx="6">
                  <c:v>11/6/2001</c:v>
                </c:pt>
                <c:pt idx="7">
                  <c:v>11/7/2001</c:v>
                </c:pt>
                <c:pt idx="8">
                  <c:v>11/8/2001</c:v>
                </c:pt>
                <c:pt idx="9">
                  <c:v>11/9/2001</c:v>
                </c:pt>
                <c:pt idx="10">
                  <c:v>11/12/2001</c:v>
                </c:pt>
                <c:pt idx="11">
                  <c:v>11/13/2001</c:v>
                </c:pt>
                <c:pt idx="12">
                  <c:v>11/14/2001</c:v>
                </c:pt>
                <c:pt idx="13">
                  <c:v>11/15/2001</c:v>
                </c:pt>
                <c:pt idx="14">
                  <c:v>11/16/2001</c:v>
                </c:pt>
                <c:pt idx="15">
                  <c:v>11/19/2001</c:v>
                </c:pt>
                <c:pt idx="16">
                  <c:v>11/20/2001</c:v>
                </c:pt>
                <c:pt idx="17">
                  <c:v>11/21/2001</c:v>
                </c:pt>
                <c:pt idx="18">
                  <c:v>11/26/2001</c:v>
                </c:pt>
                <c:pt idx="19">
                  <c:v>11/27/2001</c:v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</c:strCache>
            </c:strRef>
          </c:cat>
          <c:val>
            <c:numRef>
              <c:f>Graph!$B$4:$B$51</c:f>
              <c:numCache>
                <c:formatCode>\$#,##0_);[RED]"($"#,##0\)</c:formatCode>
                <c:ptCount val="48"/>
                <c:pt idx="0">
                  <c:v>534882</c:v>
                </c:pt>
                <c:pt idx="1">
                  <c:v>507131</c:v>
                </c:pt>
                <c:pt idx="2">
                  <c:v>443985</c:v>
                </c:pt>
                <c:pt idx="3">
                  <c:v>556793</c:v>
                </c:pt>
                <c:pt idx="4">
                  <c:v>509543</c:v>
                </c:pt>
                <c:pt idx="5">
                  <c:v>850782</c:v>
                </c:pt>
                <c:pt idx="6">
                  <c:v>797186</c:v>
                </c:pt>
                <c:pt idx="7">
                  <c:v>809875</c:v>
                </c:pt>
                <c:pt idx="8">
                  <c:v>764315</c:v>
                </c:pt>
                <c:pt idx="9">
                  <c:v>657935</c:v>
                </c:pt>
                <c:pt idx="10">
                  <c:v>1056531</c:v>
                </c:pt>
                <c:pt idx="11">
                  <c:v>998835</c:v>
                </c:pt>
                <c:pt idx="12">
                  <c:v>854651</c:v>
                </c:pt>
                <c:pt idx="13">
                  <c:v>1207432</c:v>
                </c:pt>
                <c:pt idx="14">
                  <c:v>1101215</c:v>
                </c:pt>
                <c:pt idx="15">
                  <c:v>237075</c:v>
                </c:pt>
                <c:pt idx="16">
                  <c:v>405215</c:v>
                </c:pt>
                <c:pt idx="17">
                  <c:v>430160</c:v>
                </c:pt>
                <c:pt idx="18">
                  <c:v>763812</c:v>
                </c:pt>
                <c:pt idx="19">
                  <c:v>923091</c:v>
                </c:pt>
                <c:pt idx="20">
                  <c:v>923091</c:v>
                </c:pt>
                <c:pt idx="21">
                  <c:v>923091</c:v>
                </c:pt>
                <c:pt idx="22">
                  <c:v>923091</c:v>
                </c:pt>
                <c:pt idx="23">
                  <c:v>923091</c:v>
                </c:pt>
                <c:pt idx="24">
                  <c:v>923091</c:v>
                </c:pt>
                <c:pt idx="25">
                  <c:v>923091</c:v>
                </c:pt>
                <c:pt idx="26">
                  <c:v>923091</c:v>
                </c:pt>
                <c:pt idx="27">
                  <c:v>923091</c:v>
                </c:pt>
                <c:pt idx="28">
                  <c:v>923091</c:v>
                </c:pt>
                <c:pt idx="29">
                  <c:v>923091</c:v>
                </c:pt>
                <c:pt idx="30">
                  <c:v>923091</c:v>
                </c:pt>
                <c:pt idx="31">
                  <c:v>923091</c:v>
                </c:pt>
                <c:pt idx="32">
                  <c:v>923091</c:v>
                </c:pt>
                <c:pt idx="33">
                  <c:v>923091</c:v>
                </c:pt>
                <c:pt idx="34">
                  <c:v>923091</c:v>
                </c:pt>
                <c:pt idx="35">
                  <c:v>923091</c:v>
                </c:pt>
                <c:pt idx="36">
                  <c:v>923091</c:v>
                </c:pt>
                <c:pt idx="37">
                  <c:v>923091</c:v>
                </c:pt>
                <c:pt idx="38">
                  <c:v>923091</c:v>
                </c:pt>
                <c:pt idx="39">
                  <c:v>923091</c:v>
                </c:pt>
                <c:pt idx="40">
                  <c:v>923091</c:v>
                </c:pt>
                <c:pt idx="41">
                  <c:v>923091</c:v>
                </c:pt>
                <c:pt idx="42">
                  <c:v>923091</c:v>
                </c:pt>
                <c:pt idx="43">
                  <c:v>923091</c:v>
                </c:pt>
                <c:pt idx="44">
                  <c:v>923091</c:v>
                </c:pt>
                <c:pt idx="45">
                  <c:v>923091</c:v>
                </c:pt>
                <c:pt idx="46">
                  <c:v>923091</c:v>
                </c:pt>
                <c:pt idx="47">
                  <c:v>923091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580159"/>
        <c:axId val="94113583"/>
      </c:lineChart>
      <c:catAx>
        <c:axId val="2458015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113583"/>
        <c:crossesAt val="0"/>
        <c:auto val="1"/>
        <c:lblAlgn val="ctr"/>
        <c:lblOffset val="100"/>
        <c:noMultiLvlLbl val="0"/>
      </c:catAx>
      <c:valAx>
        <c:axId val="941135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_);[RED]&quot;($&quot;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5801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70560</xdr:colOff>
      <xdr:row>25</xdr:row>
      <xdr:rowOff>152280</xdr:rowOff>
    </xdr:from>
    <xdr:to>
      <xdr:col>16</xdr:col>
      <xdr:colOff>553320</xdr:colOff>
      <xdr:row>43</xdr:row>
      <xdr:rowOff>28440</xdr:rowOff>
    </xdr:to>
    <xdr:graphicFrame>
      <xdr:nvGraphicFramePr>
        <xdr:cNvPr id="0" name="Chart 1"/>
        <xdr:cNvGraphicFramePr/>
      </xdr:nvGraphicFramePr>
      <xdr:xfrm>
        <a:off x="4571280" y="4267080"/>
        <a:ext cx="5039640" cy="284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181080</xdr:colOff>
      <xdr:row>2</xdr:row>
      <xdr:rowOff>142560</xdr:rowOff>
    </xdr:from>
    <xdr:to>
      <xdr:col>12</xdr:col>
      <xdr:colOff>151560</xdr:colOff>
      <xdr:row>18</xdr:row>
      <xdr:rowOff>75960</xdr:rowOff>
    </xdr:to>
    <xdr:graphicFrame>
      <xdr:nvGraphicFramePr>
        <xdr:cNvPr id="1" name="Chart 1"/>
        <xdr:cNvGraphicFramePr/>
      </xdr:nvGraphicFramePr>
      <xdr:xfrm>
        <a:off x="4225320" y="466560"/>
        <a:ext cx="4496760" cy="253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S_11.27.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Region/R6_1127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Daily%20Price%20Sheet1_oldversi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Graph"/>
      <sheetName val="NYMEX GAS"/>
      <sheetName val="ERCOT OFF PEAK"/>
      <sheetName val="ERCOT FWD"/>
      <sheetName val="Calendar"/>
      <sheetName val="Curve Summary"/>
      <sheetName val="FWD Strips"/>
      <sheetName val="FWD Curves"/>
      <sheetName val="Price it Up"/>
      <sheetName val="MWH Ref"/>
      <sheetName val="Profile"/>
      <sheetName val="P&amp;L"/>
      <sheetName val="Stenos"/>
    </sheetNames>
    <sheetDataSet>
      <sheetData sheetId="0">
        <row r="7">
          <cell r="B7">
            <v>0</v>
          </cell>
        </row>
        <row r="7">
          <cell r="D7">
            <v>17.5</v>
          </cell>
        </row>
        <row r="7">
          <cell r="F7">
            <v>71424</v>
          </cell>
        </row>
        <row r="7">
          <cell r="I7">
            <v>0</v>
          </cell>
        </row>
        <row r="7">
          <cell r="K7">
            <v>20</v>
          </cell>
        </row>
        <row r="7">
          <cell r="M7">
            <v>0</v>
          </cell>
        </row>
        <row r="7">
          <cell r="P7">
            <v>0</v>
          </cell>
        </row>
        <row r="7">
          <cell r="R7">
            <v>71424</v>
          </cell>
        </row>
        <row r="8">
          <cell r="B8">
            <v>-200</v>
          </cell>
        </row>
        <row r="8">
          <cell r="D8">
            <v>16</v>
          </cell>
        </row>
        <row r="8">
          <cell r="F8">
            <v>92823.5188293456</v>
          </cell>
        </row>
        <row r="8">
          <cell r="I8">
            <v>-50</v>
          </cell>
        </row>
        <row r="8">
          <cell r="K8">
            <v>22.75</v>
          </cell>
        </row>
        <row r="8">
          <cell r="M8">
            <v>-100800</v>
          </cell>
        </row>
        <row r="8">
          <cell r="P8">
            <v>-250</v>
          </cell>
        </row>
        <row r="8">
          <cell r="R8">
            <v>-7976.48117065434</v>
          </cell>
        </row>
        <row r="9">
          <cell r="B9">
            <v>-150</v>
          </cell>
        </row>
        <row r="9">
          <cell r="D9">
            <v>19.154</v>
          </cell>
        </row>
        <row r="9">
          <cell r="F9">
            <v>57132.2064636229</v>
          </cell>
        </row>
        <row r="9">
          <cell r="I9">
            <v>50</v>
          </cell>
        </row>
        <row r="9">
          <cell r="K9">
            <v>25.32</v>
          </cell>
        </row>
        <row r="9">
          <cell r="M9">
            <v>-62128</v>
          </cell>
        </row>
        <row r="9">
          <cell r="P9">
            <v>-100</v>
          </cell>
        </row>
        <row r="9">
          <cell r="R9">
            <v>-4995.79353637711</v>
          </cell>
        </row>
        <row r="10">
          <cell r="B10">
            <v>-150</v>
          </cell>
        </row>
        <row r="10">
          <cell r="D10">
            <v>18.1485454545455</v>
          </cell>
        </row>
        <row r="10">
          <cell r="F10">
            <v>122128.82331543</v>
          </cell>
        </row>
        <row r="10">
          <cell r="I10">
            <v>50</v>
          </cell>
        </row>
        <row r="10">
          <cell r="K10">
            <v>24.57</v>
          </cell>
        </row>
        <row r="10">
          <cell r="M10">
            <v>-68480</v>
          </cell>
        </row>
        <row r="10">
          <cell r="P10">
            <v>-100</v>
          </cell>
        </row>
        <row r="10">
          <cell r="R10">
            <v>53648.8233154297</v>
          </cell>
        </row>
        <row r="11">
          <cell r="B11">
            <v>-200</v>
          </cell>
        </row>
        <row r="11">
          <cell r="D11">
            <v>17.9806274509804</v>
          </cell>
        </row>
        <row r="11">
          <cell r="F11">
            <v>136705.823345947</v>
          </cell>
        </row>
        <row r="11">
          <cell r="I11">
            <v>0</v>
          </cell>
        </row>
        <row r="11">
          <cell r="K11">
            <v>24.75</v>
          </cell>
        </row>
        <row r="11">
          <cell r="M11">
            <v>0</v>
          </cell>
        </row>
        <row r="11">
          <cell r="P11">
            <v>-200</v>
          </cell>
        </row>
        <row r="11">
          <cell r="R11">
            <v>136705.823345947</v>
          </cell>
        </row>
        <row r="12">
          <cell r="B12">
            <v>-200</v>
          </cell>
        </row>
        <row r="12">
          <cell r="D12">
            <v>17.3362608695652</v>
          </cell>
        </row>
        <row r="12">
          <cell r="F12">
            <v>183077.180834961</v>
          </cell>
        </row>
        <row r="12">
          <cell r="I12">
            <v>0</v>
          </cell>
        </row>
        <row r="12">
          <cell r="K12">
            <v>24.45</v>
          </cell>
        </row>
        <row r="12">
          <cell r="M12">
            <v>0</v>
          </cell>
        </row>
        <row r="12">
          <cell r="P12">
            <v>-200</v>
          </cell>
        </row>
        <row r="12">
          <cell r="R12">
            <v>183077.180834961</v>
          </cell>
        </row>
        <row r="13">
          <cell r="B13">
            <v>-450</v>
          </cell>
        </row>
        <row r="13">
          <cell r="D13">
            <v>18.3262448979592</v>
          </cell>
        </row>
        <row r="13">
          <cell r="F13">
            <v>179610.4</v>
          </cell>
        </row>
        <row r="13">
          <cell r="I13">
            <v>0</v>
          </cell>
        </row>
        <row r="13">
          <cell r="K13">
            <v>26.795</v>
          </cell>
        </row>
        <row r="13">
          <cell r="M13">
            <v>0</v>
          </cell>
        </row>
        <row r="13">
          <cell r="P13">
            <v>-450</v>
          </cell>
        </row>
        <row r="13">
          <cell r="R13">
            <v>179610.4</v>
          </cell>
        </row>
        <row r="14">
          <cell r="B14">
            <v>-250</v>
          </cell>
        </row>
        <row r="14">
          <cell r="D14">
            <v>20.0258</v>
          </cell>
        </row>
        <row r="14">
          <cell r="F14">
            <v>91339.9981689453</v>
          </cell>
        </row>
        <row r="14">
          <cell r="I14">
            <v>0</v>
          </cell>
        </row>
        <row r="14">
          <cell r="K14">
            <v>30.45</v>
          </cell>
        </row>
        <row r="14">
          <cell r="M14">
            <v>0</v>
          </cell>
        </row>
        <row r="14">
          <cell r="P14">
            <v>-250</v>
          </cell>
        </row>
        <row r="14">
          <cell r="R14">
            <v>91339.9981689453</v>
          </cell>
        </row>
        <row r="15">
          <cell r="B15">
            <v>-550</v>
          </cell>
        </row>
        <row r="15">
          <cell r="D15">
            <v>23.998</v>
          </cell>
        </row>
        <row r="15">
          <cell r="F15">
            <v>-24241.7316711428</v>
          </cell>
        </row>
        <row r="15">
          <cell r="I15">
            <v>0</v>
          </cell>
        </row>
        <row r="15">
          <cell r="K15">
            <v>38.35</v>
          </cell>
        </row>
        <row r="15">
          <cell r="M15">
            <v>0</v>
          </cell>
        </row>
        <row r="15">
          <cell r="P15">
            <v>-550</v>
          </cell>
        </row>
        <row r="15">
          <cell r="R15">
            <v>-24241.7316711428</v>
          </cell>
        </row>
        <row r="16">
          <cell r="B16">
            <v>-550</v>
          </cell>
        </row>
        <row r="16">
          <cell r="D16">
            <v>23.7620816326531</v>
          </cell>
        </row>
        <row r="16">
          <cell r="F16">
            <v>22478.2680847177</v>
          </cell>
        </row>
        <row r="16">
          <cell r="I16">
            <v>0</v>
          </cell>
        </row>
        <row r="16">
          <cell r="K16">
            <v>38.35</v>
          </cell>
        </row>
        <row r="16">
          <cell r="M16">
            <v>0</v>
          </cell>
        </row>
        <row r="16">
          <cell r="P16">
            <v>-550</v>
          </cell>
        </row>
        <row r="16">
          <cell r="R16">
            <v>22478.2680847177</v>
          </cell>
        </row>
        <row r="17">
          <cell r="B17">
            <v>-250</v>
          </cell>
        </row>
        <row r="17">
          <cell r="D17">
            <v>18.72988</v>
          </cell>
        </row>
        <row r="17">
          <cell r="F17">
            <v>174603.635131836</v>
          </cell>
        </row>
        <row r="17">
          <cell r="I17">
            <v>0</v>
          </cell>
        </row>
        <row r="17">
          <cell r="K17">
            <v>27.5</v>
          </cell>
        </row>
        <row r="17">
          <cell r="M17">
            <v>0</v>
          </cell>
        </row>
        <row r="17">
          <cell r="P17">
            <v>-250</v>
          </cell>
        </row>
        <row r="17">
          <cell r="R17">
            <v>174603.635131836</v>
          </cell>
        </row>
        <row r="18">
          <cell r="B18">
            <v>-350</v>
          </cell>
        </row>
        <row r="18">
          <cell r="D18">
            <v>17.8158510638298</v>
          </cell>
        </row>
        <row r="18">
          <cell r="F18">
            <v>261114</v>
          </cell>
        </row>
        <row r="18">
          <cell r="I18">
            <v>0</v>
          </cell>
        </row>
        <row r="18">
          <cell r="K18">
            <v>27.63</v>
          </cell>
        </row>
        <row r="18">
          <cell r="M18">
            <v>0</v>
          </cell>
        </row>
        <row r="18">
          <cell r="P18">
            <v>-350</v>
          </cell>
        </row>
        <row r="18">
          <cell r="R18">
            <v>261114</v>
          </cell>
        </row>
        <row r="19">
          <cell r="B19">
            <v>-350</v>
          </cell>
        </row>
        <row r="19">
          <cell r="D19">
            <v>18.386</v>
          </cell>
        </row>
        <row r="19">
          <cell r="F19">
            <v>197960</v>
          </cell>
        </row>
        <row r="19">
          <cell r="I19">
            <v>0</v>
          </cell>
        </row>
        <row r="19">
          <cell r="K19">
            <v>26.63</v>
          </cell>
        </row>
        <row r="19">
          <cell r="M19">
            <v>0</v>
          </cell>
        </row>
        <row r="19">
          <cell r="P19">
            <v>-350</v>
          </cell>
        </row>
        <row r="19">
          <cell r="R19">
            <v>197960</v>
          </cell>
        </row>
        <row r="20">
          <cell r="B20">
            <v>-350</v>
          </cell>
        </row>
        <row r="20">
          <cell r="D20">
            <v>19.4668823529412</v>
          </cell>
        </row>
        <row r="20">
          <cell r="F20">
            <v>47569.2</v>
          </cell>
        </row>
        <row r="20">
          <cell r="I20">
            <v>0</v>
          </cell>
        </row>
        <row r="20">
          <cell r="K20">
            <v>27.03</v>
          </cell>
        </row>
        <row r="20">
          <cell r="M20">
            <v>0</v>
          </cell>
        </row>
        <row r="20">
          <cell r="P20">
            <v>-350</v>
          </cell>
        </row>
        <row r="20">
          <cell r="R20">
            <v>47569.2</v>
          </cell>
        </row>
        <row r="22">
          <cell r="B22">
            <v>-4000</v>
          </cell>
        </row>
        <row r="22">
          <cell r="F22">
            <v>1613725.32250366</v>
          </cell>
        </row>
        <row r="22">
          <cell r="I22">
            <v>50</v>
          </cell>
        </row>
        <row r="22">
          <cell r="M22">
            <v>-231408</v>
          </cell>
        </row>
        <row r="22">
          <cell r="P22">
            <v>-3950</v>
          </cell>
        </row>
        <row r="22">
          <cell r="R22">
            <v>1382317.32250366</v>
          </cell>
        </row>
        <row r="29">
          <cell r="B29">
            <v>0</v>
          </cell>
        </row>
        <row r="29">
          <cell r="D29">
            <v>2.606</v>
          </cell>
        </row>
        <row r="29">
          <cell r="F29">
            <v>42237.5000000002</v>
          </cell>
        </row>
        <row r="30">
          <cell r="B30">
            <v>10000</v>
          </cell>
        </row>
        <row r="30">
          <cell r="D30">
            <v>2.951</v>
          </cell>
        </row>
        <row r="30">
          <cell r="F30">
            <v>-117800</v>
          </cell>
        </row>
        <row r="31">
          <cell r="B31">
            <v>10000</v>
          </cell>
        </row>
        <row r="31">
          <cell r="D31">
            <v>3.006</v>
          </cell>
        </row>
        <row r="31">
          <cell r="F31">
            <v>-91000.0000000002</v>
          </cell>
        </row>
        <row r="32">
          <cell r="B32">
            <v>10000</v>
          </cell>
        </row>
        <row r="32">
          <cell r="D32">
            <v>2.972</v>
          </cell>
        </row>
        <row r="32">
          <cell r="F32">
            <v>-111290</v>
          </cell>
        </row>
        <row r="33">
          <cell r="B33">
            <v>10000</v>
          </cell>
        </row>
        <row r="33">
          <cell r="D33">
            <v>2.911</v>
          </cell>
        </row>
        <row r="33">
          <cell r="F33">
            <v>-126000</v>
          </cell>
        </row>
        <row r="34">
          <cell r="B34">
            <v>10000</v>
          </cell>
        </row>
        <row r="34">
          <cell r="D34">
            <v>2.949</v>
          </cell>
        </row>
        <row r="34">
          <cell r="F34">
            <v>-118420</v>
          </cell>
        </row>
        <row r="35">
          <cell r="B35">
            <v>10000</v>
          </cell>
        </row>
        <row r="35">
          <cell r="D35">
            <v>2.987</v>
          </cell>
        </row>
        <row r="35">
          <cell r="F35">
            <v>-103200</v>
          </cell>
        </row>
        <row r="36">
          <cell r="B36">
            <v>10000</v>
          </cell>
        </row>
        <row r="36">
          <cell r="D36">
            <v>3.024</v>
          </cell>
        </row>
        <row r="36">
          <cell r="F36">
            <v>-95170.0000000001</v>
          </cell>
        </row>
        <row r="37">
          <cell r="B37">
            <v>10000</v>
          </cell>
        </row>
        <row r="37">
          <cell r="D37">
            <v>3.057</v>
          </cell>
        </row>
        <row r="37">
          <cell r="F37">
            <v>-84940.0000000001</v>
          </cell>
        </row>
        <row r="38">
          <cell r="B38">
            <v>10000</v>
          </cell>
        </row>
        <row r="38">
          <cell r="D38">
            <v>3.06</v>
          </cell>
        </row>
        <row r="38">
          <cell r="F38">
            <v>-81300.0000000001</v>
          </cell>
        </row>
        <row r="39">
          <cell r="B39">
            <v>10000</v>
          </cell>
        </row>
        <row r="39">
          <cell r="D39">
            <v>3.079</v>
          </cell>
        </row>
        <row r="39">
          <cell r="F39">
            <v>-78120</v>
          </cell>
        </row>
        <row r="40">
          <cell r="B40">
            <v>10000</v>
          </cell>
        </row>
        <row r="40">
          <cell r="D40">
            <v>3.259</v>
          </cell>
        </row>
        <row r="40">
          <cell r="F40">
            <v>-21600.0000000002</v>
          </cell>
        </row>
        <row r="41">
          <cell r="B41">
            <v>10000</v>
          </cell>
        </row>
        <row r="41">
          <cell r="D41">
            <v>3.439</v>
          </cell>
        </row>
        <row r="41">
          <cell r="F41">
            <v>33479.9999999999</v>
          </cell>
        </row>
        <row r="43">
          <cell r="B43">
            <v>120000</v>
          </cell>
        </row>
        <row r="43">
          <cell r="F43">
            <v>-953122.500000001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egion"/>
    </sheetNames>
    <sheetDataSet>
      <sheetData sheetId="0">
        <row r="7">
          <cell r="A7">
            <v>37223</v>
          </cell>
          <cell r="B7">
            <v>23.25</v>
          </cell>
          <cell r="C7">
            <v>23.25</v>
          </cell>
          <cell r="D7">
            <v>23.25</v>
          </cell>
        </row>
        <row r="7">
          <cell r="F7">
            <v>13.745</v>
          </cell>
          <cell r="G7">
            <v>13.745</v>
          </cell>
        </row>
        <row r="7">
          <cell r="J7">
            <v>37165</v>
          </cell>
        </row>
        <row r="8">
          <cell r="A8">
            <v>37224</v>
          </cell>
          <cell r="B8">
            <v>21.75</v>
          </cell>
          <cell r="C8">
            <v>21.75</v>
          </cell>
          <cell r="D8">
            <v>21.75</v>
          </cell>
        </row>
        <row r="8">
          <cell r="F8">
            <v>12.745</v>
          </cell>
          <cell r="G8">
            <v>12.745</v>
          </cell>
        </row>
        <row r="8">
          <cell r="J8">
            <v>37196</v>
          </cell>
          <cell r="K8">
            <v>0</v>
          </cell>
          <cell r="L8">
            <v>0</v>
          </cell>
          <cell r="M8">
            <v>0</v>
          </cell>
        </row>
        <row r="8">
          <cell r="O8">
            <v>0</v>
          </cell>
          <cell r="P8">
            <v>0</v>
          </cell>
        </row>
        <row r="9">
          <cell r="A9">
            <v>37225</v>
          </cell>
          <cell r="B9">
            <v>21.75</v>
          </cell>
          <cell r="C9">
            <v>21.75</v>
          </cell>
          <cell r="D9">
            <v>21.75</v>
          </cell>
        </row>
        <row r="9">
          <cell r="F9">
            <v>12.745</v>
          </cell>
          <cell r="G9">
            <v>12.745</v>
          </cell>
        </row>
        <row r="9">
          <cell r="J9">
            <v>37226</v>
          </cell>
          <cell r="K9">
            <v>19.5</v>
          </cell>
          <cell r="L9">
            <v>19.5</v>
          </cell>
          <cell r="M9">
            <v>19.5</v>
          </cell>
        </row>
        <row r="9">
          <cell r="O9">
            <v>19.5</v>
          </cell>
          <cell r="P9">
            <v>19.5</v>
          </cell>
        </row>
        <row r="10">
          <cell r="A10">
            <v>37226</v>
          </cell>
          <cell r="B10">
            <v>19.5</v>
          </cell>
          <cell r="C10">
            <v>19.5</v>
          </cell>
          <cell r="D10">
            <v>19.5</v>
          </cell>
        </row>
        <row r="10">
          <cell r="F10">
            <v>13.5</v>
          </cell>
          <cell r="G10">
            <v>13.5</v>
          </cell>
        </row>
        <row r="10">
          <cell r="J10">
            <v>37257</v>
          </cell>
          <cell r="K10">
            <v>24.073</v>
          </cell>
          <cell r="L10">
            <v>24.073</v>
          </cell>
          <cell r="M10">
            <v>24.073</v>
          </cell>
        </row>
        <row r="10">
          <cell r="O10">
            <v>22.882</v>
          </cell>
          <cell r="P10">
            <v>22.882</v>
          </cell>
        </row>
        <row r="11">
          <cell r="A11">
            <v>37227</v>
          </cell>
          <cell r="B11">
            <v>19.5</v>
          </cell>
          <cell r="C11">
            <v>19.5</v>
          </cell>
          <cell r="D11">
            <v>19.5</v>
          </cell>
        </row>
        <row r="11">
          <cell r="F11">
            <v>13.5</v>
          </cell>
          <cell r="G11">
            <v>13.5</v>
          </cell>
        </row>
        <row r="11">
          <cell r="J11">
            <v>37288</v>
          </cell>
          <cell r="K11">
            <v>22.323</v>
          </cell>
          <cell r="L11">
            <v>22.323</v>
          </cell>
          <cell r="M11">
            <v>22.323</v>
          </cell>
        </row>
        <row r="11">
          <cell r="O11">
            <v>21.382</v>
          </cell>
          <cell r="P11">
            <v>21.382</v>
          </cell>
        </row>
        <row r="12">
          <cell r="A12">
            <v>37228</v>
          </cell>
          <cell r="B12">
            <v>22.6</v>
          </cell>
          <cell r="C12">
            <v>22.6</v>
          </cell>
          <cell r="D12">
            <v>22.6</v>
          </cell>
        </row>
        <row r="12">
          <cell r="F12">
            <v>13.5</v>
          </cell>
          <cell r="G12">
            <v>13.5</v>
          </cell>
        </row>
        <row r="12">
          <cell r="J12">
            <v>37316</v>
          </cell>
          <cell r="K12">
            <v>24.29</v>
          </cell>
          <cell r="L12">
            <v>24.29</v>
          </cell>
          <cell r="M12">
            <v>24.29</v>
          </cell>
        </row>
        <row r="12">
          <cell r="O12">
            <v>23.23</v>
          </cell>
          <cell r="P12">
            <v>23.23</v>
          </cell>
        </row>
        <row r="13">
          <cell r="A13">
            <v>37229</v>
          </cell>
          <cell r="B13">
            <v>22.6</v>
          </cell>
          <cell r="C13">
            <v>22.6</v>
          </cell>
          <cell r="D13">
            <v>22.6</v>
          </cell>
        </row>
        <row r="13">
          <cell r="F13">
            <v>13.5</v>
          </cell>
          <cell r="G13">
            <v>13.5</v>
          </cell>
        </row>
        <row r="13">
          <cell r="J13">
            <v>37347</v>
          </cell>
          <cell r="K13">
            <v>25.059</v>
          </cell>
          <cell r="L13">
            <v>25.059</v>
          </cell>
          <cell r="M13">
            <v>25.059</v>
          </cell>
        </row>
        <row r="13">
          <cell r="O13">
            <v>23.617</v>
          </cell>
          <cell r="P13">
            <v>23.617</v>
          </cell>
        </row>
        <row r="14">
          <cell r="A14">
            <v>37230</v>
          </cell>
          <cell r="B14">
            <v>22.6</v>
          </cell>
          <cell r="C14">
            <v>22.6</v>
          </cell>
          <cell r="D14">
            <v>22.6</v>
          </cell>
        </row>
        <row r="14">
          <cell r="F14">
            <v>13.5</v>
          </cell>
          <cell r="G14">
            <v>13.5</v>
          </cell>
        </row>
        <row r="14">
          <cell r="J14">
            <v>37377</v>
          </cell>
          <cell r="K14">
            <v>25.213</v>
          </cell>
          <cell r="L14">
            <v>25.213</v>
          </cell>
          <cell r="M14">
            <v>25.213</v>
          </cell>
        </row>
        <row r="14">
          <cell r="O14">
            <v>22.843</v>
          </cell>
          <cell r="P14">
            <v>22.843</v>
          </cell>
        </row>
        <row r="15">
          <cell r="A15">
            <v>37231</v>
          </cell>
          <cell r="B15">
            <v>22.6</v>
          </cell>
          <cell r="C15">
            <v>22.6</v>
          </cell>
          <cell r="D15">
            <v>22.6</v>
          </cell>
        </row>
        <row r="15">
          <cell r="F15">
            <v>13.5</v>
          </cell>
          <cell r="G15">
            <v>13.5</v>
          </cell>
        </row>
        <row r="15">
          <cell r="J15">
            <v>37408</v>
          </cell>
          <cell r="K15">
            <v>25.9</v>
          </cell>
          <cell r="L15">
            <v>25.9</v>
          </cell>
          <cell r="M15">
            <v>25.9</v>
          </cell>
        </row>
        <row r="15">
          <cell r="O15">
            <v>24.783</v>
          </cell>
          <cell r="P15">
            <v>24.783</v>
          </cell>
        </row>
        <row r="16">
          <cell r="A16">
            <v>37232</v>
          </cell>
          <cell r="B16">
            <v>22.6</v>
          </cell>
          <cell r="C16">
            <v>22.6</v>
          </cell>
          <cell r="D16">
            <v>22.6</v>
          </cell>
        </row>
        <row r="16">
          <cell r="F16">
            <v>13.5</v>
          </cell>
          <cell r="G16">
            <v>13.5</v>
          </cell>
        </row>
        <row r="16">
          <cell r="J16">
            <v>37438</v>
          </cell>
          <cell r="K16">
            <v>33.51</v>
          </cell>
          <cell r="L16">
            <v>33.51</v>
          </cell>
          <cell r="M16">
            <v>33.51</v>
          </cell>
        </row>
        <row r="16">
          <cell r="O16">
            <v>34.79</v>
          </cell>
          <cell r="P16">
            <v>34.79</v>
          </cell>
        </row>
        <row r="17">
          <cell r="A17">
            <v>37233</v>
          </cell>
          <cell r="B17">
            <v>19.5</v>
          </cell>
          <cell r="C17">
            <v>19.5</v>
          </cell>
          <cell r="D17">
            <v>19.5</v>
          </cell>
        </row>
        <row r="17">
          <cell r="F17">
            <v>13.5</v>
          </cell>
          <cell r="G17">
            <v>13.5</v>
          </cell>
        </row>
        <row r="17">
          <cell r="J17">
            <v>37469</v>
          </cell>
          <cell r="K17">
            <v>33.01</v>
          </cell>
          <cell r="L17">
            <v>33.01</v>
          </cell>
          <cell r="M17">
            <v>33.01</v>
          </cell>
        </row>
        <row r="17">
          <cell r="O17">
            <v>34.29</v>
          </cell>
          <cell r="P17">
            <v>34.29</v>
          </cell>
        </row>
        <row r="18">
          <cell r="A18">
            <v>37234</v>
          </cell>
          <cell r="B18">
            <v>19.5</v>
          </cell>
          <cell r="C18">
            <v>19.5</v>
          </cell>
          <cell r="D18">
            <v>19.5</v>
          </cell>
        </row>
        <row r="18">
          <cell r="F18">
            <v>13.5</v>
          </cell>
          <cell r="G18">
            <v>13.5</v>
          </cell>
        </row>
        <row r="18">
          <cell r="J18">
            <v>37500</v>
          </cell>
          <cell r="K18">
            <v>24.319</v>
          </cell>
          <cell r="L18">
            <v>24.319</v>
          </cell>
          <cell r="M18">
            <v>24.319</v>
          </cell>
        </row>
        <row r="18">
          <cell r="O18">
            <v>25.396</v>
          </cell>
          <cell r="P18">
            <v>25.396</v>
          </cell>
        </row>
        <row r="19">
          <cell r="A19">
            <v>37235</v>
          </cell>
          <cell r="B19">
            <v>22.604</v>
          </cell>
          <cell r="C19">
            <v>22.604</v>
          </cell>
          <cell r="D19">
            <v>22.604</v>
          </cell>
        </row>
        <row r="19">
          <cell r="F19">
            <v>13.5</v>
          </cell>
          <cell r="G19">
            <v>13.5</v>
          </cell>
        </row>
        <row r="19">
          <cell r="J19">
            <v>37530</v>
          </cell>
          <cell r="K19">
            <v>23.591</v>
          </cell>
          <cell r="L19">
            <v>23.591</v>
          </cell>
          <cell r="M19">
            <v>23.591</v>
          </cell>
        </row>
        <row r="19">
          <cell r="O19">
            <v>24.444</v>
          </cell>
          <cell r="P19">
            <v>24.444</v>
          </cell>
        </row>
        <row r="20">
          <cell r="A20">
            <v>37236</v>
          </cell>
          <cell r="B20">
            <v>22.604</v>
          </cell>
          <cell r="C20">
            <v>22.604</v>
          </cell>
          <cell r="D20">
            <v>22.604</v>
          </cell>
        </row>
        <row r="20">
          <cell r="F20">
            <v>13.5</v>
          </cell>
          <cell r="G20">
            <v>13.5</v>
          </cell>
        </row>
        <row r="20">
          <cell r="J20">
            <v>37561</v>
          </cell>
          <cell r="K20">
            <v>23.841</v>
          </cell>
          <cell r="L20">
            <v>23.841</v>
          </cell>
          <cell r="M20">
            <v>23.841</v>
          </cell>
        </row>
        <row r="20">
          <cell r="O20">
            <v>23.944</v>
          </cell>
          <cell r="P20">
            <v>23.944</v>
          </cell>
        </row>
        <row r="21">
          <cell r="A21">
            <v>37237</v>
          </cell>
          <cell r="B21">
            <v>22.604</v>
          </cell>
          <cell r="C21">
            <v>22.604</v>
          </cell>
          <cell r="D21">
            <v>22.604</v>
          </cell>
        </row>
        <row r="21">
          <cell r="F21">
            <v>13.5</v>
          </cell>
          <cell r="G21">
            <v>13.5</v>
          </cell>
        </row>
        <row r="21">
          <cell r="J21">
            <v>37591</v>
          </cell>
          <cell r="K21">
            <v>23.906</v>
          </cell>
          <cell r="L21">
            <v>23.906</v>
          </cell>
          <cell r="M21">
            <v>23.906</v>
          </cell>
        </row>
        <row r="21">
          <cell r="O21">
            <v>24.004</v>
          </cell>
          <cell r="P21">
            <v>24.004</v>
          </cell>
        </row>
        <row r="22">
          <cell r="A22">
            <v>37238</v>
          </cell>
          <cell r="B22">
            <v>22.6</v>
          </cell>
          <cell r="C22">
            <v>22.6</v>
          </cell>
          <cell r="D22">
            <v>22.6</v>
          </cell>
        </row>
        <row r="22">
          <cell r="F22">
            <v>13.5</v>
          </cell>
          <cell r="G22">
            <v>13.5</v>
          </cell>
        </row>
        <row r="22">
          <cell r="J22">
            <v>37622</v>
          </cell>
          <cell r="K22">
            <v>29.073</v>
          </cell>
          <cell r="L22">
            <v>29.073</v>
          </cell>
          <cell r="M22">
            <v>29.073</v>
          </cell>
        </row>
        <row r="22">
          <cell r="O22">
            <v>26.382</v>
          </cell>
          <cell r="P22">
            <v>26.382</v>
          </cell>
        </row>
        <row r="23">
          <cell r="A23">
            <v>37239</v>
          </cell>
          <cell r="B23">
            <v>22.6</v>
          </cell>
          <cell r="C23">
            <v>22.6</v>
          </cell>
          <cell r="D23">
            <v>22.6</v>
          </cell>
        </row>
        <row r="23">
          <cell r="F23">
            <v>13.5</v>
          </cell>
          <cell r="G23">
            <v>13.5</v>
          </cell>
        </row>
        <row r="23">
          <cell r="J23">
            <v>37653</v>
          </cell>
          <cell r="K23">
            <v>27.823</v>
          </cell>
          <cell r="L23">
            <v>27.823</v>
          </cell>
          <cell r="M23">
            <v>27.823</v>
          </cell>
        </row>
        <row r="23">
          <cell r="O23">
            <v>25.632</v>
          </cell>
          <cell r="P23">
            <v>25.632</v>
          </cell>
        </row>
        <row r="24">
          <cell r="A24">
            <v>37240</v>
          </cell>
          <cell r="B24">
            <v>19.5</v>
          </cell>
          <cell r="C24">
            <v>19.5</v>
          </cell>
          <cell r="D24">
            <v>19.5</v>
          </cell>
        </row>
        <row r="24">
          <cell r="F24">
            <v>13.5</v>
          </cell>
          <cell r="G24">
            <v>13.5</v>
          </cell>
        </row>
        <row r="24">
          <cell r="J24">
            <v>37681</v>
          </cell>
          <cell r="K24">
            <v>26.4</v>
          </cell>
          <cell r="L24">
            <v>26.4</v>
          </cell>
          <cell r="M24">
            <v>26.4</v>
          </cell>
        </row>
        <row r="24">
          <cell r="O24">
            <v>24.79</v>
          </cell>
          <cell r="P24">
            <v>24.79</v>
          </cell>
        </row>
        <row r="25">
          <cell r="A25">
            <v>37241</v>
          </cell>
          <cell r="B25">
            <v>19.5</v>
          </cell>
          <cell r="C25">
            <v>19.5</v>
          </cell>
          <cell r="D25">
            <v>19.5</v>
          </cell>
        </row>
        <row r="25">
          <cell r="F25">
            <v>13.5</v>
          </cell>
          <cell r="G25">
            <v>13.5</v>
          </cell>
        </row>
        <row r="25">
          <cell r="J25">
            <v>37712</v>
          </cell>
          <cell r="K25">
            <v>25.669</v>
          </cell>
          <cell r="L25">
            <v>25.669</v>
          </cell>
          <cell r="M25">
            <v>25.669</v>
          </cell>
        </row>
        <row r="25">
          <cell r="O25">
            <v>23.777</v>
          </cell>
          <cell r="P25">
            <v>23.777</v>
          </cell>
        </row>
        <row r="26">
          <cell r="A26">
            <v>37242</v>
          </cell>
          <cell r="B26">
            <v>22.6</v>
          </cell>
          <cell r="C26">
            <v>22.6</v>
          </cell>
          <cell r="D26">
            <v>22.6</v>
          </cell>
        </row>
        <row r="26">
          <cell r="F26">
            <v>13.5</v>
          </cell>
          <cell r="G26">
            <v>13.5</v>
          </cell>
        </row>
        <row r="26">
          <cell r="J26">
            <v>37742</v>
          </cell>
          <cell r="K26">
            <v>26.843</v>
          </cell>
          <cell r="L26">
            <v>26.843</v>
          </cell>
          <cell r="M26">
            <v>26.843</v>
          </cell>
        </row>
        <row r="26">
          <cell r="O26">
            <v>26.073</v>
          </cell>
          <cell r="P26">
            <v>26.073</v>
          </cell>
        </row>
        <row r="27">
          <cell r="A27">
            <v>37243</v>
          </cell>
          <cell r="B27">
            <v>22.6</v>
          </cell>
          <cell r="C27">
            <v>22.6</v>
          </cell>
          <cell r="D27">
            <v>22.6</v>
          </cell>
        </row>
        <row r="27">
          <cell r="F27">
            <v>13.5</v>
          </cell>
          <cell r="G27">
            <v>13.5</v>
          </cell>
        </row>
        <row r="27">
          <cell r="J27">
            <v>37773</v>
          </cell>
          <cell r="K27">
            <v>29.61</v>
          </cell>
          <cell r="L27">
            <v>29.61</v>
          </cell>
          <cell r="M27">
            <v>29.61</v>
          </cell>
        </row>
        <row r="27">
          <cell r="O27">
            <v>29.542</v>
          </cell>
          <cell r="P27">
            <v>29.542</v>
          </cell>
        </row>
        <row r="28">
          <cell r="A28">
            <v>37244</v>
          </cell>
          <cell r="B28">
            <v>22.6</v>
          </cell>
          <cell r="C28">
            <v>22.6</v>
          </cell>
          <cell r="D28">
            <v>22.6</v>
          </cell>
        </row>
        <row r="28">
          <cell r="F28">
            <v>13.5</v>
          </cell>
          <cell r="G28">
            <v>13.5</v>
          </cell>
        </row>
        <row r="28">
          <cell r="J28">
            <v>37803</v>
          </cell>
          <cell r="K28">
            <v>36.28</v>
          </cell>
          <cell r="L28">
            <v>36.28</v>
          </cell>
          <cell r="M28">
            <v>36.28</v>
          </cell>
        </row>
        <row r="28">
          <cell r="O28">
            <v>36.96</v>
          </cell>
          <cell r="P28">
            <v>36.96</v>
          </cell>
        </row>
        <row r="29">
          <cell r="A29">
            <v>37245</v>
          </cell>
          <cell r="B29">
            <v>22.6</v>
          </cell>
          <cell r="C29">
            <v>22.6</v>
          </cell>
          <cell r="D29">
            <v>22.6</v>
          </cell>
        </row>
        <row r="29">
          <cell r="F29">
            <v>13.5</v>
          </cell>
          <cell r="G29">
            <v>13.5</v>
          </cell>
        </row>
        <row r="29">
          <cell r="J29">
            <v>37834</v>
          </cell>
          <cell r="K29">
            <v>33.13</v>
          </cell>
          <cell r="L29">
            <v>33.13</v>
          </cell>
          <cell r="M29">
            <v>33.13</v>
          </cell>
        </row>
        <row r="29">
          <cell r="O29">
            <v>34.31</v>
          </cell>
          <cell r="P29">
            <v>34.31</v>
          </cell>
        </row>
        <row r="30">
          <cell r="A30">
            <v>37246</v>
          </cell>
          <cell r="B30">
            <v>22.6</v>
          </cell>
          <cell r="C30">
            <v>22.6</v>
          </cell>
          <cell r="D30">
            <v>22.6</v>
          </cell>
        </row>
        <row r="30">
          <cell r="F30">
            <v>13.5</v>
          </cell>
          <cell r="G30">
            <v>13.5</v>
          </cell>
        </row>
        <row r="30">
          <cell r="J30">
            <v>37865</v>
          </cell>
          <cell r="K30">
            <v>24.429</v>
          </cell>
          <cell r="L30">
            <v>24.429</v>
          </cell>
          <cell r="M30">
            <v>24.429</v>
          </cell>
        </row>
        <row r="30">
          <cell r="O30">
            <v>24.856</v>
          </cell>
          <cell r="P30">
            <v>24.856</v>
          </cell>
        </row>
        <row r="31">
          <cell r="A31">
            <v>37247</v>
          </cell>
          <cell r="B31">
            <v>19.5</v>
          </cell>
          <cell r="C31">
            <v>19.5</v>
          </cell>
          <cell r="D31">
            <v>19.5</v>
          </cell>
        </row>
        <row r="31">
          <cell r="F31">
            <v>13.5</v>
          </cell>
          <cell r="G31">
            <v>13.5</v>
          </cell>
        </row>
        <row r="31">
          <cell r="J31">
            <v>37895</v>
          </cell>
          <cell r="K31">
            <v>23.221</v>
          </cell>
          <cell r="L31">
            <v>23.221</v>
          </cell>
          <cell r="M31">
            <v>23.221</v>
          </cell>
        </row>
        <row r="31">
          <cell r="O31">
            <v>22.474</v>
          </cell>
          <cell r="P31">
            <v>22.474</v>
          </cell>
        </row>
        <row r="32">
          <cell r="A32">
            <v>37248</v>
          </cell>
          <cell r="B32">
            <v>19.5</v>
          </cell>
          <cell r="C32">
            <v>19.5</v>
          </cell>
          <cell r="D32">
            <v>19.5</v>
          </cell>
        </row>
        <row r="32">
          <cell r="F32">
            <v>13.5</v>
          </cell>
          <cell r="G32">
            <v>13.5</v>
          </cell>
        </row>
        <row r="32">
          <cell r="J32">
            <v>37926</v>
          </cell>
          <cell r="K32">
            <v>23.471</v>
          </cell>
          <cell r="L32">
            <v>23.471</v>
          </cell>
          <cell r="M32">
            <v>23.471</v>
          </cell>
        </row>
        <row r="32">
          <cell r="O32">
            <v>21.974</v>
          </cell>
          <cell r="P32">
            <v>21.974</v>
          </cell>
        </row>
        <row r="33">
          <cell r="A33">
            <v>37249</v>
          </cell>
          <cell r="B33">
            <v>21.304</v>
          </cell>
          <cell r="C33">
            <v>21.304</v>
          </cell>
          <cell r="D33">
            <v>21.304</v>
          </cell>
        </row>
        <row r="33">
          <cell r="F33">
            <v>13.5</v>
          </cell>
          <cell r="G33">
            <v>13.5</v>
          </cell>
        </row>
        <row r="33">
          <cell r="J33">
            <v>37956</v>
          </cell>
          <cell r="K33">
            <v>23.536</v>
          </cell>
          <cell r="L33">
            <v>23.536</v>
          </cell>
          <cell r="M33">
            <v>23.536</v>
          </cell>
        </row>
        <row r="33">
          <cell r="O33">
            <v>22.684</v>
          </cell>
          <cell r="P33">
            <v>22.684</v>
          </cell>
        </row>
        <row r="34">
          <cell r="A34">
            <v>37250</v>
          </cell>
          <cell r="B34">
            <v>19.5</v>
          </cell>
          <cell r="C34">
            <v>19.5</v>
          </cell>
          <cell r="D34">
            <v>19.5</v>
          </cell>
        </row>
        <row r="34">
          <cell r="F34">
            <v>13.5</v>
          </cell>
          <cell r="G34">
            <v>13.5</v>
          </cell>
        </row>
        <row r="34">
          <cell r="J34">
            <v>37987</v>
          </cell>
          <cell r="K34">
            <v>29.723</v>
          </cell>
          <cell r="L34">
            <v>29.723</v>
          </cell>
          <cell r="M34">
            <v>29.723</v>
          </cell>
        </row>
        <row r="34">
          <cell r="O34">
            <v>27.282</v>
          </cell>
          <cell r="P34">
            <v>27.282</v>
          </cell>
        </row>
        <row r="35">
          <cell r="A35">
            <v>37251</v>
          </cell>
          <cell r="B35">
            <v>21.304</v>
          </cell>
          <cell r="C35">
            <v>21.304</v>
          </cell>
          <cell r="D35">
            <v>21.304</v>
          </cell>
        </row>
        <row r="35">
          <cell r="F35">
            <v>13.5</v>
          </cell>
          <cell r="G35">
            <v>13.5</v>
          </cell>
        </row>
        <row r="35">
          <cell r="J35">
            <v>38018</v>
          </cell>
          <cell r="K35">
            <v>28.473</v>
          </cell>
          <cell r="L35">
            <v>28.473</v>
          </cell>
          <cell r="M35">
            <v>28.473</v>
          </cell>
        </row>
        <row r="35">
          <cell r="O35">
            <v>26.532</v>
          </cell>
          <cell r="P35">
            <v>26.532</v>
          </cell>
        </row>
        <row r="36">
          <cell r="A36">
            <v>37252</v>
          </cell>
          <cell r="B36">
            <v>23</v>
          </cell>
          <cell r="C36">
            <v>23</v>
          </cell>
          <cell r="D36">
            <v>23</v>
          </cell>
        </row>
        <row r="36">
          <cell r="F36">
            <v>13.5</v>
          </cell>
          <cell r="G36">
            <v>13.5</v>
          </cell>
        </row>
        <row r="36">
          <cell r="J36">
            <v>38047</v>
          </cell>
          <cell r="K36">
            <v>27.05</v>
          </cell>
          <cell r="L36">
            <v>27.05</v>
          </cell>
          <cell r="M36">
            <v>27.05</v>
          </cell>
        </row>
        <row r="36">
          <cell r="O36">
            <v>25.69</v>
          </cell>
          <cell r="P36">
            <v>25.69</v>
          </cell>
        </row>
        <row r="37">
          <cell r="A37">
            <v>37253</v>
          </cell>
          <cell r="B37">
            <v>23</v>
          </cell>
          <cell r="C37">
            <v>23</v>
          </cell>
          <cell r="D37">
            <v>23</v>
          </cell>
        </row>
        <row r="37">
          <cell r="F37">
            <v>13.5</v>
          </cell>
          <cell r="G37">
            <v>13.5</v>
          </cell>
        </row>
        <row r="37">
          <cell r="J37">
            <v>38078</v>
          </cell>
          <cell r="K37">
            <v>26.319</v>
          </cell>
          <cell r="L37">
            <v>26.319</v>
          </cell>
          <cell r="M37">
            <v>26.319</v>
          </cell>
        </row>
        <row r="37">
          <cell r="O37">
            <v>24.677</v>
          </cell>
          <cell r="P37">
            <v>24.677</v>
          </cell>
        </row>
        <row r="38">
          <cell r="A38">
            <v>37256</v>
          </cell>
          <cell r="B38">
            <v>23</v>
          </cell>
          <cell r="C38">
            <v>23</v>
          </cell>
          <cell r="D38">
            <v>23</v>
          </cell>
        </row>
        <row r="38">
          <cell r="F38">
            <v>13.5</v>
          </cell>
          <cell r="G38">
            <v>13.5</v>
          </cell>
        </row>
        <row r="38">
          <cell r="J38">
            <v>38108</v>
          </cell>
          <cell r="K38">
            <v>27.493</v>
          </cell>
          <cell r="L38">
            <v>27.493</v>
          </cell>
          <cell r="M38">
            <v>27.493</v>
          </cell>
        </row>
        <row r="38">
          <cell r="O38">
            <v>26.973</v>
          </cell>
          <cell r="P38">
            <v>26.973</v>
          </cell>
        </row>
        <row r="39">
          <cell r="A39">
            <v>37257</v>
          </cell>
          <cell r="B39">
            <v>25.32</v>
          </cell>
          <cell r="C39">
            <v>25.32</v>
          </cell>
          <cell r="D39">
            <v>25.32</v>
          </cell>
        </row>
        <row r="39">
          <cell r="F39">
            <v>16.682</v>
          </cell>
          <cell r="G39">
            <v>16.682</v>
          </cell>
        </row>
        <row r="39">
          <cell r="J39">
            <v>38139</v>
          </cell>
          <cell r="K39">
            <v>30.26</v>
          </cell>
          <cell r="L39">
            <v>30.26</v>
          </cell>
          <cell r="M39">
            <v>30.26</v>
          </cell>
        </row>
        <row r="39">
          <cell r="O39">
            <v>30.443</v>
          </cell>
          <cell r="P39">
            <v>30.443</v>
          </cell>
        </row>
        <row r="40">
          <cell r="A40">
            <v>37288</v>
          </cell>
          <cell r="B40">
            <v>24.57</v>
          </cell>
          <cell r="C40">
            <v>24.57</v>
          </cell>
          <cell r="D40">
            <v>24.57</v>
          </cell>
        </row>
        <row r="40">
          <cell r="F40">
            <v>16.032</v>
          </cell>
          <cell r="G40">
            <v>16.032</v>
          </cell>
        </row>
        <row r="40">
          <cell r="J40">
            <v>38169</v>
          </cell>
          <cell r="K40">
            <v>36.93</v>
          </cell>
          <cell r="L40">
            <v>36.93</v>
          </cell>
          <cell r="M40">
            <v>36.93</v>
          </cell>
        </row>
        <row r="40">
          <cell r="O40">
            <v>37.86</v>
          </cell>
          <cell r="P40">
            <v>37.86</v>
          </cell>
        </row>
        <row r="41">
          <cell r="A41">
            <v>37316</v>
          </cell>
          <cell r="B41">
            <v>24.75</v>
          </cell>
          <cell r="C41">
            <v>24.75</v>
          </cell>
          <cell r="D41">
            <v>24.75</v>
          </cell>
        </row>
        <row r="41">
          <cell r="F41">
            <v>14.252</v>
          </cell>
          <cell r="G41">
            <v>14.252</v>
          </cell>
        </row>
        <row r="41">
          <cell r="J41">
            <v>38200</v>
          </cell>
          <cell r="K41">
            <v>33.78</v>
          </cell>
          <cell r="L41">
            <v>33.78</v>
          </cell>
          <cell r="M41">
            <v>33.78</v>
          </cell>
        </row>
        <row r="41">
          <cell r="O41">
            <v>35.21</v>
          </cell>
          <cell r="P41">
            <v>35.21</v>
          </cell>
        </row>
        <row r="42">
          <cell r="A42">
            <v>37347</v>
          </cell>
          <cell r="B42">
            <v>24.45</v>
          </cell>
          <cell r="C42">
            <v>24.45</v>
          </cell>
          <cell r="D42">
            <v>24.45</v>
          </cell>
        </row>
        <row r="42">
          <cell r="F42">
            <v>13.602</v>
          </cell>
          <cell r="G42">
            <v>13.602</v>
          </cell>
        </row>
        <row r="42">
          <cell r="J42">
            <v>38231</v>
          </cell>
          <cell r="K42">
            <v>25.079</v>
          </cell>
          <cell r="L42">
            <v>25.079</v>
          </cell>
          <cell r="M42">
            <v>25.079</v>
          </cell>
        </row>
        <row r="42">
          <cell r="O42">
            <v>25.756</v>
          </cell>
          <cell r="P42">
            <v>25.756</v>
          </cell>
        </row>
        <row r="43">
          <cell r="A43">
            <v>37377</v>
          </cell>
          <cell r="B43">
            <v>26.795</v>
          </cell>
          <cell r="C43">
            <v>26.795</v>
          </cell>
          <cell r="D43">
            <v>26.795</v>
          </cell>
        </row>
        <row r="43">
          <cell r="F43">
            <v>15.092</v>
          </cell>
          <cell r="G43">
            <v>15.092</v>
          </cell>
        </row>
        <row r="43">
          <cell r="J43">
            <v>38261</v>
          </cell>
          <cell r="K43">
            <v>23.871</v>
          </cell>
          <cell r="L43">
            <v>23.871</v>
          </cell>
          <cell r="M43">
            <v>23.871</v>
          </cell>
        </row>
        <row r="43">
          <cell r="O43">
            <v>23.374</v>
          </cell>
          <cell r="P43">
            <v>23.374</v>
          </cell>
        </row>
        <row r="44">
          <cell r="A44">
            <v>37408</v>
          </cell>
          <cell r="B44">
            <v>30.45</v>
          </cell>
          <cell r="C44">
            <v>30.45</v>
          </cell>
          <cell r="D44">
            <v>30.45</v>
          </cell>
        </row>
        <row r="44">
          <cell r="F44">
            <v>16.482</v>
          </cell>
          <cell r="G44">
            <v>16.482</v>
          </cell>
        </row>
        <row r="44">
          <cell r="J44">
            <v>38292</v>
          </cell>
          <cell r="K44">
            <v>24.121</v>
          </cell>
          <cell r="L44">
            <v>24.121</v>
          </cell>
          <cell r="M44">
            <v>24.121</v>
          </cell>
        </row>
        <row r="44">
          <cell r="O44">
            <v>22.874</v>
          </cell>
          <cell r="P44">
            <v>22.874</v>
          </cell>
        </row>
        <row r="45">
          <cell r="A45">
            <v>37438</v>
          </cell>
          <cell r="B45">
            <v>38.35</v>
          </cell>
          <cell r="C45">
            <v>38.35</v>
          </cell>
          <cell r="D45">
            <v>38.35</v>
          </cell>
        </row>
        <row r="45">
          <cell r="F45">
            <v>18.062</v>
          </cell>
          <cell r="G45">
            <v>18.062</v>
          </cell>
        </row>
        <row r="45">
          <cell r="J45">
            <v>38322</v>
          </cell>
          <cell r="K45">
            <v>24.186</v>
          </cell>
          <cell r="L45">
            <v>24.186</v>
          </cell>
          <cell r="M45">
            <v>24.186</v>
          </cell>
        </row>
        <row r="45">
          <cell r="O45">
            <v>23.584</v>
          </cell>
          <cell r="P45">
            <v>23.584</v>
          </cell>
        </row>
        <row r="46">
          <cell r="A46">
            <v>37469</v>
          </cell>
          <cell r="B46">
            <v>38.35</v>
          </cell>
          <cell r="C46">
            <v>38.35</v>
          </cell>
          <cell r="D46">
            <v>38.35</v>
          </cell>
        </row>
        <row r="46">
          <cell r="F46">
            <v>18.062</v>
          </cell>
          <cell r="G46">
            <v>18.062</v>
          </cell>
        </row>
        <row r="46">
          <cell r="J46">
            <v>38353</v>
          </cell>
          <cell r="K46">
            <v>30.343</v>
          </cell>
          <cell r="L46">
            <v>30.343</v>
          </cell>
          <cell r="M46">
            <v>30.343</v>
          </cell>
        </row>
        <row r="46">
          <cell r="O46">
            <v>28.152</v>
          </cell>
          <cell r="P46">
            <v>28.152</v>
          </cell>
        </row>
        <row r="47">
          <cell r="A47">
            <v>37500</v>
          </cell>
          <cell r="B47">
            <v>27.5</v>
          </cell>
          <cell r="C47">
            <v>27.5</v>
          </cell>
          <cell r="D47">
            <v>27.5</v>
          </cell>
        </row>
        <row r="47">
          <cell r="F47">
            <v>14.573</v>
          </cell>
          <cell r="G47">
            <v>14.573</v>
          </cell>
        </row>
        <row r="47">
          <cell r="J47">
            <v>38384</v>
          </cell>
          <cell r="K47">
            <v>29.093</v>
          </cell>
          <cell r="L47">
            <v>29.093</v>
          </cell>
          <cell r="M47">
            <v>29.093</v>
          </cell>
        </row>
        <row r="47">
          <cell r="O47">
            <v>27.402</v>
          </cell>
          <cell r="P47">
            <v>27.402</v>
          </cell>
        </row>
        <row r="48">
          <cell r="A48">
            <v>37530</v>
          </cell>
          <cell r="B48">
            <v>27.63</v>
          </cell>
          <cell r="C48">
            <v>27.63</v>
          </cell>
          <cell r="D48">
            <v>27.63</v>
          </cell>
        </row>
        <row r="48">
          <cell r="F48">
            <v>14.615</v>
          </cell>
          <cell r="G48">
            <v>14.615</v>
          </cell>
        </row>
        <row r="48">
          <cell r="J48">
            <v>38412</v>
          </cell>
          <cell r="K48">
            <v>27.67</v>
          </cell>
          <cell r="L48">
            <v>27.67</v>
          </cell>
          <cell r="M48">
            <v>27.67</v>
          </cell>
        </row>
        <row r="48">
          <cell r="O48">
            <v>26.56</v>
          </cell>
          <cell r="P48">
            <v>26.56</v>
          </cell>
        </row>
        <row r="49">
          <cell r="A49">
            <v>37561</v>
          </cell>
          <cell r="B49">
            <v>26.63</v>
          </cell>
          <cell r="C49">
            <v>26.63</v>
          </cell>
          <cell r="D49">
            <v>26.63</v>
          </cell>
        </row>
        <row r="49">
          <cell r="F49">
            <v>14.715</v>
          </cell>
          <cell r="G49">
            <v>14.715</v>
          </cell>
        </row>
        <row r="49">
          <cell r="J49">
            <v>38443</v>
          </cell>
          <cell r="K49">
            <v>26.939</v>
          </cell>
          <cell r="L49">
            <v>26.939</v>
          </cell>
          <cell r="M49">
            <v>26.939</v>
          </cell>
        </row>
        <row r="49">
          <cell r="O49">
            <v>25.547</v>
          </cell>
          <cell r="P49">
            <v>25.547</v>
          </cell>
        </row>
        <row r="50">
          <cell r="A50">
            <v>37591</v>
          </cell>
          <cell r="B50">
            <v>27.03</v>
          </cell>
          <cell r="C50">
            <v>27.03</v>
          </cell>
          <cell r="D50">
            <v>27.03</v>
          </cell>
        </row>
        <row r="50">
          <cell r="F50">
            <v>16.565</v>
          </cell>
          <cell r="G50">
            <v>16.565</v>
          </cell>
        </row>
        <row r="50">
          <cell r="J50">
            <v>38473</v>
          </cell>
          <cell r="K50">
            <v>28.113</v>
          </cell>
          <cell r="L50">
            <v>28.113</v>
          </cell>
          <cell r="M50">
            <v>28.113</v>
          </cell>
        </row>
        <row r="50">
          <cell r="O50">
            <v>27.843</v>
          </cell>
          <cell r="P50">
            <v>27.843</v>
          </cell>
        </row>
        <row r="51">
          <cell r="A51">
            <v>37622</v>
          </cell>
          <cell r="B51">
            <v>29.42</v>
          </cell>
          <cell r="C51">
            <v>29.42</v>
          </cell>
          <cell r="D51">
            <v>29.42</v>
          </cell>
        </row>
        <row r="51">
          <cell r="F51">
            <v>17.962</v>
          </cell>
          <cell r="G51">
            <v>17.962</v>
          </cell>
        </row>
        <row r="51">
          <cell r="J51">
            <v>38504</v>
          </cell>
          <cell r="K51">
            <v>30.88</v>
          </cell>
          <cell r="L51">
            <v>30.88</v>
          </cell>
          <cell r="M51">
            <v>30.88</v>
          </cell>
        </row>
        <row r="51">
          <cell r="O51">
            <v>31.313</v>
          </cell>
          <cell r="P51">
            <v>31.313</v>
          </cell>
        </row>
        <row r="52">
          <cell r="A52">
            <v>37653</v>
          </cell>
          <cell r="B52">
            <v>28.27</v>
          </cell>
          <cell r="C52">
            <v>28.27</v>
          </cell>
          <cell r="D52">
            <v>28.27</v>
          </cell>
        </row>
        <row r="52">
          <cell r="F52">
            <v>18.462</v>
          </cell>
          <cell r="G52">
            <v>18.462</v>
          </cell>
        </row>
        <row r="52">
          <cell r="J52">
            <v>38534</v>
          </cell>
          <cell r="K52">
            <v>37.55</v>
          </cell>
          <cell r="L52">
            <v>37.55</v>
          </cell>
          <cell r="M52">
            <v>37.55</v>
          </cell>
        </row>
        <row r="52">
          <cell r="O52">
            <v>38.73</v>
          </cell>
          <cell r="P52">
            <v>38.73</v>
          </cell>
        </row>
        <row r="53">
          <cell r="A53">
            <v>37681</v>
          </cell>
          <cell r="B53">
            <v>26.666</v>
          </cell>
          <cell r="C53">
            <v>26.666</v>
          </cell>
          <cell r="D53">
            <v>26.666</v>
          </cell>
        </row>
        <row r="53">
          <cell r="F53">
            <v>17.412</v>
          </cell>
          <cell r="G53">
            <v>17.412</v>
          </cell>
        </row>
        <row r="53">
          <cell r="J53">
            <v>38565</v>
          </cell>
          <cell r="K53">
            <v>34.4</v>
          </cell>
          <cell r="L53">
            <v>34.4</v>
          </cell>
          <cell r="M53">
            <v>34.4</v>
          </cell>
        </row>
        <row r="53">
          <cell r="O53">
            <v>36.08</v>
          </cell>
          <cell r="P53">
            <v>36.08</v>
          </cell>
        </row>
        <row r="54">
          <cell r="A54">
            <v>37712</v>
          </cell>
          <cell r="B54">
            <v>27.45</v>
          </cell>
          <cell r="C54">
            <v>27.45</v>
          </cell>
          <cell r="D54">
            <v>27.45</v>
          </cell>
        </row>
        <row r="54">
          <cell r="F54">
            <v>17.112</v>
          </cell>
          <cell r="G54">
            <v>17.112</v>
          </cell>
        </row>
        <row r="54">
          <cell r="J54">
            <v>38596</v>
          </cell>
          <cell r="K54">
            <v>25.699</v>
          </cell>
          <cell r="L54">
            <v>25.699</v>
          </cell>
          <cell r="M54">
            <v>25.699</v>
          </cell>
        </row>
        <row r="54">
          <cell r="O54">
            <v>26.626</v>
          </cell>
          <cell r="P54">
            <v>26.626</v>
          </cell>
        </row>
        <row r="55">
          <cell r="A55">
            <v>37742</v>
          </cell>
          <cell r="B55">
            <v>29.7</v>
          </cell>
          <cell r="C55">
            <v>29.7</v>
          </cell>
          <cell r="D55">
            <v>29.7</v>
          </cell>
        </row>
        <row r="55">
          <cell r="F55">
            <v>16.712</v>
          </cell>
          <cell r="G55">
            <v>16.712</v>
          </cell>
        </row>
        <row r="55">
          <cell r="J55">
            <v>38626</v>
          </cell>
          <cell r="K55">
            <v>24.491</v>
          </cell>
          <cell r="L55">
            <v>24.491</v>
          </cell>
          <cell r="M55">
            <v>24.491</v>
          </cell>
        </row>
        <row r="55">
          <cell r="O55">
            <v>24.244</v>
          </cell>
          <cell r="P55">
            <v>24.244</v>
          </cell>
        </row>
        <row r="56">
          <cell r="A56">
            <v>37773</v>
          </cell>
          <cell r="B56">
            <v>33.25</v>
          </cell>
          <cell r="C56">
            <v>33.25</v>
          </cell>
          <cell r="D56">
            <v>33.25</v>
          </cell>
        </row>
        <row r="56">
          <cell r="F56">
            <v>17.312</v>
          </cell>
          <cell r="G56">
            <v>17.312</v>
          </cell>
        </row>
        <row r="56">
          <cell r="J56">
            <v>38657</v>
          </cell>
          <cell r="K56">
            <v>24.741</v>
          </cell>
          <cell r="L56">
            <v>24.741</v>
          </cell>
          <cell r="M56">
            <v>24.741</v>
          </cell>
        </row>
        <row r="56">
          <cell r="O56">
            <v>23.744</v>
          </cell>
          <cell r="P56">
            <v>23.744</v>
          </cell>
        </row>
        <row r="57">
          <cell r="A57">
            <v>37803</v>
          </cell>
          <cell r="B57">
            <v>41.99</v>
          </cell>
          <cell r="C57">
            <v>41.99</v>
          </cell>
          <cell r="D57">
            <v>41.99</v>
          </cell>
        </row>
        <row r="57">
          <cell r="F57">
            <v>18.812</v>
          </cell>
          <cell r="G57">
            <v>18.812</v>
          </cell>
        </row>
        <row r="57">
          <cell r="J57">
            <v>38687</v>
          </cell>
          <cell r="K57">
            <v>24.806</v>
          </cell>
          <cell r="L57">
            <v>24.806</v>
          </cell>
          <cell r="M57">
            <v>24.806</v>
          </cell>
        </row>
        <row r="57">
          <cell r="O57">
            <v>24.454</v>
          </cell>
          <cell r="P57">
            <v>24.454</v>
          </cell>
        </row>
        <row r="58">
          <cell r="A58">
            <v>37834</v>
          </cell>
          <cell r="B58">
            <v>41.59</v>
          </cell>
          <cell r="C58">
            <v>41.59</v>
          </cell>
          <cell r="D58">
            <v>41.59</v>
          </cell>
        </row>
        <row r="58">
          <cell r="F58">
            <v>18.862</v>
          </cell>
          <cell r="G58">
            <v>18.862</v>
          </cell>
        </row>
        <row r="58">
          <cell r="J58">
            <v>38718</v>
          </cell>
          <cell r="K58">
            <v>30.843</v>
          </cell>
          <cell r="L58">
            <v>30.843</v>
          </cell>
          <cell r="M58">
            <v>30.843</v>
          </cell>
        </row>
        <row r="58">
          <cell r="O58">
            <v>28.652</v>
          </cell>
          <cell r="P58">
            <v>28.652</v>
          </cell>
        </row>
        <row r="59">
          <cell r="A59">
            <v>37865</v>
          </cell>
          <cell r="B59">
            <v>30.45</v>
          </cell>
          <cell r="C59">
            <v>30.45</v>
          </cell>
          <cell r="D59">
            <v>30.45</v>
          </cell>
        </row>
        <row r="59">
          <cell r="F59">
            <v>15.813</v>
          </cell>
          <cell r="G59">
            <v>15.813</v>
          </cell>
        </row>
        <row r="59">
          <cell r="J59">
            <v>38749</v>
          </cell>
          <cell r="K59">
            <v>29.593</v>
          </cell>
          <cell r="L59">
            <v>29.593</v>
          </cell>
          <cell r="M59">
            <v>29.593</v>
          </cell>
        </row>
        <row r="59">
          <cell r="O59">
            <v>27.902</v>
          </cell>
          <cell r="P59">
            <v>27.902</v>
          </cell>
        </row>
        <row r="60">
          <cell r="A60">
            <v>37895</v>
          </cell>
          <cell r="B60">
            <v>28.77</v>
          </cell>
          <cell r="C60">
            <v>28.77</v>
          </cell>
          <cell r="D60">
            <v>28.77</v>
          </cell>
        </row>
        <row r="60">
          <cell r="F60">
            <v>15.445</v>
          </cell>
          <cell r="G60">
            <v>15.445</v>
          </cell>
        </row>
        <row r="60">
          <cell r="J60">
            <v>38777</v>
          </cell>
          <cell r="K60">
            <v>28.17</v>
          </cell>
          <cell r="L60">
            <v>28.17</v>
          </cell>
          <cell r="M60">
            <v>28.17</v>
          </cell>
        </row>
        <row r="60">
          <cell r="O60">
            <v>27.06</v>
          </cell>
          <cell r="P60">
            <v>27.06</v>
          </cell>
        </row>
        <row r="61">
          <cell r="A61">
            <v>37926</v>
          </cell>
          <cell r="B61">
            <v>27.77</v>
          </cell>
          <cell r="C61">
            <v>27.77</v>
          </cell>
          <cell r="D61">
            <v>27.77</v>
          </cell>
        </row>
        <row r="61">
          <cell r="F61">
            <v>15.545</v>
          </cell>
          <cell r="G61">
            <v>15.545</v>
          </cell>
        </row>
        <row r="61">
          <cell r="J61">
            <v>38808</v>
          </cell>
          <cell r="K61">
            <v>27.439</v>
          </cell>
          <cell r="L61">
            <v>27.439</v>
          </cell>
          <cell r="M61">
            <v>27.439</v>
          </cell>
        </row>
        <row r="61">
          <cell r="O61">
            <v>26.047</v>
          </cell>
          <cell r="P61">
            <v>26.047</v>
          </cell>
        </row>
        <row r="62">
          <cell r="A62">
            <v>37956</v>
          </cell>
          <cell r="B62">
            <v>28.67</v>
          </cell>
          <cell r="C62">
            <v>28.67</v>
          </cell>
          <cell r="D62">
            <v>28.67</v>
          </cell>
        </row>
        <row r="62">
          <cell r="F62">
            <v>17.395</v>
          </cell>
          <cell r="G62">
            <v>17.395</v>
          </cell>
        </row>
        <row r="62">
          <cell r="J62">
            <v>38838</v>
          </cell>
          <cell r="K62">
            <v>28.613</v>
          </cell>
          <cell r="L62">
            <v>28.613</v>
          </cell>
          <cell r="M62">
            <v>28.613</v>
          </cell>
        </row>
        <row r="62">
          <cell r="O62">
            <v>28.343</v>
          </cell>
          <cell r="P62">
            <v>28.343</v>
          </cell>
        </row>
        <row r="63">
          <cell r="A63">
            <v>37987</v>
          </cell>
          <cell r="B63">
            <v>29.46</v>
          </cell>
          <cell r="C63">
            <v>29.46</v>
          </cell>
          <cell r="D63">
            <v>29.46</v>
          </cell>
        </row>
        <row r="63">
          <cell r="F63">
            <v>18.312</v>
          </cell>
          <cell r="G63">
            <v>18.312</v>
          </cell>
        </row>
        <row r="63">
          <cell r="J63">
            <v>38869</v>
          </cell>
          <cell r="K63">
            <v>31.38</v>
          </cell>
          <cell r="L63">
            <v>31.38</v>
          </cell>
          <cell r="M63">
            <v>31.38</v>
          </cell>
        </row>
        <row r="63">
          <cell r="O63">
            <v>31.813</v>
          </cell>
          <cell r="P63">
            <v>31.813</v>
          </cell>
        </row>
        <row r="64">
          <cell r="A64">
            <v>38018</v>
          </cell>
          <cell r="B64">
            <v>28.71</v>
          </cell>
          <cell r="C64">
            <v>28.71</v>
          </cell>
          <cell r="D64">
            <v>28.71</v>
          </cell>
        </row>
        <row r="64">
          <cell r="F64">
            <v>19.262</v>
          </cell>
          <cell r="G64">
            <v>19.262</v>
          </cell>
        </row>
        <row r="64">
          <cell r="J64">
            <v>38899</v>
          </cell>
          <cell r="K64">
            <v>38.05</v>
          </cell>
          <cell r="L64">
            <v>38.05</v>
          </cell>
          <cell r="M64">
            <v>38.05</v>
          </cell>
        </row>
        <row r="64">
          <cell r="O64">
            <v>39.23</v>
          </cell>
          <cell r="P64">
            <v>39.23</v>
          </cell>
        </row>
        <row r="65">
          <cell r="A65">
            <v>38047</v>
          </cell>
          <cell r="B65">
            <v>27.146</v>
          </cell>
          <cell r="C65">
            <v>27.146</v>
          </cell>
          <cell r="D65">
            <v>27.146</v>
          </cell>
        </row>
        <row r="65">
          <cell r="F65">
            <v>18.212</v>
          </cell>
          <cell r="G65">
            <v>18.212</v>
          </cell>
        </row>
        <row r="65">
          <cell r="J65">
            <v>38930</v>
          </cell>
          <cell r="K65">
            <v>34.9</v>
          </cell>
          <cell r="L65">
            <v>34.9</v>
          </cell>
          <cell r="M65">
            <v>34.9</v>
          </cell>
        </row>
        <row r="65">
          <cell r="O65">
            <v>36.58</v>
          </cell>
          <cell r="P65">
            <v>36.58</v>
          </cell>
        </row>
        <row r="66">
          <cell r="A66">
            <v>38078</v>
          </cell>
          <cell r="B66">
            <v>27.93</v>
          </cell>
          <cell r="C66">
            <v>27.93</v>
          </cell>
          <cell r="D66">
            <v>27.93</v>
          </cell>
        </row>
        <row r="66">
          <cell r="F66">
            <v>17.912</v>
          </cell>
          <cell r="G66">
            <v>17.912</v>
          </cell>
        </row>
        <row r="66">
          <cell r="J66">
            <v>38961</v>
          </cell>
          <cell r="K66">
            <v>26.199</v>
          </cell>
          <cell r="L66">
            <v>26.199</v>
          </cell>
          <cell r="M66">
            <v>26.199</v>
          </cell>
        </row>
        <row r="66">
          <cell r="O66">
            <v>27.126</v>
          </cell>
          <cell r="P66">
            <v>27.126</v>
          </cell>
        </row>
        <row r="67">
          <cell r="A67">
            <v>38108</v>
          </cell>
          <cell r="B67">
            <v>29.89</v>
          </cell>
          <cell r="C67">
            <v>29.89</v>
          </cell>
          <cell r="D67">
            <v>29.89</v>
          </cell>
        </row>
        <row r="67">
          <cell r="F67">
            <v>17.512</v>
          </cell>
          <cell r="G67">
            <v>17.512</v>
          </cell>
        </row>
        <row r="67">
          <cell r="J67">
            <v>38991</v>
          </cell>
          <cell r="K67">
            <v>24.991</v>
          </cell>
          <cell r="L67">
            <v>24.991</v>
          </cell>
          <cell r="M67">
            <v>24.991</v>
          </cell>
        </row>
        <row r="67">
          <cell r="O67">
            <v>24.744</v>
          </cell>
          <cell r="P67">
            <v>24.744</v>
          </cell>
        </row>
        <row r="68">
          <cell r="A68">
            <v>38139</v>
          </cell>
          <cell r="B68">
            <v>33.94</v>
          </cell>
          <cell r="C68">
            <v>33.94</v>
          </cell>
          <cell r="D68">
            <v>33.94</v>
          </cell>
        </row>
        <row r="68">
          <cell r="F68">
            <v>18.112</v>
          </cell>
          <cell r="G68">
            <v>18.112</v>
          </cell>
        </row>
        <row r="68">
          <cell r="J68">
            <v>39022</v>
          </cell>
          <cell r="K68">
            <v>25.241</v>
          </cell>
          <cell r="L68">
            <v>25.241</v>
          </cell>
          <cell r="M68">
            <v>25.241</v>
          </cell>
        </row>
        <row r="68">
          <cell r="O68">
            <v>24.244</v>
          </cell>
          <cell r="P68">
            <v>24.244</v>
          </cell>
        </row>
        <row r="69">
          <cell r="A69">
            <v>38169</v>
          </cell>
          <cell r="B69">
            <v>43.49</v>
          </cell>
          <cell r="C69">
            <v>43.49</v>
          </cell>
          <cell r="D69">
            <v>43.49</v>
          </cell>
        </row>
        <row r="69">
          <cell r="F69">
            <v>19.612</v>
          </cell>
          <cell r="G69">
            <v>19.612</v>
          </cell>
        </row>
        <row r="69">
          <cell r="J69">
            <v>39052</v>
          </cell>
          <cell r="K69">
            <v>25.306</v>
          </cell>
          <cell r="L69">
            <v>25.306</v>
          </cell>
          <cell r="M69">
            <v>25.306</v>
          </cell>
        </row>
        <row r="69">
          <cell r="O69">
            <v>24.954</v>
          </cell>
          <cell r="P69">
            <v>24.954</v>
          </cell>
        </row>
        <row r="70">
          <cell r="A70">
            <v>38200</v>
          </cell>
          <cell r="B70">
            <v>43.09</v>
          </cell>
          <cell r="C70">
            <v>43.09</v>
          </cell>
          <cell r="D70">
            <v>43.09</v>
          </cell>
        </row>
        <row r="70">
          <cell r="F70">
            <v>19.662</v>
          </cell>
          <cell r="G70">
            <v>19.662</v>
          </cell>
        </row>
        <row r="70">
          <cell r="J70">
            <v>39083</v>
          </cell>
          <cell r="K70">
            <v>31.093</v>
          </cell>
          <cell r="L70">
            <v>31.093</v>
          </cell>
          <cell r="M70">
            <v>31.093</v>
          </cell>
        </row>
        <row r="70">
          <cell r="O70">
            <v>29.152</v>
          </cell>
          <cell r="P70">
            <v>29.152</v>
          </cell>
        </row>
        <row r="71">
          <cell r="A71">
            <v>38231</v>
          </cell>
          <cell r="B71">
            <v>30.84</v>
          </cell>
          <cell r="C71">
            <v>30.84</v>
          </cell>
          <cell r="D71">
            <v>30.84</v>
          </cell>
        </row>
        <row r="71">
          <cell r="F71">
            <v>16.613</v>
          </cell>
          <cell r="G71">
            <v>16.613</v>
          </cell>
        </row>
        <row r="71">
          <cell r="J71">
            <v>39114</v>
          </cell>
          <cell r="K71">
            <v>29.843</v>
          </cell>
          <cell r="L71">
            <v>29.843</v>
          </cell>
          <cell r="M71">
            <v>29.843</v>
          </cell>
        </row>
        <row r="71">
          <cell r="O71">
            <v>28.402</v>
          </cell>
          <cell r="P71">
            <v>28.402</v>
          </cell>
        </row>
        <row r="72">
          <cell r="A72">
            <v>38261</v>
          </cell>
          <cell r="B72">
            <v>29.06</v>
          </cell>
          <cell r="C72">
            <v>29.06</v>
          </cell>
          <cell r="D72">
            <v>29.06</v>
          </cell>
        </row>
        <row r="72">
          <cell r="F72">
            <v>16.245</v>
          </cell>
          <cell r="G72">
            <v>16.245</v>
          </cell>
        </row>
        <row r="72">
          <cell r="J72">
            <v>39142</v>
          </cell>
          <cell r="K72">
            <v>28.42</v>
          </cell>
          <cell r="L72">
            <v>28.42</v>
          </cell>
          <cell r="M72">
            <v>28.42</v>
          </cell>
        </row>
        <row r="72">
          <cell r="O72">
            <v>27.56</v>
          </cell>
          <cell r="P72">
            <v>27.56</v>
          </cell>
        </row>
        <row r="73">
          <cell r="A73">
            <v>38292</v>
          </cell>
          <cell r="B73">
            <v>28.06</v>
          </cell>
          <cell r="C73">
            <v>28.06</v>
          </cell>
          <cell r="D73">
            <v>28.06</v>
          </cell>
        </row>
        <row r="73">
          <cell r="F73">
            <v>16.345</v>
          </cell>
          <cell r="G73">
            <v>16.345</v>
          </cell>
        </row>
        <row r="73">
          <cell r="J73">
            <v>39173</v>
          </cell>
          <cell r="K73">
            <v>27.689</v>
          </cell>
          <cell r="L73">
            <v>27.689</v>
          </cell>
          <cell r="M73">
            <v>27.689</v>
          </cell>
        </row>
        <row r="73">
          <cell r="O73">
            <v>26.547</v>
          </cell>
          <cell r="P73">
            <v>26.547</v>
          </cell>
        </row>
        <row r="74">
          <cell r="A74">
            <v>38322</v>
          </cell>
          <cell r="B74">
            <v>28.96</v>
          </cell>
          <cell r="C74">
            <v>28.96</v>
          </cell>
          <cell r="D74">
            <v>28.96</v>
          </cell>
        </row>
        <row r="74">
          <cell r="F74">
            <v>18.195</v>
          </cell>
          <cell r="G74">
            <v>18.195</v>
          </cell>
        </row>
        <row r="74">
          <cell r="J74">
            <v>39203</v>
          </cell>
          <cell r="K74">
            <v>28.863</v>
          </cell>
          <cell r="L74">
            <v>28.863</v>
          </cell>
          <cell r="M74">
            <v>28.863</v>
          </cell>
        </row>
        <row r="74">
          <cell r="O74">
            <v>29.093</v>
          </cell>
          <cell r="P74">
            <v>29.093</v>
          </cell>
        </row>
        <row r="75">
          <cell r="A75">
            <v>38353</v>
          </cell>
          <cell r="B75">
            <v>30.23</v>
          </cell>
          <cell r="C75">
            <v>30.23</v>
          </cell>
          <cell r="D75">
            <v>30.23</v>
          </cell>
        </row>
        <row r="75">
          <cell r="F75">
            <v>19.032</v>
          </cell>
          <cell r="G75">
            <v>19.032</v>
          </cell>
        </row>
        <row r="75">
          <cell r="J75">
            <v>39234</v>
          </cell>
          <cell r="K75">
            <v>31.63</v>
          </cell>
          <cell r="L75">
            <v>31.63</v>
          </cell>
          <cell r="M75">
            <v>31.63</v>
          </cell>
        </row>
        <row r="75">
          <cell r="O75">
            <v>33.313</v>
          </cell>
          <cell r="P75">
            <v>33.313</v>
          </cell>
        </row>
        <row r="76">
          <cell r="A76">
            <v>38384</v>
          </cell>
          <cell r="B76">
            <v>29.48</v>
          </cell>
          <cell r="C76">
            <v>29.48</v>
          </cell>
          <cell r="D76">
            <v>29.48</v>
          </cell>
        </row>
        <row r="76">
          <cell r="F76">
            <v>19.982</v>
          </cell>
          <cell r="G76">
            <v>19.982</v>
          </cell>
        </row>
        <row r="76">
          <cell r="J76">
            <v>39264</v>
          </cell>
          <cell r="K76">
            <v>38.3</v>
          </cell>
          <cell r="L76">
            <v>38.3</v>
          </cell>
          <cell r="M76">
            <v>38.3</v>
          </cell>
        </row>
        <row r="76">
          <cell r="O76">
            <v>39.98</v>
          </cell>
          <cell r="P76">
            <v>39.98</v>
          </cell>
        </row>
        <row r="77">
          <cell r="A77">
            <v>38412</v>
          </cell>
          <cell r="B77">
            <v>27.916</v>
          </cell>
          <cell r="C77">
            <v>27.916</v>
          </cell>
          <cell r="D77">
            <v>27.916</v>
          </cell>
        </row>
        <row r="77">
          <cell r="F77">
            <v>18.932</v>
          </cell>
          <cell r="G77">
            <v>18.932</v>
          </cell>
        </row>
        <row r="77">
          <cell r="J77">
            <v>39295</v>
          </cell>
          <cell r="K77">
            <v>35.15</v>
          </cell>
          <cell r="L77">
            <v>35.15</v>
          </cell>
          <cell r="M77">
            <v>35.15</v>
          </cell>
        </row>
        <row r="77">
          <cell r="O77">
            <v>37.33</v>
          </cell>
          <cell r="P77">
            <v>37.33</v>
          </cell>
        </row>
        <row r="78">
          <cell r="A78">
            <v>38443</v>
          </cell>
          <cell r="B78">
            <v>28.7</v>
          </cell>
          <cell r="C78">
            <v>28.7</v>
          </cell>
          <cell r="D78">
            <v>28.7</v>
          </cell>
        </row>
        <row r="78">
          <cell r="F78">
            <v>18.632</v>
          </cell>
          <cell r="G78">
            <v>18.632</v>
          </cell>
        </row>
        <row r="78">
          <cell r="J78">
            <v>39326</v>
          </cell>
          <cell r="K78">
            <v>26.449</v>
          </cell>
          <cell r="L78">
            <v>26.449</v>
          </cell>
          <cell r="M78">
            <v>26.449</v>
          </cell>
        </row>
        <row r="78">
          <cell r="O78">
            <v>27.876</v>
          </cell>
          <cell r="P78">
            <v>27.876</v>
          </cell>
        </row>
        <row r="79">
          <cell r="A79">
            <v>38473</v>
          </cell>
          <cell r="B79">
            <v>30.66</v>
          </cell>
          <cell r="C79">
            <v>30.66</v>
          </cell>
          <cell r="D79">
            <v>30.66</v>
          </cell>
        </row>
        <row r="79">
          <cell r="F79">
            <v>18.232</v>
          </cell>
          <cell r="G79">
            <v>18.232</v>
          </cell>
        </row>
        <row r="79">
          <cell r="J79">
            <v>39356</v>
          </cell>
          <cell r="K79">
            <v>25.241</v>
          </cell>
          <cell r="L79">
            <v>25.241</v>
          </cell>
          <cell r="M79">
            <v>25.241</v>
          </cell>
        </row>
        <row r="79">
          <cell r="O79">
            <v>25.494</v>
          </cell>
          <cell r="P79">
            <v>25.494</v>
          </cell>
        </row>
        <row r="80">
          <cell r="A80">
            <v>38504</v>
          </cell>
          <cell r="B80">
            <v>34.71</v>
          </cell>
          <cell r="C80">
            <v>34.71</v>
          </cell>
          <cell r="D80">
            <v>34.71</v>
          </cell>
        </row>
        <row r="80">
          <cell r="F80">
            <v>18.832</v>
          </cell>
          <cell r="G80">
            <v>18.832</v>
          </cell>
        </row>
        <row r="80">
          <cell r="J80">
            <v>39387</v>
          </cell>
          <cell r="K80">
            <v>25.491</v>
          </cell>
          <cell r="L80">
            <v>25.491</v>
          </cell>
          <cell r="M80">
            <v>25.491</v>
          </cell>
        </row>
        <row r="80">
          <cell r="O80">
            <v>24.994</v>
          </cell>
          <cell r="P80">
            <v>24.994</v>
          </cell>
        </row>
        <row r="81">
          <cell r="A81">
            <v>38534</v>
          </cell>
          <cell r="B81">
            <v>44.26</v>
          </cell>
          <cell r="C81">
            <v>44.26</v>
          </cell>
          <cell r="D81">
            <v>44.26</v>
          </cell>
        </row>
        <row r="81">
          <cell r="F81">
            <v>20.332</v>
          </cell>
          <cell r="G81">
            <v>20.332</v>
          </cell>
        </row>
        <row r="81">
          <cell r="J81">
            <v>39417</v>
          </cell>
          <cell r="K81">
            <v>25.556</v>
          </cell>
          <cell r="L81">
            <v>25.556</v>
          </cell>
          <cell r="M81">
            <v>25.556</v>
          </cell>
        </row>
        <row r="81">
          <cell r="O81">
            <v>25.704</v>
          </cell>
          <cell r="P81">
            <v>25.704</v>
          </cell>
        </row>
        <row r="82">
          <cell r="A82">
            <v>38565</v>
          </cell>
          <cell r="B82">
            <v>43.86</v>
          </cell>
          <cell r="C82">
            <v>43.86</v>
          </cell>
          <cell r="D82">
            <v>43.86</v>
          </cell>
        </row>
        <row r="82">
          <cell r="F82">
            <v>20.382</v>
          </cell>
          <cell r="G82">
            <v>20.382</v>
          </cell>
        </row>
        <row r="82">
          <cell r="J82">
            <v>39448</v>
          </cell>
          <cell r="K82">
            <v>31.343</v>
          </cell>
          <cell r="L82">
            <v>31.343</v>
          </cell>
          <cell r="M82">
            <v>31.343</v>
          </cell>
        </row>
        <row r="82">
          <cell r="O82">
            <v>29.652</v>
          </cell>
          <cell r="P82">
            <v>29.652</v>
          </cell>
        </row>
        <row r="83">
          <cell r="A83">
            <v>38596</v>
          </cell>
          <cell r="B83">
            <v>31.61</v>
          </cell>
          <cell r="C83">
            <v>31.61</v>
          </cell>
          <cell r="D83">
            <v>31.61</v>
          </cell>
        </row>
        <row r="83">
          <cell r="F83">
            <v>17.333</v>
          </cell>
          <cell r="G83">
            <v>17.333</v>
          </cell>
        </row>
        <row r="83">
          <cell r="J83">
            <v>39479</v>
          </cell>
          <cell r="K83">
            <v>30.093</v>
          </cell>
          <cell r="L83">
            <v>30.093</v>
          </cell>
          <cell r="M83">
            <v>30.093</v>
          </cell>
        </row>
        <row r="83">
          <cell r="O83">
            <v>28.902</v>
          </cell>
          <cell r="P83">
            <v>28.902</v>
          </cell>
        </row>
        <row r="84">
          <cell r="A84">
            <v>38626</v>
          </cell>
          <cell r="B84">
            <v>29.83</v>
          </cell>
          <cell r="C84">
            <v>29.83</v>
          </cell>
          <cell r="D84">
            <v>29.83</v>
          </cell>
        </row>
        <row r="84">
          <cell r="F84">
            <v>16.965</v>
          </cell>
          <cell r="G84">
            <v>16.965</v>
          </cell>
        </row>
        <row r="84">
          <cell r="J84">
            <v>39508</v>
          </cell>
          <cell r="K84">
            <v>28.67</v>
          </cell>
          <cell r="L84">
            <v>28.67</v>
          </cell>
          <cell r="M84">
            <v>28.67</v>
          </cell>
        </row>
        <row r="84">
          <cell r="O84">
            <v>28.06</v>
          </cell>
          <cell r="P84">
            <v>28.06</v>
          </cell>
        </row>
        <row r="85">
          <cell r="A85">
            <v>38657</v>
          </cell>
          <cell r="B85">
            <v>28.83</v>
          </cell>
          <cell r="C85">
            <v>28.83</v>
          </cell>
          <cell r="D85">
            <v>28.83</v>
          </cell>
        </row>
        <row r="85">
          <cell r="F85">
            <v>17.065</v>
          </cell>
          <cell r="G85">
            <v>17.065</v>
          </cell>
        </row>
        <row r="85">
          <cell r="J85">
            <v>39539</v>
          </cell>
          <cell r="K85">
            <v>27.939</v>
          </cell>
          <cell r="L85">
            <v>27.939</v>
          </cell>
          <cell r="M85">
            <v>27.939</v>
          </cell>
        </row>
        <row r="85">
          <cell r="O85">
            <v>27.047</v>
          </cell>
          <cell r="P85">
            <v>27.047</v>
          </cell>
        </row>
        <row r="86">
          <cell r="A86">
            <v>38687</v>
          </cell>
          <cell r="B86">
            <v>29.73</v>
          </cell>
          <cell r="C86">
            <v>29.73</v>
          </cell>
          <cell r="D86">
            <v>29.73</v>
          </cell>
        </row>
        <row r="86">
          <cell r="F86">
            <v>18.915</v>
          </cell>
          <cell r="G86">
            <v>18.915</v>
          </cell>
        </row>
        <row r="86">
          <cell r="J86">
            <v>39569</v>
          </cell>
          <cell r="K86">
            <v>29.113</v>
          </cell>
          <cell r="L86">
            <v>29.113</v>
          </cell>
          <cell r="M86">
            <v>29.113</v>
          </cell>
        </row>
        <row r="86">
          <cell r="O86">
            <v>29.843</v>
          </cell>
          <cell r="P86">
            <v>29.843</v>
          </cell>
        </row>
        <row r="87">
          <cell r="A87">
            <v>38718</v>
          </cell>
          <cell r="B87">
            <v>31.77</v>
          </cell>
          <cell r="C87">
            <v>31.77</v>
          </cell>
          <cell r="D87">
            <v>31.77</v>
          </cell>
        </row>
        <row r="87">
          <cell r="F87">
            <v>19.732</v>
          </cell>
          <cell r="G87">
            <v>19.732</v>
          </cell>
        </row>
        <row r="87">
          <cell r="J87">
            <v>39600</v>
          </cell>
          <cell r="K87">
            <v>31.88</v>
          </cell>
          <cell r="L87">
            <v>31.88</v>
          </cell>
          <cell r="M87">
            <v>31.88</v>
          </cell>
        </row>
        <row r="87">
          <cell r="O87">
            <v>34.813</v>
          </cell>
          <cell r="P87">
            <v>34.813</v>
          </cell>
        </row>
        <row r="88">
          <cell r="A88">
            <v>38749</v>
          </cell>
          <cell r="B88">
            <v>31.02</v>
          </cell>
          <cell r="C88">
            <v>31.02</v>
          </cell>
          <cell r="D88">
            <v>31.02</v>
          </cell>
        </row>
        <row r="88">
          <cell r="F88">
            <v>20.682</v>
          </cell>
          <cell r="G88">
            <v>20.682</v>
          </cell>
        </row>
        <row r="88">
          <cell r="J88">
            <v>39630</v>
          </cell>
          <cell r="K88">
            <v>38.55</v>
          </cell>
          <cell r="L88">
            <v>38.55</v>
          </cell>
          <cell r="M88">
            <v>38.55</v>
          </cell>
        </row>
        <row r="88">
          <cell r="O88">
            <v>40.73</v>
          </cell>
          <cell r="P88">
            <v>40.73</v>
          </cell>
        </row>
        <row r="89">
          <cell r="A89">
            <v>38777</v>
          </cell>
          <cell r="B89">
            <v>29.456</v>
          </cell>
          <cell r="C89">
            <v>29.456</v>
          </cell>
          <cell r="D89">
            <v>29.456</v>
          </cell>
        </row>
        <row r="89">
          <cell r="F89">
            <v>19.632</v>
          </cell>
          <cell r="G89">
            <v>19.632</v>
          </cell>
        </row>
        <row r="89">
          <cell r="J89">
            <v>39661</v>
          </cell>
          <cell r="K89">
            <v>35.4</v>
          </cell>
          <cell r="L89">
            <v>35.4</v>
          </cell>
          <cell r="M89">
            <v>35.4</v>
          </cell>
        </row>
        <row r="89">
          <cell r="O89">
            <v>38.08</v>
          </cell>
          <cell r="P89">
            <v>38.08</v>
          </cell>
        </row>
        <row r="90">
          <cell r="A90">
            <v>38808</v>
          </cell>
          <cell r="B90">
            <v>30.24</v>
          </cell>
          <cell r="C90">
            <v>30.24</v>
          </cell>
          <cell r="D90">
            <v>30.24</v>
          </cell>
        </row>
        <row r="90">
          <cell r="F90">
            <v>19.332</v>
          </cell>
          <cell r="G90">
            <v>19.332</v>
          </cell>
        </row>
        <row r="90">
          <cell r="J90">
            <v>39692</v>
          </cell>
          <cell r="K90">
            <v>26.699</v>
          </cell>
          <cell r="L90">
            <v>26.699</v>
          </cell>
          <cell r="M90">
            <v>26.699</v>
          </cell>
        </row>
        <row r="90">
          <cell r="O90">
            <v>28.626</v>
          </cell>
          <cell r="P90">
            <v>28.626</v>
          </cell>
        </row>
        <row r="91">
          <cell r="A91">
            <v>38838</v>
          </cell>
          <cell r="B91">
            <v>32.2</v>
          </cell>
          <cell r="C91">
            <v>32.2</v>
          </cell>
          <cell r="D91">
            <v>32.2</v>
          </cell>
        </row>
        <row r="91">
          <cell r="F91">
            <v>18.932</v>
          </cell>
          <cell r="G91">
            <v>18.932</v>
          </cell>
        </row>
        <row r="91">
          <cell r="J91">
            <v>39722</v>
          </cell>
          <cell r="K91">
            <v>25.491</v>
          </cell>
          <cell r="L91">
            <v>25.491</v>
          </cell>
          <cell r="M91">
            <v>25.491</v>
          </cell>
        </row>
        <row r="91">
          <cell r="O91">
            <v>26.244</v>
          </cell>
          <cell r="P91">
            <v>26.244</v>
          </cell>
        </row>
        <row r="92">
          <cell r="A92">
            <v>38869</v>
          </cell>
          <cell r="B92">
            <v>36.25</v>
          </cell>
          <cell r="C92">
            <v>36.25</v>
          </cell>
          <cell r="D92">
            <v>36.25</v>
          </cell>
        </row>
        <row r="92">
          <cell r="F92">
            <v>19.532</v>
          </cell>
          <cell r="G92">
            <v>19.532</v>
          </cell>
        </row>
        <row r="92">
          <cell r="J92">
            <v>39753</v>
          </cell>
          <cell r="K92">
            <v>25.741</v>
          </cell>
          <cell r="L92">
            <v>25.741</v>
          </cell>
          <cell r="M92">
            <v>25.741</v>
          </cell>
        </row>
        <row r="92">
          <cell r="O92">
            <v>25.744</v>
          </cell>
          <cell r="P92">
            <v>25.744</v>
          </cell>
        </row>
        <row r="93">
          <cell r="A93">
            <v>38899</v>
          </cell>
          <cell r="B93">
            <v>45.8</v>
          </cell>
          <cell r="C93">
            <v>45.8</v>
          </cell>
          <cell r="D93">
            <v>45.8</v>
          </cell>
        </row>
        <row r="93">
          <cell r="F93">
            <v>21.032</v>
          </cell>
          <cell r="G93">
            <v>21.032</v>
          </cell>
        </row>
        <row r="93">
          <cell r="J93">
            <v>39783</v>
          </cell>
          <cell r="K93">
            <v>25.806</v>
          </cell>
          <cell r="L93">
            <v>25.806</v>
          </cell>
          <cell r="M93">
            <v>25.806</v>
          </cell>
        </row>
        <row r="93">
          <cell r="O93">
            <v>26.454</v>
          </cell>
          <cell r="P93">
            <v>26.454</v>
          </cell>
        </row>
        <row r="94">
          <cell r="A94">
            <v>38930</v>
          </cell>
          <cell r="B94">
            <v>45.4</v>
          </cell>
          <cell r="C94">
            <v>45.4</v>
          </cell>
          <cell r="D94">
            <v>45.4</v>
          </cell>
        </row>
        <row r="94">
          <cell r="F94">
            <v>21.082</v>
          </cell>
          <cell r="G94">
            <v>21.082</v>
          </cell>
        </row>
        <row r="94">
          <cell r="J94">
            <v>39814</v>
          </cell>
          <cell r="K94">
            <v>32.093</v>
          </cell>
          <cell r="L94">
            <v>32.093</v>
          </cell>
          <cell r="M94">
            <v>32.093</v>
          </cell>
        </row>
        <row r="94">
          <cell r="O94">
            <v>30.152</v>
          </cell>
          <cell r="P94">
            <v>30.152</v>
          </cell>
        </row>
        <row r="95">
          <cell r="A95">
            <v>38961</v>
          </cell>
          <cell r="B95">
            <v>33.15</v>
          </cell>
          <cell r="C95">
            <v>33.15</v>
          </cell>
          <cell r="D95">
            <v>33.15</v>
          </cell>
        </row>
        <row r="95">
          <cell r="F95">
            <v>18.033</v>
          </cell>
          <cell r="G95">
            <v>18.033</v>
          </cell>
        </row>
        <row r="95">
          <cell r="J95">
            <v>39845</v>
          </cell>
          <cell r="K95">
            <v>30.843</v>
          </cell>
          <cell r="L95">
            <v>30.843</v>
          </cell>
          <cell r="M95">
            <v>30.843</v>
          </cell>
        </row>
        <row r="95">
          <cell r="O95">
            <v>29.402</v>
          </cell>
          <cell r="P95">
            <v>29.402</v>
          </cell>
        </row>
        <row r="96">
          <cell r="A96">
            <v>38991</v>
          </cell>
          <cell r="B96">
            <v>31.37</v>
          </cell>
          <cell r="C96">
            <v>31.37</v>
          </cell>
          <cell r="D96">
            <v>31.37</v>
          </cell>
        </row>
        <row r="96">
          <cell r="F96">
            <v>17.665</v>
          </cell>
          <cell r="G96">
            <v>17.665</v>
          </cell>
        </row>
        <row r="96">
          <cell r="J96">
            <v>39873</v>
          </cell>
          <cell r="K96">
            <v>29.42</v>
          </cell>
          <cell r="L96">
            <v>29.42</v>
          </cell>
          <cell r="M96">
            <v>29.42</v>
          </cell>
        </row>
        <row r="96">
          <cell r="O96">
            <v>28.56</v>
          </cell>
          <cell r="P96">
            <v>28.56</v>
          </cell>
        </row>
        <row r="97">
          <cell r="A97">
            <v>39022</v>
          </cell>
          <cell r="B97">
            <v>30.37</v>
          </cell>
          <cell r="C97">
            <v>30.37</v>
          </cell>
          <cell r="D97">
            <v>30.37</v>
          </cell>
        </row>
        <row r="97">
          <cell r="F97">
            <v>17.765</v>
          </cell>
          <cell r="G97">
            <v>17.765</v>
          </cell>
        </row>
        <row r="97">
          <cell r="J97">
            <v>39904</v>
          </cell>
          <cell r="K97">
            <v>28.689</v>
          </cell>
          <cell r="L97">
            <v>28.689</v>
          </cell>
          <cell r="M97">
            <v>28.689</v>
          </cell>
        </row>
        <row r="97">
          <cell r="O97">
            <v>27.547</v>
          </cell>
          <cell r="P97">
            <v>27.547</v>
          </cell>
        </row>
        <row r="98">
          <cell r="A98">
            <v>39052</v>
          </cell>
          <cell r="B98">
            <v>31.27</v>
          </cell>
          <cell r="C98">
            <v>31.27</v>
          </cell>
          <cell r="D98">
            <v>31.27</v>
          </cell>
        </row>
        <row r="98">
          <cell r="F98">
            <v>19.615</v>
          </cell>
          <cell r="G98">
            <v>19.615</v>
          </cell>
        </row>
        <row r="98">
          <cell r="J98">
            <v>39934</v>
          </cell>
          <cell r="K98">
            <v>29.863</v>
          </cell>
          <cell r="L98">
            <v>29.863</v>
          </cell>
          <cell r="M98">
            <v>29.863</v>
          </cell>
        </row>
        <row r="98">
          <cell r="O98">
            <v>30.593</v>
          </cell>
          <cell r="P98">
            <v>30.593</v>
          </cell>
        </row>
        <row r="99">
          <cell r="A99">
            <v>39083</v>
          </cell>
          <cell r="B99">
            <v>32.67</v>
          </cell>
          <cell r="C99">
            <v>32.67</v>
          </cell>
          <cell r="D99">
            <v>32.67</v>
          </cell>
        </row>
        <row r="99">
          <cell r="F99">
            <v>20.432</v>
          </cell>
          <cell r="G99">
            <v>20.432</v>
          </cell>
        </row>
        <row r="99">
          <cell r="J99">
            <v>39965</v>
          </cell>
          <cell r="K99">
            <v>32.88</v>
          </cell>
          <cell r="L99">
            <v>32.88</v>
          </cell>
          <cell r="M99">
            <v>32.88</v>
          </cell>
        </row>
        <row r="99">
          <cell r="O99">
            <v>36.313</v>
          </cell>
          <cell r="P99">
            <v>36.313</v>
          </cell>
        </row>
        <row r="100">
          <cell r="A100">
            <v>39114</v>
          </cell>
          <cell r="B100">
            <v>31.92</v>
          </cell>
          <cell r="C100">
            <v>31.92</v>
          </cell>
          <cell r="D100">
            <v>31.92</v>
          </cell>
        </row>
        <row r="100">
          <cell r="F100">
            <v>21.382</v>
          </cell>
          <cell r="G100">
            <v>21.382</v>
          </cell>
        </row>
        <row r="100">
          <cell r="J100">
            <v>39995</v>
          </cell>
          <cell r="K100">
            <v>39.55</v>
          </cell>
          <cell r="L100">
            <v>39.55</v>
          </cell>
          <cell r="M100">
            <v>39.55</v>
          </cell>
        </row>
        <row r="100">
          <cell r="O100">
            <v>41.48</v>
          </cell>
          <cell r="P100">
            <v>41.48</v>
          </cell>
        </row>
        <row r="101">
          <cell r="A101">
            <v>39142</v>
          </cell>
          <cell r="B101">
            <v>30.356</v>
          </cell>
          <cell r="C101">
            <v>30.356</v>
          </cell>
          <cell r="D101">
            <v>30.356</v>
          </cell>
        </row>
        <row r="101">
          <cell r="F101">
            <v>20.332</v>
          </cell>
          <cell r="G101">
            <v>20.332</v>
          </cell>
        </row>
        <row r="101">
          <cell r="J101">
            <v>40026</v>
          </cell>
          <cell r="K101">
            <v>36.4</v>
          </cell>
          <cell r="L101">
            <v>36.4</v>
          </cell>
          <cell r="M101">
            <v>36.4</v>
          </cell>
        </row>
        <row r="101">
          <cell r="O101">
            <v>38.83</v>
          </cell>
          <cell r="P101">
            <v>38.83</v>
          </cell>
        </row>
        <row r="102">
          <cell r="A102">
            <v>39173</v>
          </cell>
          <cell r="B102">
            <v>31.14</v>
          </cell>
          <cell r="C102">
            <v>31.14</v>
          </cell>
          <cell r="D102">
            <v>31.14</v>
          </cell>
        </row>
        <row r="102">
          <cell r="F102">
            <v>20.032</v>
          </cell>
          <cell r="G102">
            <v>20.032</v>
          </cell>
        </row>
        <row r="102">
          <cell r="J102">
            <v>40057</v>
          </cell>
          <cell r="K102">
            <v>27.699</v>
          </cell>
          <cell r="L102">
            <v>27.699</v>
          </cell>
          <cell r="M102">
            <v>27.699</v>
          </cell>
        </row>
        <row r="102">
          <cell r="O102">
            <v>29.376</v>
          </cell>
          <cell r="P102">
            <v>29.376</v>
          </cell>
        </row>
        <row r="103">
          <cell r="A103">
            <v>39203</v>
          </cell>
          <cell r="B103">
            <v>33.1</v>
          </cell>
          <cell r="C103">
            <v>33.1</v>
          </cell>
          <cell r="D103">
            <v>33.1</v>
          </cell>
        </row>
        <row r="103">
          <cell r="F103">
            <v>19.632</v>
          </cell>
          <cell r="G103">
            <v>19.632</v>
          </cell>
        </row>
        <row r="103">
          <cell r="J103">
            <v>40087</v>
          </cell>
          <cell r="K103">
            <v>26.491</v>
          </cell>
          <cell r="L103">
            <v>26.491</v>
          </cell>
          <cell r="M103">
            <v>26.491</v>
          </cell>
        </row>
        <row r="103">
          <cell r="O103">
            <v>26.994</v>
          </cell>
          <cell r="P103">
            <v>26.994</v>
          </cell>
        </row>
        <row r="104">
          <cell r="A104">
            <v>39234</v>
          </cell>
          <cell r="B104">
            <v>37.15</v>
          </cell>
          <cell r="C104">
            <v>37.15</v>
          </cell>
          <cell r="D104">
            <v>37.15</v>
          </cell>
        </row>
        <row r="104">
          <cell r="F104">
            <v>20.232</v>
          </cell>
          <cell r="G104">
            <v>20.232</v>
          </cell>
        </row>
        <row r="104">
          <cell r="J104">
            <v>40118</v>
          </cell>
          <cell r="K104">
            <v>26.741</v>
          </cell>
          <cell r="L104">
            <v>26.741</v>
          </cell>
          <cell r="M104">
            <v>26.741</v>
          </cell>
        </row>
        <row r="104">
          <cell r="O104">
            <v>26.494</v>
          </cell>
          <cell r="P104">
            <v>26.494</v>
          </cell>
        </row>
        <row r="105">
          <cell r="A105">
            <v>39264</v>
          </cell>
          <cell r="B105">
            <v>46.7</v>
          </cell>
          <cell r="C105">
            <v>46.7</v>
          </cell>
          <cell r="D105">
            <v>46.7</v>
          </cell>
        </row>
        <row r="105">
          <cell r="F105">
            <v>21.732</v>
          </cell>
          <cell r="G105">
            <v>21.732</v>
          </cell>
        </row>
        <row r="105">
          <cell r="J105">
            <v>40148</v>
          </cell>
          <cell r="K105">
            <v>26.806</v>
          </cell>
          <cell r="L105">
            <v>26.806</v>
          </cell>
          <cell r="M105">
            <v>26.806</v>
          </cell>
        </row>
        <row r="105">
          <cell r="O105">
            <v>27.204</v>
          </cell>
          <cell r="P105">
            <v>27.204</v>
          </cell>
        </row>
        <row r="106">
          <cell r="A106">
            <v>39295</v>
          </cell>
          <cell r="B106">
            <v>46.3</v>
          </cell>
          <cell r="C106">
            <v>46.3</v>
          </cell>
          <cell r="D106">
            <v>46.3</v>
          </cell>
        </row>
        <row r="106">
          <cell r="F106">
            <v>21.782</v>
          </cell>
          <cell r="G106">
            <v>21.782</v>
          </cell>
        </row>
        <row r="106">
          <cell r="J106">
            <v>40179</v>
          </cell>
          <cell r="K106">
            <v>32.843</v>
          </cell>
          <cell r="L106">
            <v>32.843</v>
          </cell>
          <cell r="M106">
            <v>32.843</v>
          </cell>
        </row>
        <row r="106">
          <cell r="O106">
            <v>30.902</v>
          </cell>
          <cell r="P106">
            <v>30.902</v>
          </cell>
        </row>
        <row r="107">
          <cell r="A107">
            <v>39326</v>
          </cell>
          <cell r="B107">
            <v>34.05</v>
          </cell>
          <cell r="C107">
            <v>34.05</v>
          </cell>
          <cell r="D107">
            <v>34.05</v>
          </cell>
        </row>
        <row r="107">
          <cell r="F107">
            <v>18.733</v>
          </cell>
          <cell r="G107">
            <v>18.733</v>
          </cell>
        </row>
        <row r="107">
          <cell r="J107">
            <v>40210</v>
          </cell>
          <cell r="K107">
            <v>31.593</v>
          </cell>
          <cell r="L107">
            <v>31.593</v>
          </cell>
          <cell r="M107">
            <v>31.593</v>
          </cell>
        </row>
        <row r="107">
          <cell r="O107">
            <v>30.152</v>
          </cell>
          <cell r="P107">
            <v>30.152</v>
          </cell>
        </row>
        <row r="108">
          <cell r="A108">
            <v>39356</v>
          </cell>
          <cell r="B108">
            <v>32.27</v>
          </cell>
          <cell r="C108">
            <v>32.27</v>
          </cell>
          <cell r="D108">
            <v>32.27</v>
          </cell>
        </row>
        <row r="108">
          <cell r="F108">
            <v>18.365</v>
          </cell>
          <cell r="G108">
            <v>18.365</v>
          </cell>
        </row>
        <row r="108">
          <cell r="J108">
            <v>40238</v>
          </cell>
          <cell r="K108">
            <v>30.17</v>
          </cell>
          <cell r="L108">
            <v>30.17</v>
          </cell>
          <cell r="M108">
            <v>30.17</v>
          </cell>
        </row>
        <row r="108">
          <cell r="O108">
            <v>29.31</v>
          </cell>
          <cell r="P108">
            <v>29.31</v>
          </cell>
        </row>
        <row r="109">
          <cell r="A109">
            <v>39387</v>
          </cell>
          <cell r="B109">
            <v>31.27</v>
          </cell>
          <cell r="C109">
            <v>31.27</v>
          </cell>
          <cell r="D109">
            <v>31.27</v>
          </cell>
        </row>
        <row r="109">
          <cell r="F109">
            <v>18.465</v>
          </cell>
          <cell r="G109">
            <v>18.465</v>
          </cell>
        </row>
        <row r="109">
          <cell r="J109">
            <v>40269</v>
          </cell>
          <cell r="K109">
            <v>29.439</v>
          </cell>
          <cell r="L109">
            <v>29.439</v>
          </cell>
          <cell r="M109">
            <v>29.439</v>
          </cell>
        </row>
        <row r="109">
          <cell r="O109">
            <v>28.297</v>
          </cell>
          <cell r="P109">
            <v>28.297</v>
          </cell>
        </row>
        <row r="110">
          <cell r="A110">
            <v>39417</v>
          </cell>
          <cell r="B110">
            <v>32.17</v>
          </cell>
          <cell r="C110">
            <v>32.17</v>
          </cell>
          <cell r="D110">
            <v>32.17</v>
          </cell>
        </row>
        <row r="110">
          <cell r="F110">
            <v>20.315</v>
          </cell>
          <cell r="G110">
            <v>20.315</v>
          </cell>
        </row>
        <row r="110">
          <cell r="J110">
            <v>40299</v>
          </cell>
          <cell r="K110">
            <v>30.613</v>
          </cell>
          <cell r="L110">
            <v>30.613</v>
          </cell>
          <cell r="M110">
            <v>30.613</v>
          </cell>
        </row>
        <row r="110">
          <cell r="O110">
            <v>31.343</v>
          </cell>
          <cell r="P110">
            <v>31.343</v>
          </cell>
        </row>
        <row r="111">
          <cell r="A111">
            <v>39448</v>
          </cell>
          <cell r="B111">
            <v>33.57</v>
          </cell>
          <cell r="C111">
            <v>33.57</v>
          </cell>
          <cell r="D111">
            <v>33.57</v>
          </cell>
        </row>
        <row r="111">
          <cell r="F111">
            <v>21.132</v>
          </cell>
          <cell r="G111">
            <v>21.132</v>
          </cell>
        </row>
        <row r="111">
          <cell r="J111">
            <v>40330</v>
          </cell>
          <cell r="K111">
            <v>34.38</v>
          </cell>
          <cell r="L111">
            <v>34.38</v>
          </cell>
          <cell r="M111">
            <v>34.38</v>
          </cell>
        </row>
        <row r="111">
          <cell r="O111">
            <v>37.813</v>
          </cell>
          <cell r="P111">
            <v>37.813</v>
          </cell>
        </row>
        <row r="112">
          <cell r="A112">
            <v>39479</v>
          </cell>
          <cell r="B112">
            <v>32.82</v>
          </cell>
          <cell r="C112">
            <v>32.82</v>
          </cell>
          <cell r="D112">
            <v>32.82</v>
          </cell>
        </row>
        <row r="112">
          <cell r="F112">
            <v>22.082</v>
          </cell>
          <cell r="G112">
            <v>22.082</v>
          </cell>
        </row>
        <row r="112">
          <cell r="J112">
            <v>40360</v>
          </cell>
          <cell r="K112">
            <v>40.05</v>
          </cell>
          <cell r="L112">
            <v>40.05</v>
          </cell>
          <cell r="M112">
            <v>40.05</v>
          </cell>
        </row>
        <row r="112">
          <cell r="O112">
            <v>42.23</v>
          </cell>
          <cell r="P112">
            <v>42.23</v>
          </cell>
        </row>
        <row r="113">
          <cell r="A113">
            <v>39508</v>
          </cell>
          <cell r="B113">
            <v>31.256</v>
          </cell>
          <cell r="C113">
            <v>31.256</v>
          </cell>
          <cell r="D113">
            <v>31.256</v>
          </cell>
        </row>
        <row r="113">
          <cell r="F113">
            <v>21.032</v>
          </cell>
          <cell r="G113">
            <v>21.032</v>
          </cell>
        </row>
        <row r="113">
          <cell r="J113">
            <v>40391</v>
          </cell>
          <cell r="K113">
            <v>36.9</v>
          </cell>
          <cell r="L113">
            <v>36.9</v>
          </cell>
          <cell r="M113">
            <v>36.9</v>
          </cell>
        </row>
        <row r="113">
          <cell r="O113">
            <v>39.58</v>
          </cell>
          <cell r="P113">
            <v>39.58</v>
          </cell>
        </row>
        <row r="114">
          <cell r="A114">
            <v>39539</v>
          </cell>
          <cell r="B114">
            <v>32.04</v>
          </cell>
          <cell r="C114">
            <v>32.04</v>
          </cell>
          <cell r="D114">
            <v>32.04</v>
          </cell>
        </row>
        <row r="114">
          <cell r="F114">
            <v>20.732</v>
          </cell>
          <cell r="G114">
            <v>20.732</v>
          </cell>
        </row>
        <row r="114">
          <cell r="J114">
            <v>40422</v>
          </cell>
          <cell r="K114">
            <v>28.449</v>
          </cell>
          <cell r="L114">
            <v>28.449</v>
          </cell>
          <cell r="M114">
            <v>28.449</v>
          </cell>
        </row>
        <row r="114">
          <cell r="O114">
            <v>30.126</v>
          </cell>
          <cell r="P114">
            <v>30.126</v>
          </cell>
        </row>
        <row r="115">
          <cell r="A115">
            <v>39569</v>
          </cell>
          <cell r="B115">
            <v>34</v>
          </cell>
          <cell r="C115">
            <v>34</v>
          </cell>
          <cell r="D115">
            <v>34</v>
          </cell>
        </row>
        <row r="115">
          <cell r="F115">
            <v>20.332</v>
          </cell>
          <cell r="G115">
            <v>20.332</v>
          </cell>
        </row>
        <row r="115">
          <cell r="J115">
            <v>40452</v>
          </cell>
          <cell r="K115">
            <v>27.241</v>
          </cell>
          <cell r="L115">
            <v>27.241</v>
          </cell>
          <cell r="M115">
            <v>27.241</v>
          </cell>
        </row>
        <row r="115">
          <cell r="O115">
            <v>27.744</v>
          </cell>
          <cell r="P115">
            <v>27.744</v>
          </cell>
        </row>
        <row r="116">
          <cell r="A116">
            <v>39600</v>
          </cell>
          <cell r="B116">
            <v>38.05</v>
          </cell>
          <cell r="C116">
            <v>38.05</v>
          </cell>
          <cell r="D116">
            <v>38.05</v>
          </cell>
        </row>
        <row r="116">
          <cell r="F116">
            <v>20.932</v>
          </cell>
          <cell r="G116">
            <v>20.932</v>
          </cell>
        </row>
        <row r="116">
          <cell r="J116">
            <v>40483</v>
          </cell>
          <cell r="K116">
            <v>27.491</v>
          </cell>
          <cell r="L116">
            <v>27.491</v>
          </cell>
          <cell r="M116">
            <v>27.491</v>
          </cell>
        </row>
        <row r="116">
          <cell r="O116">
            <v>27.244</v>
          </cell>
          <cell r="P116">
            <v>27.244</v>
          </cell>
        </row>
        <row r="117">
          <cell r="A117">
            <v>39630</v>
          </cell>
          <cell r="B117">
            <v>47.6</v>
          </cell>
          <cell r="C117">
            <v>47.6</v>
          </cell>
          <cell r="D117">
            <v>47.6</v>
          </cell>
        </row>
        <row r="117">
          <cell r="F117">
            <v>22.432</v>
          </cell>
          <cell r="G117">
            <v>22.432</v>
          </cell>
        </row>
        <row r="117">
          <cell r="J117">
            <v>40513</v>
          </cell>
          <cell r="K117">
            <v>27.556</v>
          </cell>
          <cell r="L117">
            <v>27.556</v>
          </cell>
          <cell r="M117">
            <v>27.556</v>
          </cell>
        </row>
        <row r="117">
          <cell r="O117">
            <v>27.954</v>
          </cell>
          <cell r="P117">
            <v>27.954</v>
          </cell>
        </row>
        <row r="118">
          <cell r="A118">
            <v>39661</v>
          </cell>
          <cell r="B118">
            <v>47.2</v>
          </cell>
          <cell r="C118">
            <v>47.2</v>
          </cell>
          <cell r="D118">
            <v>47.2</v>
          </cell>
        </row>
        <row r="118">
          <cell r="F118">
            <v>22.482</v>
          </cell>
          <cell r="G118">
            <v>22.482</v>
          </cell>
        </row>
        <row r="118">
          <cell r="J118">
            <v>40544</v>
          </cell>
          <cell r="K118">
            <v>33.593</v>
          </cell>
          <cell r="L118">
            <v>33.593</v>
          </cell>
          <cell r="M118">
            <v>33.593</v>
          </cell>
        </row>
        <row r="118">
          <cell r="O118">
            <v>31.652</v>
          </cell>
          <cell r="P118">
            <v>31.652</v>
          </cell>
        </row>
        <row r="119">
          <cell r="A119">
            <v>39692</v>
          </cell>
          <cell r="B119">
            <v>34.95</v>
          </cell>
          <cell r="C119">
            <v>34.95</v>
          </cell>
          <cell r="D119">
            <v>34.95</v>
          </cell>
        </row>
        <row r="119">
          <cell r="F119">
            <v>19.433</v>
          </cell>
          <cell r="G119">
            <v>19.433</v>
          </cell>
        </row>
        <row r="119">
          <cell r="J119">
            <v>40575</v>
          </cell>
          <cell r="K119">
            <v>32.343</v>
          </cell>
          <cell r="L119">
            <v>32.343</v>
          </cell>
          <cell r="M119">
            <v>32.343</v>
          </cell>
        </row>
        <row r="119">
          <cell r="O119">
            <v>30.902</v>
          </cell>
          <cell r="P119">
            <v>30.902</v>
          </cell>
        </row>
        <row r="120">
          <cell r="A120">
            <v>39722</v>
          </cell>
          <cell r="B120">
            <v>33.17</v>
          </cell>
          <cell r="C120">
            <v>33.17</v>
          </cell>
          <cell r="D120">
            <v>33.17</v>
          </cell>
        </row>
        <row r="120">
          <cell r="F120">
            <v>19.065</v>
          </cell>
          <cell r="G120">
            <v>19.065</v>
          </cell>
        </row>
        <row r="120">
          <cell r="J120">
            <v>40603</v>
          </cell>
          <cell r="K120">
            <v>30.92</v>
          </cell>
          <cell r="L120">
            <v>30.92</v>
          </cell>
          <cell r="M120">
            <v>30.92</v>
          </cell>
        </row>
        <row r="120">
          <cell r="O120">
            <v>30.06</v>
          </cell>
          <cell r="P120">
            <v>30.06</v>
          </cell>
        </row>
        <row r="121">
          <cell r="A121">
            <v>39753</v>
          </cell>
          <cell r="B121">
            <v>32.17</v>
          </cell>
          <cell r="C121">
            <v>32.17</v>
          </cell>
          <cell r="D121">
            <v>32.17</v>
          </cell>
        </row>
        <row r="121">
          <cell r="F121">
            <v>19.165</v>
          </cell>
          <cell r="G121">
            <v>19.165</v>
          </cell>
        </row>
        <row r="121">
          <cell r="J121">
            <v>40634</v>
          </cell>
          <cell r="K121">
            <v>30.189</v>
          </cell>
          <cell r="L121">
            <v>30.189</v>
          </cell>
          <cell r="M121">
            <v>30.189</v>
          </cell>
        </row>
        <row r="121">
          <cell r="O121">
            <v>29.047</v>
          </cell>
          <cell r="P121">
            <v>29.047</v>
          </cell>
        </row>
        <row r="122">
          <cell r="A122">
            <v>39783</v>
          </cell>
          <cell r="B122">
            <v>33.07</v>
          </cell>
          <cell r="C122">
            <v>33.07</v>
          </cell>
          <cell r="D122">
            <v>33.07</v>
          </cell>
        </row>
        <row r="122">
          <cell r="F122">
            <v>21.015</v>
          </cell>
          <cell r="G122">
            <v>21.015</v>
          </cell>
        </row>
        <row r="122">
          <cell r="J122">
            <v>40664</v>
          </cell>
          <cell r="K122">
            <v>31.363</v>
          </cell>
          <cell r="L122">
            <v>31.363</v>
          </cell>
          <cell r="M122">
            <v>31.363</v>
          </cell>
        </row>
        <row r="122">
          <cell r="O122">
            <v>32.093</v>
          </cell>
          <cell r="P122">
            <v>32.093</v>
          </cell>
        </row>
        <row r="123">
          <cell r="A123">
            <v>39814</v>
          </cell>
          <cell r="B123">
            <v>34.47</v>
          </cell>
          <cell r="C123">
            <v>34.47</v>
          </cell>
          <cell r="D123">
            <v>34.47</v>
          </cell>
        </row>
        <row r="123">
          <cell r="F123">
            <v>21.832</v>
          </cell>
          <cell r="G123">
            <v>21.832</v>
          </cell>
        </row>
        <row r="123">
          <cell r="J123">
            <v>40695</v>
          </cell>
          <cell r="K123">
            <v>35.88</v>
          </cell>
          <cell r="L123">
            <v>35.88</v>
          </cell>
          <cell r="M123">
            <v>35.88</v>
          </cell>
        </row>
        <row r="123">
          <cell r="O123">
            <v>39.313</v>
          </cell>
          <cell r="P123">
            <v>39.313</v>
          </cell>
        </row>
        <row r="124">
          <cell r="A124">
            <v>39845</v>
          </cell>
          <cell r="B124">
            <v>33.72</v>
          </cell>
          <cell r="C124">
            <v>33.72</v>
          </cell>
          <cell r="D124">
            <v>33.72</v>
          </cell>
        </row>
        <row r="124">
          <cell r="F124">
            <v>22.782</v>
          </cell>
          <cell r="G124">
            <v>22.782</v>
          </cell>
        </row>
        <row r="124">
          <cell r="J124">
            <v>40725</v>
          </cell>
          <cell r="K124">
            <v>40.55</v>
          </cell>
          <cell r="L124">
            <v>40.55</v>
          </cell>
          <cell r="M124">
            <v>40.55</v>
          </cell>
        </row>
        <row r="124">
          <cell r="O124">
            <v>42.98</v>
          </cell>
          <cell r="P124">
            <v>42.98</v>
          </cell>
        </row>
        <row r="125">
          <cell r="A125">
            <v>39873</v>
          </cell>
          <cell r="B125">
            <v>32.156</v>
          </cell>
          <cell r="C125">
            <v>32.156</v>
          </cell>
          <cell r="D125">
            <v>32.156</v>
          </cell>
        </row>
        <row r="125">
          <cell r="F125">
            <v>21.732</v>
          </cell>
          <cell r="G125">
            <v>21.732</v>
          </cell>
        </row>
        <row r="125">
          <cell r="J125">
            <v>40756</v>
          </cell>
          <cell r="K125">
            <v>37.4</v>
          </cell>
          <cell r="L125">
            <v>37.4</v>
          </cell>
          <cell r="M125">
            <v>37.4</v>
          </cell>
        </row>
        <row r="125">
          <cell r="O125">
            <v>40.33</v>
          </cell>
          <cell r="P125">
            <v>40.33</v>
          </cell>
        </row>
        <row r="126">
          <cell r="A126">
            <v>39904</v>
          </cell>
          <cell r="B126">
            <v>32.94</v>
          </cell>
          <cell r="C126">
            <v>32.94</v>
          </cell>
          <cell r="D126">
            <v>32.94</v>
          </cell>
        </row>
        <row r="126">
          <cell r="F126">
            <v>21.432</v>
          </cell>
          <cell r="G126">
            <v>21.432</v>
          </cell>
        </row>
        <row r="126">
          <cell r="J126">
            <v>40787</v>
          </cell>
          <cell r="K126">
            <v>29.199</v>
          </cell>
          <cell r="L126">
            <v>29.199</v>
          </cell>
          <cell r="M126">
            <v>29.199</v>
          </cell>
        </row>
        <row r="126">
          <cell r="O126">
            <v>30.876</v>
          </cell>
          <cell r="P126">
            <v>30.876</v>
          </cell>
        </row>
        <row r="127">
          <cell r="A127">
            <v>39934</v>
          </cell>
          <cell r="B127">
            <v>34.9</v>
          </cell>
          <cell r="C127">
            <v>34.9</v>
          </cell>
          <cell r="D127">
            <v>34.9</v>
          </cell>
        </row>
        <row r="127">
          <cell r="F127">
            <v>21.032</v>
          </cell>
          <cell r="G127">
            <v>21.032</v>
          </cell>
        </row>
        <row r="127">
          <cell r="J127">
            <v>40817</v>
          </cell>
          <cell r="K127">
            <v>27.991</v>
          </cell>
          <cell r="L127">
            <v>27.991</v>
          </cell>
          <cell r="M127">
            <v>27.991</v>
          </cell>
        </row>
        <row r="127">
          <cell r="O127">
            <v>28.494</v>
          </cell>
          <cell r="P127">
            <v>28.494</v>
          </cell>
        </row>
        <row r="128">
          <cell r="A128">
            <v>39965</v>
          </cell>
          <cell r="B128">
            <v>38.95</v>
          </cell>
          <cell r="C128">
            <v>38.95</v>
          </cell>
          <cell r="D128">
            <v>38.95</v>
          </cell>
        </row>
        <row r="128">
          <cell r="F128">
            <v>21.632</v>
          </cell>
          <cell r="G128">
            <v>21.632</v>
          </cell>
        </row>
        <row r="128">
          <cell r="J128">
            <v>40848</v>
          </cell>
          <cell r="K128">
            <v>28.241</v>
          </cell>
          <cell r="L128">
            <v>28.241</v>
          </cell>
          <cell r="M128">
            <v>28.241</v>
          </cell>
        </row>
        <row r="128">
          <cell r="O128">
            <v>27.994</v>
          </cell>
          <cell r="P128">
            <v>27.994</v>
          </cell>
        </row>
        <row r="129">
          <cell r="A129">
            <v>39995</v>
          </cell>
          <cell r="B129">
            <v>48.5</v>
          </cell>
          <cell r="C129">
            <v>48.5</v>
          </cell>
          <cell r="D129">
            <v>48.5</v>
          </cell>
        </row>
        <row r="129">
          <cell r="F129">
            <v>23.132</v>
          </cell>
          <cell r="G129">
            <v>23.132</v>
          </cell>
        </row>
        <row r="129">
          <cell r="J129">
            <v>40878</v>
          </cell>
          <cell r="K129">
            <v>28.306</v>
          </cell>
          <cell r="L129">
            <v>28.306</v>
          </cell>
          <cell r="M129">
            <v>28.306</v>
          </cell>
        </row>
        <row r="129">
          <cell r="O129">
            <v>28.704</v>
          </cell>
          <cell r="P129">
            <v>28.704</v>
          </cell>
        </row>
        <row r="130">
          <cell r="A130">
            <v>40026</v>
          </cell>
          <cell r="B130">
            <v>48.1</v>
          </cell>
          <cell r="C130">
            <v>48.1</v>
          </cell>
          <cell r="D130">
            <v>48.1</v>
          </cell>
        </row>
        <row r="130">
          <cell r="F130">
            <v>23.182</v>
          </cell>
          <cell r="G130">
            <v>23.182</v>
          </cell>
        </row>
        <row r="130">
          <cell r="J130">
            <v>40909</v>
          </cell>
          <cell r="K130">
            <v>34.343</v>
          </cell>
          <cell r="L130">
            <v>34.343</v>
          </cell>
          <cell r="M130">
            <v>34.343</v>
          </cell>
        </row>
        <row r="130">
          <cell r="O130">
            <v>32.402</v>
          </cell>
          <cell r="P130">
            <v>32.402</v>
          </cell>
        </row>
        <row r="131">
          <cell r="A131">
            <v>40057</v>
          </cell>
          <cell r="B131">
            <v>35.85</v>
          </cell>
          <cell r="C131">
            <v>35.85</v>
          </cell>
          <cell r="D131">
            <v>35.85</v>
          </cell>
        </row>
        <row r="131">
          <cell r="F131">
            <v>20.133</v>
          </cell>
          <cell r="G131">
            <v>20.133</v>
          </cell>
        </row>
        <row r="131">
          <cell r="J131">
            <v>40940</v>
          </cell>
          <cell r="K131">
            <v>33.093</v>
          </cell>
          <cell r="L131">
            <v>33.093</v>
          </cell>
          <cell r="M131">
            <v>33.093</v>
          </cell>
        </row>
        <row r="131">
          <cell r="O131">
            <v>31.652</v>
          </cell>
          <cell r="P131">
            <v>31.652</v>
          </cell>
        </row>
        <row r="132">
          <cell r="A132">
            <v>40087</v>
          </cell>
          <cell r="B132">
            <v>34.07</v>
          </cell>
          <cell r="C132">
            <v>34.07</v>
          </cell>
          <cell r="D132">
            <v>34.07</v>
          </cell>
        </row>
        <row r="132">
          <cell r="F132">
            <v>19.765</v>
          </cell>
          <cell r="G132">
            <v>19.765</v>
          </cell>
        </row>
        <row r="132">
          <cell r="J132">
            <v>40969</v>
          </cell>
          <cell r="K132">
            <v>31.67</v>
          </cell>
          <cell r="L132">
            <v>31.67</v>
          </cell>
          <cell r="M132">
            <v>31.67</v>
          </cell>
        </row>
        <row r="132">
          <cell r="O132">
            <v>30.81</v>
          </cell>
          <cell r="P132">
            <v>30.81</v>
          </cell>
        </row>
        <row r="133">
          <cell r="A133">
            <v>40118</v>
          </cell>
          <cell r="B133">
            <v>33.07</v>
          </cell>
          <cell r="C133">
            <v>33.07</v>
          </cell>
          <cell r="D133">
            <v>33.07</v>
          </cell>
        </row>
        <row r="133">
          <cell r="F133">
            <v>19.865</v>
          </cell>
          <cell r="G133">
            <v>19.865</v>
          </cell>
        </row>
        <row r="133">
          <cell r="J133">
            <v>41000</v>
          </cell>
          <cell r="K133">
            <v>30.939</v>
          </cell>
          <cell r="L133">
            <v>30.939</v>
          </cell>
          <cell r="M133">
            <v>30.939</v>
          </cell>
        </row>
        <row r="133">
          <cell r="O133">
            <v>29.797</v>
          </cell>
          <cell r="P133">
            <v>29.797</v>
          </cell>
        </row>
        <row r="134">
          <cell r="A134">
            <v>40148</v>
          </cell>
          <cell r="B134">
            <v>33.97</v>
          </cell>
          <cell r="C134">
            <v>33.97</v>
          </cell>
          <cell r="D134">
            <v>33.97</v>
          </cell>
        </row>
        <row r="134">
          <cell r="F134">
            <v>21.715</v>
          </cell>
          <cell r="G134">
            <v>21.715</v>
          </cell>
        </row>
        <row r="134">
          <cell r="J134">
            <v>41030</v>
          </cell>
          <cell r="K134">
            <v>32.113</v>
          </cell>
          <cell r="L134">
            <v>32.113</v>
          </cell>
          <cell r="M134">
            <v>32.113</v>
          </cell>
        </row>
        <row r="134">
          <cell r="O134">
            <v>32.843</v>
          </cell>
          <cell r="P134">
            <v>32.843</v>
          </cell>
        </row>
        <row r="135">
          <cell r="A135">
            <v>40179</v>
          </cell>
          <cell r="B135">
            <v>35.37</v>
          </cell>
          <cell r="C135">
            <v>35.37</v>
          </cell>
          <cell r="D135">
            <v>35.37</v>
          </cell>
        </row>
        <row r="135">
          <cell r="F135">
            <v>22.582</v>
          </cell>
          <cell r="G135">
            <v>22.582</v>
          </cell>
        </row>
        <row r="135">
          <cell r="J135">
            <v>41061</v>
          </cell>
          <cell r="K135">
            <v>37.38</v>
          </cell>
          <cell r="L135">
            <v>37.38</v>
          </cell>
          <cell r="M135">
            <v>37.38</v>
          </cell>
        </row>
        <row r="135">
          <cell r="O135">
            <v>40.813</v>
          </cell>
          <cell r="P135">
            <v>40.813</v>
          </cell>
        </row>
        <row r="136">
          <cell r="A136">
            <v>40210</v>
          </cell>
          <cell r="B136">
            <v>34.62</v>
          </cell>
          <cell r="C136">
            <v>34.62</v>
          </cell>
          <cell r="D136">
            <v>34.62</v>
          </cell>
        </row>
        <row r="136">
          <cell r="F136">
            <v>23.532</v>
          </cell>
          <cell r="G136">
            <v>23.532</v>
          </cell>
        </row>
        <row r="136">
          <cell r="J136">
            <v>41091</v>
          </cell>
          <cell r="K136">
            <v>41.3</v>
          </cell>
          <cell r="L136">
            <v>41.3</v>
          </cell>
          <cell r="M136">
            <v>41.3</v>
          </cell>
        </row>
        <row r="136">
          <cell r="O136">
            <v>43.73</v>
          </cell>
          <cell r="P136">
            <v>43.73</v>
          </cell>
        </row>
        <row r="137">
          <cell r="A137">
            <v>40238</v>
          </cell>
          <cell r="B137">
            <v>33.056</v>
          </cell>
          <cell r="C137">
            <v>33.056</v>
          </cell>
          <cell r="D137">
            <v>33.056</v>
          </cell>
        </row>
        <row r="137">
          <cell r="F137">
            <v>22.482</v>
          </cell>
          <cell r="G137">
            <v>22.482</v>
          </cell>
        </row>
        <row r="137">
          <cell r="J137">
            <v>41122</v>
          </cell>
          <cell r="K137">
            <v>38.15</v>
          </cell>
          <cell r="L137">
            <v>38.15</v>
          </cell>
          <cell r="M137">
            <v>38.15</v>
          </cell>
        </row>
        <row r="137">
          <cell r="O137">
            <v>41.08</v>
          </cell>
          <cell r="P137">
            <v>41.08</v>
          </cell>
        </row>
        <row r="138">
          <cell r="A138">
            <v>40269</v>
          </cell>
          <cell r="B138">
            <v>33.84</v>
          </cell>
          <cell r="C138">
            <v>33.84</v>
          </cell>
          <cell r="D138">
            <v>33.84</v>
          </cell>
        </row>
        <row r="138">
          <cell r="F138">
            <v>22.182</v>
          </cell>
          <cell r="G138">
            <v>22.182</v>
          </cell>
        </row>
        <row r="138">
          <cell r="J138">
            <v>41153</v>
          </cell>
          <cell r="K138">
            <v>29.949</v>
          </cell>
          <cell r="L138">
            <v>29.949</v>
          </cell>
          <cell r="M138">
            <v>29.949</v>
          </cell>
        </row>
        <row r="138">
          <cell r="O138">
            <v>31.876</v>
          </cell>
          <cell r="P138">
            <v>31.876</v>
          </cell>
        </row>
        <row r="139">
          <cell r="A139">
            <v>40299</v>
          </cell>
          <cell r="B139">
            <v>35.8</v>
          </cell>
          <cell r="C139">
            <v>35.8</v>
          </cell>
          <cell r="D139">
            <v>35.8</v>
          </cell>
        </row>
        <row r="139">
          <cell r="F139">
            <v>21.782</v>
          </cell>
          <cell r="G139">
            <v>21.782</v>
          </cell>
        </row>
        <row r="139">
          <cell r="J139">
            <v>41183</v>
          </cell>
          <cell r="K139">
            <v>28.741</v>
          </cell>
          <cell r="L139">
            <v>28.741</v>
          </cell>
          <cell r="M139">
            <v>28.741</v>
          </cell>
        </row>
        <row r="139">
          <cell r="O139">
            <v>29.494</v>
          </cell>
          <cell r="P139">
            <v>29.494</v>
          </cell>
        </row>
        <row r="140">
          <cell r="A140">
            <v>40330</v>
          </cell>
          <cell r="B140">
            <v>39.85</v>
          </cell>
          <cell r="C140">
            <v>39.85</v>
          </cell>
          <cell r="D140">
            <v>39.85</v>
          </cell>
        </row>
        <row r="140">
          <cell r="F140">
            <v>22.382</v>
          </cell>
          <cell r="G140">
            <v>22.382</v>
          </cell>
        </row>
        <row r="140">
          <cell r="J140">
            <v>41214</v>
          </cell>
          <cell r="K140">
            <v>28.991</v>
          </cell>
          <cell r="L140">
            <v>28.991</v>
          </cell>
          <cell r="M140">
            <v>28.991</v>
          </cell>
        </row>
        <row r="140">
          <cell r="O140">
            <v>28.994</v>
          </cell>
          <cell r="P140">
            <v>28.994</v>
          </cell>
        </row>
        <row r="141">
          <cell r="A141">
            <v>40360</v>
          </cell>
          <cell r="B141">
            <v>49.4</v>
          </cell>
          <cell r="C141">
            <v>49.4</v>
          </cell>
          <cell r="D141">
            <v>49.4</v>
          </cell>
        </row>
        <row r="141">
          <cell r="F141">
            <v>23.882</v>
          </cell>
          <cell r="G141">
            <v>23.882</v>
          </cell>
        </row>
        <row r="141">
          <cell r="J141">
            <v>41244</v>
          </cell>
          <cell r="K141">
            <v>29.056</v>
          </cell>
          <cell r="L141">
            <v>29.056</v>
          </cell>
          <cell r="M141">
            <v>29.056</v>
          </cell>
        </row>
        <row r="141">
          <cell r="O141">
            <v>29.704</v>
          </cell>
          <cell r="P141">
            <v>29.704</v>
          </cell>
        </row>
        <row r="142">
          <cell r="A142">
            <v>40391</v>
          </cell>
          <cell r="B142">
            <v>49</v>
          </cell>
          <cell r="C142">
            <v>49</v>
          </cell>
          <cell r="D142">
            <v>49</v>
          </cell>
        </row>
        <row r="142">
          <cell r="F142">
            <v>23.932</v>
          </cell>
          <cell r="G142">
            <v>23.932</v>
          </cell>
        </row>
        <row r="142">
          <cell r="J142">
            <v>41275</v>
          </cell>
          <cell r="K142">
            <v>35.093</v>
          </cell>
          <cell r="L142">
            <v>35.093</v>
          </cell>
          <cell r="M142">
            <v>35.093</v>
          </cell>
        </row>
        <row r="142">
          <cell r="O142">
            <v>33.152</v>
          </cell>
          <cell r="P142">
            <v>33.152</v>
          </cell>
        </row>
        <row r="143">
          <cell r="A143">
            <v>40422</v>
          </cell>
          <cell r="B143">
            <v>36.75</v>
          </cell>
          <cell r="C143">
            <v>36.75</v>
          </cell>
          <cell r="D143">
            <v>36.75</v>
          </cell>
        </row>
        <row r="143">
          <cell r="F143">
            <v>20.883</v>
          </cell>
          <cell r="G143">
            <v>20.883</v>
          </cell>
        </row>
        <row r="143">
          <cell r="J143">
            <v>41306</v>
          </cell>
          <cell r="K143">
            <v>33.843</v>
          </cell>
          <cell r="L143">
            <v>33.843</v>
          </cell>
          <cell r="M143">
            <v>33.843</v>
          </cell>
        </row>
        <row r="143">
          <cell r="O143">
            <v>32.402</v>
          </cell>
          <cell r="P143">
            <v>32.402</v>
          </cell>
        </row>
        <row r="144">
          <cell r="A144">
            <v>40452</v>
          </cell>
          <cell r="B144">
            <v>34.97</v>
          </cell>
          <cell r="C144">
            <v>34.97</v>
          </cell>
          <cell r="D144">
            <v>34.97</v>
          </cell>
        </row>
        <row r="144">
          <cell r="F144">
            <v>20.515</v>
          </cell>
          <cell r="G144">
            <v>20.515</v>
          </cell>
        </row>
        <row r="144">
          <cell r="J144">
            <v>41334</v>
          </cell>
          <cell r="K144">
            <v>32.42</v>
          </cell>
          <cell r="L144">
            <v>32.42</v>
          </cell>
          <cell r="M144">
            <v>32.42</v>
          </cell>
        </row>
        <row r="144">
          <cell r="O144">
            <v>31.56</v>
          </cell>
          <cell r="P144">
            <v>31.56</v>
          </cell>
        </row>
        <row r="145">
          <cell r="A145">
            <v>40483</v>
          </cell>
          <cell r="B145">
            <v>33.97</v>
          </cell>
          <cell r="C145">
            <v>33.97</v>
          </cell>
          <cell r="D145">
            <v>33.97</v>
          </cell>
        </row>
        <row r="145">
          <cell r="F145">
            <v>20.615</v>
          </cell>
          <cell r="G145">
            <v>20.615</v>
          </cell>
        </row>
        <row r="145">
          <cell r="J145">
            <v>41365</v>
          </cell>
          <cell r="K145">
            <v>31.689</v>
          </cell>
          <cell r="L145">
            <v>31.689</v>
          </cell>
          <cell r="M145">
            <v>31.689</v>
          </cell>
        </row>
        <row r="145">
          <cell r="O145">
            <v>30.547</v>
          </cell>
          <cell r="P145">
            <v>30.547</v>
          </cell>
        </row>
        <row r="146">
          <cell r="A146">
            <v>40513</v>
          </cell>
          <cell r="B146">
            <v>34.87</v>
          </cell>
          <cell r="C146">
            <v>34.87</v>
          </cell>
          <cell r="D146">
            <v>34.87</v>
          </cell>
        </row>
        <row r="146">
          <cell r="F146">
            <v>22.465</v>
          </cell>
          <cell r="G146">
            <v>22.465</v>
          </cell>
        </row>
        <row r="146">
          <cell r="J146">
            <v>41395</v>
          </cell>
          <cell r="K146">
            <v>32.863</v>
          </cell>
          <cell r="L146">
            <v>32.863</v>
          </cell>
          <cell r="M146">
            <v>32.863</v>
          </cell>
        </row>
        <row r="146">
          <cell r="O146">
            <v>33.593</v>
          </cell>
          <cell r="P146">
            <v>33.593</v>
          </cell>
        </row>
        <row r="147">
          <cell r="A147">
            <v>40544</v>
          </cell>
          <cell r="B147">
            <v>36.37</v>
          </cell>
          <cell r="C147">
            <v>36.37</v>
          </cell>
          <cell r="D147">
            <v>36.37</v>
          </cell>
        </row>
        <row r="147">
          <cell r="F147">
            <v>23.332</v>
          </cell>
          <cell r="G147">
            <v>23.332</v>
          </cell>
        </row>
        <row r="147">
          <cell r="J147">
            <v>41426</v>
          </cell>
          <cell r="K147">
            <v>38.88</v>
          </cell>
          <cell r="L147">
            <v>38.88</v>
          </cell>
          <cell r="M147">
            <v>38.88</v>
          </cell>
        </row>
        <row r="147">
          <cell r="O147">
            <v>42.313</v>
          </cell>
          <cell r="P147">
            <v>42.313</v>
          </cell>
        </row>
        <row r="148">
          <cell r="A148">
            <v>40575</v>
          </cell>
          <cell r="B148">
            <v>35.62</v>
          </cell>
          <cell r="C148">
            <v>35.62</v>
          </cell>
          <cell r="D148">
            <v>35.62</v>
          </cell>
        </row>
        <row r="148">
          <cell r="F148">
            <v>24.282</v>
          </cell>
          <cell r="G148">
            <v>24.282</v>
          </cell>
        </row>
        <row r="148">
          <cell r="J148">
            <v>41456</v>
          </cell>
          <cell r="K148">
            <v>42.05</v>
          </cell>
          <cell r="L148">
            <v>42.05</v>
          </cell>
          <cell r="M148">
            <v>42.05</v>
          </cell>
        </row>
        <row r="148">
          <cell r="O148">
            <v>44.48</v>
          </cell>
          <cell r="P148">
            <v>44.48</v>
          </cell>
        </row>
        <row r="149">
          <cell r="A149">
            <v>40603</v>
          </cell>
          <cell r="B149">
            <v>34.056</v>
          </cell>
          <cell r="C149">
            <v>34.056</v>
          </cell>
          <cell r="D149">
            <v>34.056</v>
          </cell>
        </row>
        <row r="149">
          <cell r="F149">
            <v>23.232</v>
          </cell>
          <cell r="G149">
            <v>23.232</v>
          </cell>
        </row>
        <row r="149">
          <cell r="J149">
            <v>41487</v>
          </cell>
          <cell r="K149">
            <v>38.9</v>
          </cell>
          <cell r="L149">
            <v>38.9</v>
          </cell>
          <cell r="M149">
            <v>38.9</v>
          </cell>
        </row>
        <row r="149">
          <cell r="O149">
            <v>41.83</v>
          </cell>
          <cell r="P149">
            <v>41.83</v>
          </cell>
        </row>
        <row r="150">
          <cell r="A150">
            <v>40634</v>
          </cell>
          <cell r="B150">
            <v>34.84</v>
          </cell>
          <cell r="C150">
            <v>34.84</v>
          </cell>
          <cell r="D150">
            <v>34.84</v>
          </cell>
        </row>
        <row r="150">
          <cell r="F150">
            <v>22.932</v>
          </cell>
          <cell r="G150">
            <v>22.932</v>
          </cell>
        </row>
        <row r="150">
          <cell r="J150">
            <v>41518</v>
          </cell>
          <cell r="K150">
            <v>30.699</v>
          </cell>
          <cell r="L150">
            <v>30.699</v>
          </cell>
          <cell r="M150">
            <v>30.699</v>
          </cell>
        </row>
        <row r="150">
          <cell r="O150">
            <v>32.876</v>
          </cell>
          <cell r="P150">
            <v>32.876</v>
          </cell>
        </row>
        <row r="151">
          <cell r="A151">
            <v>40664</v>
          </cell>
          <cell r="B151">
            <v>36.8</v>
          </cell>
          <cell r="C151">
            <v>36.8</v>
          </cell>
          <cell r="D151">
            <v>36.8</v>
          </cell>
        </row>
        <row r="151">
          <cell r="F151">
            <v>22.532</v>
          </cell>
          <cell r="G151">
            <v>22.532</v>
          </cell>
        </row>
        <row r="151">
          <cell r="J151">
            <v>41548</v>
          </cell>
          <cell r="K151">
            <v>29.491</v>
          </cell>
          <cell r="L151">
            <v>29.491</v>
          </cell>
          <cell r="M151">
            <v>29.491</v>
          </cell>
        </row>
        <row r="151">
          <cell r="O151">
            <v>30.494</v>
          </cell>
          <cell r="P151">
            <v>30.494</v>
          </cell>
        </row>
        <row r="152">
          <cell r="A152">
            <v>40695</v>
          </cell>
          <cell r="B152">
            <v>40.85</v>
          </cell>
          <cell r="C152">
            <v>40.85</v>
          </cell>
          <cell r="D152">
            <v>40.85</v>
          </cell>
        </row>
        <row r="152">
          <cell r="F152">
            <v>23.132</v>
          </cell>
          <cell r="G152">
            <v>23.132</v>
          </cell>
        </row>
        <row r="152">
          <cell r="J152">
            <v>41579</v>
          </cell>
          <cell r="K152">
            <v>29.741</v>
          </cell>
          <cell r="L152">
            <v>29.741</v>
          </cell>
          <cell r="M152">
            <v>29.741</v>
          </cell>
        </row>
        <row r="152">
          <cell r="O152">
            <v>29.994</v>
          </cell>
          <cell r="P152">
            <v>29.994</v>
          </cell>
        </row>
        <row r="153">
          <cell r="A153">
            <v>40725</v>
          </cell>
          <cell r="B153">
            <v>50.4</v>
          </cell>
          <cell r="C153">
            <v>50.4</v>
          </cell>
          <cell r="D153">
            <v>50.4</v>
          </cell>
        </row>
        <row r="153">
          <cell r="F153">
            <v>24.632</v>
          </cell>
          <cell r="G153">
            <v>24.632</v>
          </cell>
        </row>
        <row r="153">
          <cell r="J153">
            <v>41609</v>
          </cell>
          <cell r="K153">
            <v>29.806</v>
          </cell>
          <cell r="L153">
            <v>29.806</v>
          </cell>
          <cell r="M153">
            <v>29.806</v>
          </cell>
        </row>
        <row r="153">
          <cell r="O153">
            <v>30.704</v>
          </cell>
          <cell r="P153">
            <v>30.704</v>
          </cell>
        </row>
        <row r="154">
          <cell r="A154">
            <v>40756</v>
          </cell>
          <cell r="B154">
            <v>50</v>
          </cell>
          <cell r="C154">
            <v>50</v>
          </cell>
          <cell r="D154">
            <v>50</v>
          </cell>
        </row>
        <row r="154">
          <cell r="F154">
            <v>24.682</v>
          </cell>
          <cell r="G154">
            <v>24.682</v>
          </cell>
        </row>
        <row r="154">
          <cell r="J154">
            <v>41640</v>
          </cell>
          <cell r="K154">
            <v>36.093</v>
          </cell>
          <cell r="L154">
            <v>36.093</v>
          </cell>
          <cell r="M154">
            <v>36.093</v>
          </cell>
        </row>
        <row r="154">
          <cell r="O154">
            <v>34.152</v>
          </cell>
          <cell r="P154">
            <v>34.152</v>
          </cell>
        </row>
        <row r="155">
          <cell r="A155">
            <v>40787</v>
          </cell>
          <cell r="B155">
            <v>37.75</v>
          </cell>
          <cell r="C155">
            <v>37.75</v>
          </cell>
          <cell r="D155">
            <v>37.75</v>
          </cell>
        </row>
        <row r="155">
          <cell r="F155">
            <v>21.633</v>
          </cell>
          <cell r="G155">
            <v>21.633</v>
          </cell>
        </row>
        <row r="155">
          <cell r="J155">
            <v>41671</v>
          </cell>
          <cell r="K155">
            <v>34.843</v>
          </cell>
          <cell r="L155">
            <v>34.843</v>
          </cell>
          <cell r="M155">
            <v>34.843</v>
          </cell>
        </row>
        <row r="155">
          <cell r="O155">
            <v>33.402</v>
          </cell>
          <cell r="P155">
            <v>33.402</v>
          </cell>
        </row>
        <row r="156">
          <cell r="A156">
            <v>40817</v>
          </cell>
          <cell r="B156">
            <v>35.97</v>
          </cell>
          <cell r="C156">
            <v>35.97</v>
          </cell>
          <cell r="D156">
            <v>35.97</v>
          </cell>
        </row>
        <row r="156">
          <cell r="F156">
            <v>21.265</v>
          </cell>
          <cell r="G156">
            <v>21.265</v>
          </cell>
        </row>
        <row r="156">
          <cell r="J156">
            <v>41699</v>
          </cell>
          <cell r="K156">
            <v>33.42</v>
          </cell>
          <cell r="L156">
            <v>33.42</v>
          </cell>
          <cell r="M156">
            <v>33.42</v>
          </cell>
        </row>
        <row r="156">
          <cell r="O156">
            <v>32.56</v>
          </cell>
          <cell r="P156">
            <v>32.56</v>
          </cell>
        </row>
        <row r="157">
          <cell r="A157">
            <v>40848</v>
          </cell>
          <cell r="B157">
            <v>34.97</v>
          </cell>
          <cell r="C157">
            <v>34.97</v>
          </cell>
          <cell r="D157">
            <v>34.97</v>
          </cell>
        </row>
        <row r="157">
          <cell r="F157">
            <v>21.365</v>
          </cell>
          <cell r="G157">
            <v>21.365</v>
          </cell>
        </row>
        <row r="157">
          <cell r="J157">
            <v>41730</v>
          </cell>
          <cell r="K157">
            <v>32.689</v>
          </cell>
          <cell r="L157">
            <v>32.689</v>
          </cell>
          <cell r="M157">
            <v>32.689</v>
          </cell>
        </row>
        <row r="157">
          <cell r="O157">
            <v>31.547</v>
          </cell>
          <cell r="P157">
            <v>31.547</v>
          </cell>
        </row>
        <row r="158">
          <cell r="A158">
            <v>40878</v>
          </cell>
          <cell r="B158">
            <v>35.87</v>
          </cell>
          <cell r="C158">
            <v>35.87</v>
          </cell>
          <cell r="D158">
            <v>35.87</v>
          </cell>
        </row>
        <row r="158">
          <cell r="F158">
            <v>23.215</v>
          </cell>
          <cell r="G158">
            <v>23.215</v>
          </cell>
        </row>
        <row r="158">
          <cell r="J158">
            <v>41760</v>
          </cell>
          <cell r="K158">
            <v>33.863</v>
          </cell>
          <cell r="L158">
            <v>33.863</v>
          </cell>
          <cell r="M158">
            <v>33.863</v>
          </cell>
        </row>
        <row r="158">
          <cell r="O158">
            <v>34.593</v>
          </cell>
          <cell r="P158">
            <v>34.593</v>
          </cell>
        </row>
        <row r="159">
          <cell r="A159">
            <v>40909</v>
          </cell>
          <cell r="B159">
            <v>37.37</v>
          </cell>
          <cell r="C159">
            <v>37.37</v>
          </cell>
          <cell r="D159">
            <v>37.37</v>
          </cell>
        </row>
        <row r="159">
          <cell r="F159">
            <v>24.082</v>
          </cell>
          <cell r="G159">
            <v>24.082</v>
          </cell>
        </row>
        <row r="159">
          <cell r="J159">
            <v>41791</v>
          </cell>
          <cell r="K159">
            <v>40.38</v>
          </cell>
          <cell r="L159">
            <v>40.38</v>
          </cell>
          <cell r="M159">
            <v>40.38</v>
          </cell>
        </row>
        <row r="159">
          <cell r="O159">
            <v>43.813</v>
          </cell>
          <cell r="P159">
            <v>43.813</v>
          </cell>
        </row>
        <row r="160">
          <cell r="A160">
            <v>40940</v>
          </cell>
          <cell r="B160">
            <v>36.62</v>
          </cell>
          <cell r="C160">
            <v>36.62</v>
          </cell>
          <cell r="D160">
            <v>36.62</v>
          </cell>
        </row>
        <row r="160">
          <cell r="F160">
            <v>25.032</v>
          </cell>
          <cell r="G160">
            <v>25.032</v>
          </cell>
        </row>
        <row r="160">
          <cell r="J160">
            <v>41821</v>
          </cell>
          <cell r="K160">
            <v>43.05</v>
          </cell>
          <cell r="L160">
            <v>43.05</v>
          </cell>
          <cell r="M160">
            <v>43.05</v>
          </cell>
        </row>
        <row r="160">
          <cell r="O160">
            <v>45.23</v>
          </cell>
          <cell r="P160">
            <v>45.23</v>
          </cell>
        </row>
        <row r="161">
          <cell r="A161">
            <v>40969</v>
          </cell>
          <cell r="B161">
            <v>35.056</v>
          </cell>
          <cell r="C161">
            <v>35.056</v>
          </cell>
          <cell r="D161">
            <v>35.056</v>
          </cell>
        </row>
        <row r="161">
          <cell r="F161">
            <v>23.982</v>
          </cell>
          <cell r="G161">
            <v>23.982</v>
          </cell>
        </row>
        <row r="161">
          <cell r="J161">
            <v>41852</v>
          </cell>
          <cell r="K161">
            <v>39.9</v>
          </cell>
          <cell r="L161">
            <v>39.9</v>
          </cell>
          <cell r="M161">
            <v>39.9</v>
          </cell>
        </row>
        <row r="161">
          <cell r="O161">
            <v>42.58</v>
          </cell>
          <cell r="P161">
            <v>42.58</v>
          </cell>
        </row>
        <row r="162">
          <cell r="A162">
            <v>41000</v>
          </cell>
          <cell r="B162">
            <v>35.84</v>
          </cell>
          <cell r="C162">
            <v>35.84</v>
          </cell>
          <cell r="D162">
            <v>35.84</v>
          </cell>
        </row>
        <row r="162">
          <cell r="F162">
            <v>23.682</v>
          </cell>
          <cell r="G162">
            <v>23.682</v>
          </cell>
        </row>
        <row r="162">
          <cell r="J162">
            <v>41883</v>
          </cell>
          <cell r="K162">
            <v>31.699</v>
          </cell>
          <cell r="L162">
            <v>31.699</v>
          </cell>
          <cell r="M162">
            <v>31.699</v>
          </cell>
        </row>
        <row r="162">
          <cell r="O162">
            <v>33.876</v>
          </cell>
          <cell r="P162">
            <v>33.876</v>
          </cell>
        </row>
        <row r="163">
          <cell r="A163">
            <v>41030</v>
          </cell>
          <cell r="B163">
            <v>37.8</v>
          </cell>
          <cell r="C163">
            <v>37.8</v>
          </cell>
          <cell r="D163">
            <v>37.8</v>
          </cell>
        </row>
        <row r="163">
          <cell r="F163">
            <v>23.282</v>
          </cell>
          <cell r="G163">
            <v>23.282</v>
          </cell>
        </row>
        <row r="163">
          <cell r="J163">
            <v>41913</v>
          </cell>
          <cell r="K163">
            <v>30.491</v>
          </cell>
          <cell r="L163">
            <v>30.491</v>
          </cell>
          <cell r="M163">
            <v>30.491</v>
          </cell>
        </row>
        <row r="163">
          <cell r="O163">
            <v>31.494</v>
          </cell>
          <cell r="P163">
            <v>31.494</v>
          </cell>
        </row>
        <row r="164">
          <cell r="A164">
            <v>41061</v>
          </cell>
          <cell r="B164">
            <v>41.85</v>
          </cell>
          <cell r="C164">
            <v>41.85</v>
          </cell>
          <cell r="D164">
            <v>41.85</v>
          </cell>
        </row>
        <row r="164">
          <cell r="F164">
            <v>23.882</v>
          </cell>
          <cell r="G164">
            <v>23.882</v>
          </cell>
        </row>
        <row r="164">
          <cell r="J164">
            <v>41944</v>
          </cell>
          <cell r="K164">
            <v>30.741</v>
          </cell>
          <cell r="L164">
            <v>30.741</v>
          </cell>
          <cell r="M164">
            <v>30.741</v>
          </cell>
        </row>
        <row r="164">
          <cell r="O164">
            <v>30.994</v>
          </cell>
          <cell r="P164">
            <v>30.994</v>
          </cell>
        </row>
        <row r="165">
          <cell r="A165">
            <v>41091</v>
          </cell>
          <cell r="B165">
            <v>51.4</v>
          </cell>
          <cell r="C165">
            <v>51.4</v>
          </cell>
          <cell r="D165">
            <v>51.4</v>
          </cell>
        </row>
        <row r="165">
          <cell r="F165">
            <v>25.382</v>
          </cell>
          <cell r="G165">
            <v>25.382</v>
          </cell>
        </row>
        <row r="165">
          <cell r="J165">
            <v>41974</v>
          </cell>
          <cell r="K165">
            <v>30.806</v>
          </cell>
          <cell r="L165">
            <v>30.806</v>
          </cell>
          <cell r="M165">
            <v>30.806</v>
          </cell>
        </row>
        <row r="165">
          <cell r="O165">
            <v>31.704</v>
          </cell>
          <cell r="P165">
            <v>31.704</v>
          </cell>
        </row>
        <row r="166">
          <cell r="A166">
            <v>41122</v>
          </cell>
          <cell r="B166">
            <v>51</v>
          </cell>
          <cell r="C166">
            <v>51</v>
          </cell>
          <cell r="D166">
            <v>51</v>
          </cell>
        </row>
        <row r="166">
          <cell r="F166">
            <v>25.432</v>
          </cell>
          <cell r="G166">
            <v>25.432</v>
          </cell>
        </row>
        <row r="166">
          <cell r="J166">
            <v>42005</v>
          </cell>
          <cell r="K166">
            <v>37.093</v>
          </cell>
          <cell r="L166">
            <v>37.093</v>
          </cell>
          <cell r="M166">
            <v>37.093</v>
          </cell>
        </row>
        <row r="166">
          <cell r="O166">
            <v>35.152</v>
          </cell>
          <cell r="P166">
            <v>35.152</v>
          </cell>
        </row>
        <row r="167">
          <cell r="A167">
            <v>41153</v>
          </cell>
          <cell r="B167">
            <v>38.75</v>
          </cell>
          <cell r="C167">
            <v>38.75</v>
          </cell>
          <cell r="D167">
            <v>38.75</v>
          </cell>
        </row>
        <row r="167">
          <cell r="F167">
            <v>22.383</v>
          </cell>
          <cell r="G167">
            <v>22.383</v>
          </cell>
        </row>
        <row r="167">
          <cell r="J167">
            <v>42036</v>
          </cell>
          <cell r="K167">
            <v>35.843</v>
          </cell>
          <cell r="L167">
            <v>35.843</v>
          </cell>
          <cell r="M167">
            <v>35.843</v>
          </cell>
        </row>
        <row r="167">
          <cell r="O167">
            <v>34.402</v>
          </cell>
          <cell r="P167">
            <v>34.402</v>
          </cell>
        </row>
        <row r="168">
          <cell r="A168">
            <v>41183</v>
          </cell>
          <cell r="B168">
            <v>36.97</v>
          </cell>
          <cell r="C168">
            <v>36.97</v>
          </cell>
          <cell r="D168">
            <v>36.97</v>
          </cell>
        </row>
        <row r="168">
          <cell r="F168">
            <v>22.015</v>
          </cell>
          <cell r="G168">
            <v>22.015</v>
          </cell>
        </row>
        <row r="168">
          <cell r="J168">
            <v>42064</v>
          </cell>
          <cell r="K168">
            <v>34.42</v>
          </cell>
          <cell r="L168">
            <v>34.42</v>
          </cell>
          <cell r="M168">
            <v>34.42</v>
          </cell>
        </row>
        <row r="168">
          <cell r="O168">
            <v>33.56</v>
          </cell>
          <cell r="P168">
            <v>33.56</v>
          </cell>
        </row>
        <row r="169">
          <cell r="A169">
            <v>41214</v>
          </cell>
          <cell r="B169">
            <v>35.97</v>
          </cell>
          <cell r="C169">
            <v>35.97</v>
          </cell>
          <cell r="D169">
            <v>35.97</v>
          </cell>
        </row>
        <row r="169">
          <cell r="F169">
            <v>22.115</v>
          </cell>
          <cell r="G169">
            <v>22.115</v>
          </cell>
        </row>
        <row r="169">
          <cell r="J169">
            <v>42095</v>
          </cell>
          <cell r="K169">
            <v>33.689</v>
          </cell>
          <cell r="L169">
            <v>33.689</v>
          </cell>
          <cell r="M169">
            <v>33.689</v>
          </cell>
        </row>
        <row r="169">
          <cell r="O169">
            <v>32.547</v>
          </cell>
          <cell r="P169">
            <v>32.547</v>
          </cell>
        </row>
        <row r="170">
          <cell r="A170">
            <v>41244</v>
          </cell>
          <cell r="B170">
            <v>36.87</v>
          </cell>
          <cell r="C170">
            <v>36.87</v>
          </cell>
          <cell r="D170">
            <v>36.87</v>
          </cell>
        </row>
        <row r="170">
          <cell r="F170">
            <v>23.965</v>
          </cell>
          <cell r="G170">
            <v>23.965</v>
          </cell>
        </row>
        <row r="170">
          <cell r="J170">
            <v>42125</v>
          </cell>
          <cell r="K170">
            <v>34.863</v>
          </cell>
          <cell r="L170">
            <v>34.863</v>
          </cell>
          <cell r="M170">
            <v>34.863</v>
          </cell>
        </row>
        <row r="170">
          <cell r="O170">
            <v>35.593</v>
          </cell>
          <cell r="P170">
            <v>35.593</v>
          </cell>
        </row>
        <row r="171">
          <cell r="A171">
            <v>41275</v>
          </cell>
          <cell r="B171">
            <v>38.37</v>
          </cell>
          <cell r="C171">
            <v>38.37</v>
          </cell>
          <cell r="D171">
            <v>38.37</v>
          </cell>
        </row>
        <row r="171">
          <cell r="F171">
            <v>24.832</v>
          </cell>
          <cell r="G171">
            <v>24.832</v>
          </cell>
        </row>
        <row r="171">
          <cell r="J171">
            <v>42156</v>
          </cell>
          <cell r="K171">
            <v>41.88</v>
          </cell>
          <cell r="L171">
            <v>41.88</v>
          </cell>
          <cell r="M171">
            <v>41.88</v>
          </cell>
        </row>
        <row r="171">
          <cell r="O171">
            <v>44.813</v>
          </cell>
          <cell r="P171">
            <v>44.813</v>
          </cell>
        </row>
        <row r="172">
          <cell r="A172">
            <v>41306</v>
          </cell>
          <cell r="B172">
            <v>37.62</v>
          </cell>
          <cell r="C172">
            <v>37.62</v>
          </cell>
          <cell r="D172">
            <v>37.62</v>
          </cell>
        </row>
        <row r="172">
          <cell r="F172">
            <v>25.782</v>
          </cell>
          <cell r="G172">
            <v>25.782</v>
          </cell>
        </row>
        <row r="172">
          <cell r="J172">
            <v>42186</v>
          </cell>
          <cell r="K172">
            <v>43.8</v>
          </cell>
          <cell r="L172">
            <v>43.8</v>
          </cell>
          <cell r="M172">
            <v>43.8</v>
          </cell>
        </row>
        <row r="172">
          <cell r="O172">
            <v>45.98</v>
          </cell>
          <cell r="P172">
            <v>45.98</v>
          </cell>
        </row>
        <row r="173">
          <cell r="A173">
            <v>41334</v>
          </cell>
          <cell r="B173">
            <v>36.056</v>
          </cell>
          <cell r="C173">
            <v>36.056</v>
          </cell>
          <cell r="D173">
            <v>36.056</v>
          </cell>
        </row>
        <row r="173">
          <cell r="F173">
            <v>24.732</v>
          </cell>
          <cell r="G173">
            <v>24.732</v>
          </cell>
        </row>
        <row r="173">
          <cell r="J173">
            <v>42217</v>
          </cell>
          <cell r="K173">
            <v>40.9</v>
          </cell>
          <cell r="L173">
            <v>40.9</v>
          </cell>
          <cell r="M173">
            <v>40.9</v>
          </cell>
        </row>
        <row r="173">
          <cell r="O173">
            <v>43.33</v>
          </cell>
          <cell r="P173">
            <v>43.33</v>
          </cell>
        </row>
        <row r="174">
          <cell r="A174">
            <v>41365</v>
          </cell>
          <cell r="B174">
            <v>36.84</v>
          </cell>
          <cell r="C174">
            <v>36.84</v>
          </cell>
          <cell r="D174">
            <v>36.84</v>
          </cell>
        </row>
        <row r="174">
          <cell r="F174">
            <v>24.432</v>
          </cell>
          <cell r="G174">
            <v>24.432</v>
          </cell>
        </row>
        <row r="174">
          <cell r="J174">
            <v>42248</v>
          </cell>
          <cell r="K174">
            <v>32.699</v>
          </cell>
          <cell r="L174">
            <v>32.699</v>
          </cell>
          <cell r="M174">
            <v>32.699</v>
          </cell>
        </row>
        <row r="174">
          <cell r="O174">
            <v>34.876</v>
          </cell>
          <cell r="P174">
            <v>34.876</v>
          </cell>
        </row>
        <row r="175">
          <cell r="A175">
            <v>41395</v>
          </cell>
          <cell r="B175">
            <v>38.8</v>
          </cell>
          <cell r="C175">
            <v>38.8</v>
          </cell>
          <cell r="D175">
            <v>38.8</v>
          </cell>
        </row>
        <row r="175">
          <cell r="F175">
            <v>24.032</v>
          </cell>
          <cell r="G175">
            <v>24.032</v>
          </cell>
        </row>
        <row r="175">
          <cell r="J175">
            <v>42278</v>
          </cell>
          <cell r="K175">
            <v>31.491</v>
          </cell>
          <cell r="L175">
            <v>31.491</v>
          </cell>
          <cell r="M175">
            <v>31.491</v>
          </cell>
        </row>
        <row r="175">
          <cell r="O175">
            <v>32.494</v>
          </cell>
          <cell r="P175">
            <v>32.494</v>
          </cell>
        </row>
        <row r="176">
          <cell r="A176">
            <v>41426</v>
          </cell>
          <cell r="B176">
            <v>42.85</v>
          </cell>
          <cell r="C176">
            <v>42.85</v>
          </cell>
          <cell r="D176">
            <v>42.85</v>
          </cell>
        </row>
        <row r="176">
          <cell r="F176">
            <v>24.632</v>
          </cell>
          <cell r="G176">
            <v>24.632</v>
          </cell>
        </row>
        <row r="176">
          <cell r="J176">
            <v>42309</v>
          </cell>
          <cell r="K176">
            <v>31.741</v>
          </cell>
          <cell r="L176">
            <v>31.741</v>
          </cell>
          <cell r="M176">
            <v>31.741</v>
          </cell>
        </row>
        <row r="176">
          <cell r="O176">
            <v>31.994</v>
          </cell>
          <cell r="P176">
            <v>31.994</v>
          </cell>
        </row>
        <row r="177">
          <cell r="A177">
            <v>41456</v>
          </cell>
          <cell r="B177">
            <v>52.4</v>
          </cell>
          <cell r="C177">
            <v>52.4</v>
          </cell>
          <cell r="D177">
            <v>52.4</v>
          </cell>
        </row>
        <row r="177">
          <cell r="F177">
            <v>26.132</v>
          </cell>
          <cell r="G177">
            <v>26.132</v>
          </cell>
        </row>
        <row r="177">
          <cell r="J177">
            <v>42339</v>
          </cell>
          <cell r="K177">
            <v>31.806</v>
          </cell>
          <cell r="L177">
            <v>31.806</v>
          </cell>
          <cell r="M177">
            <v>31.806</v>
          </cell>
        </row>
        <row r="177">
          <cell r="O177">
            <v>32.704</v>
          </cell>
          <cell r="P177">
            <v>32.704</v>
          </cell>
        </row>
        <row r="178">
          <cell r="A178">
            <v>41487</v>
          </cell>
          <cell r="B178">
            <v>52</v>
          </cell>
          <cell r="C178">
            <v>52</v>
          </cell>
          <cell r="D178">
            <v>52</v>
          </cell>
        </row>
        <row r="178">
          <cell r="F178">
            <v>26.182</v>
          </cell>
          <cell r="G178">
            <v>26.182</v>
          </cell>
        </row>
        <row r="178">
          <cell r="J178">
            <v>42370</v>
          </cell>
          <cell r="K178">
            <v>38.093</v>
          </cell>
          <cell r="L178">
            <v>38.093</v>
          </cell>
          <cell r="M178">
            <v>38.093</v>
          </cell>
        </row>
        <row r="178">
          <cell r="O178">
            <v>36.152</v>
          </cell>
          <cell r="P178">
            <v>36.152</v>
          </cell>
        </row>
        <row r="179">
          <cell r="A179">
            <v>41518</v>
          </cell>
          <cell r="B179">
            <v>39.75</v>
          </cell>
          <cell r="C179">
            <v>39.75</v>
          </cell>
          <cell r="D179">
            <v>39.75</v>
          </cell>
        </row>
        <row r="179">
          <cell r="F179">
            <v>23.133</v>
          </cell>
          <cell r="G179">
            <v>23.133</v>
          </cell>
        </row>
        <row r="179">
          <cell r="J179">
            <v>42401</v>
          </cell>
          <cell r="K179">
            <v>36.843</v>
          </cell>
          <cell r="L179">
            <v>36.843</v>
          </cell>
          <cell r="M179">
            <v>36.843</v>
          </cell>
        </row>
        <row r="179">
          <cell r="O179">
            <v>35.402</v>
          </cell>
          <cell r="P179">
            <v>35.402</v>
          </cell>
        </row>
        <row r="180">
          <cell r="A180">
            <v>41548</v>
          </cell>
          <cell r="B180">
            <v>37.97</v>
          </cell>
          <cell r="C180">
            <v>37.97</v>
          </cell>
          <cell r="D180">
            <v>37.97</v>
          </cell>
        </row>
        <row r="180">
          <cell r="F180">
            <v>22.765</v>
          </cell>
          <cell r="G180">
            <v>22.765</v>
          </cell>
        </row>
        <row r="180">
          <cell r="J180">
            <v>42430</v>
          </cell>
          <cell r="K180">
            <v>35.42</v>
          </cell>
          <cell r="L180">
            <v>35.42</v>
          </cell>
          <cell r="M180">
            <v>35.42</v>
          </cell>
        </row>
        <row r="180">
          <cell r="O180">
            <v>34.56</v>
          </cell>
          <cell r="P180">
            <v>34.56</v>
          </cell>
        </row>
        <row r="181">
          <cell r="A181">
            <v>41579</v>
          </cell>
          <cell r="B181">
            <v>36.97</v>
          </cell>
          <cell r="C181">
            <v>36.97</v>
          </cell>
          <cell r="D181">
            <v>36.97</v>
          </cell>
        </row>
        <row r="181">
          <cell r="F181">
            <v>22.865</v>
          </cell>
          <cell r="G181">
            <v>22.865</v>
          </cell>
        </row>
        <row r="181">
          <cell r="J181">
            <v>42461</v>
          </cell>
          <cell r="K181">
            <v>34.689</v>
          </cell>
          <cell r="L181">
            <v>34.689</v>
          </cell>
          <cell r="M181">
            <v>34.689</v>
          </cell>
        </row>
        <row r="181">
          <cell r="O181">
            <v>33.547</v>
          </cell>
          <cell r="P181">
            <v>33.547</v>
          </cell>
        </row>
        <row r="182">
          <cell r="A182">
            <v>41609</v>
          </cell>
          <cell r="B182">
            <v>37.87</v>
          </cell>
          <cell r="C182">
            <v>37.87</v>
          </cell>
          <cell r="D182">
            <v>37.87</v>
          </cell>
        </row>
        <row r="182">
          <cell r="F182">
            <v>24.715</v>
          </cell>
          <cell r="G182">
            <v>24.715</v>
          </cell>
        </row>
        <row r="182">
          <cell r="J182">
            <v>42491</v>
          </cell>
          <cell r="K182">
            <v>35.863</v>
          </cell>
          <cell r="L182">
            <v>35.863</v>
          </cell>
          <cell r="M182">
            <v>35.863</v>
          </cell>
        </row>
        <row r="182">
          <cell r="O182">
            <v>36.593</v>
          </cell>
          <cell r="P182">
            <v>36.593</v>
          </cell>
        </row>
        <row r="183">
          <cell r="A183">
            <v>41640</v>
          </cell>
          <cell r="B183">
            <v>39.37</v>
          </cell>
          <cell r="C183">
            <v>39.37</v>
          </cell>
          <cell r="D183">
            <v>39.37</v>
          </cell>
        </row>
        <row r="183">
          <cell r="F183">
            <v>25.582</v>
          </cell>
          <cell r="G183">
            <v>25.582</v>
          </cell>
        </row>
        <row r="183">
          <cell r="J183">
            <v>42522</v>
          </cell>
          <cell r="K183">
            <v>43.38</v>
          </cell>
          <cell r="L183">
            <v>43.38</v>
          </cell>
          <cell r="M183">
            <v>43.38</v>
          </cell>
        </row>
        <row r="183">
          <cell r="O183">
            <v>45.813</v>
          </cell>
          <cell r="P183">
            <v>45.813</v>
          </cell>
        </row>
        <row r="184">
          <cell r="A184">
            <v>41671</v>
          </cell>
          <cell r="B184">
            <v>38.62</v>
          </cell>
          <cell r="C184">
            <v>38.62</v>
          </cell>
          <cell r="D184">
            <v>38.62</v>
          </cell>
        </row>
        <row r="184">
          <cell r="F184">
            <v>26.532</v>
          </cell>
          <cell r="G184">
            <v>26.532</v>
          </cell>
        </row>
        <row r="184">
          <cell r="J184">
            <v>42552</v>
          </cell>
          <cell r="K184">
            <v>44.55</v>
          </cell>
          <cell r="L184">
            <v>44.55</v>
          </cell>
          <cell r="M184">
            <v>44.55</v>
          </cell>
        </row>
        <row r="184">
          <cell r="O184">
            <v>46.98</v>
          </cell>
          <cell r="P184">
            <v>46.98</v>
          </cell>
        </row>
        <row r="185">
          <cell r="A185">
            <v>41699</v>
          </cell>
          <cell r="B185">
            <v>37.056</v>
          </cell>
          <cell r="C185">
            <v>37.056</v>
          </cell>
          <cell r="D185">
            <v>37.056</v>
          </cell>
        </row>
        <row r="185">
          <cell r="F185">
            <v>25.482</v>
          </cell>
          <cell r="G185">
            <v>25.482</v>
          </cell>
        </row>
        <row r="185">
          <cell r="J185">
            <v>42583</v>
          </cell>
          <cell r="K185">
            <v>41.9</v>
          </cell>
          <cell r="L185">
            <v>41.9</v>
          </cell>
          <cell r="M185">
            <v>41.9</v>
          </cell>
        </row>
        <row r="185">
          <cell r="O185">
            <v>44.33</v>
          </cell>
          <cell r="P185">
            <v>44.33</v>
          </cell>
        </row>
        <row r="186">
          <cell r="A186">
            <v>41730</v>
          </cell>
          <cell r="B186">
            <v>37.84</v>
          </cell>
          <cell r="C186">
            <v>37.84</v>
          </cell>
          <cell r="D186">
            <v>37.84</v>
          </cell>
        </row>
        <row r="186">
          <cell r="F186">
            <v>25.182</v>
          </cell>
          <cell r="G186">
            <v>25.182</v>
          </cell>
        </row>
        <row r="186">
          <cell r="J186">
            <v>42614</v>
          </cell>
          <cell r="K186">
            <v>33.699</v>
          </cell>
          <cell r="L186">
            <v>33.699</v>
          </cell>
          <cell r="M186">
            <v>33.699</v>
          </cell>
        </row>
        <row r="186">
          <cell r="O186">
            <v>35.876</v>
          </cell>
          <cell r="P186">
            <v>35.876</v>
          </cell>
        </row>
        <row r="187">
          <cell r="A187">
            <v>41760</v>
          </cell>
          <cell r="B187">
            <v>39.8</v>
          </cell>
          <cell r="C187">
            <v>39.8</v>
          </cell>
          <cell r="D187">
            <v>39.8</v>
          </cell>
        </row>
        <row r="187">
          <cell r="F187">
            <v>24.782</v>
          </cell>
          <cell r="G187">
            <v>24.782</v>
          </cell>
        </row>
        <row r="187">
          <cell r="J187">
            <v>42644</v>
          </cell>
          <cell r="K187">
            <v>32.491</v>
          </cell>
          <cell r="L187">
            <v>32.491</v>
          </cell>
          <cell r="M187">
            <v>32.491</v>
          </cell>
        </row>
        <row r="187">
          <cell r="O187">
            <v>33.494</v>
          </cell>
          <cell r="P187">
            <v>33.494</v>
          </cell>
        </row>
        <row r="188">
          <cell r="A188">
            <v>41791</v>
          </cell>
          <cell r="B188">
            <v>44.35</v>
          </cell>
          <cell r="C188">
            <v>44.35</v>
          </cell>
          <cell r="D188">
            <v>44.35</v>
          </cell>
        </row>
        <row r="188">
          <cell r="F188">
            <v>25.382</v>
          </cell>
          <cell r="G188">
            <v>25.382</v>
          </cell>
        </row>
        <row r="188">
          <cell r="J188">
            <v>42675</v>
          </cell>
          <cell r="K188">
            <v>32.741</v>
          </cell>
          <cell r="L188">
            <v>32.741</v>
          </cell>
          <cell r="M188">
            <v>32.741</v>
          </cell>
        </row>
        <row r="188">
          <cell r="O188">
            <v>32.994</v>
          </cell>
          <cell r="P188">
            <v>32.994</v>
          </cell>
        </row>
        <row r="189">
          <cell r="A189">
            <v>41821</v>
          </cell>
          <cell r="B189">
            <v>54.4</v>
          </cell>
          <cell r="C189">
            <v>54.4</v>
          </cell>
          <cell r="D189">
            <v>54.4</v>
          </cell>
        </row>
        <row r="189">
          <cell r="F189">
            <v>26.882</v>
          </cell>
          <cell r="G189">
            <v>26.882</v>
          </cell>
        </row>
        <row r="189">
          <cell r="J189">
            <v>42705</v>
          </cell>
          <cell r="K189">
            <v>32.806</v>
          </cell>
          <cell r="L189">
            <v>32.806</v>
          </cell>
          <cell r="M189">
            <v>32.806</v>
          </cell>
        </row>
        <row r="189">
          <cell r="O189">
            <v>33.704</v>
          </cell>
          <cell r="P189">
            <v>33.704</v>
          </cell>
        </row>
        <row r="190">
          <cell r="A190">
            <v>41852</v>
          </cell>
          <cell r="B190">
            <v>54</v>
          </cell>
          <cell r="C190">
            <v>54</v>
          </cell>
          <cell r="D190">
            <v>54</v>
          </cell>
        </row>
        <row r="190">
          <cell r="F190">
            <v>26.932</v>
          </cell>
          <cell r="G190">
            <v>26.932</v>
          </cell>
        </row>
        <row r="190">
          <cell r="J190">
            <v>42736</v>
          </cell>
          <cell r="K190">
            <v>39.093</v>
          </cell>
          <cell r="L190">
            <v>39.093</v>
          </cell>
          <cell r="M190">
            <v>39.093</v>
          </cell>
        </row>
        <row r="190">
          <cell r="O190">
            <v>37.152</v>
          </cell>
          <cell r="P190">
            <v>37.152</v>
          </cell>
        </row>
        <row r="191">
          <cell r="A191">
            <v>41883</v>
          </cell>
          <cell r="B191">
            <v>40.75</v>
          </cell>
          <cell r="C191">
            <v>40.75</v>
          </cell>
          <cell r="D191">
            <v>40.75</v>
          </cell>
        </row>
        <row r="191">
          <cell r="F191">
            <v>23.883</v>
          </cell>
          <cell r="G191">
            <v>23.883</v>
          </cell>
        </row>
        <row r="191">
          <cell r="J191">
            <v>42767</v>
          </cell>
          <cell r="K191">
            <v>37.843</v>
          </cell>
          <cell r="L191">
            <v>37.843</v>
          </cell>
          <cell r="M191">
            <v>37.843</v>
          </cell>
        </row>
        <row r="191">
          <cell r="O191">
            <v>36.402</v>
          </cell>
          <cell r="P191">
            <v>36.402</v>
          </cell>
        </row>
        <row r="192">
          <cell r="A192">
            <v>41913</v>
          </cell>
          <cell r="B192">
            <v>38.97</v>
          </cell>
          <cell r="C192">
            <v>38.97</v>
          </cell>
          <cell r="D192">
            <v>38.97</v>
          </cell>
        </row>
        <row r="192">
          <cell r="F192">
            <v>23.515</v>
          </cell>
          <cell r="G192">
            <v>23.515</v>
          </cell>
        </row>
        <row r="192">
          <cell r="J192">
            <v>42795</v>
          </cell>
          <cell r="K192">
            <v>36.42</v>
          </cell>
          <cell r="L192">
            <v>36.42</v>
          </cell>
          <cell r="M192">
            <v>36.42</v>
          </cell>
        </row>
        <row r="192">
          <cell r="O192">
            <v>35.56</v>
          </cell>
          <cell r="P192">
            <v>35.56</v>
          </cell>
        </row>
        <row r="193">
          <cell r="A193">
            <v>41944</v>
          </cell>
          <cell r="B193">
            <v>37.97</v>
          </cell>
          <cell r="C193">
            <v>37.97</v>
          </cell>
          <cell r="D193">
            <v>37.97</v>
          </cell>
        </row>
        <row r="193">
          <cell r="F193">
            <v>23.615</v>
          </cell>
          <cell r="G193">
            <v>23.615</v>
          </cell>
        </row>
        <row r="193">
          <cell r="J193">
            <v>42826</v>
          </cell>
          <cell r="K193">
            <v>35.689</v>
          </cell>
          <cell r="L193">
            <v>35.689</v>
          </cell>
          <cell r="M193">
            <v>35.689</v>
          </cell>
        </row>
        <row r="193">
          <cell r="O193">
            <v>34.547</v>
          </cell>
          <cell r="P193">
            <v>34.547</v>
          </cell>
        </row>
        <row r="194">
          <cell r="A194">
            <v>41974</v>
          </cell>
          <cell r="B194">
            <v>38.87</v>
          </cell>
          <cell r="C194">
            <v>38.87</v>
          </cell>
          <cell r="D194">
            <v>38.87</v>
          </cell>
        </row>
        <row r="194">
          <cell r="F194">
            <v>25.465</v>
          </cell>
          <cell r="G194">
            <v>25.465</v>
          </cell>
        </row>
        <row r="194">
          <cell r="J194">
            <v>42856</v>
          </cell>
          <cell r="K194">
            <v>36.863</v>
          </cell>
          <cell r="L194">
            <v>36.863</v>
          </cell>
          <cell r="M194">
            <v>36.863</v>
          </cell>
        </row>
        <row r="194">
          <cell r="O194">
            <v>37.593</v>
          </cell>
          <cell r="P194">
            <v>37.593</v>
          </cell>
        </row>
        <row r="195">
          <cell r="A195">
            <v>42005</v>
          </cell>
          <cell r="B195">
            <v>40.37</v>
          </cell>
          <cell r="C195">
            <v>40.37</v>
          </cell>
          <cell r="D195">
            <v>40.37</v>
          </cell>
        </row>
        <row r="195">
          <cell r="F195">
            <v>26.332</v>
          </cell>
          <cell r="G195">
            <v>26.332</v>
          </cell>
        </row>
        <row r="195">
          <cell r="J195">
            <v>42887</v>
          </cell>
          <cell r="K195">
            <v>44.88</v>
          </cell>
          <cell r="L195">
            <v>44.88</v>
          </cell>
          <cell r="M195">
            <v>44.88</v>
          </cell>
        </row>
        <row r="195">
          <cell r="O195">
            <v>46.813</v>
          </cell>
          <cell r="P195">
            <v>46.813</v>
          </cell>
        </row>
        <row r="196">
          <cell r="A196">
            <v>42036</v>
          </cell>
          <cell r="B196">
            <v>39.62</v>
          </cell>
          <cell r="C196">
            <v>39.62</v>
          </cell>
          <cell r="D196">
            <v>39.62</v>
          </cell>
        </row>
        <row r="196">
          <cell r="F196">
            <v>27.282</v>
          </cell>
          <cell r="G196">
            <v>27.282</v>
          </cell>
        </row>
        <row r="196">
          <cell r="J196">
            <v>42917</v>
          </cell>
          <cell r="K196">
            <v>45.3</v>
          </cell>
          <cell r="L196">
            <v>45.3</v>
          </cell>
          <cell r="M196">
            <v>45.3</v>
          </cell>
        </row>
        <row r="196">
          <cell r="O196">
            <v>47.98</v>
          </cell>
          <cell r="P196">
            <v>47.98</v>
          </cell>
        </row>
        <row r="197">
          <cell r="A197">
            <v>42064</v>
          </cell>
          <cell r="B197">
            <v>38.056</v>
          </cell>
          <cell r="C197">
            <v>38.056</v>
          </cell>
          <cell r="D197">
            <v>38.056</v>
          </cell>
        </row>
        <row r="197">
          <cell r="F197">
            <v>26.232</v>
          </cell>
          <cell r="G197">
            <v>26.232</v>
          </cell>
        </row>
        <row r="197">
          <cell r="J197">
            <v>42948</v>
          </cell>
          <cell r="K197">
            <v>42.9</v>
          </cell>
          <cell r="L197">
            <v>42.9</v>
          </cell>
          <cell r="M197">
            <v>42.9</v>
          </cell>
        </row>
        <row r="197">
          <cell r="O197">
            <v>45.33</v>
          </cell>
          <cell r="P197">
            <v>45.33</v>
          </cell>
        </row>
        <row r="198">
          <cell r="A198">
            <v>42095</v>
          </cell>
          <cell r="B198">
            <v>38.84</v>
          </cell>
          <cell r="C198">
            <v>38.84</v>
          </cell>
          <cell r="D198">
            <v>38.84</v>
          </cell>
        </row>
        <row r="198">
          <cell r="F198">
            <v>25.932</v>
          </cell>
          <cell r="G198">
            <v>25.932</v>
          </cell>
        </row>
        <row r="198">
          <cell r="J198">
            <v>42979</v>
          </cell>
          <cell r="K198">
            <v>34.699</v>
          </cell>
          <cell r="L198">
            <v>34.699</v>
          </cell>
          <cell r="M198">
            <v>34.699</v>
          </cell>
        </row>
        <row r="198">
          <cell r="O198">
            <v>36.876</v>
          </cell>
          <cell r="P198">
            <v>36.876</v>
          </cell>
        </row>
        <row r="199">
          <cell r="A199">
            <v>42125</v>
          </cell>
          <cell r="B199">
            <v>40.8</v>
          </cell>
          <cell r="C199">
            <v>40.8</v>
          </cell>
          <cell r="D199">
            <v>40.8</v>
          </cell>
        </row>
        <row r="199">
          <cell r="F199">
            <v>25.532</v>
          </cell>
          <cell r="G199">
            <v>25.532</v>
          </cell>
        </row>
        <row r="199">
          <cell r="J199">
            <v>43009</v>
          </cell>
          <cell r="K199">
            <v>33.491</v>
          </cell>
          <cell r="L199">
            <v>33.491</v>
          </cell>
          <cell r="M199">
            <v>33.491</v>
          </cell>
        </row>
        <row r="199">
          <cell r="O199">
            <v>34.494</v>
          </cell>
          <cell r="P199">
            <v>34.494</v>
          </cell>
        </row>
        <row r="200">
          <cell r="A200">
            <v>42156</v>
          </cell>
          <cell r="B200">
            <v>45.85</v>
          </cell>
          <cell r="C200">
            <v>45.85</v>
          </cell>
          <cell r="D200">
            <v>45.85</v>
          </cell>
        </row>
        <row r="200">
          <cell r="F200">
            <v>26.132</v>
          </cell>
          <cell r="G200">
            <v>26.132</v>
          </cell>
        </row>
        <row r="200">
          <cell r="J200">
            <v>43040</v>
          </cell>
          <cell r="K200">
            <v>33.741</v>
          </cell>
          <cell r="L200">
            <v>33.741</v>
          </cell>
          <cell r="M200">
            <v>33.741</v>
          </cell>
        </row>
        <row r="200">
          <cell r="O200">
            <v>33.994</v>
          </cell>
          <cell r="P200">
            <v>33.994</v>
          </cell>
        </row>
        <row r="201">
          <cell r="A201">
            <v>42186</v>
          </cell>
          <cell r="B201">
            <v>56.4</v>
          </cell>
          <cell r="C201">
            <v>56.4</v>
          </cell>
          <cell r="D201">
            <v>56.4</v>
          </cell>
        </row>
        <row r="201">
          <cell r="F201">
            <v>27.632</v>
          </cell>
          <cell r="G201">
            <v>27.632</v>
          </cell>
        </row>
        <row r="201">
          <cell r="J201">
            <v>43070</v>
          </cell>
          <cell r="K201">
            <v>33.806</v>
          </cell>
          <cell r="L201">
            <v>33.806</v>
          </cell>
          <cell r="M201">
            <v>33.806</v>
          </cell>
        </row>
        <row r="201">
          <cell r="O201">
            <v>34.704</v>
          </cell>
          <cell r="P201">
            <v>34.704</v>
          </cell>
        </row>
        <row r="202">
          <cell r="A202">
            <v>42217</v>
          </cell>
          <cell r="B202">
            <v>56</v>
          </cell>
          <cell r="C202">
            <v>56</v>
          </cell>
          <cell r="D202">
            <v>56</v>
          </cell>
        </row>
        <row r="202">
          <cell r="F202">
            <v>27.682</v>
          </cell>
          <cell r="G202">
            <v>27.682</v>
          </cell>
        </row>
        <row r="202">
          <cell r="J202">
            <v>43101</v>
          </cell>
          <cell r="K202">
            <v>40.093</v>
          </cell>
          <cell r="L202">
            <v>40.093</v>
          </cell>
          <cell r="M202">
            <v>40.093</v>
          </cell>
        </row>
        <row r="202">
          <cell r="O202">
            <v>38.152</v>
          </cell>
          <cell r="P202">
            <v>38.152</v>
          </cell>
        </row>
        <row r="203">
          <cell r="A203">
            <v>42248</v>
          </cell>
          <cell r="B203">
            <v>41.75</v>
          </cell>
          <cell r="C203">
            <v>41.75</v>
          </cell>
          <cell r="D203">
            <v>41.75</v>
          </cell>
        </row>
        <row r="203">
          <cell r="F203">
            <v>24.633</v>
          </cell>
          <cell r="G203">
            <v>24.633</v>
          </cell>
        </row>
        <row r="203">
          <cell r="J203">
            <v>43132</v>
          </cell>
          <cell r="K203">
            <v>38.843</v>
          </cell>
          <cell r="L203">
            <v>38.843</v>
          </cell>
          <cell r="M203">
            <v>38.843</v>
          </cell>
        </row>
        <row r="203">
          <cell r="O203">
            <v>37.402</v>
          </cell>
          <cell r="P203">
            <v>37.402</v>
          </cell>
        </row>
        <row r="204">
          <cell r="A204">
            <v>42278</v>
          </cell>
          <cell r="B204">
            <v>39.97</v>
          </cell>
          <cell r="C204">
            <v>39.97</v>
          </cell>
          <cell r="D204">
            <v>39.97</v>
          </cell>
        </row>
        <row r="204">
          <cell r="F204">
            <v>24.265</v>
          </cell>
          <cell r="G204">
            <v>24.265</v>
          </cell>
        </row>
        <row r="204">
          <cell r="J204">
            <v>43160</v>
          </cell>
          <cell r="K204">
            <v>37.42</v>
          </cell>
          <cell r="L204">
            <v>37.42</v>
          </cell>
          <cell r="M204">
            <v>37.42</v>
          </cell>
        </row>
        <row r="204">
          <cell r="O204">
            <v>36.56</v>
          </cell>
          <cell r="P204">
            <v>36.56</v>
          </cell>
        </row>
        <row r="205">
          <cell r="A205">
            <v>42309</v>
          </cell>
          <cell r="B205">
            <v>38.97</v>
          </cell>
          <cell r="C205">
            <v>38.97</v>
          </cell>
          <cell r="D205">
            <v>38.97</v>
          </cell>
        </row>
        <row r="205">
          <cell r="F205">
            <v>24.365</v>
          </cell>
          <cell r="G205">
            <v>24.365</v>
          </cell>
        </row>
        <row r="205">
          <cell r="J205">
            <v>43191</v>
          </cell>
          <cell r="K205">
            <v>36.689</v>
          </cell>
          <cell r="L205">
            <v>36.689</v>
          </cell>
          <cell r="M205">
            <v>36.689</v>
          </cell>
        </row>
        <row r="205">
          <cell r="O205">
            <v>35.547</v>
          </cell>
          <cell r="P205">
            <v>35.547</v>
          </cell>
        </row>
        <row r="206">
          <cell r="A206">
            <v>42339</v>
          </cell>
          <cell r="B206">
            <v>39.87</v>
          </cell>
          <cell r="C206">
            <v>39.87</v>
          </cell>
          <cell r="D206">
            <v>39.87</v>
          </cell>
        </row>
        <row r="206">
          <cell r="F206">
            <v>26.215</v>
          </cell>
          <cell r="G206">
            <v>26.215</v>
          </cell>
        </row>
        <row r="206">
          <cell r="J206">
            <v>43221</v>
          </cell>
          <cell r="K206">
            <v>37.863</v>
          </cell>
          <cell r="L206">
            <v>37.863</v>
          </cell>
          <cell r="M206">
            <v>37.863</v>
          </cell>
        </row>
        <row r="206">
          <cell r="O206">
            <v>38.593</v>
          </cell>
          <cell r="P206">
            <v>38.593</v>
          </cell>
        </row>
        <row r="207">
          <cell r="A207">
            <v>42370</v>
          </cell>
          <cell r="B207">
            <v>40.87</v>
          </cell>
          <cell r="C207">
            <v>40.87</v>
          </cell>
          <cell r="D207">
            <v>40.87</v>
          </cell>
        </row>
        <row r="207">
          <cell r="F207">
            <v>27.082</v>
          </cell>
          <cell r="G207">
            <v>27.082</v>
          </cell>
        </row>
        <row r="207">
          <cell r="J207">
            <v>43252</v>
          </cell>
          <cell r="K207">
            <v>46.38</v>
          </cell>
          <cell r="L207">
            <v>46.38</v>
          </cell>
          <cell r="M207">
            <v>46.38</v>
          </cell>
        </row>
        <row r="207">
          <cell r="O207">
            <v>47.813</v>
          </cell>
          <cell r="P207">
            <v>47.813</v>
          </cell>
        </row>
        <row r="208">
          <cell r="A208">
            <v>42401</v>
          </cell>
          <cell r="B208">
            <v>40.12</v>
          </cell>
          <cell r="C208">
            <v>40.12</v>
          </cell>
          <cell r="D208">
            <v>40.12</v>
          </cell>
        </row>
        <row r="208">
          <cell r="F208">
            <v>28.032</v>
          </cell>
          <cell r="G208">
            <v>28.032</v>
          </cell>
        </row>
        <row r="208">
          <cell r="J208">
            <v>43282</v>
          </cell>
          <cell r="K208">
            <v>46.05</v>
          </cell>
          <cell r="L208">
            <v>46.05</v>
          </cell>
          <cell r="M208">
            <v>46.05</v>
          </cell>
        </row>
        <row r="208">
          <cell r="O208">
            <v>48.98</v>
          </cell>
          <cell r="P208">
            <v>48.98</v>
          </cell>
        </row>
        <row r="209">
          <cell r="A209">
            <v>42430</v>
          </cell>
          <cell r="B209">
            <v>38.556</v>
          </cell>
          <cell r="C209">
            <v>38.556</v>
          </cell>
          <cell r="D209">
            <v>38.556</v>
          </cell>
        </row>
        <row r="209">
          <cell r="F209">
            <v>26.982</v>
          </cell>
          <cell r="G209">
            <v>26.982</v>
          </cell>
        </row>
        <row r="209">
          <cell r="J209">
            <v>43313</v>
          </cell>
          <cell r="K209">
            <v>43.9</v>
          </cell>
          <cell r="L209">
            <v>43.9</v>
          </cell>
          <cell r="M209">
            <v>43.9</v>
          </cell>
        </row>
        <row r="209">
          <cell r="O209">
            <v>46.33</v>
          </cell>
          <cell r="P209">
            <v>46.33</v>
          </cell>
        </row>
        <row r="210">
          <cell r="A210">
            <v>42461</v>
          </cell>
          <cell r="B210">
            <v>39.34</v>
          </cell>
          <cell r="C210">
            <v>39.34</v>
          </cell>
          <cell r="D210">
            <v>39.34</v>
          </cell>
        </row>
        <row r="210">
          <cell r="F210">
            <v>26.682</v>
          </cell>
          <cell r="G210">
            <v>26.682</v>
          </cell>
        </row>
        <row r="210">
          <cell r="J210">
            <v>43344</v>
          </cell>
          <cell r="K210">
            <v>35.699</v>
          </cell>
          <cell r="L210">
            <v>35.699</v>
          </cell>
          <cell r="M210">
            <v>35.699</v>
          </cell>
        </row>
        <row r="210">
          <cell r="O210">
            <v>37.876</v>
          </cell>
          <cell r="P210">
            <v>37.876</v>
          </cell>
        </row>
        <row r="211">
          <cell r="A211">
            <v>42491</v>
          </cell>
          <cell r="B211">
            <v>41.3</v>
          </cell>
          <cell r="C211">
            <v>41.3</v>
          </cell>
          <cell r="D211">
            <v>41.3</v>
          </cell>
        </row>
        <row r="211">
          <cell r="F211">
            <v>26.282</v>
          </cell>
          <cell r="G211">
            <v>26.282</v>
          </cell>
        </row>
        <row r="211">
          <cell r="J211">
            <v>43374</v>
          </cell>
          <cell r="K211">
            <v>34.491</v>
          </cell>
          <cell r="L211">
            <v>34.491</v>
          </cell>
          <cell r="M211">
            <v>34.491</v>
          </cell>
        </row>
        <row r="211">
          <cell r="O211">
            <v>35.494</v>
          </cell>
          <cell r="P211">
            <v>35.494</v>
          </cell>
        </row>
        <row r="212">
          <cell r="A212">
            <v>42522</v>
          </cell>
          <cell r="B212">
            <v>46.35</v>
          </cell>
          <cell r="C212">
            <v>46.35</v>
          </cell>
          <cell r="D212">
            <v>46.35</v>
          </cell>
        </row>
        <row r="212">
          <cell r="F212">
            <v>26.882</v>
          </cell>
          <cell r="G212">
            <v>26.882</v>
          </cell>
        </row>
        <row r="212">
          <cell r="J212">
            <v>43405</v>
          </cell>
          <cell r="K212">
            <v>34.741</v>
          </cell>
          <cell r="L212">
            <v>34.741</v>
          </cell>
          <cell r="M212">
            <v>34.741</v>
          </cell>
        </row>
        <row r="212">
          <cell r="O212">
            <v>34.994</v>
          </cell>
          <cell r="P212">
            <v>34.994</v>
          </cell>
        </row>
        <row r="213">
          <cell r="A213">
            <v>42552</v>
          </cell>
          <cell r="B213">
            <v>56.9</v>
          </cell>
          <cell r="C213">
            <v>56.9</v>
          </cell>
          <cell r="D213">
            <v>56.9</v>
          </cell>
        </row>
        <row r="213">
          <cell r="F213">
            <v>28.382</v>
          </cell>
          <cell r="G213">
            <v>28.382</v>
          </cell>
        </row>
        <row r="213">
          <cell r="J213">
            <v>43435</v>
          </cell>
          <cell r="K213">
            <v>34.806</v>
          </cell>
          <cell r="L213">
            <v>34.806</v>
          </cell>
          <cell r="M213">
            <v>34.806</v>
          </cell>
        </row>
        <row r="213">
          <cell r="O213">
            <v>35.704</v>
          </cell>
          <cell r="P213">
            <v>35.704</v>
          </cell>
        </row>
        <row r="214">
          <cell r="A214">
            <v>42583</v>
          </cell>
          <cell r="B214">
            <v>56.5</v>
          </cell>
          <cell r="C214">
            <v>56.5</v>
          </cell>
          <cell r="D214">
            <v>56.5</v>
          </cell>
        </row>
        <row r="214">
          <cell r="F214">
            <v>28.432</v>
          </cell>
          <cell r="G214">
            <v>28.432</v>
          </cell>
        </row>
        <row r="214">
          <cell r="J214">
            <v>43466</v>
          </cell>
          <cell r="K214">
            <v>41.093</v>
          </cell>
          <cell r="L214">
            <v>41.093</v>
          </cell>
          <cell r="M214">
            <v>41.093</v>
          </cell>
        </row>
        <row r="214">
          <cell r="O214">
            <v>39.152</v>
          </cell>
          <cell r="P214">
            <v>39.152</v>
          </cell>
        </row>
        <row r="215">
          <cell r="A215">
            <v>42614</v>
          </cell>
          <cell r="B215">
            <v>42.25</v>
          </cell>
          <cell r="C215">
            <v>42.25</v>
          </cell>
          <cell r="D215">
            <v>42.25</v>
          </cell>
        </row>
        <row r="215">
          <cell r="F215">
            <v>25.383</v>
          </cell>
          <cell r="G215">
            <v>25.383</v>
          </cell>
        </row>
        <row r="215">
          <cell r="J215">
            <v>43497</v>
          </cell>
          <cell r="K215">
            <v>39.843</v>
          </cell>
          <cell r="L215">
            <v>39.843</v>
          </cell>
          <cell r="M215">
            <v>39.843</v>
          </cell>
        </row>
        <row r="215">
          <cell r="O215">
            <v>38.402</v>
          </cell>
          <cell r="P215">
            <v>38.402</v>
          </cell>
        </row>
        <row r="216">
          <cell r="A216">
            <v>42644</v>
          </cell>
          <cell r="B216">
            <v>40.47</v>
          </cell>
          <cell r="C216">
            <v>40.47</v>
          </cell>
          <cell r="D216">
            <v>40.47</v>
          </cell>
        </row>
        <row r="216">
          <cell r="F216">
            <v>25.015</v>
          </cell>
          <cell r="G216">
            <v>25.015</v>
          </cell>
        </row>
        <row r="216">
          <cell r="J216">
            <v>43525</v>
          </cell>
          <cell r="K216">
            <v>38.42</v>
          </cell>
          <cell r="L216">
            <v>38.42</v>
          </cell>
          <cell r="M216">
            <v>38.42</v>
          </cell>
        </row>
        <row r="216">
          <cell r="O216">
            <v>37.56</v>
          </cell>
          <cell r="P216">
            <v>37.56</v>
          </cell>
        </row>
        <row r="217">
          <cell r="A217">
            <v>42675</v>
          </cell>
          <cell r="B217">
            <v>39.47</v>
          </cell>
          <cell r="C217">
            <v>39.47</v>
          </cell>
          <cell r="D217">
            <v>39.47</v>
          </cell>
        </row>
        <row r="217">
          <cell r="F217">
            <v>25.115</v>
          </cell>
          <cell r="G217">
            <v>25.115</v>
          </cell>
        </row>
        <row r="217">
          <cell r="J217">
            <v>43556</v>
          </cell>
          <cell r="K217">
            <v>37.689</v>
          </cell>
          <cell r="L217">
            <v>37.689</v>
          </cell>
          <cell r="M217">
            <v>37.689</v>
          </cell>
        </row>
        <row r="217">
          <cell r="O217">
            <v>36.547</v>
          </cell>
          <cell r="P217">
            <v>36.547</v>
          </cell>
        </row>
        <row r="218">
          <cell r="A218">
            <v>42705</v>
          </cell>
          <cell r="B218">
            <v>40.37</v>
          </cell>
          <cell r="C218">
            <v>40.37</v>
          </cell>
          <cell r="D218">
            <v>40.37</v>
          </cell>
        </row>
        <row r="218">
          <cell r="F218">
            <v>26.965</v>
          </cell>
          <cell r="G218">
            <v>26.965</v>
          </cell>
        </row>
        <row r="218">
          <cell r="J218">
            <v>43586</v>
          </cell>
          <cell r="K218">
            <v>38.863</v>
          </cell>
          <cell r="L218">
            <v>38.863</v>
          </cell>
          <cell r="M218">
            <v>38.863</v>
          </cell>
        </row>
        <row r="218">
          <cell r="O218">
            <v>39.593</v>
          </cell>
          <cell r="P218">
            <v>39.593</v>
          </cell>
        </row>
        <row r="219">
          <cell r="A219">
            <v>42736</v>
          </cell>
          <cell r="B219">
            <v>41.12</v>
          </cell>
          <cell r="C219">
            <v>41.12</v>
          </cell>
          <cell r="D219">
            <v>41.12</v>
          </cell>
        </row>
        <row r="219">
          <cell r="F219">
            <v>27.832</v>
          </cell>
          <cell r="G219">
            <v>27.832</v>
          </cell>
        </row>
        <row r="219">
          <cell r="J219">
            <v>43617</v>
          </cell>
          <cell r="K219">
            <v>47.88</v>
          </cell>
          <cell r="L219">
            <v>47.88</v>
          </cell>
          <cell r="M219">
            <v>47.88</v>
          </cell>
        </row>
        <row r="219">
          <cell r="O219">
            <v>48.813</v>
          </cell>
          <cell r="P219">
            <v>48.813</v>
          </cell>
        </row>
        <row r="220">
          <cell r="A220">
            <v>42767</v>
          </cell>
          <cell r="B220">
            <v>40.37</v>
          </cell>
          <cell r="C220">
            <v>40.37</v>
          </cell>
          <cell r="D220">
            <v>40.37</v>
          </cell>
        </row>
        <row r="220">
          <cell r="F220">
            <v>28.782</v>
          </cell>
          <cell r="G220">
            <v>28.782</v>
          </cell>
        </row>
        <row r="220">
          <cell r="J220">
            <v>43647</v>
          </cell>
          <cell r="K220">
            <v>46.8</v>
          </cell>
          <cell r="L220">
            <v>46.8</v>
          </cell>
          <cell r="M220">
            <v>46.8</v>
          </cell>
        </row>
        <row r="220">
          <cell r="O220">
            <v>49.98</v>
          </cell>
          <cell r="P220">
            <v>49.98</v>
          </cell>
        </row>
        <row r="221">
          <cell r="A221">
            <v>42795</v>
          </cell>
          <cell r="B221">
            <v>38.806</v>
          </cell>
          <cell r="C221">
            <v>38.806</v>
          </cell>
          <cell r="D221">
            <v>38.806</v>
          </cell>
        </row>
        <row r="221">
          <cell r="F221">
            <v>27.732</v>
          </cell>
          <cell r="G221">
            <v>27.732</v>
          </cell>
        </row>
        <row r="221">
          <cell r="J221">
            <v>43678</v>
          </cell>
          <cell r="K221">
            <v>44.9</v>
          </cell>
          <cell r="L221">
            <v>44.9</v>
          </cell>
          <cell r="M221">
            <v>44.9</v>
          </cell>
        </row>
        <row r="221">
          <cell r="O221">
            <v>47.33</v>
          </cell>
          <cell r="P221">
            <v>47.33</v>
          </cell>
        </row>
        <row r="222">
          <cell r="A222">
            <v>42826</v>
          </cell>
          <cell r="B222">
            <v>39.59</v>
          </cell>
          <cell r="C222">
            <v>39.59</v>
          </cell>
          <cell r="D222">
            <v>39.59</v>
          </cell>
        </row>
        <row r="222">
          <cell r="F222">
            <v>27.432</v>
          </cell>
          <cell r="G222">
            <v>27.432</v>
          </cell>
        </row>
        <row r="222">
          <cell r="J222">
            <v>43709</v>
          </cell>
          <cell r="K222">
            <v>36.699</v>
          </cell>
          <cell r="L222">
            <v>36.699</v>
          </cell>
          <cell r="M222">
            <v>36.699</v>
          </cell>
        </row>
        <row r="222">
          <cell r="O222">
            <v>38.876</v>
          </cell>
          <cell r="P222">
            <v>38.876</v>
          </cell>
        </row>
        <row r="223">
          <cell r="A223">
            <v>42856</v>
          </cell>
          <cell r="B223">
            <v>41.55</v>
          </cell>
          <cell r="C223">
            <v>41.55</v>
          </cell>
          <cell r="D223">
            <v>41.55</v>
          </cell>
        </row>
        <row r="223">
          <cell r="F223">
            <v>27.032</v>
          </cell>
          <cell r="G223">
            <v>27.032</v>
          </cell>
        </row>
        <row r="223">
          <cell r="J223">
            <v>43739</v>
          </cell>
          <cell r="K223">
            <v>35.491</v>
          </cell>
          <cell r="L223">
            <v>35.491</v>
          </cell>
          <cell r="M223">
            <v>35.491</v>
          </cell>
        </row>
        <row r="223">
          <cell r="O223">
            <v>36.494</v>
          </cell>
          <cell r="P223">
            <v>36.494</v>
          </cell>
        </row>
        <row r="224">
          <cell r="A224">
            <v>42887</v>
          </cell>
          <cell r="B224">
            <v>46.6</v>
          </cell>
          <cell r="C224">
            <v>46.6</v>
          </cell>
          <cell r="D224">
            <v>46.6</v>
          </cell>
        </row>
        <row r="224">
          <cell r="F224">
            <v>27.632</v>
          </cell>
          <cell r="G224">
            <v>27.632</v>
          </cell>
        </row>
        <row r="224">
          <cell r="J224">
            <v>43770</v>
          </cell>
          <cell r="K224">
            <v>35.741</v>
          </cell>
          <cell r="L224">
            <v>35.741</v>
          </cell>
          <cell r="M224">
            <v>35.741</v>
          </cell>
        </row>
        <row r="224">
          <cell r="O224">
            <v>35.994</v>
          </cell>
          <cell r="P224">
            <v>35.994</v>
          </cell>
        </row>
        <row r="225">
          <cell r="A225">
            <v>42917</v>
          </cell>
          <cell r="B225">
            <v>57.15</v>
          </cell>
          <cell r="C225">
            <v>57.15</v>
          </cell>
          <cell r="D225">
            <v>57.15</v>
          </cell>
        </row>
        <row r="225">
          <cell r="F225">
            <v>29.132</v>
          </cell>
          <cell r="G225">
            <v>29.132</v>
          </cell>
        </row>
        <row r="225">
          <cell r="J225">
            <v>43800</v>
          </cell>
          <cell r="K225">
            <v>35.806</v>
          </cell>
          <cell r="L225">
            <v>35.806</v>
          </cell>
          <cell r="M225">
            <v>35.806</v>
          </cell>
        </row>
        <row r="225">
          <cell r="O225">
            <v>36.704</v>
          </cell>
          <cell r="P225">
            <v>36.704</v>
          </cell>
        </row>
        <row r="226">
          <cell r="A226">
            <v>42948</v>
          </cell>
          <cell r="B226">
            <v>56.75</v>
          </cell>
          <cell r="C226">
            <v>56.75</v>
          </cell>
          <cell r="D226">
            <v>56.75</v>
          </cell>
        </row>
        <row r="226">
          <cell r="F226">
            <v>29.182</v>
          </cell>
          <cell r="G226">
            <v>29.182</v>
          </cell>
        </row>
        <row r="226">
          <cell r="J226">
            <v>43831</v>
          </cell>
          <cell r="K226">
            <v>41.843</v>
          </cell>
          <cell r="L226">
            <v>41.843</v>
          </cell>
          <cell r="M226">
            <v>41.843</v>
          </cell>
        </row>
        <row r="226">
          <cell r="O226">
            <v>40.152</v>
          </cell>
          <cell r="P226">
            <v>40.152</v>
          </cell>
        </row>
        <row r="227">
          <cell r="A227">
            <v>42979</v>
          </cell>
          <cell r="B227">
            <v>42.5</v>
          </cell>
          <cell r="C227">
            <v>42.5</v>
          </cell>
          <cell r="D227">
            <v>42.5</v>
          </cell>
        </row>
        <row r="227">
          <cell r="F227">
            <v>26.133</v>
          </cell>
          <cell r="G227">
            <v>26.133</v>
          </cell>
        </row>
        <row r="227">
          <cell r="J227">
            <v>43862</v>
          </cell>
          <cell r="K227">
            <v>40.593</v>
          </cell>
          <cell r="L227">
            <v>40.593</v>
          </cell>
          <cell r="M227">
            <v>40.593</v>
          </cell>
        </row>
        <row r="227">
          <cell r="O227">
            <v>39.402</v>
          </cell>
          <cell r="P227">
            <v>39.402</v>
          </cell>
        </row>
        <row r="228">
          <cell r="A228">
            <v>43009</v>
          </cell>
          <cell r="B228">
            <v>40.72</v>
          </cell>
          <cell r="C228">
            <v>40.72</v>
          </cell>
          <cell r="D228">
            <v>40.72</v>
          </cell>
        </row>
        <row r="228">
          <cell r="F228">
            <v>25.765</v>
          </cell>
          <cell r="G228">
            <v>25.765</v>
          </cell>
        </row>
        <row r="228">
          <cell r="J228">
            <v>43891</v>
          </cell>
          <cell r="K228">
            <v>39.17</v>
          </cell>
          <cell r="L228">
            <v>39.17</v>
          </cell>
          <cell r="M228">
            <v>39.17</v>
          </cell>
        </row>
        <row r="228">
          <cell r="O228">
            <v>38.56</v>
          </cell>
          <cell r="P228">
            <v>38.56</v>
          </cell>
        </row>
        <row r="229">
          <cell r="A229">
            <v>43040</v>
          </cell>
          <cell r="B229">
            <v>39.72</v>
          </cell>
          <cell r="C229">
            <v>39.72</v>
          </cell>
          <cell r="D229">
            <v>39.72</v>
          </cell>
        </row>
        <row r="229">
          <cell r="F229">
            <v>25.865</v>
          </cell>
          <cell r="G229">
            <v>25.865</v>
          </cell>
        </row>
        <row r="229">
          <cell r="J229">
            <v>43922</v>
          </cell>
          <cell r="K229">
            <v>38.439</v>
          </cell>
          <cell r="L229">
            <v>38.439</v>
          </cell>
          <cell r="M229">
            <v>38.439</v>
          </cell>
        </row>
        <row r="229">
          <cell r="O229">
            <v>37.547</v>
          </cell>
          <cell r="P229">
            <v>37.547</v>
          </cell>
        </row>
        <row r="230">
          <cell r="A230">
            <v>43070</v>
          </cell>
          <cell r="B230">
            <v>40.62</v>
          </cell>
          <cell r="C230">
            <v>40.62</v>
          </cell>
          <cell r="D230">
            <v>40.62</v>
          </cell>
        </row>
        <row r="230">
          <cell r="F230">
            <v>27.715</v>
          </cell>
          <cell r="G230">
            <v>27.715</v>
          </cell>
        </row>
        <row r="231">
          <cell r="A231">
            <v>43101</v>
          </cell>
          <cell r="B231">
            <v>41.37</v>
          </cell>
          <cell r="C231">
            <v>41.37</v>
          </cell>
          <cell r="D231">
            <v>41.37</v>
          </cell>
        </row>
        <row r="231">
          <cell r="F231">
            <v>28.582</v>
          </cell>
          <cell r="G231">
            <v>28.582</v>
          </cell>
        </row>
        <row r="232">
          <cell r="A232">
            <v>43132</v>
          </cell>
          <cell r="B232">
            <v>40.62</v>
          </cell>
          <cell r="C232">
            <v>40.62</v>
          </cell>
          <cell r="D232">
            <v>40.62</v>
          </cell>
        </row>
        <row r="232">
          <cell r="F232">
            <v>29.532</v>
          </cell>
          <cell r="G232">
            <v>29.532</v>
          </cell>
        </row>
        <row r="233">
          <cell r="A233">
            <v>43160</v>
          </cell>
          <cell r="B233">
            <v>39.056</v>
          </cell>
          <cell r="C233">
            <v>39.056</v>
          </cell>
          <cell r="D233">
            <v>39.056</v>
          </cell>
        </row>
        <row r="233">
          <cell r="F233">
            <v>28.482</v>
          </cell>
          <cell r="G233">
            <v>28.482</v>
          </cell>
        </row>
        <row r="234">
          <cell r="A234">
            <v>43191</v>
          </cell>
          <cell r="B234">
            <v>39.84</v>
          </cell>
          <cell r="C234">
            <v>39.84</v>
          </cell>
          <cell r="D234">
            <v>39.84</v>
          </cell>
        </row>
        <row r="234">
          <cell r="F234">
            <v>28.182</v>
          </cell>
          <cell r="G234">
            <v>28.182</v>
          </cell>
        </row>
        <row r="235">
          <cell r="A235">
            <v>43221</v>
          </cell>
          <cell r="B235">
            <v>41.8</v>
          </cell>
          <cell r="C235">
            <v>41.8</v>
          </cell>
          <cell r="D235">
            <v>41.8</v>
          </cell>
        </row>
        <row r="235">
          <cell r="F235">
            <v>27.782</v>
          </cell>
          <cell r="G235">
            <v>27.782</v>
          </cell>
        </row>
        <row r="236">
          <cell r="A236">
            <v>43252</v>
          </cell>
          <cell r="B236">
            <v>46.85</v>
          </cell>
          <cell r="C236">
            <v>46.85</v>
          </cell>
          <cell r="D236">
            <v>46.85</v>
          </cell>
        </row>
        <row r="236">
          <cell r="F236">
            <v>28.382</v>
          </cell>
          <cell r="G236">
            <v>28.382</v>
          </cell>
        </row>
        <row r="237">
          <cell r="A237">
            <v>43282</v>
          </cell>
          <cell r="B237">
            <v>57.4</v>
          </cell>
          <cell r="C237">
            <v>57.4</v>
          </cell>
          <cell r="D237">
            <v>57.4</v>
          </cell>
        </row>
        <row r="237">
          <cell r="F237">
            <v>29.882</v>
          </cell>
          <cell r="G237">
            <v>29.882</v>
          </cell>
        </row>
        <row r="238">
          <cell r="A238">
            <v>43313</v>
          </cell>
          <cell r="B238">
            <v>57</v>
          </cell>
          <cell r="C238">
            <v>57</v>
          </cell>
          <cell r="D238">
            <v>57</v>
          </cell>
        </row>
        <row r="238">
          <cell r="F238">
            <v>29.932</v>
          </cell>
          <cell r="G238">
            <v>29.932</v>
          </cell>
        </row>
        <row r="239">
          <cell r="A239">
            <v>43344</v>
          </cell>
          <cell r="B239">
            <v>42.75</v>
          </cell>
          <cell r="C239">
            <v>42.75</v>
          </cell>
          <cell r="D239">
            <v>42.75</v>
          </cell>
        </row>
        <row r="239">
          <cell r="F239">
            <v>26.883</v>
          </cell>
          <cell r="G239">
            <v>26.883</v>
          </cell>
        </row>
        <row r="240">
          <cell r="A240">
            <v>43374</v>
          </cell>
          <cell r="B240">
            <v>40.97</v>
          </cell>
          <cell r="C240">
            <v>40.97</v>
          </cell>
          <cell r="D240">
            <v>40.97</v>
          </cell>
        </row>
        <row r="240">
          <cell r="F240">
            <v>26.515</v>
          </cell>
          <cell r="G240">
            <v>26.515</v>
          </cell>
        </row>
        <row r="241">
          <cell r="A241">
            <v>43405</v>
          </cell>
          <cell r="B241">
            <v>39.97</v>
          </cell>
          <cell r="C241">
            <v>39.97</v>
          </cell>
          <cell r="D241">
            <v>39.97</v>
          </cell>
        </row>
        <row r="241">
          <cell r="F241">
            <v>26.615</v>
          </cell>
          <cell r="G241">
            <v>26.615</v>
          </cell>
        </row>
        <row r="242">
          <cell r="A242">
            <v>43435</v>
          </cell>
          <cell r="B242">
            <v>40.87</v>
          </cell>
          <cell r="C242">
            <v>40.87</v>
          </cell>
          <cell r="D242">
            <v>40.87</v>
          </cell>
        </row>
        <row r="242">
          <cell r="F242">
            <v>28.465</v>
          </cell>
          <cell r="G242">
            <v>28.465</v>
          </cell>
        </row>
        <row r="243">
          <cell r="A243">
            <v>43466</v>
          </cell>
          <cell r="B243">
            <v>41.62</v>
          </cell>
          <cell r="C243">
            <v>41.62</v>
          </cell>
          <cell r="D243">
            <v>41.62</v>
          </cell>
        </row>
        <row r="243">
          <cell r="F243">
            <v>29.332</v>
          </cell>
          <cell r="G243">
            <v>29.332</v>
          </cell>
        </row>
        <row r="244">
          <cell r="A244">
            <v>43497</v>
          </cell>
          <cell r="B244">
            <v>40.87</v>
          </cell>
          <cell r="C244">
            <v>40.87</v>
          </cell>
          <cell r="D244">
            <v>40.87</v>
          </cell>
        </row>
        <row r="244">
          <cell r="F244">
            <v>30.282</v>
          </cell>
          <cell r="G244">
            <v>30.282</v>
          </cell>
        </row>
        <row r="245">
          <cell r="A245">
            <v>43525</v>
          </cell>
          <cell r="B245">
            <v>39.306</v>
          </cell>
          <cell r="C245">
            <v>39.306</v>
          </cell>
          <cell r="D245">
            <v>39.306</v>
          </cell>
        </row>
        <row r="245">
          <cell r="F245">
            <v>29.232</v>
          </cell>
          <cell r="G245">
            <v>29.232</v>
          </cell>
        </row>
        <row r="246">
          <cell r="A246">
            <v>43556</v>
          </cell>
          <cell r="B246">
            <v>40.09</v>
          </cell>
          <cell r="C246">
            <v>40.09</v>
          </cell>
          <cell r="D246">
            <v>40.09</v>
          </cell>
        </row>
        <row r="246">
          <cell r="F246">
            <v>28.932</v>
          </cell>
          <cell r="G246">
            <v>28.932</v>
          </cell>
        </row>
        <row r="247">
          <cell r="A247">
            <v>43586</v>
          </cell>
          <cell r="B247">
            <v>42.05</v>
          </cell>
          <cell r="C247">
            <v>42.05</v>
          </cell>
          <cell r="D247">
            <v>42.05</v>
          </cell>
        </row>
        <row r="247">
          <cell r="F247">
            <v>28.532</v>
          </cell>
          <cell r="G247">
            <v>28.532</v>
          </cell>
        </row>
        <row r="248">
          <cell r="A248">
            <v>43617</v>
          </cell>
          <cell r="B248">
            <v>47.1</v>
          </cell>
          <cell r="C248">
            <v>47.1</v>
          </cell>
          <cell r="D248">
            <v>47.1</v>
          </cell>
        </row>
        <row r="248">
          <cell r="F248">
            <v>29.132</v>
          </cell>
          <cell r="G248">
            <v>29.132</v>
          </cell>
        </row>
        <row r="249">
          <cell r="A249">
            <v>43647</v>
          </cell>
          <cell r="B249">
            <v>57.65</v>
          </cell>
          <cell r="C249">
            <v>57.65</v>
          </cell>
          <cell r="D249">
            <v>57.65</v>
          </cell>
        </row>
        <row r="249">
          <cell r="F249">
            <v>30.632</v>
          </cell>
          <cell r="G249">
            <v>30.632</v>
          </cell>
        </row>
        <row r="250">
          <cell r="A250">
            <v>43678</v>
          </cell>
          <cell r="B250">
            <v>57.25</v>
          </cell>
          <cell r="C250">
            <v>57.25</v>
          </cell>
          <cell r="D250">
            <v>57.25</v>
          </cell>
        </row>
        <row r="250">
          <cell r="F250">
            <v>30.682</v>
          </cell>
          <cell r="G250">
            <v>30.682</v>
          </cell>
        </row>
        <row r="251">
          <cell r="A251">
            <v>43709</v>
          </cell>
          <cell r="B251">
            <v>43</v>
          </cell>
          <cell r="C251">
            <v>43</v>
          </cell>
          <cell r="D251">
            <v>43</v>
          </cell>
        </row>
        <row r="251">
          <cell r="F251">
            <v>27.633</v>
          </cell>
          <cell r="G251">
            <v>27.633</v>
          </cell>
        </row>
        <row r="252">
          <cell r="A252">
            <v>43739</v>
          </cell>
          <cell r="B252">
            <v>41.22</v>
          </cell>
          <cell r="C252">
            <v>41.22</v>
          </cell>
          <cell r="D252">
            <v>41.22</v>
          </cell>
        </row>
        <row r="252">
          <cell r="F252">
            <v>27.265</v>
          </cell>
          <cell r="G252">
            <v>27.265</v>
          </cell>
        </row>
        <row r="253">
          <cell r="A253">
            <v>43770</v>
          </cell>
          <cell r="B253">
            <v>40.22</v>
          </cell>
          <cell r="C253">
            <v>40.22</v>
          </cell>
          <cell r="D253">
            <v>40.22</v>
          </cell>
        </row>
        <row r="253">
          <cell r="F253">
            <v>27.365</v>
          </cell>
          <cell r="G253">
            <v>27.365</v>
          </cell>
        </row>
        <row r="254">
          <cell r="A254">
            <v>43800</v>
          </cell>
          <cell r="B254">
            <v>41.12</v>
          </cell>
          <cell r="C254">
            <v>41.12</v>
          </cell>
          <cell r="D254">
            <v>41.12</v>
          </cell>
        </row>
        <row r="254">
          <cell r="F254">
            <v>29.215</v>
          </cell>
          <cell r="G254">
            <v>29.215</v>
          </cell>
        </row>
        <row r="255">
          <cell r="A255">
            <v>43831</v>
          </cell>
          <cell r="B255">
            <v>41.87</v>
          </cell>
          <cell r="C255">
            <v>41.87</v>
          </cell>
          <cell r="D255">
            <v>41.87</v>
          </cell>
        </row>
        <row r="255">
          <cell r="F255">
            <v>29.582</v>
          </cell>
          <cell r="G255">
            <v>29.582</v>
          </cell>
        </row>
        <row r="256">
          <cell r="A256">
            <v>43862</v>
          </cell>
          <cell r="B256">
            <v>41.12</v>
          </cell>
          <cell r="C256">
            <v>41.12</v>
          </cell>
          <cell r="D256">
            <v>41.12</v>
          </cell>
        </row>
        <row r="256">
          <cell r="F256">
            <v>30.532</v>
          </cell>
          <cell r="G256">
            <v>30.532</v>
          </cell>
        </row>
        <row r="257">
          <cell r="A257">
            <v>43891</v>
          </cell>
          <cell r="B257">
            <v>39.556</v>
          </cell>
          <cell r="C257">
            <v>39.556</v>
          </cell>
          <cell r="D257">
            <v>39.556</v>
          </cell>
        </row>
        <row r="257">
          <cell r="F257">
            <v>29.482</v>
          </cell>
          <cell r="G257">
            <v>29.482</v>
          </cell>
        </row>
        <row r="258">
          <cell r="A258">
            <v>43922</v>
          </cell>
          <cell r="B258">
            <v>40.34</v>
          </cell>
          <cell r="C258">
            <v>40.34</v>
          </cell>
          <cell r="D258">
            <v>40.34</v>
          </cell>
        </row>
        <row r="258">
          <cell r="F258">
            <v>29.182</v>
          </cell>
          <cell r="G258">
            <v>29.182</v>
          </cell>
        </row>
        <row r="259">
          <cell r="A259">
            <v>43952</v>
          </cell>
          <cell r="B259">
            <v>42.3</v>
          </cell>
          <cell r="C259">
            <v>42.3</v>
          </cell>
          <cell r="D259">
            <v>42.3</v>
          </cell>
        </row>
        <row r="259">
          <cell r="F259">
            <v>28.782</v>
          </cell>
          <cell r="G259">
            <v>28.782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mpt"/>
      <sheetName val="Peak_Forward"/>
      <sheetName val="Offpeak_Forward"/>
      <sheetName val="24hr_Forward"/>
      <sheetName val="Peak_Basis"/>
      <sheetName val="Offpeak_Basis"/>
      <sheetName val="Peak_Heatrate"/>
      <sheetName val="Offpeak_Heatrate"/>
      <sheetName val="Fuel_Px"/>
      <sheetName val="NE_Spread"/>
      <sheetName val="SE_Px"/>
      <sheetName val="Cals_peak"/>
      <sheetName val="Cals_offpeak"/>
      <sheetName val="Cals_24h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D5" t="str">
            <v>Aug-Dec01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9.41"/>
    <col collapsed="false" customWidth="true" hidden="false" outlineLevel="0" max="4" min="4" style="0" width="10.13"/>
    <col collapsed="false" customWidth="true" hidden="false" outlineLevel="0" max="5" min="5" style="0" width="9.99"/>
    <col collapsed="false" customWidth="true" hidden="true" outlineLevel="0" max="6" min="6" style="0" width="10.85"/>
    <col collapsed="false" customWidth="true" hidden="false" outlineLevel="0" max="7" min="7" style="1" width="12.28"/>
    <col collapsed="false" customWidth="true" hidden="false" outlineLevel="0" max="8" min="8" style="0" width="2.84"/>
    <col collapsed="false" customWidth="true" hidden="false" outlineLevel="0" max="9" min="9" style="0" width="11.13"/>
    <col collapsed="false" customWidth="true" hidden="false" outlineLevel="0" max="10" min="10" style="0" width="11.99"/>
    <col collapsed="false" customWidth="true" hidden="false" outlineLevel="0" max="11" min="11" style="0" width="7.7"/>
    <col collapsed="false" customWidth="true" hidden="false" outlineLevel="0" max="12" min="12" style="0" width="9.85"/>
    <col collapsed="false" customWidth="true" hidden="true" outlineLevel="0" max="13" min="13" style="0" width="9.28"/>
    <col collapsed="false" customWidth="true" hidden="false" outlineLevel="0" max="14" min="14" style="1" width="9.28"/>
    <col collapsed="false" customWidth="true" hidden="false" outlineLevel="0" max="15" min="15" style="0" width="3.14"/>
    <col collapsed="false" customWidth="true" hidden="false" outlineLevel="0" max="16" min="16" style="0" width="11.56"/>
    <col collapsed="false" customWidth="true" hidden="false" outlineLevel="0" max="17" min="17" style="0" width="9.41"/>
    <col collapsed="false" customWidth="true" hidden="true" outlineLevel="0" max="18" min="18" style="0" width="10.85"/>
    <col collapsed="false" customWidth="true" hidden="false" outlineLevel="0" max="19" min="19" style="2" width="14.28"/>
    <col collapsed="false" customWidth="true" hidden="false" outlineLevel="0" max="20" min="20" style="0" width="11.13"/>
    <col collapsed="false" customWidth="true" hidden="false" outlineLevel="0" max="21" min="21" style="3" width="11.56"/>
    <col collapsed="false" customWidth="true" hidden="false" outlineLevel="0" max="22" min="22" style="4" width="9.14"/>
    <col collapsed="false" customWidth="true" hidden="false" outlineLevel="0" max="24" min="23" style="0" width="16.13"/>
  </cols>
  <sheetData>
    <row r="1" customFormat="false" ht="20.25" hidden="false" customHeight="false" outlineLevel="0" collapsed="false">
      <c r="A1" s="5" t="s">
        <v>0</v>
      </c>
      <c r="B1" s="6"/>
      <c r="C1" s="6"/>
      <c r="D1" s="6"/>
      <c r="E1" s="6"/>
      <c r="F1" s="6"/>
      <c r="G1" s="7" t="n">
        <f aca="true">TODAY()</f>
        <v>45927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8"/>
      <c r="T1" s="6"/>
      <c r="U1" s="9"/>
      <c r="V1" s="10"/>
      <c r="W1" s="6"/>
      <c r="X1" s="6"/>
    </row>
    <row r="2" customFormat="false" ht="12.75" hidden="false" customHeight="false" outlineLevel="0" collapsed="false">
      <c r="C2" s="11"/>
    </row>
    <row r="3" customFormat="false" ht="15.75" hidden="false" customHeight="false" outlineLevel="0" collapsed="false">
      <c r="B3" s="12" t="s">
        <v>1</v>
      </c>
      <c r="C3" s="11"/>
    </row>
    <row r="5" customFormat="false" ht="15.75" hidden="false" customHeight="false" outlineLevel="0" collapsed="false">
      <c r="A5" s="13"/>
      <c r="B5" s="14" t="s">
        <v>2</v>
      </c>
      <c r="C5" s="15"/>
      <c r="D5" s="15"/>
      <c r="E5" s="15"/>
      <c r="F5" s="15"/>
      <c r="G5" s="16"/>
      <c r="H5" s="13"/>
      <c r="I5" s="14" t="s">
        <v>3</v>
      </c>
      <c r="J5" s="15"/>
      <c r="K5" s="15"/>
      <c r="L5" s="15"/>
      <c r="M5" s="15"/>
      <c r="N5" s="16"/>
      <c r="O5" s="13"/>
      <c r="P5" s="14" t="s">
        <v>4</v>
      </c>
      <c r="Q5" s="15"/>
      <c r="R5" s="15"/>
      <c r="S5" s="16"/>
      <c r="T5" s="13"/>
      <c r="U5" s="17"/>
      <c r="V5" s="13"/>
      <c r="W5" s="13"/>
      <c r="X5" s="13"/>
    </row>
    <row r="6" customFormat="false" ht="12.75" hidden="false" customHeight="false" outlineLevel="0" collapsed="false">
      <c r="A6" s="4"/>
      <c r="B6" s="18" t="s">
        <v>5</v>
      </c>
      <c r="C6" s="18" t="s">
        <v>6</v>
      </c>
      <c r="D6" s="18" t="s">
        <v>7</v>
      </c>
      <c r="E6" s="18" t="s">
        <v>8</v>
      </c>
      <c r="F6" s="18" t="s">
        <v>9</v>
      </c>
      <c r="G6" s="19" t="s">
        <v>10</v>
      </c>
      <c r="H6" s="4"/>
      <c r="I6" s="18" t="s">
        <v>5</v>
      </c>
      <c r="J6" s="18" t="s">
        <v>6</v>
      </c>
      <c r="K6" s="18" t="s">
        <v>7</v>
      </c>
      <c r="L6" s="18" t="s">
        <v>8</v>
      </c>
      <c r="M6" s="18" t="s">
        <v>9</v>
      </c>
      <c r="N6" s="19" t="s">
        <v>10</v>
      </c>
      <c r="O6" s="4"/>
      <c r="P6" s="18" t="s">
        <v>5</v>
      </c>
      <c r="Q6" s="18" t="s">
        <v>6</v>
      </c>
      <c r="R6" s="18" t="s">
        <v>9</v>
      </c>
      <c r="S6" s="19" t="s">
        <v>10</v>
      </c>
      <c r="T6" s="4"/>
      <c r="U6" s="20"/>
      <c r="V6" s="21" t="s">
        <v>11</v>
      </c>
      <c r="W6" s="21" t="s">
        <v>12</v>
      </c>
      <c r="X6" s="21" t="s">
        <v>13</v>
      </c>
      <c r="Z6" s="22"/>
      <c r="AA6" s="22"/>
      <c r="AB6" s="22"/>
    </row>
    <row r="7" customFormat="false" ht="12.75" hidden="true" customHeight="false" outlineLevel="0" collapsed="false">
      <c r="A7" s="23" t="n">
        <v>37196</v>
      </c>
      <c r="B7" s="24" t="n">
        <f aca="false">HLOOKUP($A7,'FWD Strips'!$A$3:$AM$5,2,FALSE())</f>
        <v>0</v>
      </c>
      <c r="C7" s="25" t="n">
        <f aca="false">B7-[1]Cover!B7</f>
        <v>0</v>
      </c>
      <c r="D7" s="26" t="n">
        <f aca="false">VLOOKUP($A7,'FWD Curves'!$A$3:$B$40,2,FALSE())</f>
        <v>17.5</v>
      </c>
      <c r="E7" s="27" t="n">
        <f aca="false">D7-[1]Cover!D7</f>
        <v>0</v>
      </c>
      <c r="F7" s="28" t="n">
        <f aca="false">HLOOKUP($A7,'FWD Strips'!$A$18:$AM$22,2,FALSE())</f>
        <v>71424</v>
      </c>
      <c r="G7" s="29" t="n">
        <f aca="false">F7-[1]Cover!F7</f>
        <v>0</v>
      </c>
      <c r="I7" s="24" t="n">
        <f aca="false">HLOOKUP($A7,'FWD Strips'!$A$3:$AM$5,3,FALSE())</f>
        <v>0</v>
      </c>
      <c r="J7" s="25" t="n">
        <f aca="false">I7-[1]Cover!I7</f>
        <v>0</v>
      </c>
      <c r="K7" s="26" t="n">
        <f aca="false">VLOOKUP($A7,'FWD Curves'!$A$3:$C$40,3,FALSE())</f>
        <v>20</v>
      </c>
      <c r="L7" s="27" t="n">
        <f aca="false">K7-[1]Cover!K7</f>
        <v>0</v>
      </c>
      <c r="M7" s="28" t="n">
        <f aca="false">HLOOKUP($A7,'FWD Strips'!$A$18:$AM$22,3,FALSE())</f>
        <v>0</v>
      </c>
      <c r="N7" s="29" t="n">
        <f aca="false">M7-[1]Cover!M7</f>
        <v>0</v>
      </c>
      <c r="P7" s="24" t="n">
        <f aca="false">B7+I7</f>
        <v>0</v>
      </c>
      <c r="Q7" s="25" t="n">
        <f aca="false">P7-[1]Cover!P7</f>
        <v>0</v>
      </c>
      <c r="R7" s="28" t="n">
        <f aca="false">F7+M7</f>
        <v>71424</v>
      </c>
      <c r="S7" s="29" t="n">
        <f aca="false">R7-[1]Cover!R7</f>
        <v>0</v>
      </c>
      <c r="V7" s="4" t="n">
        <v>21</v>
      </c>
    </row>
    <row r="8" customFormat="false" ht="12.75" hidden="false" customHeight="false" outlineLevel="0" collapsed="false">
      <c r="A8" s="23" t="n">
        <v>37226</v>
      </c>
      <c r="B8" s="30" t="n">
        <f aca="false">HLOOKUP($A8,'FWD Strips'!$A$3:$AM$5,2,FALSE())</f>
        <v>-200</v>
      </c>
      <c r="C8" s="31" t="n">
        <f aca="false">B8-[1]Cover!B8</f>
        <v>0</v>
      </c>
      <c r="D8" s="32" t="n">
        <f aca="false">VLOOKUP($A8,'FWD Curves'!$A$3:$B$40,2,FALSE())</f>
        <v>16</v>
      </c>
      <c r="E8" s="33" t="n">
        <f aca="false">D8-[1]Cover!D8</f>
        <v>0</v>
      </c>
      <c r="F8" s="3" t="n">
        <f aca="false">HLOOKUP($A8,'FWD Strips'!$A$18:$AM$22,2,FALSE())</f>
        <v>92823.5188293456</v>
      </c>
      <c r="G8" s="34" t="n">
        <f aca="false">F8-[1]Cover!F8</f>
        <v>0</v>
      </c>
      <c r="I8" s="30" t="n">
        <f aca="false">HLOOKUP($A8,'FWD Strips'!$A$3:$AM$5,3,FALSE())</f>
        <v>-100</v>
      </c>
      <c r="J8" s="31" t="n">
        <f aca="false">I8-[1]Cover!I8</f>
        <v>-50</v>
      </c>
      <c r="K8" s="32" t="n">
        <f aca="false">VLOOKUP($A8,'FWD Curves'!$A$3:$C$40,3,FALSE())</f>
        <v>22.75</v>
      </c>
      <c r="L8" s="33" t="n">
        <f aca="false">K8-[1]Cover!K8</f>
        <v>0</v>
      </c>
      <c r="M8" s="3" t="n">
        <f aca="false">HLOOKUP($A8,'FWD Strips'!$A$18:$AM$22,3,FALSE())</f>
        <v>-108800</v>
      </c>
      <c r="N8" s="34" t="n">
        <f aca="false">M8-[1]Cover!M8</f>
        <v>-7999.99999999999</v>
      </c>
      <c r="P8" s="30" t="n">
        <f aca="false">B8+I8</f>
        <v>-300</v>
      </c>
      <c r="Q8" s="31" t="n">
        <f aca="false">P8-[1]Cover!P8</f>
        <v>-50</v>
      </c>
      <c r="R8" s="3" t="n">
        <f aca="false">F8+M8</f>
        <v>-15976.4811706543</v>
      </c>
      <c r="S8" s="34" t="n">
        <f aca="false">R8-[1]Cover!R8</f>
        <v>-7999.99999999996</v>
      </c>
      <c r="V8" s="4" t="n">
        <v>20</v>
      </c>
      <c r="W8" s="3" t="n">
        <v>21200</v>
      </c>
      <c r="X8" s="3" t="n">
        <f aca="false">B8*W8/50</f>
        <v>-84800</v>
      </c>
    </row>
    <row r="9" customFormat="false" ht="12.75" hidden="false" customHeight="false" outlineLevel="0" collapsed="false">
      <c r="A9" s="23" t="n">
        <v>37257</v>
      </c>
      <c r="B9" s="30" t="n">
        <f aca="false">HLOOKUP($A9,'FWD Strips'!$A$3:$AM$5,2,FALSE())</f>
        <v>-150</v>
      </c>
      <c r="C9" s="31" t="n">
        <f aca="false">B9-[1]Cover!B9</f>
        <v>0</v>
      </c>
      <c r="D9" s="32" t="n">
        <f aca="false">VLOOKUP($A9,'FWD Curves'!$A$3:$B$40,2,FALSE())</f>
        <v>19.704</v>
      </c>
      <c r="E9" s="33" t="n">
        <f aca="false">D9-[1]Cover!D9</f>
        <v>0.549999999999997</v>
      </c>
      <c r="F9" s="3" t="n">
        <f aca="false">HLOOKUP($A9,'FWD Strips'!$A$18:$AM$22,2,FALSE())</f>
        <v>24792.2064636231</v>
      </c>
      <c r="G9" s="34" t="n">
        <f aca="false">F9-[1]Cover!F9</f>
        <v>-32339.9999999998</v>
      </c>
      <c r="I9" s="30" t="n">
        <f aca="false">HLOOKUP($A9,'FWD Strips'!$A$3:$AM$5,3,FALSE())</f>
        <v>50</v>
      </c>
      <c r="J9" s="31" t="n">
        <f aca="false">I9-[1]Cover!I9</f>
        <v>0</v>
      </c>
      <c r="K9" s="32" t="n">
        <f aca="false">VLOOKUP($A9,'FWD Curves'!$A$3:$C$40,3,FALSE())</f>
        <v>25.32</v>
      </c>
      <c r="L9" s="33" t="n">
        <f aca="false">K9-[1]Cover!K9</f>
        <v>0</v>
      </c>
      <c r="M9" s="3" t="n">
        <f aca="false">HLOOKUP($A9,'FWD Strips'!$A$18:$AM$22,3,FALSE())</f>
        <v>-62128</v>
      </c>
      <c r="N9" s="34" t="n">
        <f aca="false">M9-[1]Cover!M9</f>
        <v>0</v>
      </c>
      <c r="P9" s="30" t="n">
        <f aca="false">B9+I9</f>
        <v>-100</v>
      </c>
      <c r="Q9" s="31" t="n">
        <f aca="false">P9-[1]Cover!P9</f>
        <v>0</v>
      </c>
      <c r="R9" s="3" t="n">
        <f aca="false">F9+M9</f>
        <v>-37335.793536377</v>
      </c>
      <c r="S9" s="34" t="n">
        <f aca="false">R9-[1]Cover!R9</f>
        <v>-32339.9999999998</v>
      </c>
      <c r="V9" s="4" t="n">
        <v>22</v>
      </c>
      <c r="W9" s="3" t="n">
        <v>19600</v>
      </c>
      <c r="X9" s="3" t="n">
        <f aca="false">B9*W9/50</f>
        <v>-58800</v>
      </c>
    </row>
    <row r="10" customFormat="false" ht="12.75" hidden="false" customHeight="false" outlineLevel="0" collapsed="false">
      <c r="A10" s="23" t="n">
        <v>37288</v>
      </c>
      <c r="B10" s="30" t="n">
        <f aca="false">HLOOKUP($A10,'FWD Strips'!$A$3:$AM$5,2,FALSE())</f>
        <v>-150</v>
      </c>
      <c r="C10" s="31" t="n">
        <f aca="false">B10-[1]Cover!B10</f>
        <v>0</v>
      </c>
      <c r="D10" s="32" t="n">
        <f aca="false">VLOOKUP($A10,'FWD Curves'!$A$3:$B$40,2,FALSE())</f>
        <v>18.6985454545455</v>
      </c>
      <c r="E10" s="33" t="n">
        <f aca="false">D10-[1]Cover!D10</f>
        <v>0.550000000000001</v>
      </c>
      <c r="F10" s="3" t="n">
        <f aca="false">HLOOKUP($A10,'FWD Strips'!$A$18:$AM$22,2,FALSE())</f>
        <v>93088.8233154296</v>
      </c>
      <c r="G10" s="34" t="n">
        <f aca="false">F10-[1]Cover!F10</f>
        <v>-29040.0000000001</v>
      </c>
      <c r="I10" s="30" t="n">
        <f aca="false">HLOOKUP($A10,'FWD Strips'!$A$3:$AM$5,3,FALSE())</f>
        <v>50</v>
      </c>
      <c r="J10" s="31" t="n">
        <f aca="false">I10-[1]Cover!I10</f>
        <v>0</v>
      </c>
      <c r="K10" s="32" t="n">
        <f aca="false">VLOOKUP($A10,'FWD Curves'!$A$3:$C$40,3,FALSE())</f>
        <v>24.57</v>
      </c>
      <c r="L10" s="33" t="n">
        <f aca="false">K10-[1]Cover!K10</f>
        <v>0</v>
      </c>
      <c r="M10" s="3" t="n">
        <f aca="false">HLOOKUP($A10,'FWD Strips'!$A$18:$AM$22,3,FALSE())</f>
        <v>-68480</v>
      </c>
      <c r="N10" s="34" t="n">
        <f aca="false">M10-[1]Cover!M10</f>
        <v>0</v>
      </c>
      <c r="P10" s="30" t="n">
        <f aca="false">B10+I10</f>
        <v>-100</v>
      </c>
      <c r="Q10" s="31" t="n">
        <f aca="false">P10-[1]Cover!P10</f>
        <v>0</v>
      </c>
      <c r="R10" s="3" t="n">
        <f aca="false">F10+M10</f>
        <v>24608.8233154296</v>
      </c>
      <c r="S10" s="34" t="n">
        <f aca="false">R10-[1]Cover!R10</f>
        <v>-29040.0000000001</v>
      </c>
      <c r="V10" s="4" t="n">
        <v>20</v>
      </c>
      <c r="W10" s="3" t="n">
        <v>17600</v>
      </c>
      <c r="X10" s="3" t="n">
        <f aca="false">B10*W10/50</f>
        <v>-52800</v>
      </c>
    </row>
    <row r="11" customFormat="false" ht="12.75" hidden="false" customHeight="false" outlineLevel="0" collapsed="false">
      <c r="A11" s="23" t="n">
        <v>37316</v>
      </c>
      <c r="B11" s="30" t="n">
        <f aca="false">HLOOKUP($A11,'FWD Strips'!$A$3:$AM$5,2,FALSE())</f>
        <v>-250</v>
      </c>
      <c r="C11" s="31" t="n">
        <f aca="false">B11-[1]Cover!B11</f>
        <v>-50</v>
      </c>
      <c r="D11" s="32" t="n">
        <f aca="false">VLOOKUP($A11,'FWD Curves'!$A$3:$B$40,2,FALSE())</f>
        <v>18.5306274509804</v>
      </c>
      <c r="E11" s="33" t="n">
        <f aca="false">D11-[1]Cover!D11</f>
        <v>0.550000000000001</v>
      </c>
      <c r="F11" s="3" t="n">
        <f aca="false">HLOOKUP($A11,'FWD Strips'!$A$18:$AM$22,2,FALSE())</f>
        <v>88141.0233459471</v>
      </c>
      <c r="G11" s="34" t="n">
        <f aca="false">F11-[1]Cover!F11</f>
        <v>-48564.8000000001</v>
      </c>
      <c r="I11" s="30" t="n">
        <f aca="false">HLOOKUP($A11,'FWD Strips'!$A$3:$AM$5,3,FALSE())</f>
        <v>0</v>
      </c>
      <c r="J11" s="31" t="n">
        <f aca="false">I11-[1]Cover!I11</f>
        <v>0</v>
      </c>
      <c r="K11" s="32" t="n">
        <f aca="false">VLOOKUP($A11,'FWD Curves'!$A$3:$C$40,3,FALSE())</f>
        <v>24.75</v>
      </c>
      <c r="L11" s="33" t="n">
        <f aca="false">K11-[1]Cover!K11</f>
        <v>0</v>
      </c>
      <c r="M11" s="3" t="n">
        <f aca="false">HLOOKUP($A11,'FWD Strips'!$A$18:$AM$22,3,FALSE())</f>
        <v>0</v>
      </c>
      <c r="N11" s="34" t="n">
        <f aca="false">M11-[1]Cover!M11</f>
        <v>0</v>
      </c>
      <c r="P11" s="30" t="n">
        <f aca="false">B11+I11</f>
        <v>-250</v>
      </c>
      <c r="Q11" s="31" t="n">
        <f aca="false">P11-[1]Cover!P11</f>
        <v>-50</v>
      </c>
      <c r="R11" s="3" t="n">
        <f aca="false">F11+M11</f>
        <v>88141.0233459471</v>
      </c>
      <c r="S11" s="34" t="n">
        <f aca="false">R11-[1]Cover!R11</f>
        <v>-48564.8000000001</v>
      </c>
      <c r="V11" s="4" t="n">
        <v>21</v>
      </c>
      <c r="W11" s="3" t="n">
        <v>20400</v>
      </c>
      <c r="X11" s="3" t="n">
        <f aca="false">B11*W11/50</f>
        <v>-102000</v>
      </c>
    </row>
    <row r="12" customFormat="false" ht="12.75" hidden="false" customHeight="false" outlineLevel="0" collapsed="false">
      <c r="A12" s="23" t="n">
        <v>37347</v>
      </c>
      <c r="B12" s="30" t="n">
        <f aca="false">HLOOKUP($A12,'FWD Strips'!$A$3:$AM$5,2,FALSE())</f>
        <v>-250</v>
      </c>
      <c r="C12" s="31" t="n">
        <f aca="false">B12-[1]Cover!B12</f>
        <v>-50</v>
      </c>
      <c r="D12" s="32" t="n">
        <f aca="false">VLOOKUP($A12,'FWD Curves'!$A$3:$B$40,2,FALSE())</f>
        <v>17.8862608695652</v>
      </c>
      <c r="E12" s="33" t="n">
        <f aca="false">D12-[1]Cover!D12</f>
        <v>0.550000000000001</v>
      </c>
      <c r="F12" s="3" t="n">
        <f aca="false">HLOOKUP($A12,'FWD Strips'!$A$18:$AM$22,2,FALSE())</f>
        <v>151129.980834961</v>
      </c>
      <c r="G12" s="34" t="n">
        <f aca="false">F12-[1]Cover!F12</f>
        <v>-31947.2</v>
      </c>
      <c r="I12" s="30" t="n">
        <f aca="false">HLOOKUP($A12,'FWD Strips'!$A$3:$AM$5,3,FALSE())</f>
        <v>0</v>
      </c>
      <c r="J12" s="31" t="n">
        <f aca="false">I12-[1]Cover!I12</f>
        <v>0</v>
      </c>
      <c r="K12" s="32" t="n">
        <f aca="false">VLOOKUP($A12,'FWD Curves'!$A$3:$C$40,3,FALSE())</f>
        <v>24.45</v>
      </c>
      <c r="L12" s="33" t="n">
        <f aca="false">K12-[1]Cover!K12</f>
        <v>0</v>
      </c>
      <c r="M12" s="3" t="n">
        <f aca="false">HLOOKUP($A12,'FWD Strips'!$A$18:$AM$22,3,FALSE())</f>
        <v>0</v>
      </c>
      <c r="N12" s="34" t="n">
        <f aca="false">M12-[1]Cover!M12</f>
        <v>0</v>
      </c>
      <c r="P12" s="30" t="n">
        <f aca="false">B12+I12</f>
        <v>-250</v>
      </c>
      <c r="Q12" s="31" t="n">
        <f aca="false">P12-[1]Cover!P12</f>
        <v>-50</v>
      </c>
      <c r="R12" s="3" t="n">
        <f aca="false">F12+M12</f>
        <v>151129.980834961</v>
      </c>
      <c r="S12" s="34" t="n">
        <f aca="false">R12-[1]Cover!R12</f>
        <v>-31947.2</v>
      </c>
      <c r="V12" s="4" t="n">
        <v>22</v>
      </c>
      <c r="W12" s="3" t="n">
        <v>18400</v>
      </c>
      <c r="X12" s="3" t="n">
        <f aca="false">B12*W12/50</f>
        <v>-92000</v>
      </c>
    </row>
    <row r="13" customFormat="false" ht="12.75" hidden="false" customHeight="false" outlineLevel="0" collapsed="false">
      <c r="A13" s="23" t="n">
        <v>37377</v>
      </c>
      <c r="B13" s="30" t="n">
        <f aca="false">HLOOKUP($A13,'FWD Strips'!$A$3:$AM$5,2,FALSE())</f>
        <v>-450</v>
      </c>
      <c r="C13" s="31" t="n">
        <f aca="false">B13-[1]Cover!B13</f>
        <v>0</v>
      </c>
      <c r="D13" s="32" t="n">
        <f aca="false">VLOOKUP($A13,'FWD Curves'!$A$3:$B$40,2,FALSE())</f>
        <v>18.8762448979592</v>
      </c>
      <c r="E13" s="33" t="n">
        <f aca="false">D13-[1]Cover!D13</f>
        <v>0.550000000000001</v>
      </c>
      <c r="F13" s="3" t="n">
        <f aca="false">HLOOKUP($A13,'FWD Strips'!$A$18:$AM$22,2,FALSE())</f>
        <v>82590.3999999997</v>
      </c>
      <c r="G13" s="34" t="n">
        <f aca="false">F13-[1]Cover!F13</f>
        <v>-97020.0000000002</v>
      </c>
      <c r="I13" s="30" t="n">
        <f aca="false">HLOOKUP($A13,'FWD Strips'!$A$3:$AM$5,3,FALSE())</f>
        <v>0</v>
      </c>
      <c r="J13" s="31" t="n">
        <f aca="false">I13-[1]Cover!I13</f>
        <v>0</v>
      </c>
      <c r="K13" s="32" t="n">
        <f aca="false">VLOOKUP($A13,'FWD Curves'!$A$3:$C$40,3,FALSE())</f>
        <v>26.795</v>
      </c>
      <c r="L13" s="33" t="n">
        <f aca="false">K13-[1]Cover!K13</f>
        <v>0</v>
      </c>
      <c r="M13" s="3" t="n">
        <f aca="false">HLOOKUP($A13,'FWD Strips'!$A$18:$AM$22,3,FALSE())</f>
        <v>0</v>
      </c>
      <c r="N13" s="34" t="n">
        <f aca="false">M13-[1]Cover!M13</f>
        <v>0</v>
      </c>
      <c r="P13" s="30" t="n">
        <f aca="false">B13+I13</f>
        <v>-450</v>
      </c>
      <c r="Q13" s="31" t="n">
        <f aca="false">P13-[1]Cover!P13</f>
        <v>0</v>
      </c>
      <c r="R13" s="3" t="n">
        <f aca="false">F13+M13</f>
        <v>82590.3999999997</v>
      </c>
      <c r="S13" s="34" t="n">
        <f aca="false">R13-[1]Cover!R13</f>
        <v>-97020.0000000002</v>
      </c>
      <c r="V13" s="4" t="n">
        <v>22</v>
      </c>
      <c r="W13" s="3" t="n">
        <v>19600</v>
      </c>
      <c r="X13" s="3" t="n">
        <f aca="false">B13*W13/50</f>
        <v>-176400</v>
      </c>
    </row>
    <row r="14" customFormat="false" ht="12.75" hidden="false" customHeight="false" outlineLevel="0" collapsed="false">
      <c r="A14" s="23" t="n">
        <v>37408</v>
      </c>
      <c r="B14" s="30" t="n">
        <f aca="false">HLOOKUP($A14,'FWD Strips'!$A$3:$AM$5,2,FALSE())</f>
        <v>-300</v>
      </c>
      <c r="C14" s="31" t="n">
        <f aca="false">B14-[1]Cover!B14</f>
        <v>-50</v>
      </c>
      <c r="D14" s="32" t="n">
        <f aca="false">VLOOKUP($A14,'FWD Curves'!$A$3:$B$40,2,FALSE())</f>
        <v>20.5758</v>
      </c>
      <c r="E14" s="33" t="n">
        <f aca="false">D14-[1]Cover!D14</f>
        <v>0.550000000000001</v>
      </c>
      <c r="F14" s="3" t="n">
        <f aca="false">HLOOKUP($A14,'FWD Strips'!$A$18:$AM$22,2,FALSE())</f>
        <v>38823.9981689452</v>
      </c>
      <c r="G14" s="34" t="n">
        <f aca="false">F14-[1]Cover!F14</f>
        <v>-52516.0000000001</v>
      </c>
      <c r="I14" s="30" t="n">
        <f aca="false">HLOOKUP($A14,'FWD Strips'!$A$3:$AM$5,3,FALSE())</f>
        <v>0</v>
      </c>
      <c r="J14" s="31" t="n">
        <f aca="false">I14-[1]Cover!I14</f>
        <v>0</v>
      </c>
      <c r="K14" s="32" t="n">
        <f aca="false">VLOOKUP($A14,'FWD Curves'!$A$3:$C$40,3,FALSE())</f>
        <v>30.45</v>
      </c>
      <c r="L14" s="33" t="n">
        <f aca="false">K14-[1]Cover!K14</f>
        <v>0</v>
      </c>
      <c r="M14" s="3" t="n">
        <f aca="false">HLOOKUP($A14,'FWD Strips'!$A$18:$AM$22,3,FALSE())</f>
        <v>0</v>
      </c>
      <c r="N14" s="34" t="n">
        <f aca="false">M14-[1]Cover!M14</f>
        <v>0</v>
      </c>
      <c r="P14" s="30" t="n">
        <f aca="false">B14+I14</f>
        <v>-300</v>
      </c>
      <c r="Q14" s="31" t="n">
        <f aca="false">P14-[1]Cover!P14</f>
        <v>-50</v>
      </c>
      <c r="R14" s="3" t="n">
        <f aca="false">F14+M14</f>
        <v>38823.9981689452</v>
      </c>
      <c r="S14" s="34" t="n">
        <f aca="false">R14-[1]Cover!R14</f>
        <v>-52516.0000000001</v>
      </c>
      <c r="V14" s="4" t="n">
        <v>20</v>
      </c>
      <c r="W14" s="3" t="n">
        <v>20000</v>
      </c>
      <c r="X14" s="3" t="n">
        <f aca="false">B14*W14/50</f>
        <v>-120000</v>
      </c>
    </row>
    <row r="15" customFormat="false" ht="12.75" hidden="false" customHeight="false" outlineLevel="0" collapsed="false">
      <c r="A15" s="23" t="n">
        <v>37438</v>
      </c>
      <c r="B15" s="30" t="n">
        <f aca="false">HLOOKUP($A15,'FWD Strips'!$A$3:$AM$5,2,FALSE())</f>
        <v>-600</v>
      </c>
      <c r="C15" s="31" t="n">
        <f aca="false">B15-[1]Cover!B15</f>
        <v>-50</v>
      </c>
      <c r="D15" s="32" t="n">
        <f aca="false">VLOOKUP($A15,'FWD Curves'!$A$3:$B$40,2,FALSE())</f>
        <v>24.548</v>
      </c>
      <c r="E15" s="33" t="n">
        <f aca="false">D15-[1]Cover!D15</f>
        <v>0.550000000000001</v>
      </c>
      <c r="F15" s="3" t="n">
        <f aca="false">HLOOKUP($A15,'FWD Strips'!$A$18:$AM$22,2,FALSE())</f>
        <v>-142782.531671143</v>
      </c>
      <c r="G15" s="34" t="n">
        <f aca="false">F15-[1]Cover!F15</f>
        <v>-118540.8</v>
      </c>
      <c r="I15" s="30" t="n">
        <f aca="false">HLOOKUP($A15,'FWD Strips'!$A$3:$AM$5,3,FALSE())</f>
        <v>0</v>
      </c>
      <c r="J15" s="31" t="n">
        <f aca="false">I15-[1]Cover!I15</f>
        <v>0</v>
      </c>
      <c r="K15" s="32" t="n">
        <f aca="false">VLOOKUP($A15,'FWD Curves'!$A$3:$C$40,3,FALSE())</f>
        <v>38.35</v>
      </c>
      <c r="L15" s="33" t="n">
        <f aca="false">K15-[1]Cover!K15</f>
        <v>0</v>
      </c>
      <c r="M15" s="3" t="n">
        <f aca="false">HLOOKUP($A15,'FWD Strips'!$A$18:$AM$22,3,FALSE())</f>
        <v>0</v>
      </c>
      <c r="N15" s="34" t="n">
        <f aca="false">M15-[1]Cover!M15</f>
        <v>0</v>
      </c>
      <c r="P15" s="30" t="n">
        <f aca="false">B15+I15</f>
        <v>-600</v>
      </c>
      <c r="Q15" s="31" t="n">
        <f aca="false">P15-[1]Cover!P15</f>
        <v>-50</v>
      </c>
      <c r="R15" s="3" t="n">
        <f aca="false">F15+M15</f>
        <v>-142782.531671143</v>
      </c>
      <c r="S15" s="34" t="n">
        <f aca="false">R15-[1]Cover!R15</f>
        <v>-118540.8</v>
      </c>
      <c r="V15" s="4" t="n">
        <v>22</v>
      </c>
      <c r="W15" s="3" t="n">
        <v>19600</v>
      </c>
      <c r="X15" s="3" t="n">
        <f aca="false">B15*W15/50</f>
        <v>-235200</v>
      </c>
    </row>
    <row r="16" customFormat="false" ht="12.75" hidden="false" customHeight="false" outlineLevel="0" collapsed="false">
      <c r="A16" s="23" t="n">
        <v>37469</v>
      </c>
      <c r="B16" s="30" t="n">
        <f aca="false">HLOOKUP($A16,'FWD Strips'!$A$3:$AM$5,2,FALSE())</f>
        <v>-600</v>
      </c>
      <c r="C16" s="31" t="n">
        <f aca="false">B16-[1]Cover!B16</f>
        <v>-50</v>
      </c>
      <c r="D16" s="32" t="n">
        <f aca="false">VLOOKUP($A16,'FWD Curves'!$A$3:$B$40,2,FALSE())</f>
        <v>24.3120816326531</v>
      </c>
      <c r="E16" s="33" t="n">
        <f aca="false">D16-[1]Cover!D16</f>
        <v>0.550000000000008</v>
      </c>
      <c r="F16" s="3" t="n">
        <f aca="false">HLOOKUP($A16,'FWD Strips'!$A$18:$AM$22,2,FALSE())</f>
        <v>-91438.5319152841</v>
      </c>
      <c r="G16" s="34" t="n">
        <f aca="false">F16-[1]Cover!F16</f>
        <v>-113916.800000002</v>
      </c>
      <c r="I16" s="30" t="n">
        <f aca="false">HLOOKUP($A16,'FWD Strips'!$A$3:$AM$5,3,FALSE())</f>
        <v>0</v>
      </c>
      <c r="J16" s="31" t="n">
        <f aca="false">I16-[1]Cover!I16</f>
        <v>0</v>
      </c>
      <c r="K16" s="32" t="n">
        <f aca="false">VLOOKUP($A16,'FWD Curves'!$A$3:$C$40,3,FALSE())</f>
        <v>38.35</v>
      </c>
      <c r="L16" s="33" t="n">
        <f aca="false">K16-[1]Cover!K16</f>
        <v>0</v>
      </c>
      <c r="M16" s="3" t="n">
        <f aca="false">HLOOKUP($A16,'FWD Strips'!$A$18:$AM$22,3,FALSE())</f>
        <v>0</v>
      </c>
      <c r="N16" s="34" t="n">
        <f aca="false">M16-[1]Cover!M16</f>
        <v>0</v>
      </c>
      <c r="P16" s="30" t="n">
        <f aca="false">B16+I16</f>
        <v>-600</v>
      </c>
      <c r="Q16" s="31" t="n">
        <f aca="false">P16-[1]Cover!P16</f>
        <v>-50</v>
      </c>
      <c r="R16" s="3" t="n">
        <f aca="false">F16+M16</f>
        <v>-91438.5319152841</v>
      </c>
      <c r="S16" s="34" t="n">
        <f aca="false">R16-[1]Cover!R16</f>
        <v>-113916.800000002</v>
      </c>
      <c r="V16" s="4" t="n">
        <v>22</v>
      </c>
      <c r="W16" s="3" t="n">
        <v>19600</v>
      </c>
      <c r="X16" s="3" t="n">
        <f aca="false">B16*W16/50</f>
        <v>-235200</v>
      </c>
    </row>
    <row r="17" customFormat="false" ht="12.75" hidden="false" customHeight="false" outlineLevel="0" collapsed="false">
      <c r="A17" s="23" t="n">
        <v>37500</v>
      </c>
      <c r="B17" s="30" t="n">
        <f aca="false">HLOOKUP($A17,'FWD Strips'!$A$3:$AM$5,2,FALSE())</f>
        <v>-300</v>
      </c>
      <c r="C17" s="31" t="n">
        <f aca="false">B17-[1]Cover!B17</f>
        <v>-50</v>
      </c>
      <c r="D17" s="32" t="n">
        <f aca="false">VLOOKUP($A17,'FWD Curves'!$A$3:$B$40,2,FALSE())</f>
        <v>19.27988</v>
      </c>
      <c r="E17" s="33" t="n">
        <f aca="false">D17-[1]Cover!D17</f>
        <v>0.550000000000004</v>
      </c>
      <c r="F17" s="3" t="n">
        <f aca="false">HLOOKUP($A17,'FWD Strips'!$A$18:$AM$22,2,FALSE())</f>
        <v>125006.035131836</v>
      </c>
      <c r="G17" s="34" t="n">
        <f aca="false">F17-[1]Cover!F17</f>
        <v>-49597.6000000004</v>
      </c>
      <c r="I17" s="30" t="n">
        <f aca="false">HLOOKUP($A17,'FWD Strips'!$A$3:$AM$5,3,FALSE())</f>
        <v>0</v>
      </c>
      <c r="J17" s="31" t="n">
        <f aca="false">I17-[1]Cover!I17</f>
        <v>0</v>
      </c>
      <c r="K17" s="32" t="n">
        <f aca="false">VLOOKUP($A17,'FWD Curves'!$A$3:$C$40,3,FALSE())</f>
        <v>27.5</v>
      </c>
      <c r="L17" s="33" t="n">
        <f aca="false">K17-[1]Cover!K17</f>
        <v>0</v>
      </c>
      <c r="M17" s="3" t="n">
        <f aca="false">HLOOKUP($A17,'FWD Strips'!$A$18:$AM$22,3,FALSE())</f>
        <v>0</v>
      </c>
      <c r="N17" s="34" t="n">
        <f aca="false">M17-[1]Cover!M17</f>
        <v>0</v>
      </c>
      <c r="P17" s="30" t="n">
        <f aca="false">B17+I17</f>
        <v>-300</v>
      </c>
      <c r="Q17" s="31" t="n">
        <f aca="false">P17-[1]Cover!P17</f>
        <v>-50</v>
      </c>
      <c r="R17" s="3" t="n">
        <f aca="false">F17+M17</f>
        <v>125006.035131836</v>
      </c>
      <c r="S17" s="34" t="n">
        <f aca="false">R17-[1]Cover!R17</f>
        <v>-49597.6000000004</v>
      </c>
      <c r="V17" s="4" t="n">
        <v>20</v>
      </c>
      <c r="W17" s="3" t="n">
        <v>20000</v>
      </c>
      <c r="X17" s="3" t="n">
        <f aca="false">B17*W17/50</f>
        <v>-120000</v>
      </c>
    </row>
    <row r="18" customFormat="false" ht="12.75" hidden="false" customHeight="false" outlineLevel="0" collapsed="false">
      <c r="A18" s="23" t="n">
        <v>37530</v>
      </c>
      <c r="B18" s="30" t="n">
        <f aca="false">HLOOKUP($A18,'FWD Strips'!$A$3:$AM$5,2,FALSE())</f>
        <v>-400</v>
      </c>
      <c r="C18" s="31" t="n">
        <f aca="false">B18-[1]Cover!B18</f>
        <v>-50</v>
      </c>
      <c r="D18" s="32" t="n">
        <f aca="false">VLOOKUP($A18,'FWD Curves'!$A$3:$B$40,2,FALSE())</f>
        <v>18.3658510638298</v>
      </c>
      <c r="E18" s="33" t="n">
        <f aca="false">D18-[1]Cover!D18</f>
        <v>0.550000000000001</v>
      </c>
      <c r="F18" s="3" t="n">
        <f aca="false">HLOOKUP($A18,'FWD Strips'!$A$18:$AM$22,2,FALSE())</f>
        <v>206296</v>
      </c>
      <c r="G18" s="34" t="n">
        <f aca="false">F18-[1]Cover!F18</f>
        <v>-54818</v>
      </c>
      <c r="I18" s="30" t="n">
        <f aca="false">HLOOKUP($A18,'FWD Strips'!$A$3:$AM$5,3,FALSE())</f>
        <v>0</v>
      </c>
      <c r="J18" s="31" t="n">
        <f aca="false">I18-[1]Cover!I18</f>
        <v>0</v>
      </c>
      <c r="K18" s="32" t="n">
        <f aca="false">VLOOKUP($A18,'FWD Curves'!$A$3:$C$40,3,FALSE())</f>
        <v>27.63</v>
      </c>
      <c r="L18" s="33" t="n">
        <f aca="false">K18-[1]Cover!K18</f>
        <v>0</v>
      </c>
      <c r="M18" s="3" t="n">
        <f aca="false">HLOOKUP($A18,'FWD Strips'!$A$18:$AM$22,3,FALSE())</f>
        <v>0</v>
      </c>
      <c r="N18" s="34" t="n">
        <f aca="false">M18-[1]Cover!M18</f>
        <v>0</v>
      </c>
      <c r="P18" s="30" t="n">
        <f aca="false">B18+I18</f>
        <v>-400</v>
      </c>
      <c r="Q18" s="31" t="n">
        <f aca="false">P18-[1]Cover!P18</f>
        <v>-50</v>
      </c>
      <c r="R18" s="3" t="n">
        <f aca="false">F18+M18</f>
        <v>206296</v>
      </c>
      <c r="S18" s="34" t="n">
        <f aca="false">R18-[1]Cover!R18</f>
        <v>-54818</v>
      </c>
      <c r="V18" s="4" t="n">
        <v>23</v>
      </c>
      <c r="W18" s="3" t="n">
        <v>18800</v>
      </c>
      <c r="X18" s="3" t="n">
        <f aca="false">B18*W18/50</f>
        <v>-150400</v>
      </c>
    </row>
    <row r="19" customFormat="false" ht="12.75" hidden="false" customHeight="false" outlineLevel="0" collapsed="false">
      <c r="A19" s="23" t="n">
        <v>37561</v>
      </c>
      <c r="B19" s="30" t="n">
        <f aca="false">HLOOKUP($A19,'FWD Strips'!$A$3:$AM$5,2,FALSE())</f>
        <v>-400</v>
      </c>
      <c r="C19" s="31" t="n">
        <f aca="false">B19-[1]Cover!B19</f>
        <v>-50</v>
      </c>
      <c r="D19" s="32" t="n">
        <f aca="false">VLOOKUP($A19,'FWD Curves'!$A$3:$B$40,2,FALSE())</f>
        <v>18.936</v>
      </c>
      <c r="E19" s="33" t="n">
        <f aca="false">D19-[1]Cover!D19</f>
        <v>0.550000000000001</v>
      </c>
      <c r="F19" s="3" t="n">
        <f aca="false">HLOOKUP($A19,'FWD Strips'!$A$18:$AM$22,2,FALSE())</f>
        <v>128240</v>
      </c>
      <c r="G19" s="34" t="n">
        <f aca="false">F19-[1]Cover!F19</f>
        <v>-69720.0000000002</v>
      </c>
      <c r="I19" s="30" t="n">
        <f aca="false">HLOOKUP($A19,'FWD Strips'!$A$3:$AM$5,3,FALSE())</f>
        <v>0</v>
      </c>
      <c r="J19" s="31" t="n">
        <f aca="false">I19-[1]Cover!I19</f>
        <v>0</v>
      </c>
      <c r="K19" s="32" t="n">
        <f aca="false">VLOOKUP($A19,'FWD Curves'!$A$3:$C$40,3,FALSE())</f>
        <v>26.63</v>
      </c>
      <c r="L19" s="33" t="n">
        <f aca="false">K19-[1]Cover!K19</f>
        <v>0</v>
      </c>
      <c r="M19" s="3" t="n">
        <f aca="false">HLOOKUP($A19,'FWD Strips'!$A$18:$AM$22,3,FALSE())</f>
        <v>0</v>
      </c>
      <c r="N19" s="34" t="n">
        <f aca="false">M19-[1]Cover!M19</f>
        <v>0</v>
      </c>
      <c r="P19" s="30" t="n">
        <f aca="false">B19+I19</f>
        <v>-400</v>
      </c>
      <c r="Q19" s="31" t="n">
        <f aca="false">P19-[1]Cover!P19</f>
        <v>-50</v>
      </c>
      <c r="R19" s="3" t="n">
        <f aca="false">F19+M19</f>
        <v>128240</v>
      </c>
      <c r="S19" s="34" t="n">
        <f aca="false">R19-[1]Cover!R19</f>
        <v>-69720.0000000002</v>
      </c>
      <c r="V19" s="4" t="n">
        <v>20</v>
      </c>
      <c r="W19" s="3" t="n">
        <v>20000</v>
      </c>
      <c r="X19" s="3" t="n">
        <f aca="false">B19*W19/50</f>
        <v>-160000</v>
      </c>
    </row>
    <row r="20" customFormat="false" ht="12.75" hidden="false" customHeight="false" outlineLevel="0" collapsed="false">
      <c r="A20" s="23" t="n">
        <v>37591</v>
      </c>
      <c r="B20" s="35" t="n">
        <f aca="false">HLOOKUP($A20,'FWD Strips'!$A$3:$AM$5,2,FALSE())</f>
        <v>-400</v>
      </c>
      <c r="C20" s="36" t="n">
        <f aca="false">B20-[1]Cover!B20</f>
        <v>-50</v>
      </c>
      <c r="D20" s="37" t="n">
        <f aca="false">VLOOKUP($A20,'FWD Curves'!$A$3:$B$40,2,FALSE())</f>
        <v>20.0168823529412</v>
      </c>
      <c r="E20" s="38" t="n">
        <f aca="false">D20-[1]Cover!D20</f>
        <v>0.550000000000001</v>
      </c>
      <c r="F20" s="39" t="n">
        <f aca="false">HLOOKUP($A20,'FWD Strips'!$A$18:$AM$22,2,FALSE())</f>
        <v>-45595.2</v>
      </c>
      <c r="G20" s="40" t="n">
        <f aca="false">F20-[1]Cover!F20</f>
        <v>-93164.4000000001</v>
      </c>
      <c r="I20" s="35" t="n">
        <f aca="false">HLOOKUP($A20,'FWD Strips'!$A$3:$AM$5,3,FALSE())</f>
        <v>0</v>
      </c>
      <c r="J20" s="36" t="n">
        <f aca="false">I20-[1]Cover!I20</f>
        <v>0</v>
      </c>
      <c r="K20" s="37" t="n">
        <f aca="false">VLOOKUP($A20,'FWD Curves'!$A$3:$C$40,3,FALSE())</f>
        <v>27.03</v>
      </c>
      <c r="L20" s="38" t="n">
        <f aca="false">K20-[1]Cover!K20</f>
        <v>0</v>
      </c>
      <c r="M20" s="39" t="n">
        <f aca="false">HLOOKUP($A20,'FWD Strips'!$A$18:$AM$22,3,FALSE())</f>
        <v>0</v>
      </c>
      <c r="N20" s="40" t="n">
        <f aca="false">M20-[1]Cover!M20</f>
        <v>0</v>
      </c>
      <c r="P20" s="35" t="n">
        <f aca="false">B20+I20</f>
        <v>-400</v>
      </c>
      <c r="Q20" s="36" t="n">
        <f aca="false">P20-[1]Cover!P20</f>
        <v>-50</v>
      </c>
      <c r="R20" s="39" t="n">
        <f aca="false">F20+M20</f>
        <v>-45595.2</v>
      </c>
      <c r="S20" s="40" t="n">
        <f aca="false">R20-[1]Cover!R20</f>
        <v>-93164.4000000001</v>
      </c>
      <c r="V20" s="4" t="n">
        <v>21</v>
      </c>
      <c r="W20" s="3" t="n">
        <v>20400</v>
      </c>
      <c r="X20" s="3" t="n">
        <f aca="false">B20*W20/50</f>
        <v>-163200</v>
      </c>
    </row>
    <row r="21" customFormat="false" ht="13.5" hidden="false" customHeight="false" outlineLevel="0" collapsed="false">
      <c r="A21" s="23"/>
      <c r="P21" s="3"/>
      <c r="Q21" s="3"/>
      <c r="R21" s="3"/>
      <c r="S21" s="3"/>
    </row>
    <row r="22" customFormat="false" ht="13.5" hidden="false" customHeight="false" outlineLevel="0" collapsed="false">
      <c r="A22" s="41"/>
      <c r="B22" s="3" t="n">
        <f aca="false">SUM(B7:B20)</f>
        <v>-4450</v>
      </c>
      <c r="C22" s="3" t="n">
        <f aca="false">B22-[1]Cover!B22</f>
        <v>-450</v>
      </c>
      <c r="D22" s="3"/>
      <c r="E22" s="3"/>
      <c r="F22" s="3" t="n">
        <f aca="false">SUM(F7:F20)</f>
        <v>822539.722503659</v>
      </c>
      <c r="G22" s="42" t="n">
        <f aca="false">F22-[1]Cover!F22</f>
        <v>-791185.600000003</v>
      </c>
      <c r="H22" s="1"/>
      <c r="I22" s="3" t="n">
        <f aca="false">SUM(I7:I20)</f>
        <v>0</v>
      </c>
      <c r="J22" s="3" t="n">
        <f aca="false">I22-[1]Cover!I22</f>
        <v>-50</v>
      </c>
      <c r="K22" s="3"/>
      <c r="L22" s="3"/>
      <c r="M22" s="3" t="n">
        <f aca="false">SUM(M7:M20)</f>
        <v>-239408</v>
      </c>
      <c r="N22" s="42" t="n">
        <f aca="false">M22-[1]Cover!M22</f>
        <v>-7999.99999999994</v>
      </c>
      <c r="O22" s="1"/>
      <c r="P22" s="3" t="n">
        <f aca="false">I22+B22</f>
        <v>-4450</v>
      </c>
      <c r="Q22" s="3" t="n">
        <f aca="false">P22-[1]Cover!P22</f>
        <v>-500</v>
      </c>
      <c r="R22" s="3" t="n">
        <f aca="false">SUM(R7:R20)</f>
        <v>583131.722503659</v>
      </c>
      <c r="S22" s="43" t="n">
        <f aca="false">R22-[1]Cover!R22</f>
        <v>-799185.600000003</v>
      </c>
      <c r="T22" s="1"/>
      <c r="V22" s="44"/>
      <c r="W22" s="1"/>
      <c r="X22" s="1"/>
    </row>
    <row r="25" customFormat="false" ht="15.75" hidden="false" customHeight="false" outlineLevel="0" collapsed="false">
      <c r="B25" s="12" t="s">
        <v>14</v>
      </c>
      <c r="I25" s="45"/>
      <c r="J25" s="45"/>
      <c r="K25" s="45"/>
      <c r="L25" s="45"/>
    </row>
    <row r="26" customFormat="false" ht="12.75" hidden="false" customHeight="false" outlineLevel="0" collapsed="false">
      <c r="I26" s="45"/>
      <c r="J26" s="45"/>
      <c r="K26" s="45"/>
      <c r="L26" s="45"/>
      <c r="R26" s="45"/>
    </row>
    <row r="27" customFormat="false" ht="15.75" hidden="false" customHeight="false" outlineLevel="0" collapsed="false">
      <c r="A27" s="13"/>
      <c r="B27" s="14" t="s">
        <v>15</v>
      </c>
      <c r="C27" s="15"/>
      <c r="D27" s="15"/>
      <c r="E27" s="15"/>
      <c r="F27" s="15"/>
      <c r="G27" s="16"/>
      <c r="I27" s="45"/>
      <c r="J27" s="45"/>
      <c r="K27" s="45"/>
      <c r="L27" s="45"/>
      <c r="M27" s="45"/>
      <c r="N27" s="2"/>
      <c r="O27" s="45"/>
      <c r="R27" s="45"/>
    </row>
    <row r="28" customFormat="false" ht="12.75" hidden="false" customHeight="false" outlineLevel="0" collapsed="false">
      <c r="A28" s="4"/>
      <c r="B28" s="46" t="s">
        <v>5</v>
      </c>
      <c r="C28" s="46" t="s">
        <v>6</v>
      </c>
      <c r="D28" s="46" t="s">
        <v>7</v>
      </c>
      <c r="E28" s="46" t="s">
        <v>8</v>
      </c>
      <c r="F28" s="46" t="s">
        <v>9</v>
      </c>
      <c r="G28" s="47" t="s">
        <v>10</v>
      </c>
      <c r="I28" s="45"/>
      <c r="J28" s="45"/>
      <c r="K28" s="45"/>
      <c r="L28" s="45"/>
      <c r="M28" s="45"/>
      <c r="N28" s="2"/>
      <c r="O28" s="45"/>
      <c r="P28" s="48"/>
      <c r="R28" s="49"/>
    </row>
    <row r="29" customFormat="false" ht="12.75" hidden="false" customHeight="false" outlineLevel="0" collapsed="false">
      <c r="A29" s="23" t="n">
        <v>37226</v>
      </c>
      <c r="B29" s="24" t="n">
        <f aca="false">HLOOKUP($A29,'FWD Strips'!$A$3:$AM$6,4,FALSE())</f>
        <v>0</v>
      </c>
      <c r="C29" s="25" t="n">
        <f aca="false">B29-[1]Cover!B29</f>
        <v>0</v>
      </c>
      <c r="D29" s="50" t="n">
        <f aca="false">VLOOKUP($A29,'FWD Curves'!$A$3:$E$40,4,FALSE())</f>
        <v>2.606</v>
      </c>
      <c r="E29" s="51" t="n">
        <f aca="false">D29-[1]Cover!D29</f>
        <v>0</v>
      </c>
      <c r="F29" s="28" t="n">
        <f aca="false">HLOOKUP($A29,'FWD Strips'!$A$18:$AM$22,4,FALSE())</f>
        <v>42237.5000000002</v>
      </c>
      <c r="G29" s="29" t="n">
        <f aca="false">F29-[1]Cover!F29</f>
        <v>0</v>
      </c>
      <c r="I29" s="45"/>
      <c r="J29" s="45"/>
      <c r="K29" s="45"/>
      <c r="L29" s="45"/>
    </row>
    <row r="30" customFormat="false" ht="12.75" hidden="false" customHeight="false" outlineLevel="0" collapsed="false">
      <c r="A30" s="23" t="n">
        <v>37257</v>
      </c>
      <c r="B30" s="30" t="n">
        <f aca="false">HLOOKUP($A30,'FWD Strips'!$A$3:$AM$6,4,FALSE())</f>
        <v>0</v>
      </c>
      <c r="C30" s="31" t="n">
        <f aca="false">B30-[1]Cover!B30</f>
        <v>-10000</v>
      </c>
      <c r="D30" s="52" t="n">
        <f aca="false">VLOOKUP($A30,'FWD Curves'!$A$3:$E$40,4,FALSE())</f>
        <v>2.915</v>
      </c>
      <c r="E30" s="53" t="n">
        <f aca="false">D30-[1]Cover!D30</f>
        <v>-0.036</v>
      </c>
      <c r="F30" s="3" t="n">
        <f aca="false">HLOOKUP($A30,'FWD Strips'!$A$18:$AM$22,4,FALSE())</f>
        <v>-91760.0000000001</v>
      </c>
      <c r="G30" s="34" t="n">
        <f aca="false">F30-[1]Cover!F30</f>
        <v>26040</v>
      </c>
      <c r="I30" s="45"/>
      <c r="J30" s="45"/>
      <c r="K30" s="45"/>
      <c r="L30" s="45"/>
    </row>
    <row r="31" customFormat="false" ht="12.75" hidden="false" customHeight="false" outlineLevel="0" collapsed="false">
      <c r="A31" s="23" t="n">
        <v>37288</v>
      </c>
      <c r="B31" s="30" t="n">
        <f aca="false">HLOOKUP($A31,'FWD Strips'!$A$3:$AM$6,4,FALSE())</f>
        <v>0</v>
      </c>
      <c r="C31" s="31" t="n">
        <f aca="false">B31-[1]Cover!B31</f>
        <v>-10000</v>
      </c>
      <c r="D31" s="52" t="n">
        <f aca="false">VLOOKUP($A31,'FWD Curves'!$A$3:$E$40,4,FALSE())</f>
        <v>2.97</v>
      </c>
      <c r="E31" s="53" t="n">
        <f aca="false">D31-[1]Cover!D31</f>
        <v>-0.0359999999999996</v>
      </c>
      <c r="F31" s="3" t="n">
        <f aca="false">HLOOKUP($A31,'FWD Strips'!$A$18:$AM$22,4,FALSE())</f>
        <v>-82880.0000000001</v>
      </c>
      <c r="G31" s="34" t="n">
        <f aca="false">F31-[1]Cover!F31</f>
        <v>8120.00000000016</v>
      </c>
      <c r="I31" s="45"/>
      <c r="J31" s="45"/>
      <c r="K31" s="45"/>
      <c r="L31" s="45"/>
    </row>
    <row r="32" customFormat="false" ht="12.75" hidden="false" customHeight="false" outlineLevel="0" collapsed="false">
      <c r="A32" s="23" t="n">
        <v>37316</v>
      </c>
      <c r="B32" s="30" t="n">
        <f aca="false">HLOOKUP($A32,'FWD Strips'!$A$3:$AM$6,4,FALSE())</f>
        <v>0</v>
      </c>
      <c r="C32" s="31" t="n">
        <f aca="false">B32-[1]Cover!B32</f>
        <v>-10000</v>
      </c>
      <c r="D32" s="52" t="n">
        <f aca="false">VLOOKUP($A32,'FWD Curves'!$A$3:$E$40,4,FALSE())</f>
        <v>2.935</v>
      </c>
      <c r="E32" s="53" t="n">
        <f aca="false">D32-[1]Cover!D32</f>
        <v>-0.0369999999999999</v>
      </c>
      <c r="F32" s="3" t="n">
        <f aca="false">HLOOKUP($A32,'FWD Strips'!$A$18:$AM$22,4,FALSE())</f>
        <v>-91760.0000000001</v>
      </c>
      <c r="G32" s="34" t="n">
        <f aca="false">F32-[1]Cover!F32</f>
        <v>19530</v>
      </c>
      <c r="I32" s="45"/>
      <c r="J32" s="45"/>
      <c r="K32" s="45"/>
      <c r="L32" s="45"/>
    </row>
    <row r="33" customFormat="false" ht="12.75" hidden="false" customHeight="false" outlineLevel="0" collapsed="false">
      <c r="A33" s="23" t="n">
        <v>37347</v>
      </c>
      <c r="B33" s="30" t="n">
        <f aca="false">HLOOKUP($A33,'FWD Strips'!$A$3:$AM$6,4,FALSE())</f>
        <v>22500</v>
      </c>
      <c r="C33" s="31" t="n">
        <f aca="false">B33-[1]Cover!B33</f>
        <v>12500</v>
      </c>
      <c r="D33" s="52" t="n">
        <f aca="false">VLOOKUP($A33,'FWD Curves'!$A$3:$E$40,4,FALSE())</f>
        <v>2.99</v>
      </c>
      <c r="E33" s="53" t="n">
        <f aca="false">D33-[1]Cover!D33</f>
        <v>0.0790000000000002</v>
      </c>
      <c r="F33" s="3" t="n">
        <f aca="false">HLOOKUP($A33,'FWD Strips'!$A$18:$AM$22,4,FALSE())</f>
        <v>-91050</v>
      </c>
      <c r="G33" s="34" t="n">
        <f aca="false">F33-[1]Cover!F33</f>
        <v>34950</v>
      </c>
      <c r="I33" s="45"/>
      <c r="J33" s="45"/>
      <c r="K33" s="45"/>
      <c r="L33" s="45"/>
    </row>
    <row r="34" customFormat="false" ht="12.75" hidden="false" customHeight="false" outlineLevel="0" collapsed="false">
      <c r="A34" s="23" t="n">
        <v>37377</v>
      </c>
      <c r="B34" s="30" t="n">
        <f aca="false">HLOOKUP($A34,'FWD Strips'!$A$3:$AM$6,4,FALSE())</f>
        <v>22500</v>
      </c>
      <c r="C34" s="31" t="n">
        <f aca="false">B34-[1]Cover!B34</f>
        <v>12500</v>
      </c>
      <c r="D34" s="52" t="n">
        <f aca="false">VLOOKUP($A34,'FWD Curves'!$A$3:$E$40,4,FALSE())</f>
        <v>2.99</v>
      </c>
      <c r="E34" s="53" t="n">
        <f aca="false">D34-[1]Cover!D34</f>
        <v>0.0410000000000004</v>
      </c>
      <c r="F34" s="3" t="n">
        <f aca="false">HLOOKUP($A34,'FWD Strips'!$A$18:$AM$22,4,FALSE())</f>
        <v>-94085</v>
      </c>
      <c r="G34" s="34" t="n">
        <f aca="false">F34-[1]Cover!F34</f>
        <v>24335.0000000002</v>
      </c>
      <c r="I34" s="45"/>
      <c r="J34" s="45"/>
      <c r="K34" s="45"/>
      <c r="L34" s="45"/>
    </row>
    <row r="35" customFormat="false" ht="12.75" hidden="false" customHeight="false" outlineLevel="0" collapsed="false">
      <c r="A35" s="23" t="n">
        <v>37408</v>
      </c>
      <c r="B35" s="30" t="n">
        <f aca="false">HLOOKUP($A35,'FWD Strips'!$A$3:$AM$6,4,FALSE())</f>
        <v>22500</v>
      </c>
      <c r="C35" s="31" t="n">
        <f aca="false">B35-[1]Cover!B35</f>
        <v>12500</v>
      </c>
      <c r="D35" s="52" t="n">
        <f aca="false">VLOOKUP($A35,'FWD Curves'!$A$3:$E$40,4,FALSE())</f>
        <v>2.99</v>
      </c>
      <c r="E35" s="53" t="n">
        <f aca="false">D35-[1]Cover!D35</f>
        <v>0.00300000000000011</v>
      </c>
      <c r="F35" s="3" t="n">
        <f aca="false">HLOOKUP($A35,'FWD Strips'!$A$18:$AM$22,4,FALSE())</f>
        <v>-91050</v>
      </c>
      <c r="G35" s="34" t="n">
        <f aca="false">F35-[1]Cover!F35</f>
        <v>12150.0000000001</v>
      </c>
      <c r="I35" s="45"/>
      <c r="J35" s="45"/>
      <c r="K35" s="45"/>
      <c r="L35" s="45"/>
    </row>
    <row r="36" customFormat="false" ht="12.75" hidden="false" customHeight="false" outlineLevel="0" collapsed="false">
      <c r="A36" s="23" t="n">
        <v>37438</v>
      </c>
      <c r="B36" s="30" t="n">
        <f aca="false">HLOOKUP($A36,'FWD Strips'!$A$3:$AM$6,4,FALSE())</f>
        <v>22500</v>
      </c>
      <c r="C36" s="31" t="n">
        <f aca="false">B36-[1]Cover!B36</f>
        <v>12500</v>
      </c>
      <c r="D36" s="52" t="n">
        <f aca="false">VLOOKUP($A36,'FWD Curves'!$A$3:$E$40,4,FALSE())</f>
        <v>2.99</v>
      </c>
      <c r="E36" s="53" t="n">
        <f aca="false">D36-[1]Cover!D36</f>
        <v>-0.0339999999999998</v>
      </c>
      <c r="F36" s="3" t="n">
        <f aca="false">HLOOKUP($A36,'FWD Strips'!$A$18:$AM$22,4,FALSE())</f>
        <v>-94085</v>
      </c>
      <c r="G36" s="34" t="n">
        <f aca="false">F36-[1]Cover!F36</f>
        <v>1085.00000000003</v>
      </c>
      <c r="I36" s="45"/>
      <c r="J36" s="45"/>
      <c r="K36" s="45"/>
      <c r="L36" s="45"/>
    </row>
    <row r="37" customFormat="false" ht="12.75" hidden="false" customHeight="false" outlineLevel="0" collapsed="false">
      <c r="A37" s="23" t="n">
        <v>37469</v>
      </c>
      <c r="B37" s="30" t="n">
        <f aca="false">HLOOKUP($A37,'FWD Strips'!$A$3:$AM$6,4,FALSE())</f>
        <v>22500</v>
      </c>
      <c r="C37" s="31" t="n">
        <f aca="false">B37-[1]Cover!B37</f>
        <v>12500</v>
      </c>
      <c r="D37" s="52" t="n">
        <f aca="false">VLOOKUP($A37,'FWD Curves'!$A$3:$E$40,4,FALSE())</f>
        <v>2.99</v>
      </c>
      <c r="E37" s="53" t="n">
        <f aca="false">D37-[1]Cover!D37</f>
        <v>-0.0669999999999997</v>
      </c>
      <c r="F37" s="3" t="n">
        <f aca="false">HLOOKUP($A37,'FWD Strips'!$A$18:$AM$22,4,FALSE())</f>
        <v>-94085</v>
      </c>
      <c r="G37" s="34" t="n">
        <f aca="false">F37-[1]Cover!F37</f>
        <v>-9144.9999999999</v>
      </c>
      <c r="I37" s="45"/>
      <c r="J37" s="45"/>
      <c r="K37" s="45"/>
      <c r="L37" s="45"/>
    </row>
    <row r="38" customFormat="false" ht="12.75" hidden="false" customHeight="false" outlineLevel="0" collapsed="false">
      <c r="A38" s="23" t="n">
        <v>37500</v>
      </c>
      <c r="B38" s="30" t="n">
        <f aca="false">HLOOKUP($A38,'FWD Strips'!$A$3:$AM$6,4,FALSE())</f>
        <v>22500</v>
      </c>
      <c r="C38" s="31" t="n">
        <f aca="false">B38-[1]Cover!B38</f>
        <v>12500</v>
      </c>
      <c r="D38" s="52" t="n">
        <f aca="false">VLOOKUP($A38,'FWD Curves'!$A$3:$E$40,4,FALSE())</f>
        <v>2.99</v>
      </c>
      <c r="E38" s="53" t="n">
        <f aca="false">D38-[1]Cover!D38</f>
        <v>-0.0699999999999998</v>
      </c>
      <c r="F38" s="3" t="n">
        <f aca="false">HLOOKUP($A38,'FWD Strips'!$A$18:$AM$22,4,FALSE())</f>
        <v>-91050</v>
      </c>
      <c r="G38" s="34" t="n">
        <f aca="false">F38-[1]Cover!F38</f>
        <v>-9749.99999999991</v>
      </c>
      <c r="I38" s="45"/>
      <c r="J38" s="45"/>
      <c r="K38" s="45"/>
      <c r="L38" s="45"/>
    </row>
    <row r="39" customFormat="false" ht="12.75" hidden="false" customHeight="false" outlineLevel="0" collapsed="false">
      <c r="A39" s="23" t="n">
        <v>37530</v>
      </c>
      <c r="B39" s="30" t="n">
        <f aca="false">HLOOKUP($A39,'FWD Strips'!$A$3:$AM$6,4,FALSE())</f>
        <v>22500</v>
      </c>
      <c r="C39" s="31" t="n">
        <f aca="false">B39-[1]Cover!B39</f>
        <v>12500</v>
      </c>
      <c r="D39" s="52" t="n">
        <f aca="false">VLOOKUP($A39,'FWD Curves'!$A$3:$E$40,4,FALSE())</f>
        <v>2.99</v>
      </c>
      <c r="E39" s="53" t="n">
        <f aca="false">D39-[1]Cover!D39</f>
        <v>-0.089</v>
      </c>
      <c r="F39" s="3" t="n">
        <f aca="false">HLOOKUP($A39,'FWD Strips'!$A$18:$AM$22,4,FALSE())</f>
        <v>-94085</v>
      </c>
      <c r="G39" s="34" t="n">
        <f aca="false">F39-[1]Cover!F39</f>
        <v>-15965</v>
      </c>
      <c r="I39" s="45"/>
      <c r="J39" s="45"/>
      <c r="K39" s="45"/>
      <c r="L39" s="45"/>
    </row>
    <row r="40" customFormat="false" ht="12.75" hidden="false" customHeight="false" outlineLevel="0" collapsed="false">
      <c r="A40" s="23" t="n">
        <v>37561</v>
      </c>
      <c r="B40" s="30" t="n">
        <f aca="false">HLOOKUP($A40,'FWD Strips'!$A$3:$AM$6,4,FALSE())</f>
        <v>0</v>
      </c>
      <c r="C40" s="31" t="n">
        <f aca="false">B40-[1]Cover!B40</f>
        <v>-10000</v>
      </c>
      <c r="D40" s="52" t="n">
        <f aca="false">VLOOKUP($A40,'FWD Curves'!$A$3:$E$40,4,FALSE())</f>
        <v>3.24</v>
      </c>
      <c r="E40" s="53" t="n">
        <f aca="false">D40-[1]Cover!D40</f>
        <v>-0.0189999999999997</v>
      </c>
      <c r="F40" s="3" t="n">
        <f aca="false">HLOOKUP($A40,'FWD Strips'!$A$18:$AM$22,4,FALSE())</f>
        <v>-88800.0000000001</v>
      </c>
      <c r="G40" s="34" t="n">
        <f aca="false">F40-[1]Cover!F40</f>
        <v>-67199.9999999999</v>
      </c>
      <c r="I40" s="45"/>
      <c r="J40" s="45"/>
      <c r="K40" s="45"/>
      <c r="L40" s="45"/>
    </row>
    <row r="41" customFormat="false" ht="12.75" hidden="false" customHeight="false" outlineLevel="0" collapsed="false">
      <c r="A41" s="23" t="n">
        <v>37591</v>
      </c>
      <c r="B41" s="35" t="n">
        <f aca="false">HLOOKUP($A41,'FWD Strips'!$A$3:$AM$6,4,FALSE())</f>
        <v>0</v>
      </c>
      <c r="C41" s="36" t="n">
        <f aca="false">B41-[1]Cover!B41</f>
        <v>-10000</v>
      </c>
      <c r="D41" s="54" t="n">
        <f aca="false">VLOOKUP($A41,'FWD Curves'!$A$3:$E$40,4,FALSE())</f>
        <v>3.42</v>
      </c>
      <c r="E41" s="55" t="n">
        <f aca="false">D41-[1]Cover!D41</f>
        <v>-0.0190000000000001</v>
      </c>
      <c r="F41" s="39" t="n">
        <f aca="false">HLOOKUP($A41,'FWD Strips'!$A$18:$AM$22,4,FALSE())</f>
        <v>-91760.0000000001</v>
      </c>
      <c r="G41" s="40" t="n">
        <f aca="false">F41-[1]Cover!F41</f>
        <v>-125240</v>
      </c>
      <c r="I41" s="45"/>
      <c r="J41" s="45"/>
      <c r="K41" s="45"/>
      <c r="L41" s="45"/>
    </row>
    <row r="42" customFormat="false" ht="13.5" hidden="false" customHeight="false" outlineLevel="0" collapsed="false">
      <c r="I42" s="45"/>
      <c r="J42" s="45"/>
      <c r="K42" s="45"/>
      <c r="L42" s="45"/>
    </row>
    <row r="43" customFormat="false" ht="13.5" hidden="false" customHeight="false" outlineLevel="0" collapsed="false">
      <c r="B43" s="3" t="n">
        <f aca="false">SUM(B29:B41)</f>
        <v>157500</v>
      </c>
      <c r="C43" s="3" t="n">
        <f aca="false">B43-[1]Cover!B43</f>
        <v>37500</v>
      </c>
      <c r="D43" s="3"/>
      <c r="E43" s="3"/>
      <c r="F43" s="3" t="n">
        <f aca="false">SUM(F29:F41)</f>
        <v>-1054212.5</v>
      </c>
      <c r="G43" s="43" t="n">
        <f aca="false">F43-[1]Cover!F43</f>
        <v>-101089.999999999</v>
      </c>
      <c r="I43" s="45"/>
      <c r="J43" s="45"/>
      <c r="K43" s="45"/>
      <c r="L43" s="45"/>
    </row>
    <row r="46" customFormat="false" ht="13.5" hidden="false" customHeight="false" outlineLevel="0" collapsed="false">
      <c r="P46" s="11" t="n">
        <v>36999</v>
      </c>
    </row>
    <row r="47" customFormat="false" ht="15.75" hidden="false" customHeight="false" outlineLevel="0" collapsed="false">
      <c r="D47" s="0" t="n">
        <v>14.25</v>
      </c>
      <c r="P47" s="56" t="s">
        <v>16</v>
      </c>
      <c r="R47" s="57"/>
      <c r="S47" s="58" t="n">
        <f aca="false">Graph!D53</f>
        <v>923091</v>
      </c>
    </row>
    <row r="48" customFormat="false" ht="13.5" hidden="false" customHeight="false" outlineLevel="0" collapsed="false">
      <c r="D48" s="0" t="n">
        <v>16</v>
      </c>
      <c r="P48" s="59"/>
    </row>
    <row r="49" customFormat="false" ht="15.75" hidden="false" customHeight="false" outlineLevel="0" collapsed="false">
      <c r="D49" s="0" t="n">
        <v>16.25</v>
      </c>
      <c r="P49" s="56" t="s">
        <v>17</v>
      </c>
      <c r="R49" s="57"/>
      <c r="S49" s="58"/>
    </row>
    <row r="50" customFormat="false" ht="12.75" hidden="false" customHeight="false" outlineLevel="0" collapsed="false">
      <c r="P50" s="59"/>
    </row>
    <row r="51" customFormat="false" ht="12.75" hidden="false" customHeight="false" outlineLevel="0" collapsed="false">
      <c r="D51" s="0" t="n">
        <v>15.35</v>
      </c>
      <c r="P51" s="59"/>
      <c r="R51" s="59"/>
      <c r="S51" s="60"/>
      <c r="T51" s="59"/>
    </row>
    <row r="52" customFormat="false" ht="13.5" hidden="false" customHeight="false" outlineLevel="0" collapsed="false">
      <c r="D52" s="0" t="n">
        <v>14</v>
      </c>
      <c r="P52" s="59"/>
    </row>
    <row r="53" customFormat="false" ht="18.75" hidden="false" customHeight="false" outlineLevel="0" collapsed="false">
      <c r="D53" s="0" t="n">
        <v>17</v>
      </c>
      <c r="P53" s="61" t="s">
        <v>18</v>
      </c>
      <c r="R53" s="62"/>
      <c r="S53" s="63" t="n">
        <f aca="false">S22+G43</f>
        <v>-900275.600000002</v>
      </c>
    </row>
    <row r="54" customFormat="false" ht="12.75" hidden="false" customHeight="false" outlineLevel="0" collapsed="false">
      <c r="D54" s="0" t="n">
        <v>17.5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G7" activeCellId="0" sqref="G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42"/>
    <col collapsed="false" customWidth="true" hidden="false" outlineLevel="0" max="3" min="3" style="0" width="10.13"/>
    <col collapsed="false" customWidth="true" hidden="false" outlineLevel="0" max="4" min="4" style="0" width="11.99"/>
    <col collapsed="false" customWidth="true" hidden="false" outlineLevel="0" max="5" min="5" style="0" width="9.99"/>
    <col collapsed="false" customWidth="true" hidden="false" outlineLevel="0" max="6" min="6" style="21" width="9.14"/>
  </cols>
  <sheetData>
    <row r="1" customFormat="false" ht="12.75" hidden="false" customHeight="false" outlineLevel="0" collapsed="false">
      <c r="A1" s="156"/>
      <c r="B1" s="157"/>
      <c r="C1" s="158" t="s">
        <v>95</v>
      </c>
      <c r="D1" s="157"/>
      <c r="E1" s="157"/>
      <c r="F1" s="157"/>
    </row>
    <row r="2" customFormat="false" ht="12.75" hidden="false" customHeight="false" outlineLevel="0" collapsed="false">
      <c r="B2" s="159" t="s">
        <v>2</v>
      </c>
      <c r="C2" s="159" t="s">
        <v>96</v>
      </c>
      <c r="D2" s="159" t="s">
        <v>94</v>
      </c>
      <c r="E2" s="159"/>
      <c r="F2" s="159" t="s">
        <v>11</v>
      </c>
      <c r="G2" s="159"/>
    </row>
    <row r="3" customFormat="false" ht="12.75" hidden="false" customHeight="false" outlineLevel="0" collapsed="false">
      <c r="A3" s="23" t="n">
        <v>37196</v>
      </c>
      <c r="B3" s="160" t="n">
        <v>17.5</v>
      </c>
      <c r="C3" s="160" t="n">
        <v>20</v>
      </c>
      <c r="D3" s="161" t="n">
        <v>4.35</v>
      </c>
      <c r="F3" s="162" t="n">
        <v>21</v>
      </c>
      <c r="G3" s="0" t="n">
        <v>0</v>
      </c>
      <c r="H3" s="163" t="n">
        <v>0</v>
      </c>
      <c r="J3" s="69" t="n">
        <v>0.55</v>
      </c>
    </row>
    <row r="4" customFormat="false" ht="12.75" hidden="false" customHeight="false" outlineLevel="0" collapsed="false">
      <c r="A4" s="23" t="n">
        <v>37226</v>
      </c>
      <c r="B4" s="160" t="n">
        <v>16</v>
      </c>
      <c r="C4" s="160" t="n">
        <v>22.75</v>
      </c>
      <c r="D4" s="164" t="n">
        <v>2.606</v>
      </c>
      <c r="F4" s="162" t="n">
        <v>20</v>
      </c>
      <c r="H4" s="0" t="n">
        <f aca="false">H3-G3</f>
        <v>0</v>
      </c>
      <c r="J4" s="0" t="s">
        <v>97</v>
      </c>
    </row>
    <row r="5" customFormat="false" ht="12.75" hidden="false" customHeight="false" outlineLevel="0" collapsed="false">
      <c r="A5" s="23" t="n">
        <v>37257</v>
      </c>
      <c r="B5" s="165" t="n">
        <f aca="false">VLOOKUP($A5,'Curve Summary'!$A$11:$K$59,11,FALSE())+J5</f>
        <v>19.704</v>
      </c>
      <c r="C5" s="165" t="n">
        <f aca="false">VLOOKUP($A5,'Curve Summary'!$A$11:$K$59,2,FALSE())</f>
        <v>25.32</v>
      </c>
      <c r="D5" s="164" t="n">
        <v>2.915</v>
      </c>
      <c r="F5" s="162" t="n">
        <v>22</v>
      </c>
      <c r="G5" s="165"/>
      <c r="H5" s="0" t="n">
        <v>2.951</v>
      </c>
      <c r="I5" s="166"/>
      <c r="J5" s="0" t="n">
        <f aca="false">K5+$J$3</f>
        <v>0.55</v>
      </c>
      <c r="K5" s="0" t="n">
        <v>0</v>
      </c>
      <c r="L5" s="0" t="n">
        <v>19.47</v>
      </c>
    </row>
    <row r="6" customFormat="false" ht="12.75" hidden="false" customHeight="false" outlineLevel="0" collapsed="false">
      <c r="A6" s="23" t="n">
        <v>37288</v>
      </c>
      <c r="B6" s="165" t="n">
        <f aca="false">VLOOKUP($A6,'Curve Summary'!$A$11:$K$59,11,FALSE())+J6</f>
        <v>18.6985454545455</v>
      </c>
      <c r="C6" s="165" t="n">
        <f aca="false">VLOOKUP($A6,'Curve Summary'!$A$11:$K$59,2,FALSE())</f>
        <v>24.57</v>
      </c>
      <c r="D6" s="164" t="n">
        <v>2.97</v>
      </c>
      <c r="F6" s="162" t="n">
        <v>20</v>
      </c>
      <c r="G6" s="165"/>
      <c r="H6" s="0" t="n">
        <v>3.006</v>
      </c>
      <c r="I6" s="166"/>
      <c r="J6" s="0" t="n">
        <f aca="false">K6+$J$3</f>
        <v>0.55</v>
      </c>
      <c r="K6" s="0" t="n">
        <v>0</v>
      </c>
    </row>
    <row r="7" customFormat="false" ht="12.75" hidden="false" customHeight="false" outlineLevel="0" collapsed="false">
      <c r="A7" s="23" t="n">
        <v>37316</v>
      </c>
      <c r="B7" s="165" t="n">
        <f aca="false">VLOOKUP($A7,'Curve Summary'!$A$11:$K$59,11,FALSE())+J7</f>
        <v>18.5306274509804</v>
      </c>
      <c r="C7" s="165" t="n">
        <f aca="false">VLOOKUP($A7,'Curve Summary'!$A$11:$K$59,2,FALSE())</f>
        <v>24.75</v>
      </c>
      <c r="D7" s="164" t="n">
        <v>2.935</v>
      </c>
      <c r="F7" s="162" t="n">
        <v>21</v>
      </c>
      <c r="G7" s="165"/>
      <c r="H7" s="0" t="n">
        <v>2.972</v>
      </c>
      <c r="I7" s="166"/>
      <c r="J7" s="0" t="n">
        <f aca="false">K7+$J$3</f>
        <v>0.55</v>
      </c>
      <c r="K7" s="0" t="n">
        <v>0</v>
      </c>
    </row>
    <row r="8" customFormat="false" ht="12.75" hidden="false" customHeight="false" outlineLevel="0" collapsed="false">
      <c r="A8" s="23" t="n">
        <v>37347</v>
      </c>
      <c r="B8" s="165" t="n">
        <f aca="false">VLOOKUP($A8,'Curve Summary'!$A$11:$K$59,11,FALSE())+J8</f>
        <v>17.8862608695652</v>
      </c>
      <c r="C8" s="165" t="n">
        <f aca="false">VLOOKUP($A8,'Curve Summary'!$A$11:$K$59,2,FALSE())</f>
        <v>24.45</v>
      </c>
      <c r="D8" s="164" t="n">
        <v>2.99</v>
      </c>
      <c r="F8" s="162" t="n">
        <v>22</v>
      </c>
      <c r="G8" s="165"/>
      <c r="H8" s="0" t="n">
        <v>2.911</v>
      </c>
      <c r="I8" s="166"/>
      <c r="J8" s="0" t="n">
        <f aca="false">K8+$J$3</f>
        <v>0.55</v>
      </c>
      <c r="K8" s="0" t="n">
        <v>0</v>
      </c>
    </row>
    <row r="9" customFormat="false" ht="12.75" hidden="false" customHeight="false" outlineLevel="0" collapsed="false">
      <c r="A9" s="23" t="n">
        <v>37377</v>
      </c>
      <c r="B9" s="165" t="n">
        <f aca="false">VLOOKUP($A9,'Curve Summary'!$A$11:$K$59,11,FALSE())+J9</f>
        <v>18.8762448979592</v>
      </c>
      <c r="C9" s="165" t="n">
        <f aca="false">VLOOKUP($A9,'Curve Summary'!$A$11:$K$59,2,FALSE())</f>
        <v>26.795</v>
      </c>
      <c r="D9" s="164" t="n">
        <v>2.99</v>
      </c>
      <c r="F9" s="162" t="n">
        <v>22</v>
      </c>
      <c r="G9" s="165"/>
      <c r="H9" s="0" t="n">
        <v>2.949</v>
      </c>
      <c r="I9" s="166"/>
      <c r="J9" s="0" t="n">
        <f aca="false">K9+$J$3</f>
        <v>0.55</v>
      </c>
      <c r="K9" s="0" t="n">
        <v>0</v>
      </c>
    </row>
    <row r="10" customFormat="false" ht="12.75" hidden="false" customHeight="false" outlineLevel="0" collapsed="false">
      <c r="A10" s="23" t="n">
        <v>37408</v>
      </c>
      <c r="B10" s="165" t="n">
        <f aca="false">VLOOKUP($A10,'Curve Summary'!$A$11:$K$59,11,FALSE())+J10</f>
        <v>20.5758</v>
      </c>
      <c r="C10" s="165" t="n">
        <f aca="false">VLOOKUP($A10,'Curve Summary'!$A$11:$K$59,2,FALSE())</f>
        <v>30.45</v>
      </c>
      <c r="D10" s="164" t="n">
        <v>2.99</v>
      </c>
      <c r="F10" s="162" t="n">
        <v>20</v>
      </c>
      <c r="G10" s="165"/>
      <c r="H10" s="0" t="n">
        <v>2.987</v>
      </c>
      <c r="I10" s="166"/>
      <c r="J10" s="0" t="n">
        <f aca="false">K10+$J$3</f>
        <v>0.55</v>
      </c>
      <c r="K10" s="0" t="n">
        <v>0</v>
      </c>
    </row>
    <row r="11" customFormat="false" ht="12.75" hidden="false" customHeight="false" outlineLevel="0" collapsed="false">
      <c r="A11" s="23" t="n">
        <v>37438</v>
      </c>
      <c r="B11" s="165" t="n">
        <f aca="false">VLOOKUP($A11,'Curve Summary'!$A$11:$K$59,11,FALSE())+J11</f>
        <v>24.548</v>
      </c>
      <c r="C11" s="165" t="n">
        <f aca="false">VLOOKUP($A11,'Curve Summary'!$A$11:$K$59,2,FALSE())</f>
        <v>38.35</v>
      </c>
      <c r="D11" s="164" t="n">
        <v>2.99</v>
      </c>
      <c r="F11" s="162" t="n">
        <v>22</v>
      </c>
      <c r="G11" s="165"/>
      <c r="H11" s="0" t="n">
        <v>3.024</v>
      </c>
      <c r="I11" s="166"/>
      <c r="J11" s="0" t="n">
        <f aca="false">K11+$J$3</f>
        <v>0.55</v>
      </c>
      <c r="K11" s="0" t="n">
        <v>0</v>
      </c>
    </row>
    <row r="12" customFormat="false" ht="12.75" hidden="false" customHeight="false" outlineLevel="0" collapsed="false">
      <c r="A12" s="23" t="n">
        <v>37469</v>
      </c>
      <c r="B12" s="165" t="n">
        <f aca="false">VLOOKUP($A12,'Curve Summary'!$A$11:$K$59,11,FALSE())+J12</f>
        <v>24.3120816326531</v>
      </c>
      <c r="C12" s="165" t="n">
        <f aca="false">VLOOKUP($A12,'Curve Summary'!$A$11:$K$59,2,FALSE())</f>
        <v>38.35</v>
      </c>
      <c r="D12" s="164" t="n">
        <v>2.99</v>
      </c>
      <c r="F12" s="162" t="n">
        <v>22</v>
      </c>
      <c r="G12" s="165"/>
      <c r="H12" s="0" t="n">
        <v>3.057</v>
      </c>
      <c r="I12" s="166"/>
      <c r="J12" s="0" t="n">
        <f aca="false">K12+$J$3</f>
        <v>0.55</v>
      </c>
      <c r="K12" s="0" t="n">
        <v>0</v>
      </c>
    </row>
    <row r="13" customFormat="false" ht="12.75" hidden="false" customHeight="false" outlineLevel="0" collapsed="false">
      <c r="A13" s="23" t="n">
        <v>37500</v>
      </c>
      <c r="B13" s="165" t="n">
        <f aca="false">VLOOKUP($A13,'Curve Summary'!$A$11:$K$59,11,FALSE())+J13</f>
        <v>19.27988</v>
      </c>
      <c r="C13" s="165" t="n">
        <f aca="false">VLOOKUP($A13,'Curve Summary'!$A$11:$K$59,2,FALSE())</f>
        <v>27.5</v>
      </c>
      <c r="D13" s="164" t="n">
        <v>2.99</v>
      </c>
      <c r="F13" s="162" t="n">
        <v>20</v>
      </c>
      <c r="G13" s="165"/>
      <c r="H13" s="0" t="n">
        <v>3.06</v>
      </c>
      <c r="I13" s="166"/>
      <c r="J13" s="0" t="n">
        <f aca="false">K13+$J$3</f>
        <v>0.55</v>
      </c>
      <c r="K13" s="0" t="n">
        <v>0</v>
      </c>
    </row>
    <row r="14" customFormat="false" ht="12.75" hidden="false" customHeight="false" outlineLevel="0" collapsed="false">
      <c r="A14" s="23" t="n">
        <v>37530</v>
      </c>
      <c r="B14" s="165" t="n">
        <f aca="false">VLOOKUP($A14,'Curve Summary'!$A$11:$K$59,11,FALSE())+J14</f>
        <v>18.3658510638298</v>
      </c>
      <c r="C14" s="165" t="n">
        <f aca="false">VLOOKUP($A14,'Curve Summary'!$A$11:$K$59,2,FALSE())</f>
        <v>27.63</v>
      </c>
      <c r="D14" s="164" t="n">
        <v>2.99</v>
      </c>
      <c r="F14" s="162" t="n">
        <v>23</v>
      </c>
      <c r="G14" s="165"/>
      <c r="H14" s="0" t="n">
        <v>3.079</v>
      </c>
      <c r="I14" s="166"/>
      <c r="J14" s="0" t="n">
        <f aca="false">K14+$J$3</f>
        <v>0.55</v>
      </c>
      <c r="K14" s="0" t="n">
        <v>0</v>
      </c>
    </row>
    <row r="15" customFormat="false" ht="12.75" hidden="false" customHeight="false" outlineLevel="0" collapsed="false">
      <c r="A15" s="23" t="n">
        <v>37561</v>
      </c>
      <c r="B15" s="165" t="n">
        <f aca="false">VLOOKUP($A15,'Curve Summary'!$A$11:$K$59,11,FALSE())+J15</f>
        <v>18.936</v>
      </c>
      <c r="C15" s="165" t="n">
        <f aca="false">VLOOKUP($A15,'Curve Summary'!$A$11:$K$59,2,FALSE())</f>
        <v>26.63</v>
      </c>
      <c r="D15" s="164" t="n">
        <v>3.24</v>
      </c>
      <c r="F15" s="162" t="n">
        <v>20</v>
      </c>
      <c r="G15" s="165"/>
      <c r="H15" s="0" t="n">
        <v>3.259</v>
      </c>
      <c r="I15" s="166"/>
      <c r="J15" s="0" t="n">
        <f aca="false">K15+$J$3</f>
        <v>0.55</v>
      </c>
      <c r="K15" s="0" t="n">
        <v>0</v>
      </c>
    </row>
    <row r="16" customFormat="false" ht="12.75" hidden="false" customHeight="false" outlineLevel="0" collapsed="false">
      <c r="A16" s="23" t="n">
        <v>37591</v>
      </c>
      <c r="B16" s="165" t="n">
        <f aca="false">VLOOKUP($A16,'Curve Summary'!$A$11:$K$59,11,FALSE())+J16</f>
        <v>20.0168823529412</v>
      </c>
      <c r="C16" s="165" t="n">
        <f aca="false">VLOOKUP($A16,'Curve Summary'!$A$11:$K$59,2,FALSE())</f>
        <v>27.03</v>
      </c>
      <c r="D16" s="164" t="n">
        <v>3.42</v>
      </c>
      <c r="F16" s="162" t="n">
        <v>21</v>
      </c>
      <c r="G16" s="165"/>
      <c r="H16" s="0" t="n">
        <v>3.439</v>
      </c>
      <c r="I16" s="166"/>
      <c r="J16" s="0" t="n">
        <f aca="false">K16+$J$3</f>
        <v>0.55</v>
      </c>
      <c r="K16" s="0" t="n">
        <v>0</v>
      </c>
    </row>
    <row r="17" customFormat="false" ht="12.75" hidden="false" customHeight="false" outlineLevel="0" collapsed="false">
      <c r="A17" s="23" t="n">
        <v>37622</v>
      </c>
      <c r="B17" s="165" t="n">
        <f aca="false">VLOOKUP($A17,'Curve Summary'!$A$11:$K$59,11,FALSE())</f>
        <v>21.4944081632653</v>
      </c>
      <c r="C17" s="165" t="n">
        <f aca="false">VLOOKUP($A17,'Curve Summary'!$A$11:$K$59,2,FALSE())</f>
        <v>29.42</v>
      </c>
      <c r="D17" s="167"/>
      <c r="F17" s="162" t="n">
        <v>22</v>
      </c>
    </row>
    <row r="18" customFormat="false" ht="12.75" hidden="false" customHeight="false" outlineLevel="0" collapsed="false">
      <c r="A18" s="23" t="n">
        <v>37653</v>
      </c>
      <c r="B18" s="165" t="n">
        <f aca="false">VLOOKUP($A18,'Curve Summary'!$A$11:$K$59,11,FALSE())</f>
        <v>21.4676363636364</v>
      </c>
      <c r="C18" s="165" t="n">
        <f aca="false">VLOOKUP($A18,'Curve Summary'!$A$11:$K$59,2,FALSE())</f>
        <v>28.27</v>
      </c>
      <c r="D18" s="167"/>
      <c r="F18" s="162" t="n">
        <v>20</v>
      </c>
    </row>
    <row r="19" customFormat="false" ht="12.75" hidden="false" customHeight="false" outlineLevel="0" collapsed="false">
      <c r="A19" s="23" t="n">
        <v>37681</v>
      </c>
      <c r="B19" s="165" t="n">
        <f aca="false">VLOOKUP($A19,'Curve Summary'!$A$11:$K$59,11,FALSE())</f>
        <v>20.6210196078431</v>
      </c>
      <c r="C19" s="165" t="n">
        <f aca="false">VLOOKUP($A19,'Curve Summary'!$A$11:$K$59,2,FALSE())</f>
        <v>26.666</v>
      </c>
      <c r="D19" s="167"/>
      <c r="F19" s="162" t="n">
        <v>21</v>
      </c>
    </row>
    <row r="20" customFormat="false" ht="12.75" hidden="false" customHeight="false" outlineLevel="0" collapsed="false">
      <c r="A20" s="23" t="n">
        <v>37712</v>
      </c>
      <c r="B20" s="165" t="n">
        <f aca="false">VLOOKUP($A20,'Curve Summary'!$A$11:$K$59,11,FALSE())</f>
        <v>19.7593043478261</v>
      </c>
      <c r="C20" s="165" t="n">
        <f aca="false">VLOOKUP($A20,'Curve Summary'!$A$11:$K$59,2,FALSE())</f>
        <v>27.45</v>
      </c>
      <c r="D20" s="167"/>
      <c r="F20" s="162" t="n">
        <v>22</v>
      </c>
    </row>
    <row r="21" customFormat="false" ht="12.75" hidden="false" customHeight="false" outlineLevel="0" collapsed="false">
      <c r="A21" s="23" t="n">
        <v>37742</v>
      </c>
      <c r="B21" s="165" t="n">
        <f aca="false">VLOOKUP($A21,'Curve Summary'!$A$11:$K$59,11,FALSE())</f>
        <v>20.5339607843137</v>
      </c>
      <c r="C21" s="165" t="n">
        <f aca="false">VLOOKUP($A21,'Curve Summary'!$A$11:$K$59,2,FALSE())</f>
        <v>29.7</v>
      </c>
      <c r="D21" s="167"/>
      <c r="F21" s="162" t="n">
        <v>21</v>
      </c>
    </row>
    <row r="22" customFormat="false" ht="12.75" hidden="false" customHeight="false" outlineLevel="0" collapsed="false">
      <c r="A22" s="23" t="n">
        <v>37773</v>
      </c>
      <c r="B22" s="165" t="n">
        <f aca="false">VLOOKUP($A22,'Curve Summary'!$A$11:$K$59,11,FALSE())</f>
        <v>21.9095833333333</v>
      </c>
      <c r="C22" s="165" t="n">
        <f aca="false">VLOOKUP($A22,'Curve Summary'!$A$11:$K$59,2,FALSE())</f>
        <v>33.25</v>
      </c>
      <c r="D22" s="167"/>
      <c r="F22" s="162" t="n">
        <v>21</v>
      </c>
    </row>
    <row r="23" customFormat="false" ht="12.75" hidden="false" customHeight="false" outlineLevel="0" collapsed="false">
      <c r="A23" s="23" t="n">
        <v>37803</v>
      </c>
      <c r="B23" s="165" t="n">
        <f aca="false">VLOOKUP($A23,'Curve Summary'!$A$11:$K$59,11,FALSE())</f>
        <v>25.3675918367347</v>
      </c>
      <c r="C23" s="165" t="n">
        <f aca="false">VLOOKUP($A23,'Curve Summary'!$A$11:$K$59,2,FALSE())</f>
        <v>41.99</v>
      </c>
      <c r="D23" s="167"/>
      <c r="F23" s="162" t="n">
        <v>22</v>
      </c>
    </row>
    <row r="24" customFormat="false" ht="12.75" hidden="false" customHeight="false" outlineLevel="0" collapsed="false">
      <c r="A24" s="23" t="n">
        <v>37834</v>
      </c>
      <c r="B24" s="165" t="n">
        <f aca="false">VLOOKUP($A24,'Curve Summary'!$A$11:$K$59,11,FALSE())</f>
        <v>24.6886666666667</v>
      </c>
      <c r="C24" s="165" t="n">
        <f aca="false">VLOOKUP($A24,'Curve Summary'!$A$11:$K$59,2,FALSE())</f>
        <v>41.59</v>
      </c>
      <c r="D24" s="167"/>
      <c r="F24" s="162" t="n">
        <v>21</v>
      </c>
    </row>
    <row r="25" customFormat="false" ht="12.75" hidden="false" customHeight="false" outlineLevel="0" collapsed="false">
      <c r="A25" s="23" t="n">
        <v>37865</v>
      </c>
      <c r="B25" s="165" t="n">
        <f aca="false">VLOOKUP($A25,'Curve Summary'!$A$11:$K$59,11,FALSE())</f>
        <v>19.1329583333333</v>
      </c>
      <c r="C25" s="165" t="n">
        <f aca="false">VLOOKUP($A25,'Curve Summary'!$A$11:$K$59,2,FALSE())</f>
        <v>30.45</v>
      </c>
      <c r="D25" s="167"/>
      <c r="F25" s="162" t="n">
        <v>21</v>
      </c>
    </row>
    <row r="26" customFormat="false" ht="12.75" hidden="false" customHeight="false" outlineLevel="0" collapsed="false">
      <c r="A26" s="23" t="n">
        <v>37895</v>
      </c>
      <c r="B26" s="165" t="n">
        <f aca="false">VLOOKUP($A26,'Curve Summary'!$A$11:$K$59,11,FALSE())</f>
        <v>17.965</v>
      </c>
      <c r="C26" s="165" t="n">
        <f aca="false">VLOOKUP($A26,'Curve Summary'!$A$11:$K$59,2,FALSE())</f>
        <v>28.77</v>
      </c>
      <c r="D26" s="167"/>
      <c r="F26" s="162" t="n">
        <v>23</v>
      </c>
    </row>
    <row r="27" customFormat="false" ht="12.75" hidden="false" customHeight="false" outlineLevel="0" collapsed="false">
      <c r="A27" s="23" t="n">
        <v>37926</v>
      </c>
      <c r="B27" s="165" t="n">
        <f aca="false">VLOOKUP($A27,'Curve Summary'!$A$11:$K$59,11,FALSE())</f>
        <v>18.5528461538462</v>
      </c>
      <c r="C27" s="165" t="n">
        <f aca="false">VLOOKUP($A27,'Curve Summary'!$A$11:$K$59,2,FALSE())</f>
        <v>27.77</v>
      </c>
      <c r="D27" s="167"/>
      <c r="F27" s="162" t="n">
        <v>19</v>
      </c>
    </row>
    <row r="28" customFormat="false" ht="12.75" hidden="false" customHeight="false" outlineLevel="0" collapsed="false">
      <c r="A28" s="23" t="n">
        <v>37956</v>
      </c>
      <c r="B28" s="165" t="n">
        <f aca="false">VLOOKUP($A28,'Curve Summary'!$A$11:$K$59,11,FALSE())</f>
        <v>19.477</v>
      </c>
      <c r="C28" s="165" t="n">
        <f aca="false">VLOOKUP($A28,'Curve Summary'!$A$11:$K$59,2,FALSE())</f>
        <v>28.67</v>
      </c>
      <c r="D28" s="167"/>
      <c r="F28" s="162" t="n">
        <v>22</v>
      </c>
    </row>
    <row r="29" customFormat="false" ht="12.75" hidden="false" customHeight="false" outlineLevel="0" collapsed="false">
      <c r="A29" s="23" t="n">
        <v>37987</v>
      </c>
      <c r="B29" s="165" t="n">
        <f aca="false">VLOOKUP($A29,'Curve Summary'!$A$11:$K$59,11,FALSE())</f>
        <v>22.3082745098039</v>
      </c>
      <c r="C29" s="165" t="n">
        <f aca="false">VLOOKUP($A29,'Curve Summary'!$A$11:$K$59,2,FALSE())</f>
        <v>29.46</v>
      </c>
      <c r="D29" s="167"/>
    </row>
    <row r="30" customFormat="false" ht="12.75" hidden="false" customHeight="false" outlineLevel="0" collapsed="false">
      <c r="A30" s="23" t="n">
        <v>38018</v>
      </c>
      <c r="B30" s="165" t="n">
        <f aca="false">VLOOKUP($A30,'Curve Summary'!$A$11:$K$59,11,FALSE())</f>
        <v>22.3766382978723</v>
      </c>
      <c r="C30" s="165" t="n">
        <f aca="false">VLOOKUP($A30,'Curve Summary'!$A$11:$K$59,2,FALSE())</f>
        <v>28.71</v>
      </c>
      <c r="D30" s="167"/>
    </row>
    <row r="31" customFormat="false" ht="12.75" hidden="false" customHeight="false" outlineLevel="0" collapsed="false">
      <c r="A31" s="23" t="n">
        <v>38047</v>
      </c>
      <c r="B31" s="165" t="n">
        <f aca="false">VLOOKUP($A31,'Curve Summary'!$A$11:$K$59,11,FALSE())</f>
        <v>20.9891914893617</v>
      </c>
      <c r="C31" s="165" t="n">
        <f aca="false">VLOOKUP($A31,'Curve Summary'!$A$11:$K$59,2,FALSE())</f>
        <v>27.146</v>
      </c>
      <c r="D31" s="167"/>
    </row>
    <row r="32" customFormat="false" ht="12.75" hidden="false" customHeight="false" outlineLevel="0" collapsed="false">
      <c r="A32" s="23" t="n">
        <v>38078</v>
      </c>
      <c r="B32" s="165" t="n">
        <f aca="false">VLOOKUP($A32,'Curve Summary'!$A$11:$K$59,11,FALSE())</f>
        <v>20.5506086956522</v>
      </c>
      <c r="C32" s="165" t="n">
        <f aca="false">VLOOKUP($A32,'Curve Summary'!$A$11:$K$59,2,FALSE())</f>
        <v>27.93</v>
      </c>
      <c r="D32" s="167"/>
    </row>
    <row r="33" customFormat="false" ht="12.75" hidden="false" customHeight="false" outlineLevel="0" collapsed="false">
      <c r="A33" s="23" t="n">
        <v>38108</v>
      </c>
      <c r="B33" s="165" t="n">
        <f aca="false">VLOOKUP($A33,'Curve Summary'!$A$11:$K$59,11,FALSE())</f>
        <v>21.537320754717</v>
      </c>
      <c r="C33" s="165" t="n">
        <f aca="false">VLOOKUP($A33,'Curve Summary'!$A$11:$K$59,2,FALSE())</f>
        <v>29.89</v>
      </c>
      <c r="D33" s="167"/>
    </row>
    <row r="34" customFormat="false" ht="12.75" hidden="false" customHeight="false" outlineLevel="0" collapsed="false">
      <c r="A34" s="23" t="n">
        <v>38139</v>
      </c>
      <c r="B34" s="165" t="n">
        <f aca="false">VLOOKUP($A34,'Curve Summary'!$A$11:$K$59,11,FALSE())</f>
        <v>22.3692173913043</v>
      </c>
      <c r="C34" s="165" t="n">
        <f aca="false">VLOOKUP($A34,'Curve Summary'!$A$11:$K$59,2,FALSE())</f>
        <v>33.94</v>
      </c>
      <c r="D34" s="167"/>
    </row>
    <row r="35" customFormat="false" ht="12.75" hidden="false" customHeight="false" outlineLevel="0" collapsed="false">
      <c r="A35" s="23" t="n">
        <v>38169</v>
      </c>
      <c r="B35" s="165" t="n">
        <f aca="false">VLOOKUP($A35,'Curve Summary'!$A$11:$K$59,11,FALSE())</f>
        <v>26.5857254901961</v>
      </c>
      <c r="C35" s="165" t="n">
        <f aca="false">VLOOKUP($A35,'Curve Summary'!$A$11:$K$59,2,FALSE())</f>
        <v>43.49</v>
      </c>
      <c r="D35" s="167"/>
    </row>
    <row r="36" customFormat="false" ht="12.75" hidden="false" customHeight="false" outlineLevel="0" collapsed="false">
      <c r="A36" s="23" t="n">
        <v>38200</v>
      </c>
      <c r="B36" s="165" t="n">
        <f aca="false">VLOOKUP($A36,'Curve Summary'!$A$11:$K$59,11,FALSE())</f>
        <v>25.1400408163265</v>
      </c>
      <c r="C36" s="165" t="n">
        <f aca="false">VLOOKUP($A36,'Curve Summary'!$A$11:$K$59,2,FALSE())</f>
        <v>43.09</v>
      </c>
      <c r="D36" s="167"/>
    </row>
    <row r="37" customFormat="false" ht="12.75" hidden="false" customHeight="false" outlineLevel="0" collapsed="false">
      <c r="A37" s="23" t="n">
        <v>38231</v>
      </c>
      <c r="B37" s="165" t="n">
        <f aca="false">VLOOKUP($A37,'Curve Summary'!$A$11:$K$59,11,FALSE())</f>
        <v>19.9287916666667</v>
      </c>
      <c r="C37" s="165" t="n">
        <f aca="false">VLOOKUP($A37,'Curve Summary'!$A$11:$K$59,2,FALSE())</f>
        <v>30.84</v>
      </c>
      <c r="D37" s="167"/>
    </row>
    <row r="38" customFormat="false" ht="12.75" hidden="false" customHeight="false" outlineLevel="0" collapsed="false">
      <c r="A38" s="23" t="n">
        <v>38261</v>
      </c>
      <c r="B38" s="165" t="n">
        <f aca="false">VLOOKUP($A38,'Curve Summary'!$A$11:$K$59,11,FALSE())</f>
        <v>19.138137254902</v>
      </c>
      <c r="C38" s="165" t="n">
        <f aca="false">VLOOKUP($A38,'Curve Summary'!$A$11:$K$59,2,FALSE())</f>
        <v>29.06</v>
      </c>
      <c r="D38" s="167"/>
    </row>
    <row r="39" customFormat="false" ht="12.75" hidden="false" customHeight="false" outlineLevel="0" collapsed="false">
      <c r="A39" s="23" t="n">
        <v>38292</v>
      </c>
      <c r="B39" s="165" t="n">
        <f aca="false">VLOOKUP($A39,'Curve Summary'!$A$11:$K$59,11,FALSE())</f>
        <v>19.0012083333333</v>
      </c>
      <c r="C39" s="165" t="n">
        <f aca="false">VLOOKUP($A39,'Curve Summary'!$A$11:$K$59,2,FALSE())</f>
        <v>28.06</v>
      </c>
      <c r="D39" s="167"/>
    </row>
    <row r="40" customFormat="false" ht="12.75" hidden="false" customHeight="false" outlineLevel="0" collapsed="false">
      <c r="A40" s="23" t="n">
        <v>38322</v>
      </c>
      <c r="B40" s="165" t="n">
        <f aca="false">VLOOKUP($A40,'Curve Summary'!$A$11:$K$59,11,FALSE())</f>
        <v>20.1064042553192</v>
      </c>
      <c r="C40" s="165" t="n">
        <f aca="false">VLOOKUP($A40,'Curve Summary'!$A$11:$K$59,2,FALSE())</f>
        <v>28.96</v>
      </c>
      <c r="D40" s="167"/>
    </row>
    <row r="42" customFormat="false" ht="12.75" hidden="false" customHeight="false" outlineLevel="0" collapsed="false">
      <c r="A42" s="103" t="s">
        <v>98</v>
      </c>
      <c r="B42" s="168" t="n">
        <f aca="false">SUMPRODUCT(B3:B4,$F3:$F4)/$F42</f>
        <v>2.69607843137255</v>
      </c>
      <c r="C42" s="168"/>
      <c r="D42" s="168"/>
      <c r="F42" s="169" t="n">
        <v>255</v>
      </c>
    </row>
    <row r="43" customFormat="false" ht="12.75" hidden="false" customHeight="false" outlineLevel="0" collapsed="false">
      <c r="A43" s="103" t="s">
        <v>88</v>
      </c>
      <c r="B43" s="168" t="n">
        <f aca="false">SUMPRODUCT(B5:B16,$F5:$F16)/$F43</f>
        <v>19.9956929891971</v>
      </c>
      <c r="C43" s="168"/>
      <c r="D43" s="168"/>
      <c r="F43" s="169" t="n">
        <v>255</v>
      </c>
    </row>
    <row r="44" customFormat="false" ht="12.75" hidden="false" customHeight="false" outlineLevel="0" collapsed="false">
      <c r="A44" s="103" t="s">
        <v>89</v>
      </c>
      <c r="B44" s="168" t="n">
        <f aca="false">SUMPRODUCT(B17:B28,$F17:$F28)/$F44</f>
        <v>20.9169586787579</v>
      </c>
      <c r="C44" s="168"/>
      <c r="D44" s="168"/>
      <c r="F44" s="169" t="n">
        <v>255</v>
      </c>
    </row>
    <row r="45" customFormat="false" ht="12.75" hidden="false" customHeight="false" outlineLevel="0" collapsed="false">
      <c r="A45" s="103" t="s">
        <v>90</v>
      </c>
      <c r="B45" s="168"/>
    </row>
    <row r="46" customFormat="false" ht="12.75" hidden="false" customHeight="false" outlineLevel="0" collapsed="false">
      <c r="A46" s="103" t="s">
        <v>99</v>
      </c>
      <c r="B46" s="168" t="e">
        <f aca="false">SUMPRODUCT(#REF!,#REF!)/$F46</f>
        <v>#REF!</v>
      </c>
      <c r="C46" s="168"/>
      <c r="D46" s="168"/>
      <c r="F46" s="21" t="n">
        <v>63</v>
      </c>
    </row>
    <row r="47" customFormat="false" ht="12.75" hidden="false" customHeight="false" outlineLevel="0" collapsed="false">
      <c r="A47" s="103" t="s">
        <v>100</v>
      </c>
      <c r="B47" s="168" t="e">
        <f aca="false">SUMPRODUCT(#REF!,#REF!)/$F47</f>
        <v>#REF!</v>
      </c>
      <c r="C47" s="168"/>
      <c r="D47" s="168"/>
      <c r="F47" s="21" t="n">
        <v>63</v>
      </c>
    </row>
    <row r="48" customFormat="false" ht="12.75" hidden="false" customHeight="false" outlineLevel="0" collapsed="false">
      <c r="A48" s="103" t="s">
        <v>101</v>
      </c>
      <c r="B48" s="168" t="e">
        <f aca="false">SUMPRODUCT(#REF!,#REF!)/$F48</f>
        <v>#REF!</v>
      </c>
      <c r="C48" s="168"/>
      <c r="D48" s="168"/>
      <c r="F48" s="21" t="n">
        <v>64</v>
      </c>
    </row>
    <row r="49" customFormat="false" ht="12.75" hidden="false" customHeight="false" outlineLevel="0" collapsed="false">
      <c r="A49" s="103" t="s">
        <v>102</v>
      </c>
      <c r="B49" s="168" t="e">
        <f aca="false">SUMPRODUCT(#REF!,#REF!)/$F49</f>
        <v>#REF!</v>
      </c>
      <c r="C49" s="168"/>
      <c r="D49" s="168"/>
      <c r="F49" s="21" t="n">
        <v>64</v>
      </c>
    </row>
    <row r="50" customFormat="false" ht="12.75" hidden="false" customHeight="false" outlineLevel="0" collapsed="false">
      <c r="A50" s="103" t="s">
        <v>103</v>
      </c>
      <c r="B50" s="168" t="e">
        <f aca="false">SUMPRODUCT(#REF!,#REF!)/$F50</f>
        <v>#REF!</v>
      </c>
      <c r="C50" s="168"/>
      <c r="D50" s="168"/>
      <c r="F50" s="21" t="n">
        <v>63</v>
      </c>
    </row>
    <row r="51" customFormat="false" ht="12.75" hidden="false" customHeight="false" outlineLevel="0" collapsed="false">
      <c r="A51" s="103" t="s">
        <v>104</v>
      </c>
      <c r="B51" s="168" t="n">
        <f aca="false">SUMPRODUCT(B3:B4,$F3:$F4)/$F51</f>
        <v>10.7421875</v>
      </c>
      <c r="C51" s="168"/>
      <c r="D51" s="168"/>
      <c r="F51" s="21" t="n">
        <v>64</v>
      </c>
    </row>
    <row r="52" customFormat="false" ht="12.75" hidden="false" customHeight="false" outlineLevel="0" collapsed="false">
      <c r="A52" s="103" t="s">
        <v>105</v>
      </c>
      <c r="B52" s="168" t="n">
        <f aca="false">SUMPRODUCT(B5:B7,$F5:$F7)/$F52</f>
        <v>18.9936838978015</v>
      </c>
      <c r="C52" s="168"/>
      <c r="D52" s="168"/>
      <c r="F52" s="21" t="n">
        <v>63</v>
      </c>
    </row>
    <row r="53" customFormat="false" ht="12.75" hidden="false" customHeight="false" outlineLevel="0" collapsed="false">
      <c r="A53" s="103" t="s">
        <v>106</v>
      </c>
      <c r="B53" s="168" t="n">
        <f aca="false">SUMPRODUCT(B8:B10,$F8:$F10)/$F53</f>
        <v>19.0670488575865</v>
      </c>
      <c r="C53" s="168"/>
      <c r="D53" s="168"/>
      <c r="F53" s="21" t="n">
        <v>64</v>
      </c>
    </row>
    <row r="54" customFormat="false" ht="12.75" hidden="false" customHeight="false" outlineLevel="0" collapsed="false">
      <c r="A54" s="103" t="s">
        <v>107</v>
      </c>
      <c r="B54" s="168" t="n">
        <f aca="false">SUMPRODUCT(B11:B13,$F11:$F13)/$F54</f>
        <v>22.8206155612245</v>
      </c>
      <c r="C54" s="168"/>
      <c r="D54" s="168"/>
      <c r="F54" s="21" t="n">
        <v>64</v>
      </c>
    </row>
    <row r="55" customFormat="false" ht="12.75" hidden="false" customHeight="false" outlineLevel="0" collapsed="false">
      <c r="A55" s="103" t="s">
        <v>108</v>
      </c>
      <c r="B55" s="168" t="n">
        <f aca="false">SUMPRODUCT(B14:B16,$F14:$F16)/$F55</f>
        <v>19.0857672481227</v>
      </c>
      <c r="C55" s="168"/>
      <c r="D55" s="168"/>
      <c r="F55" s="21" t="n">
        <v>64</v>
      </c>
    </row>
    <row r="56" customFormat="false" ht="12.75" hidden="false" customHeight="false" outlineLevel="0" collapsed="false">
      <c r="A56" s="103" t="s">
        <v>109</v>
      </c>
      <c r="B56" s="168" t="n">
        <f aca="false">SUMPRODUCT(B17:B19,$F17:$F19)/$F56</f>
        <v>21.1947796607821</v>
      </c>
      <c r="C56" s="168"/>
      <c r="D56" s="168"/>
      <c r="F56" s="21" t="n">
        <v>63</v>
      </c>
    </row>
    <row r="57" customFormat="false" ht="12.75" hidden="false" customHeight="false" outlineLevel="0" collapsed="false">
      <c r="A57" s="103" t="s">
        <v>110</v>
      </c>
      <c r="B57" s="168" t="n">
        <f aca="false">SUMPRODUCT(B20:B22,$F20:$F22)/$F57</f>
        <v>20.7190487831682</v>
      </c>
      <c r="C57" s="168"/>
      <c r="D57" s="168"/>
      <c r="F57" s="21" t="n">
        <v>64</v>
      </c>
    </row>
    <row r="58" customFormat="false" ht="12.75" hidden="false" customHeight="false" outlineLevel="0" collapsed="false">
      <c r="A58" s="103" t="s">
        <v>111</v>
      </c>
      <c r="B58" s="168" t="n">
        <f aca="false">SUMPRODUCT(B23:B25,$F23:$F25)/$F58</f>
        <v>23.0990803970026</v>
      </c>
      <c r="C58" s="168"/>
      <c r="D58" s="168"/>
      <c r="F58" s="21" t="n">
        <v>64</v>
      </c>
    </row>
    <row r="59" customFormat="false" ht="12.75" hidden="false" customHeight="false" outlineLevel="0" collapsed="false">
      <c r="A59" s="103" t="s">
        <v>112</v>
      </c>
      <c r="B59" s="168" t="n">
        <f aca="false">SUMPRODUCT(B26:B28,$F26:$F28)/$F59</f>
        <v>18.6592668269231</v>
      </c>
      <c r="C59" s="168"/>
      <c r="D59" s="168"/>
      <c r="F59" s="21" t="n">
        <v>64</v>
      </c>
    </row>
    <row r="60" customFormat="false" ht="12.75" hidden="false" customHeight="false" outlineLevel="0" collapsed="false">
      <c r="A60" s="103" t="s">
        <v>113</v>
      </c>
      <c r="B60" s="168"/>
    </row>
    <row r="61" customFormat="false" ht="12.75" hidden="false" customHeight="false" outlineLevel="0" collapsed="false">
      <c r="A61" s="103" t="s">
        <v>114</v>
      </c>
      <c r="B61" s="168"/>
    </row>
    <row r="62" customFormat="false" ht="12.75" hidden="false" customHeight="false" outlineLevel="0" collapsed="false">
      <c r="A62" s="103" t="s">
        <v>115</v>
      </c>
      <c r="B62" s="168"/>
    </row>
    <row r="63" customFormat="false" ht="12.75" hidden="false" customHeight="false" outlineLevel="0" collapsed="false">
      <c r="A63" s="103" t="s">
        <v>116</v>
      </c>
      <c r="B63" s="168"/>
    </row>
    <row r="64" customFormat="false" ht="12.75" hidden="false" customHeight="false" outlineLevel="0" collapsed="false">
      <c r="A64" s="103" t="s">
        <v>117</v>
      </c>
      <c r="B64" s="168" t="e">
        <f aca="false">SUMPRODUCT(#REF!,#REF!)/$F64</f>
        <v>#REF!</v>
      </c>
      <c r="C64" s="168"/>
      <c r="D64" s="168"/>
      <c r="F64" s="21" t="n">
        <v>42</v>
      </c>
    </row>
    <row r="65" customFormat="false" ht="12.75" hidden="false" customHeight="false" outlineLevel="0" collapsed="false">
      <c r="A65" s="103" t="s">
        <v>118</v>
      </c>
      <c r="B65" s="168" t="n">
        <f aca="false">SUMPRODUCT(B5:B6,$F5:$F6)/$F65</f>
        <v>19.2252121212121</v>
      </c>
      <c r="C65" s="168"/>
      <c r="D65" s="168"/>
      <c r="F65" s="21" t="n">
        <v>42</v>
      </c>
    </row>
    <row r="66" customFormat="false" ht="12.75" hidden="false" customHeight="false" outlineLevel="0" collapsed="false">
      <c r="A66" s="103" t="s">
        <v>119</v>
      </c>
      <c r="B66" s="168" t="n">
        <f aca="false">SUMPRODUCT(B17:B18,$F17:$F18)/$F66</f>
        <v>21.4816596872515</v>
      </c>
      <c r="C66" s="168"/>
      <c r="D66" s="168"/>
      <c r="F66" s="21" t="n">
        <v>42</v>
      </c>
    </row>
    <row r="67" customFormat="false" ht="12.75" hidden="false" customHeight="false" outlineLevel="0" collapsed="false">
      <c r="A67" s="103" t="s">
        <v>120</v>
      </c>
      <c r="B67" s="168"/>
      <c r="C67" s="168"/>
      <c r="D67" s="168"/>
    </row>
    <row r="68" customFormat="false" ht="12.75" hidden="false" customHeight="false" outlineLevel="0" collapsed="false">
      <c r="A68" s="103" t="s">
        <v>121</v>
      </c>
      <c r="B68" s="168" t="e">
        <f aca="false">SUMPRODUCT(#REF!,#REF!)/$F68</f>
        <v>#REF!</v>
      </c>
      <c r="C68" s="168"/>
      <c r="D68" s="168"/>
      <c r="F68" s="21" t="n">
        <v>43</v>
      </c>
    </row>
    <row r="69" customFormat="false" ht="12.75" hidden="false" customHeight="false" outlineLevel="0" collapsed="false">
      <c r="A69" s="103" t="s">
        <v>122</v>
      </c>
      <c r="B69" s="168" t="e">
        <f aca="false">SUMPRODUCT(#REF!,#REF!)/$F69</f>
        <v>#REF!</v>
      </c>
      <c r="C69" s="168"/>
      <c r="D69" s="168"/>
      <c r="F69" s="21" t="n">
        <v>44</v>
      </c>
    </row>
    <row r="70" customFormat="false" ht="12.75" hidden="false" customHeight="false" outlineLevel="0" collapsed="false">
      <c r="A70" s="103" t="s">
        <v>123</v>
      </c>
      <c r="B70" s="168" t="n">
        <f aca="false">SUMPRODUCT(B11:B12,$F11:$F12)/$F70</f>
        <v>24.4300408163265</v>
      </c>
      <c r="C70" s="168"/>
      <c r="D70" s="168"/>
      <c r="F70" s="21" t="n">
        <v>44</v>
      </c>
    </row>
    <row r="71" customFormat="false" ht="12.75" hidden="false" customHeight="false" outlineLevel="0" collapsed="false">
      <c r="A71" s="103" t="s">
        <v>124</v>
      </c>
      <c r="B71" s="168" t="n">
        <f aca="false">SUMPRODUCT(B23:B24,$F23:$F24)/$F71</f>
        <v>25.0360237304224</v>
      </c>
      <c r="C71" s="168"/>
      <c r="D71" s="168"/>
      <c r="F71" s="21" t="n">
        <v>43</v>
      </c>
    </row>
    <row r="72" customFormat="false" ht="12.75" hidden="false" customHeight="false" outlineLevel="0" collapsed="false">
      <c r="A72" s="103" t="s">
        <v>125</v>
      </c>
      <c r="B72" s="168"/>
      <c r="C72" s="168"/>
      <c r="D72" s="168"/>
    </row>
    <row r="73" customFormat="false" ht="12.75" hidden="false" customHeight="false" outlineLevel="0" collapsed="false">
      <c r="A73" s="103" t="s">
        <v>126</v>
      </c>
      <c r="B73" s="168" t="e">
        <f aca="false">SUMPRODUCT(#REF!,#REF!)/$F73</f>
        <v>#REF!</v>
      </c>
      <c r="C73" s="168"/>
      <c r="D73" s="168"/>
      <c r="F73" s="21" t="n">
        <v>43</v>
      </c>
    </row>
    <row r="74" customFormat="false" ht="12.75" hidden="false" customHeight="false" outlineLevel="0" collapsed="false">
      <c r="A74" s="103" t="s">
        <v>127</v>
      </c>
      <c r="B74" s="168" t="n">
        <f aca="false">SUMPRODUCT(B7:B8,$F7:$F8)/$F74</f>
        <v>18.2009515256052</v>
      </c>
      <c r="C74" s="168"/>
      <c r="D74" s="168"/>
      <c r="F74" s="21" t="n">
        <v>43</v>
      </c>
    </row>
    <row r="75" customFormat="false" ht="12.75" hidden="false" customHeight="false" outlineLevel="0" collapsed="false">
      <c r="A75" s="103" t="s">
        <v>128</v>
      </c>
      <c r="B75" s="168" t="n">
        <f aca="false">SUMPRODUCT(B19:B20,$F19:$F20)/$F75</f>
        <v>20.1801420329507</v>
      </c>
      <c r="C75" s="168"/>
      <c r="D75" s="168"/>
      <c r="F75" s="21" t="n">
        <v>43</v>
      </c>
    </row>
    <row r="76" customFormat="false" ht="12.75" hidden="false" customHeight="false" outlineLevel="0" collapsed="false">
      <c r="A76" s="103" t="s">
        <v>129</v>
      </c>
      <c r="B76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33" activeCellId="0" sqref="K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9.28"/>
    <col collapsed="false" customWidth="true" hidden="false" outlineLevel="0" max="6" min="6" style="0" width="11.56"/>
    <col collapsed="false" customWidth="true" hidden="false" outlineLevel="0" max="8" min="8" style="0" width="11.56"/>
    <col collapsed="false" customWidth="true" hidden="false" outlineLevel="0" max="10" min="10" style="0" width="10.56"/>
    <col collapsed="false" customWidth="true" hidden="false" outlineLevel="0" max="11" min="11" style="0" width="11.99"/>
    <col collapsed="false" customWidth="true" hidden="false" outlineLevel="0" max="14" min="12" style="0" width="9.28"/>
  </cols>
  <sheetData>
    <row r="1" customFormat="false" ht="12.75" hidden="false" customHeight="false" outlineLevel="0" collapsed="false">
      <c r="A1" s="69"/>
      <c r="B1" s="170"/>
      <c r="C1" s="69" t="s">
        <v>130</v>
      </c>
      <c r="D1" s="69" t="s">
        <v>11</v>
      </c>
      <c r="E1" s="69"/>
      <c r="F1" s="69" t="s">
        <v>131</v>
      </c>
      <c r="G1" s="69"/>
      <c r="H1" s="69" t="s">
        <v>36</v>
      </c>
      <c r="I1" s="69"/>
      <c r="J1" s="69" t="s">
        <v>43</v>
      </c>
      <c r="K1" s="69"/>
      <c r="L1" s="0" t="s">
        <v>82</v>
      </c>
      <c r="M1" s="0" t="s">
        <v>83</v>
      </c>
      <c r="N1" s="0" t="s">
        <v>85</v>
      </c>
    </row>
    <row r="2" customFormat="false" ht="12.75" hidden="false" customHeight="false" outlineLevel="0" collapsed="false">
      <c r="A2" s="0" t="s">
        <v>132</v>
      </c>
      <c r="B2" s="69" t="s">
        <v>133</v>
      </c>
      <c r="C2" s="171" t="n">
        <v>15.5</v>
      </c>
      <c r="D2" s="172" t="n">
        <v>3</v>
      </c>
      <c r="E2" s="0" t="n">
        <v>3</v>
      </c>
      <c r="F2" s="173" t="n">
        <f aca="false">(C2*D2*16+C3*D3*8)/(D2*16+D3*8)</f>
        <v>12.8</v>
      </c>
      <c r="H2" s="173"/>
      <c r="J2" s="3" t="n">
        <f aca="false">(D2*16+D3*8)*50</f>
        <v>6000</v>
      </c>
    </row>
    <row r="3" customFormat="false" ht="12.75" hidden="false" customHeight="false" outlineLevel="0" collapsed="false">
      <c r="B3" s="69" t="s">
        <v>82</v>
      </c>
      <c r="C3" s="174" t="n">
        <v>11</v>
      </c>
      <c r="D3" s="175" t="n">
        <v>9</v>
      </c>
      <c r="E3" s="0" t="n">
        <v>10</v>
      </c>
    </row>
    <row r="4" customFormat="false" ht="12.75" hidden="false" customHeight="false" outlineLevel="0" collapsed="false">
      <c r="B4" s="170"/>
    </row>
    <row r="5" customFormat="false" ht="12.75" hidden="true" customHeight="false" outlineLevel="0" collapsed="false">
      <c r="B5" s="170"/>
      <c r="C5" s="69" t="s">
        <v>130</v>
      </c>
      <c r="D5" s="69" t="s">
        <v>134</v>
      </c>
      <c r="E5" s="69"/>
      <c r="F5" s="69" t="s">
        <v>131</v>
      </c>
      <c r="H5" s="69" t="s">
        <v>36</v>
      </c>
      <c r="J5" s="69" t="s">
        <v>43</v>
      </c>
    </row>
    <row r="6" customFormat="false" ht="12.75" hidden="true" customHeight="false" outlineLevel="0" collapsed="false">
      <c r="A6" s="0" t="s">
        <v>135</v>
      </c>
      <c r="B6" s="69" t="s">
        <v>83</v>
      </c>
      <c r="C6" s="176" t="n">
        <v>23</v>
      </c>
      <c r="D6" s="177" t="n">
        <v>0.166666666666667</v>
      </c>
      <c r="F6" s="173" t="n">
        <f aca="false">C6*D6+C7*D7+C8*D8</f>
        <v>16.75</v>
      </c>
      <c r="H6" s="173" t="n">
        <v>16.27</v>
      </c>
      <c r="J6" s="3" t="n">
        <v>19200</v>
      </c>
      <c r="K6" s="178" t="n">
        <v>15.75</v>
      </c>
      <c r="L6" s="69"/>
      <c r="M6" s="69"/>
      <c r="N6" s="69"/>
    </row>
    <row r="7" customFormat="false" ht="12.75" hidden="true" customHeight="false" outlineLevel="0" collapsed="false">
      <c r="B7" s="69" t="s">
        <v>84</v>
      </c>
      <c r="C7" s="171" t="n">
        <v>23</v>
      </c>
      <c r="D7" s="179" t="n">
        <v>0.208333333333333</v>
      </c>
      <c r="K7" s="170"/>
      <c r="L7" s="69"/>
      <c r="M7" s="69"/>
      <c r="N7" s="69"/>
    </row>
    <row r="8" customFormat="false" ht="12.75" hidden="true" customHeight="false" outlineLevel="0" collapsed="false">
      <c r="B8" s="69" t="s">
        <v>82</v>
      </c>
      <c r="C8" s="174" t="n">
        <v>13</v>
      </c>
      <c r="D8" s="179" t="n">
        <v>0.625</v>
      </c>
      <c r="K8" s="170"/>
    </row>
    <row r="9" customFormat="false" ht="12.75" hidden="true" customHeight="false" outlineLevel="0" collapsed="false">
      <c r="K9" s="170"/>
      <c r="O9" s="69"/>
      <c r="P9" s="69"/>
    </row>
    <row r="10" customFormat="false" ht="12.75" hidden="false" customHeight="false" outlineLevel="0" collapsed="false">
      <c r="B10" s="170"/>
      <c r="C10" s="69" t="s">
        <v>130</v>
      </c>
      <c r="D10" s="69" t="s">
        <v>134</v>
      </c>
      <c r="E10" s="69"/>
      <c r="F10" s="69" t="s">
        <v>131</v>
      </c>
      <c r="H10" s="69" t="s">
        <v>36</v>
      </c>
      <c r="J10" s="69" t="s">
        <v>43</v>
      </c>
      <c r="K10" s="170"/>
      <c r="O10" s="69"/>
      <c r="P10" s="69"/>
    </row>
    <row r="11" customFormat="false" ht="12.75" hidden="false" customHeight="false" outlineLevel="0" collapsed="false">
      <c r="A11" s="0" t="s">
        <v>136</v>
      </c>
      <c r="B11" s="69" t="s">
        <v>83</v>
      </c>
      <c r="C11" s="176" t="n">
        <v>19.5</v>
      </c>
      <c r="D11" s="177" t="n">
        <v>0.188679245283019</v>
      </c>
      <c r="F11" s="173" t="n">
        <f aca="false">C11*D11+C12*D12+C13*D13</f>
        <v>15.9905660377359</v>
      </c>
      <c r="H11" s="173" t="n">
        <v>16.11</v>
      </c>
      <c r="J11" s="3" t="n">
        <v>21200</v>
      </c>
      <c r="K11" s="180" t="n">
        <f aca="false">H11+M11</f>
        <v>16.11</v>
      </c>
      <c r="M11" s="0" t="n">
        <v>0</v>
      </c>
      <c r="O11" s="69"/>
      <c r="P11" s="69"/>
    </row>
    <row r="12" customFormat="false" ht="12.75" hidden="false" customHeight="false" outlineLevel="0" collapsed="false">
      <c r="B12" s="69" t="s">
        <v>84</v>
      </c>
      <c r="C12" s="171" t="n">
        <v>19.5</v>
      </c>
      <c r="D12" s="179" t="n">
        <v>0.226415094339623</v>
      </c>
    </row>
    <row r="13" customFormat="false" ht="12.75" hidden="false" customHeight="false" outlineLevel="0" collapsed="false">
      <c r="B13" s="69" t="s">
        <v>82</v>
      </c>
      <c r="C13" s="174" t="n">
        <v>13.5</v>
      </c>
      <c r="D13" s="179" t="n">
        <v>0.584905660377359</v>
      </c>
    </row>
    <row r="15" customFormat="false" ht="12.75" hidden="false" customHeight="false" outlineLevel="0" collapsed="false">
      <c r="A15" s="181"/>
      <c r="B15" s="182"/>
      <c r="C15" s="183" t="s">
        <v>130</v>
      </c>
      <c r="D15" s="183" t="s">
        <v>134</v>
      </c>
      <c r="E15" s="183"/>
      <c r="F15" s="183" t="s">
        <v>131</v>
      </c>
      <c r="G15" s="181"/>
      <c r="H15" s="184" t="s">
        <v>36</v>
      </c>
      <c r="I15" s="181"/>
      <c r="J15" s="183" t="s">
        <v>43</v>
      </c>
      <c r="K15" s="181"/>
      <c r="L15" s="181"/>
      <c r="M15" s="183" t="s">
        <v>137</v>
      </c>
      <c r="N15" s="181"/>
    </row>
    <row r="16" customFormat="false" ht="12.75" hidden="false" customHeight="false" outlineLevel="0" collapsed="false">
      <c r="A16" s="181" t="s">
        <v>138</v>
      </c>
      <c r="B16" s="183" t="s">
        <v>83</v>
      </c>
      <c r="C16" s="185" t="n">
        <v>22.75</v>
      </c>
      <c r="D16" s="186" t="n">
        <v>0.172043010752688</v>
      </c>
      <c r="E16" s="181"/>
      <c r="F16" s="187" t="n">
        <f aca="false">C16*D16+C17*D17+C18*D18</f>
        <v>18.4677419354839</v>
      </c>
      <c r="G16" s="181" t="n">
        <v>0</v>
      </c>
      <c r="H16" s="188" t="n">
        <f aca="false">('Curve Summary'!K12*19600+'Curve Summary'!K13*17600)/37200</f>
        <v>18.6783010752688</v>
      </c>
      <c r="I16" s="181"/>
      <c r="J16" s="189" t="n">
        <v>37200</v>
      </c>
      <c r="K16" s="190" t="n">
        <f aca="false">H16+M16</f>
        <v>18.6783010752688</v>
      </c>
      <c r="L16" s="181"/>
      <c r="M16" s="181" t="n">
        <v>0</v>
      </c>
      <c r="N16" s="181"/>
    </row>
    <row r="17" customFormat="false" ht="12.75" hidden="false" customHeight="false" outlineLevel="0" collapsed="false">
      <c r="A17" s="181"/>
      <c r="B17" s="183" t="s">
        <v>84</v>
      </c>
      <c r="C17" s="191" t="n">
        <v>22.75</v>
      </c>
      <c r="D17" s="192" t="n">
        <v>0.193548387096774</v>
      </c>
      <c r="E17" s="181"/>
      <c r="F17" s="181"/>
      <c r="G17" s="181"/>
      <c r="H17" s="193"/>
      <c r="I17" s="181"/>
      <c r="J17" s="181"/>
      <c r="K17" s="181"/>
      <c r="L17" s="181"/>
      <c r="M17" s="181"/>
      <c r="N17" s="181"/>
    </row>
    <row r="18" customFormat="false" ht="12.75" hidden="false" customHeight="false" outlineLevel="0" collapsed="false">
      <c r="A18" s="181"/>
      <c r="B18" s="183" t="s">
        <v>82</v>
      </c>
      <c r="C18" s="194" t="n">
        <v>16</v>
      </c>
      <c r="D18" s="192" t="n">
        <v>0.634408602150538</v>
      </c>
      <c r="E18" s="181"/>
      <c r="F18" s="181"/>
      <c r="G18" s="181"/>
      <c r="H18" s="193"/>
      <c r="I18" s="181"/>
      <c r="J18" s="181"/>
      <c r="K18" s="181"/>
      <c r="L18" s="181"/>
      <c r="M18" s="181"/>
      <c r="N18" s="181"/>
    </row>
    <row r="19" customFormat="false" ht="12.75" hidden="false" customHeight="false" outlineLevel="0" collapsed="false">
      <c r="A19" s="181"/>
      <c r="B19" s="181"/>
      <c r="C19" s="181"/>
      <c r="D19" s="181"/>
      <c r="E19" s="181"/>
      <c r="F19" s="181"/>
      <c r="G19" s="181"/>
      <c r="H19" s="193"/>
      <c r="I19" s="181"/>
      <c r="J19" s="181"/>
      <c r="K19" s="181"/>
      <c r="L19" s="181"/>
      <c r="M19" s="181"/>
      <c r="N19" s="181"/>
    </row>
    <row r="20" customFormat="false" ht="12.75" hidden="false" customHeight="false" outlineLevel="0" collapsed="false">
      <c r="A20" s="181"/>
      <c r="B20" s="182"/>
      <c r="C20" s="183" t="s">
        <v>130</v>
      </c>
      <c r="D20" s="183" t="s">
        <v>134</v>
      </c>
      <c r="E20" s="183"/>
      <c r="F20" s="183" t="s">
        <v>131</v>
      </c>
      <c r="G20" s="181"/>
      <c r="H20" s="184" t="s">
        <v>36</v>
      </c>
      <c r="I20" s="181"/>
      <c r="J20" s="183" t="s">
        <v>43</v>
      </c>
      <c r="K20" s="181"/>
      <c r="L20" s="181"/>
      <c r="M20" s="183" t="s">
        <v>137</v>
      </c>
      <c r="N20" s="181"/>
    </row>
    <row r="21" customFormat="false" ht="12.75" hidden="false" customHeight="false" outlineLevel="0" collapsed="false">
      <c r="A21" s="181" t="s">
        <v>139</v>
      </c>
      <c r="B21" s="183" t="s">
        <v>83</v>
      </c>
      <c r="C21" s="185" t="n">
        <v>23</v>
      </c>
      <c r="D21" s="186" t="n">
        <v>0.185591581186004</v>
      </c>
      <c r="E21" s="181"/>
      <c r="F21" s="187" t="n">
        <f aca="false">C21*D21+C22*D22+C23*D23</f>
        <v>17.3406484613481</v>
      </c>
      <c r="G21" s="181" t="n">
        <v>-0.1</v>
      </c>
      <c r="H21" s="188" t="n">
        <f aca="false">('Curve Summary'!K14*20400+'Curve Summary'!K15*18400)/38800</f>
        <v>17.6750515463918</v>
      </c>
      <c r="I21" s="181"/>
      <c r="J21" s="189" t="n">
        <v>38800</v>
      </c>
      <c r="K21" s="190" t="n">
        <f aca="false">H21+M21</f>
        <v>17.6750515463918</v>
      </c>
      <c r="L21" s="181"/>
      <c r="M21" s="181" t="n">
        <v>0</v>
      </c>
      <c r="N21" s="181"/>
    </row>
    <row r="22" customFormat="false" ht="12.75" hidden="false" customHeight="false" outlineLevel="0" collapsed="false">
      <c r="A22" s="181"/>
      <c r="B22" s="183" t="s">
        <v>84</v>
      </c>
      <c r="C22" s="191" t="n">
        <v>23</v>
      </c>
      <c r="D22" s="192" t="n">
        <v>0.185591581186004</v>
      </c>
      <c r="E22" s="181"/>
      <c r="F22" s="181"/>
      <c r="G22" s="181"/>
      <c r="H22" s="193"/>
      <c r="I22" s="181"/>
      <c r="J22" s="181"/>
      <c r="K22" s="181"/>
      <c r="L22" s="181"/>
      <c r="M22" s="181"/>
      <c r="N22" s="181"/>
    </row>
    <row r="23" customFormat="false" ht="12.75" hidden="false" customHeight="false" outlineLevel="0" collapsed="false">
      <c r="A23" s="181"/>
      <c r="B23" s="183" t="s">
        <v>82</v>
      </c>
      <c r="C23" s="194" t="n">
        <v>14</v>
      </c>
      <c r="D23" s="192" t="n">
        <v>0.628816837627992</v>
      </c>
      <c r="E23" s="181"/>
      <c r="F23" s="181"/>
      <c r="G23" s="181"/>
      <c r="H23" s="193"/>
      <c r="I23" s="181"/>
      <c r="J23" s="181"/>
      <c r="K23" s="181"/>
      <c r="L23" s="181"/>
      <c r="M23" s="181"/>
      <c r="N23" s="181"/>
    </row>
    <row r="24" customFormat="false" ht="12.75" hidden="false" customHeight="false" outlineLevel="0" collapsed="false">
      <c r="A24" s="181"/>
      <c r="B24" s="181"/>
      <c r="C24" s="181"/>
      <c r="D24" s="181"/>
      <c r="E24" s="181"/>
      <c r="F24" s="181"/>
      <c r="G24" s="181"/>
      <c r="H24" s="193"/>
      <c r="I24" s="181"/>
      <c r="J24" s="181"/>
      <c r="K24" s="181"/>
      <c r="L24" s="181"/>
      <c r="M24" s="181"/>
      <c r="N24" s="181"/>
    </row>
    <row r="25" customFormat="false" ht="12.75" hidden="false" customHeight="false" outlineLevel="0" collapsed="false">
      <c r="A25" s="181"/>
      <c r="B25" s="182"/>
      <c r="C25" s="183" t="s">
        <v>130</v>
      </c>
      <c r="D25" s="183" t="s">
        <v>134</v>
      </c>
      <c r="E25" s="183"/>
      <c r="F25" s="183" t="s">
        <v>131</v>
      </c>
      <c r="G25" s="181"/>
      <c r="H25" s="184" t="s">
        <v>36</v>
      </c>
      <c r="I25" s="181"/>
      <c r="J25" s="183" t="s">
        <v>43</v>
      </c>
      <c r="K25" s="181"/>
      <c r="L25" s="181"/>
      <c r="M25" s="183" t="s">
        <v>137</v>
      </c>
      <c r="N25" s="181"/>
    </row>
    <row r="26" customFormat="false" ht="12.75" hidden="false" customHeight="false" outlineLevel="0" collapsed="false">
      <c r="A26" s="181" t="s">
        <v>140</v>
      </c>
      <c r="B26" s="183" t="s">
        <v>83</v>
      </c>
      <c r="C26" s="185" t="n">
        <v>25</v>
      </c>
      <c r="D26" s="186" t="n">
        <v>0.163265306122449</v>
      </c>
      <c r="E26" s="181"/>
      <c r="F26" s="187" t="n">
        <f aca="false">C26*D26+C27*D27+C28*D28</f>
        <v>18.0408163265306</v>
      </c>
      <c r="G26" s="181"/>
      <c r="H26" s="188" t="n">
        <f aca="false">'Curve Summary'!K16</f>
        <v>18.3262448979592</v>
      </c>
      <c r="I26" s="181"/>
      <c r="J26" s="189" t="n">
        <v>19600</v>
      </c>
      <c r="K26" s="190" t="n">
        <f aca="false">H26+M26</f>
        <v>18.3262448979592</v>
      </c>
      <c r="L26" s="181"/>
      <c r="M26" s="181" t="n">
        <v>0</v>
      </c>
      <c r="N26" s="181"/>
    </row>
    <row r="27" customFormat="false" ht="12.75" hidden="false" customHeight="false" outlineLevel="0" collapsed="false">
      <c r="A27" s="181"/>
      <c r="B27" s="183" t="s">
        <v>84</v>
      </c>
      <c r="C27" s="191" t="n">
        <v>25</v>
      </c>
      <c r="D27" s="192" t="n">
        <v>0.204081632653061</v>
      </c>
      <c r="E27" s="181"/>
      <c r="F27" s="181"/>
      <c r="G27" s="181"/>
      <c r="H27" s="193"/>
      <c r="I27" s="181"/>
      <c r="J27" s="181"/>
      <c r="K27" s="181"/>
      <c r="L27" s="181"/>
      <c r="M27" s="181"/>
      <c r="N27" s="181"/>
    </row>
    <row r="28" customFormat="false" ht="12.75" hidden="false" customHeight="false" outlineLevel="0" collapsed="false">
      <c r="A28" s="181"/>
      <c r="B28" s="183" t="s">
        <v>82</v>
      </c>
      <c r="C28" s="194" t="n">
        <v>14</v>
      </c>
      <c r="D28" s="192" t="n">
        <v>0.63265306122449</v>
      </c>
      <c r="E28" s="181"/>
      <c r="F28" s="181"/>
      <c r="G28" s="181"/>
      <c r="H28" s="193"/>
      <c r="I28" s="181"/>
      <c r="J28" s="181"/>
      <c r="K28" s="181"/>
      <c r="L28" s="181"/>
      <c r="M28" s="181"/>
      <c r="N28" s="181"/>
    </row>
    <row r="29" customFormat="false" ht="12.75" hidden="false" customHeight="false" outlineLevel="0" collapsed="false">
      <c r="A29" s="181"/>
      <c r="B29" s="181"/>
      <c r="C29" s="181"/>
      <c r="D29" s="181"/>
      <c r="E29" s="181"/>
      <c r="F29" s="181"/>
      <c r="G29" s="181"/>
      <c r="H29" s="193"/>
      <c r="I29" s="181"/>
      <c r="J29" s="181"/>
      <c r="K29" s="181"/>
      <c r="L29" s="181"/>
      <c r="M29" s="181"/>
      <c r="N29" s="181"/>
    </row>
    <row r="30" customFormat="false" ht="12.75" hidden="false" customHeight="false" outlineLevel="0" collapsed="false">
      <c r="A30" s="181"/>
      <c r="B30" s="182"/>
      <c r="C30" s="183" t="s">
        <v>130</v>
      </c>
      <c r="D30" s="183" t="s">
        <v>134</v>
      </c>
      <c r="E30" s="183"/>
      <c r="F30" s="183" t="s">
        <v>131</v>
      </c>
      <c r="G30" s="181"/>
      <c r="H30" s="184" t="s">
        <v>36</v>
      </c>
      <c r="I30" s="181"/>
      <c r="J30" s="183" t="s">
        <v>43</v>
      </c>
      <c r="K30" s="181"/>
      <c r="L30" s="181"/>
      <c r="M30" s="183" t="s">
        <v>137</v>
      </c>
      <c r="N30" s="181"/>
    </row>
    <row r="31" customFormat="false" ht="12.75" hidden="false" customHeight="false" outlineLevel="0" collapsed="false">
      <c r="A31" s="181" t="s">
        <v>141</v>
      </c>
      <c r="B31" s="183" t="s">
        <v>83</v>
      </c>
      <c r="C31" s="185" t="n">
        <v>28</v>
      </c>
      <c r="D31" s="186" t="n">
        <v>0.2</v>
      </c>
      <c r="E31" s="181"/>
      <c r="F31" s="187" t="n">
        <f aca="false">C31*D31+C32*D32+C33*D33</f>
        <v>20.2</v>
      </c>
      <c r="G31" s="181"/>
      <c r="H31" s="188" t="n">
        <f aca="false">'Curve Summary'!K17</f>
        <v>20.0258</v>
      </c>
      <c r="I31" s="181"/>
      <c r="J31" s="189" t="n">
        <v>20000</v>
      </c>
      <c r="K31" s="190" t="n">
        <f aca="false">H31+M31</f>
        <v>20.0258</v>
      </c>
      <c r="L31" s="181"/>
      <c r="M31" s="181" t="n">
        <v>0</v>
      </c>
      <c r="N31" s="181"/>
    </row>
    <row r="32" customFormat="false" ht="12.75" hidden="false" customHeight="false" outlineLevel="0" collapsed="false">
      <c r="A32" s="181"/>
      <c r="B32" s="183" t="s">
        <v>84</v>
      </c>
      <c r="C32" s="191" t="n">
        <v>28</v>
      </c>
      <c r="D32" s="192" t="n">
        <v>0.2</v>
      </c>
      <c r="E32" s="181"/>
      <c r="F32" s="181"/>
      <c r="G32" s="181"/>
      <c r="H32" s="193"/>
      <c r="I32" s="181"/>
      <c r="J32" s="181"/>
      <c r="K32" s="181"/>
      <c r="L32" s="181"/>
      <c r="M32" s="181"/>
      <c r="N32" s="181"/>
    </row>
    <row r="33" customFormat="false" ht="12.75" hidden="false" customHeight="false" outlineLevel="0" collapsed="false">
      <c r="A33" s="181"/>
      <c r="B33" s="183" t="s">
        <v>82</v>
      </c>
      <c r="C33" s="194" t="n">
        <v>15</v>
      </c>
      <c r="D33" s="192" t="n">
        <v>0.6</v>
      </c>
      <c r="E33" s="181"/>
      <c r="F33" s="181"/>
      <c r="G33" s="181"/>
      <c r="H33" s="193"/>
      <c r="I33" s="181"/>
      <c r="J33" s="181"/>
      <c r="K33" s="181"/>
      <c r="L33" s="181"/>
      <c r="M33" s="181"/>
      <c r="N33" s="181"/>
    </row>
    <row r="34" customFormat="false" ht="12.75" hidden="false" customHeight="false" outlineLevel="0" collapsed="false">
      <c r="A34" s="182"/>
      <c r="B34" s="182"/>
      <c r="C34" s="182"/>
      <c r="D34" s="182"/>
      <c r="E34" s="182"/>
      <c r="F34" s="182"/>
      <c r="G34" s="182"/>
      <c r="H34" s="193"/>
      <c r="I34" s="182"/>
      <c r="J34" s="182"/>
      <c r="K34" s="182"/>
      <c r="L34" s="182"/>
      <c r="M34" s="182"/>
      <c r="N34" s="182"/>
    </row>
    <row r="35" customFormat="false" ht="12.75" hidden="false" customHeight="false" outlineLevel="0" collapsed="false">
      <c r="A35" s="181"/>
      <c r="B35" s="182"/>
      <c r="C35" s="183" t="s">
        <v>130</v>
      </c>
      <c r="D35" s="183" t="s">
        <v>134</v>
      </c>
      <c r="E35" s="183"/>
      <c r="F35" s="183" t="s">
        <v>131</v>
      </c>
      <c r="G35" s="181"/>
      <c r="H35" s="184" t="s">
        <v>36</v>
      </c>
      <c r="I35" s="181"/>
      <c r="J35" s="183" t="s">
        <v>43</v>
      </c>
      <c r="K35" s="181"/>
      <c r="L35" s="181"/>
      <c r="M35" s="183" t="s">
        <v>137</v>
      </c>
      <c r="N35" s="181"/>
    </row>
    <row r="36" customFormat="false" ht="12.75" hidden="false" customHeight="false" outlineLevel="0" collapsed="false">
      <c r="A36" s="181" t="s">
        <v>142</v>
      </c>
      <c r="B36" s="183" t="s">
        <v>83</v>
      </c>
      <c r="C36" s="185" t="n">
        <v>35</v>
      </c>
      <c r="D36" s="186" t="n">
        <v>0.182576256308975</v>
      </c>
      <c r="E36" s="181"/>
      <c r="F36" s="187" t="n">
        <f aca="false">C36*D36+C37*D37+C38*D38</f>
        <v>23.6122448979592</v>
      </c>
      <c r="G36" s="181" t="n">
        <v>-0.1</v>
      </c>
      <c r="H36" s="188" t="n">
        <f aca="false">('Curve Summary'!K18*19600+'Curve Summary'!K19*19600)/'Price it Up'!J36</f>
        <v>23.8800408163265</v>
      </c>
      <c r="I36" s="181"/>
      <c r="J36" s="189" t="n">
        <v>39200</v>
      </c>
      <c r="K36" s="190" t="n">
        <f aca="false">H36+M36</f>
        <v>23.8800408163265</v>
      </c>
      <c r="L36" s="181"/>
      <c r="M36" s="181" t="n">
        <v>0</v>
      </c>
      <c r="N36" s="181"/>
    </row>
    <row r="37" customFormat="false" ht="12.75" hidden="false" customHeight="false" outlineLevel="0" collapsed="false">
      <c r="A37" s="181"/>
      <c r="B37" s="183" t="s">
        <v>84</v>
      </c>
      <c r="C37" s="191" t="n">
        <v>35</v>
      </c>
      <c r="D37" s="192" t="n">
        <v>0.184770682466535</v>
      </c>
      <c r="E37" s="181"/>
      <c r="F37" s="181"/>
      <c r="G37" s="181"/>
      <c r="H37" s="193"/>
      <c r="I37" s="181"/>
      <c r="J37" s="181"/>
      <c r="K37" s="181"/>
      <c r="L37" s="181"/>
      <c r="M37" s="181"/>
      <c r="N37" s="181"/>
    </row>
    <row r="38" customFormat="false" ht="12.75" hidden="false" customHeight="false" outlineLevel="0" collapsed="false">
      <c r="A38" s="181"/>
      <c r="B38" s="183" t="s">
        <v>82</v>
      </c>
      <c r="C38" s="194" t="n">
        <v>17</v>
      </c>
      <c r="D38" s="192" t="n">
        <v>0.63265306122449</v>
      </c>
      <c r="E38" s="181"/>
      <c r="F38" s="181"/>
      <c r="G38" s="181"/>
      <c r="H38" s="193"/>
      <c r="I38" s="181"/>
      <c r="J38" s="181"/>
      <c r="K38" s="181"/>
      <c r="L38" s="181"/>
      <c r="M38" s="181"/>
      <c r="N38" s="181"/>
    </row>
    <row r="39" customFormat="false" ht="12.75" hidden="false" customHeight="false" outlineLevel="0" collapsed="false">
      <c r="A39" s="182"/>
      <c r="B39" s="182"/>
      <c r="C39" s="182"/>
      <c r="D39" s="182"/>
      <c r="E39" s="182"/>
      <c r="F39" s="182"/>
      <c r="G39" s="182"/>
      <c r="H39" s="193"/>
      <c r="I39" s="182"/>
      <c r="J39" s="182"/>
      <c r="K39" s="182"/>
      <c r="L39" s="182"/>
      <c r="M39" s="182"/>
      <c r="N39" s="182"/>
    </row>
    <row r="40" customFormat="false" ht="12.75" hidden="false" customHeight="false" outlineLevel="0" collapsed="false">
      <c r="A40" s="181"/>
      <c r="B40" s="182"/>
      <c r="C40" s="183" t="s">
        <v>130</v>
      </c>
      <c r="D40" s="183" t="s">
        <v>134</v>
      </c>
      <c r="E40" s="183"/>
      <c r="F40" s="183" t="s">
        <v>131</v>
      </c>
      <c r="G40" s="181"/>
      <c r="H40" s="184" t="s">
        <v>36</v>
      </c>
      <c r="I40" s="181"/>
      <c r="J40" s="183" t="s">
        <v>43</v>
      </c>
      <c r="K40" s="181"/>
      <c r="L40" s="181"/>
      <c r="M40" s="183" t="s">
        <v>137</v>
      </c>
      <c r="N40" s="181"/>
    </row>
    <row r="41" customFormat="false" ht="12.75" hidden="false" customHeight="false" outlineLevel="0" collapsed="false">
      <c r="A41" s="181" t="s">
        <v>143</v>
      </c>
      <c r="B41" s="183" t="s">
        <v>83</v>
      </c>
      <c r="C41" s="185" t="n">
        <v>25.75</v>
      </c>
      <c r="D41" s="186" t="n">
        <v>0.16</v>
      </c>
      <c r="E41" s="181"/>
      <c r="F41" s="187" t="n">
        <f aca="false">C41*D41+C42*D42+C43*D43</f>
        <v>18.7</v>
      </c>
      <c r="G41" s="181"/>
      <c r="H41" s="188" t="n">
        <f aca="false">'Curve Summary'!K20</f>
        <v>18.72988</v>
      </c>
      <c r="I41" s="181"/>
      <c r="J41" s="189" t="n">
        <v>20000</v>
      </c>
      <c r="K41" s="190" t="n">
        <f aca="false">H41+M41</f>
        <v>18.72988</v>
      </c>
      <c r="L41" s="181"/>
      <c r="M41" s="181" t="n">
        <v>0</v>
      </c>
      <c r="N41" s="181"/>
    </row>
    <row r="42" customFormat="false" ht="12.75" hidden="false" customHeight="false" outlineLevel="0" collapsed="false">
      <c r="A42" s="181"/>
      <c r="B42" s="183" t="s">
        <v>84</v>
      </c>
      <c r="C42" s="191" t="n">
        <v>25.75</v>
      </c>
      <c r="D42" s="192" t="n">
        <v>0.24</v>
      </c>
      <c r="E42" s="181"/>
      <c r="F42" s="181"/>
      <c r="G42" s="181"/>
      <c r="H42" s="193"/>
      <c r="I42" s="181"/>
      <c r="J42" s="181"/>
      <c r="K42" s="181"/>
      <c r="L42" s="181"/>
      <c r="M42" s="181"/>
      <c r="N42" s="181"/>
    </row>
    <row r="43" customFormat="false" ht="12.75" hidden="false" customHeight="false" outlineLevel="0" collapsed="false">
      <c r="A43" s="181"/>
      <c r="B43" s="183" t="s">
        <v>82</v>
      </c>
      <c r="C43" s="194" t="n">
        <v>14</v>
      </c>
      <c r="D43" s="192" t="n">
        <v>0.6</v>
      </c>
      <c r="E43" s="181"/>
      <c r="F43" s="181"/>
      <c r="G43" s="181"/>
      <c r="H43" s="193"/>
      <c r="I43" s="181"/>
      <c r="J43" s="181"/>
      <c r="K43" s="181"/>
      <c r="L43" s="181"/>
      <c r="M43" s="181"/>
      <c r="N43" s="181"/>
    </row>
    <row r="44" customFormat="false" ht="12.75" hidden="false" customHeight="false" outlineLevel="0" collapsed="false">
      <c r="A44" s="182"/>
      <c r="B44" s="182"/>
      <c r="C44" s="182"/>
      <c r="D44" s="182"/>
      <c r="E44" s="182"/>
      <c r="F44" s="182"/>
      <c r="G44" s="182"/>
      <c r="H44" s="193"/>
      <c r="I44" s="182"/>
      <c r="J44" s="182"/>
      <c r="K44" s="182"/>
      <c r="L44" s="182"/>
      <c r="M44" s="182"/>
      <c r="N44" s="182"/>
    </row>
    <row r="45" customFormat="false" ht="12.75" hidden="false" customHeight="false" outlineLevel="0" collapsed="false">
      <c r="A45" s="181"/>
      <c r="B45" s="182"/>
      <c r="C45" s="183" t="s">
        <v>130</v>
      </c>
      <c r="D45" s="183" t="s">
        <v>134</v>
      </c>
      <c r="E45" s="183"/>
      <c r="F45" s="183" t="s">
        <v>131</v>
      </c>
      <c r="G45" s="181"/>
      <c r="H45" s="184" t="s">
        <v>36</v>
      </c>
      <c r="I45" s="181"/>
      <c r="J45" s="183" t="s">
        <v>43</v>
      </c>
      <c r="K45" s="182"/>
      <c r="L45" s="182"/>
      <c r="M45" s="183" t="s">
        <v>137</v>
      </c>
      <c r="N45" s="182"/>
    </row>
    <row r="46" customFormat="false" ht="12.75" hidden="false" customHeight="false" outlineLevel="0" collapsed="false">
      <c r="A46" s="181" t="s">
        <v>144</v>
      </c>
      <c r="B46" s="183" t="s">
        <v>83</v>
      </c>
      <c r="C46" s="185" t="n">
        <v>24.5</v>
      </c>
      <c r="D46" s="186" t="n">
        <v>0.175675675675676</v>
      </c>
      <c r="E46" s="181"/>
      <c r="F46" s="187" t="n">
        <f aca="false">C46*D46+C47*D47+C48*D48</f>
        <v>17.972972972973</v>
      </c>
      <c r="G46" s="181" t="n">
        <v>-0.1</v>
      </c>
      <c r="H46" s="188" t="n">
        <f aca="false">('Curve Summary'!K21*18800+'Curve Summary'!K22*20000+'Curve Summary'!K23*20400)/59200</f>
        <v>18.5774054054054</v>
      </c>
      <c r="I46" s="181"/>
      <c r="J46" s="189" t="n">
        <v>59200</v>
      </c>
      <c r="K46" s="190" t="n">
        <f aca="false">H46+M46</f>
        <v>18.5774054054054</v>
      </c>
      <c r="L46" s="182"/>
      <c r="M46" s="182" t="n">
        <v>0</v>
      </c>
      <c r="N46" s="182"/>
    </row>
    <row r="47" customFormat="false" ht="13.5" hidden="false" customHeight="false" outlineLevel="0" collapsed="false">
      <c r="A47" s="181"/>
      <c r="B47" s="183" t="s">
        <v>84</v>
      </c>
      <c r="C47" s="191" t="n">
        <v>24.5</v>
      </c>
      <c r="D47" s="192" t="n">
        <v>0.202702702702703</v>
      </c>
      <c r="E47" s="181"/>
      <c r="F47" s="181"/>
      <c r="G47" s="181"/>
      <c r="H47" s="193"/>
      <c r="I47" s="181"/>
      <c r="J47" s="181"/>
      <c r="K47" s="195" t="n">
        <f aca="false">J16*K16+J21*K21+J26*K26+J31*K31+J36*K36+J41*K41+J46*K46</f>
        <v>4550812.8</v>
      </c>
      <c r="L47" s="182"/>
      <c r="M47" s="182"/>
      <c r="N47" s="182"/>
    </row>
    <row r="48" customFormat="false" ht="13.5" hidden="false" customHeight="false" outlineLevel="0" collapsed="false">
      <c r="A48" s="181"/>
      <c r="B48" s="183" t="s">
        <v>82</v>
      </c>
      <c r="C48" s="194" t="n">
        <v>14</v>
      </c>
      <c r="D48" s="192" t="n">
        <v>0.621621621621622</v>
      </c>
      <c r="E48" s="181"/>
      <c r="F48" s="181"/>
      <c r="G48" s="181"/>
      <c r="H48" s="193"/>
      <c r="I48" s="181"/>
      <c r="J48" s="181"/>
      <c r="K48" s="196" t="n">
        <f aca="false">K47/J54</f>
        <v>19.447917948718</v>
      </c>
      <c r="L48" s="182"/>
      <c r="M48" s="182"/>
      <c r="N48" s="182"/>
    </row>
    <row r="49" customFormat="false" ht="12.75" hidden="false" customHeight="false" outlineLevel="0" collapsed="false">
      <c r="A49" s="170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</row>
    <row r="50" customFormat="false" ht="12.75" hidden="false" customHeight="false" outlineLevel="0" collapsed="false">
      <c r="A50" s="170"/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</row>
    <row r="51" customFormat="false" ht="12.75" hidden="false" customHeight="false" outlineLevel="0" collapsed="false">
      <c r="A51" s="170"/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</row>
    <row r="52" customFormat="false" ht="12.75" hidden="false" customHeight="false" outlineLevel="0" collapsed="false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</row>
    <row r="53" customFormat="false" ht="12.75" hidden="false" customHeight="false" outlineLevel="0" collapsed="false">
      <c r="B53" s="170"/>
      <c r="C53" s="69" t="s">
        <v>130</v>
      </c>
      <c r="D53" s="69" t="s">
        <v>134</v>
      </c>
      <c r="E53" s="69"/>
      <c r="F53" s="69" t="s">
        <v>131</v>
      </c>
      <c r="H53" s="69" t="s">
        <v>36</v>
      </c>
      <c r="J53" s="69" t="s">
        <v>43</v>
      </c>
    </row>
    <row r="54" customFormat="false" ht="12.75" hidden="false" customHeight="false" outlineLevel="0" collapsed="false">
      <c r="A54" s="0" t="s">
        <v>88</v>
      </c>
      <c r="B54" s="69" t="s">
        <v>83</v>
      </c>
      <c r="C54" s="176" t="n">
        <v>25.5</v>
      </c>
      <c r="D54" s="177" t="n">
        <v>0.177777777777778</v>
      </c>
      <c r="F54" s="173" t="n">
        <f aca="false">C54*D54+C55*D55+C56*D56</f>
        <v>19.2606837606838</v>
      </c>
      <c r="H54" s="173" t="n">
        <v>19.84</v>
      </c>
      <c r="J54" s="3" t="n">
        <v>234000</v>
      </c>
    </row>
    <row r="55" customFormat="false" ht="12.75" hidden="false" customHeight="false" outlineLevel="0" collapsed="false">
      <c r="B55" s="69" t="s">
        <v>84</v>
      </c>
      <c r="C55" s="171" t="n">
        <v>25.5</v>
      </c>
      <c r="D55" s="179" t="n">
        <v>0.198290598290598</v>
      </c>
      <c r="L55" s="0" t="n">
        <v>0.623931623931624</v>
      </c>
      <c r="M55" s="0" t="n">
        <v>0.177777777777778</v>
      </c>
      <c r="N55" s="0" t="n">
        <v>0.198290598290598</v>
      </c>
    </row>
    <row r="56" customFormat="false" ht="12.75" hidden="false" customHeight="false" outlineLevel="0" collapsed="false">
      <c r="B56" s="69" t="s">
        <v>82</v>
      </c>
      <c r="C56" s="174" t="n">
        <v>15.5</v>
      </c>
      <c r="D56" s="179" t="n">
        <v>0.623931623931624</v>
      </c>
    </row>
    <row r="61" customFormat="false" ht="12.75" hidden="false" customHeight="false" outlineLevel="0" collapsed="false">
      <c r="A61" s="0" t="s">
        <v>145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41" activeCellId="0" sqref="G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21" width="11.99"/>
    <col collapsed="false" customWidth="true" hidden="false" outlineLevel="0" max="3" min="3" style="0" width="6.41"/>
    <col collapsed="false" customWidth="true" hidden="false" outlineLevel="0" max="4" min="4" style="0" width="5.13"/>
    <col collapsed="false" customWidth="true" hidden="false" outlineLevel="0" max="5" min="5" style="0" width="5.28"/>
    <col collapsed="false" customWidth="true" hidden="false" outlineLevel="0" max="6" min="6" style="0" width="9.99"/>
    <col collapsed="false" customWidth="true" hidden="false" outlineLevel="0" max="7" min="7" style="0" width="15.41"/>
    <col collapsed="false" customWidth="true" hidden="false" outlineLevel="0" max="8" min="8" style="0" width="18.85"/>
    <col collapsed="false" customWidth="true" hidden="false" outlineLevel="0" max="10" min="9" style="0" width="8.85"/>
    <col collapsed="false" customWidth="true" hidden="false" outlineLevel="0" max="12" min="11" style="197" width="18.85"/>
    <col collapsed="false" customWidth="true" hidden="false" outlineLevel="0" max="13" min="13" style="0" width="10.99"/>
    <col collapsed="false" customWidth="true" hidden="false" outlineLevel="0" max="14" min="14" style="0" width="12.56"/>
  </cols>
  <sheetData>
    <row r="1" customFormat="false" ht="13.5" hidden="false" customHeight="false" outlineLevel="0" collapsed="false">
      <c r="A1" s="198" t="s">
        <v>146</v>
      </c>
      <c r="B1" s="199" t="s">
        <v>74</v>
      </c>
      <c r="C1" s="200" t="s">
        <v>11</v>
      </c>
      <c r="D1" s="200" t="s">
        <v>83</v>
      </c>
      <c r="E1" s="200" t="s">
        <v>84</v>
      </c>
      <c r="F1" s="200" t="s">
        <v>147</v>
      </c>
      <c r="G1" s="200" t="s">
        <v>148</v>
      </c>
      <c r="H1" s="200" t="s">
        <v>149</v>
      </c>
      <c r="I1" s="200" t="s">
        <v>150</v>
      </c>
      <c r="J1" s="200" t="s">
        <v>151</v>
      </c>
      <c r="K1" s="201" t="s">
        <v>152</v>
      </c>
      <c r="L1" s="201" t="s">
        <v>153</v>
      </c>
      <c r="M1" s="202" t="s">
        <v>154</v>
      </c>
    </row>
    <row r="2" customFormat="false" ht="15.75" hidden="false" customHeight="false" outlineLevel="0" collapsed="false">
      <c r="A2" s="203"/>
      <c r="B2" s="204"/>
      <c r="C2" s="205"/>
      <c r="D2" s="203"/>
      <c r="E2" s="203"/>
      <c r="F2" s="203"/>
      <c r="G2" s="203"/>
      <c r="H2" s="203"/>
      <c r="I2" s="203"/>
      <c r="J2" s="203"/>
      <c r="K2" s="206"/>
      <c r="L2" s="206"/>
      <c r="M2" s="207"/>
      <c r="N2" s="57"/>
    </row>
    <row r="3" customFormat="false" ht="12.75" hidden="false" customHeight="false" outlineLevel="0" collapsed="false">
      <c r="A3" s="208"/>
      <c r="B3" s="209"/>
      <c r="C3" s="210"/>
      <c r="D3" s="211"/>
      <c r="E3" s="211"/>
      <c r="F3" s="211"/>
      <c r="G3" s="211"/>
      <c r="H3" s="211"/>
      <c r="I3" s="211"/>
      <c r="J3" s="211"/>
      <c r="K3" s="212"/>
      <c r="L3" s="212"/>
      <c r="M3" s="213"/>
      <c r="N3" s="170"/>
    </row>
    <row r="4" customFormat="false" ht="12.75" hidden="false" customHeight="false" outlineLevel="0" collapsed="false">
      <c r="A4" s="214"/>
      <c r="B4" s="215"/>
      <c r="C4" s="216"/>
      <c r="D4" s="217"/>
      <c r="E4" s="217"/>
      <c r="F4" s="217"/>
      <c r="G4" s="217"/>
      <c r="H4" s="217"/>
      <c r="I4" s="217"/>
      <c r="J4" s="217"/>
      <c r="K4" s="218"/>
      <c r="L4" s="218"/>
      <c r="M4" s="219"/>
      <c r="N4" s="220"/>
    </row>
    <row r="5" customFormat="false" ht="12.75" hidden="false" customHeight="false" outlineLevel="0" collapsed="false">
      <c r="A5" s="221" t="n">
        <v>37073</v>
      </c>
      <c r="B5" s="222" t="n">
        <v>21</v>
      </c>
      <c r="C5" s="109" t="n">
        <v>31</v>
      </c>
      <c r="D5" s="109" t="n">
        <v>4</v>
      </c>
      <c r="E5" s="109" t="n">
        <v>5</v>
      </c>
      <c r="F5" s="109" t="n">
        <v>1</v>
      </c>
      <c r="G5" s="109" t="n">
        <f aca="false">B5*16</f>
        <v>336</v>
      </c>
      <c r="H5" s="109" t="n">
        <f aca="false">(C5*8)+(D5*16)+(E5*16)+(F5*16)</f>
        <v>408</v>
      </c>
      <c r="I5" s="109" t="n">
        <f aca="false">C5*8</f>
        <v>248</v>
      </c>
      <c r="J5" s="109" t="n">
        <f aca="false">SUM(D5:F5)*16</f>
        <v>160</v>
      </c>
      <c r="K5" s="223" t="n">
        <f aca="false">50*G5</f>
        <v>16800</v>
      </c>
      <c r="L5" s="223" t="n">
        <f aca="false">50*H5</f>
        <v>20400</v>
      </c>
      <c r="M5" s="224" t="n">
        <f aca="false">C5*24</f>
        <v>744</v>
      </c>
      <c r="N5" s="225"/>
    </row>
    <row r="6" customFormat="false" ht="12.75" hidden="false" customHeight="false" outlineLevel="0" collapsed="false">
      <c r="A6" s="221" t="n">
        <v>37104</v>
      </c>
      <c r="B6" s="222" t="n">
        <v>23</v>
      </c>
      <c r="C6" s="109" t="n">
        <v>31</v>
      </c>
      <c r="D6" s="109" t="n">
        <v>4</v>
      </c>
      <c r="E6" s="109" t="n">
        <v>4</v>
      </c>
      <c r="F6" s="109" t="n">
        <v>0</v>
      </c>
      <c r="G6" s="109" t="n">
        <f aca="false">B6*16</f>
        <v>368</v>
      </c>
      <c r="H6" s="109" t="n">
        <f aca="false">(C6*8)+(D6*16)+(E6*16)+(F6*16)</f>
        <v>376</v>
      </c>
      <c r="I6" s="109" t="n">
        <f aca="false">C6*8</f>
        <v>248</v>
      </c>
      <c r="J6" s="109" t="n">
        <f aca="false">SUM(D6:F6)*16</f>
        <v>128</v>
      </c>
      <c r="K6" s="223" t="n">
        <f aca="false">50*G6</f>
        <v>18400</v>
      </c>
      <c r="L6" s="223" t="n">
        <f aca="false">50*H6</f>
        <v>18800</v>
      </c>
      <c r="M6" s="224" t="n">
        <f aca="false">C6*24</f>
        <v>744</v>
      </c>
      <c r="N6" s="226"/>
    </row>
    <row r="7" customFormat="false" ht="12.75" hidden="false" customHeight="false" outlineLevel="0" collapsed="false">
      <c r="A7" s="227" t="n">
        <v>37135</v>
      </c>
      <c r="B7" s="222" t="n">
        <v>19</v>
      </c>
      <c r="C7" s="109" t="n">
        <v>30</v>
      </c>
      <c r="D7" s="109" t="n">
        <v>5</v>
      </c>
      <c r="E7" s="109" t="n">
        <v>5</v>
      </c>
      <c r="F7" s="109" t="n">
        <v>1</v>
      </c>
      <c r="G7" s="109" t="n">
        <f aca="false">B7*16</f>
        <v>304</v>
      </c>
      <c r="H7" s="109" t="n">
        <f aca="false">(C7*8)+(D7*16)+(E7*16)+(F7*16)</f>
        <v>416</v>
      </c>
      <c r="I7" s="109" t="n">
        <f aca="false">C7*8</f>
        <v>240</v>
      </c>
      <c r="J7" s="109" t="n">
        <f aca="false">SUM(D7:F7)*16</f>
        <v>176</v>
      </c>
      <c r="K7" s="223" t="n">
        <f aca="false">50*G7</f>
        <v>15200</v>
      </c>
      <c r="L7" s="223" t="n">
        <f aca="false">50*H7</f>
        <v>20800</v>
      </c>
      <c r="M7" s="224" t="n">
        <f aca="false">C7*24</f>
        <v>720</v>
      </c>
      <c r="N7" s="4"/>
    </row>
    <row r="8" customFormat="false" ht="12.75" hidden="false" customHeight="false" outlineLevel="0" collapsed="false">
      <c r="A8" s="227" t="n">
        <v>37165</v>
      </c>
      <c r="B8" s="222" t="n">
        <v>23</v>
      </c>
      <c r="C8" s="109" t="n">
        <v>31</v>
      </c>
      <c r="D8" s="109" t="n">
        <v>4</v>
      </c>
      <c r="E8" s="109" t="n">
        <v>4</v>
      </c>
      <c r="F8" s="109" t="n">
        <v>0</v>
      </c>
      <c r="G8" s="109" t="n">
        <f aca="false">B8*16</f>
        <v>368</v>
      </c>
      <c r="H8" s="109" t="n">
        <f aca="false">(C8*8)+(D8*16)+(E8*16)+(F8*16)</f>
        <v>376</v>
      </c>
      <c r="I8" s="109" t="n">
        <f aca="false">C8*8</f>
        <v>248</v>
      </c>
      <c r="J8" s="109" t="n">
        <f aca="false">SUM(D8:F8)*16</f>
        <v>128</v>
      </c>
      <c r="K8" s="223" t="n">
        <f aca="false">50*G8</f>
        <v>18400</v>
      </c>
      <c r="L8" s="223" t="n">
        <f aca="false">50*H8</f>
        <v>18800</v>
      </c>
      <c r="M8" s="224" t="n">
        <f aca="false">C8*24</f>
        <v>744</v>
      </c>
      <c r="N8" s="4"/>
    </row>
    <row r="9" customFormat="false" ht="12.75" hidden="false" customHeight="false" outlineLevel="0" collapsed="false">
      <c r="A9" s="227" t="n">
        <v>37196</v>
      </c>
      <c r="B9" s="222" t="n">
        <v>21</v>
      </c>
      <c r="C9" s="109" t="n">
        <v>30</v>
      </c>
      <c r="D9" s="109" t="n">
        <v>4</v>
      </c>
      <c r="E9" s="109" t="n">
        <v>4</v>
      </c>
      <c r="F9" s="109" t="n">
        <v>1</v>
      </c>
      <c r="G9" s="109" t="n">
        <f aca="false">B9*16</f>
        <v>336</v>
      </c>
      <c r="H9" s="109" t="n">
        <f aca="false">(C9*8)+(D9*16)+(E9*16)+(F9*16)</f>
        <v>384</v>
      </c>
      <c r="I9" s="109" t="n">
        <f aca="false">C9*8</f>
        <v>240</v>
      </c>
      <c r="J9" s="109" t="n">
        <f aca="false">SUM(D9:F9)*16</f>
        <v>144</v>
      </c>
      <c r="K9" s="223" t="n">
        <f aca="false">50*G9</f>
        <v>16800</v>
      </c>
      <c r="L9" s="223" t="n">
        <f aca="false">50*H9</f>
        <v>19200</v>
      </c>
      <c r="M9" s="224" t="n">
        <f aca="false">C9*24</f>
        <v>720</v>
      </c>
      <c r="N9" s="4"/>
    </row>
    <row r="10" customFormat="false" ht="12.75" hidden="false" customHeight="false" outlineLevel="0" collapsed="false">
      <c r="A10" s="228" t="n">
        <v>37226</v>
      </c>
      <c r="B10" s="222" t="n">
        <v>20</v>
      </c>
      <c r="C10" s="109" t="n">
        <v>31</v>
      </c>
      <c r="D10" s="109" t="n">
        <v>5</v>
      </c>
      <c r="E10" s="109" t="n">
        <v>5</v>
      </c>
      <c r="F10" s="109" t="n">
        <v>1</v>
      </c>
      <c r="G10" s="109" t="n">
        <f aca="false">B10*16</f>
        <v>320</v>
      </c>
      <c r="H10" s="109" t="n">
        <f aca="false">(C10*8)+(D10*16)+(E10*16)+(F10*16)</f>
        <v>424</v>
      </c>
      <c r="I10" s="109" t="n">
        <f aca="false">C10*8</f>
        <v>248</v>
      </c>
      <c r="J10" s="109" t="n">
        <f aca="false">SUM(D10:F10)*16</f>
        <v>176</v>
      </c>
      <c r="K10" s="223" t="n">
        <f aca="false">50*G10</f>
        <v>16000</v>
      </c>
      <c r="L10" s="223" t="n">
        <f aca="false">50*H10</f>
        <v>21200</v>
      </c>
      <c r="M10" s="224" t="n">
        <f aca="false">C10*24</f>
        <v>744</v>
      </c>
      <c r="N10" s="4"/>
    </row>
    <row r="11" customFormat="false" ht="12.75" hidden="false" customHeight="false" outlineLevel="0" collapsed="false">
      <c r="A11" s="229" t="n">
        <v>37257</v>
      </c>
      <c r="B11" s="222" t="n">
        <v>22</v>
      </c>
      <c r="C11" s="109" t="n">
        <v>31</v>
      </c>
      <c r="D11" s="109" t="n">
        <v>4</v>
      </c>
      <c r="E11" s="109" t="n">
        <v>4</v>
      </c>
      <c r="F11" s="109" t="n">
        <v>1</v>
      </c>
      <c r="G11" s="109" t="n">
        <f aca="false">B11*16</f>
        <v>352</v>
      </c>
      <c r="H11" s="109" t="n">
        <f aca="false">(C11*8)+(D11*16)+(E11*16)+(F11*16)</f>
        <v>392</v>
      </c>
      <c r="I11" s="109" t="n">
        <f aca="false">C11*8</f>
        <v>248</v>
      </c>
      <c r="J11" s="109" t="n">
        <f aca="false">SUM(D11:F11)*16</f>
        <v>144</v>
      </c>
      <c r="K11" s="223" t="n">
        <f aca="false">50*G11</f>
        <v>17600</v>
      </c>
      <c r="L11" s="223" t="n">
        <f aca="false">50*H11</f>
        <v>19600</v>
      </c>
      <c r="M11" s="224" t="n">
        <f aca="false">C11*24</f>
        <v>744</v>
      </c>
      <c r="N11" s="4"/>
    </row>
    <row r="12" customFormat="false" ht="12.75" hidden="false" customHeight="false" outlineLevel="0" collapsed="false">
      <c r="A12" s="227" t="n">
        <v>37288</v>
      </c>
      <c r="B12" s="222" t="n">
        <v>20</v>
      </c>
      <c r="C12" s="109" t="n">
        <v>28</v>
      </c>
      <c r="D12" s="109" t="n">
        <v>4</v>
      </c>
      <c r="E12" s="109" t="n">
        <v>4</v>
      </c>
      <c r="F12" s="109" t="n">
        <v>0</v>
      </c>
      <c r="G12" s="109" t="n">
        <f aca="false">B12*16</f>
        <v>320</v>
      </c>
      <c r="H12" s="109" t="n">
        <f aca="false">(C12*8)+(D12*16)+(E12*16)+(F12*16)</f>
        <v>352</v>
      </c>
      <c r="I12" s="109" t="n">
        <f aca="false">C12*8</f>
        <v>224</v>
      </c>
      <c r="J12" s="109" t="n">
        <f aca="false">SUM(D12:F12)*16</f>
        <v>128</v>
      </c>
      <c r="K12" s="223" t="n">
        <f aca="false">50*G12</f>
        <v>16000</v>
      </c>
      <c r="L12" s="223" t="n">
        <f aca="false">50*H12</f>
        <v>17600</v>
      </c>
      <c r="M12" s="224" t="n">
        <f aca="false">C12*24</f>
        <v>672</v>
      </c>
      <c r="N12" s="4"/>
    </row>
    <row r="13" customFormat="false" ht="12.75" hidden="false" customHeight="false" outlineLevel="0" collapsed="false">
      <c r="A13" s="227" t="n">
        <v>37316</v>
      </c>
      <c r="B13" s="222" t="n">
        <v>21</v>
      </c>
      <c r="C13" s="22" t="n">
        <v>31</v>
      </c>
      <c r="D13" s="22" t="n">
        <v>5</v>
      </c>
      <c r="E13" s="22" t="n">
        <v>5</v>
      </c>
      <c r="F13" s="22" t="n">
        <v>0</v>
      </c>
      <c r="G13" s="109" t="n">
        <f aca="false">B13*16</f>
        <v>336</v>
      </c>
      <c r="H13" s="109" t="n">
        <f aca="false">(C13*8)+(D13*16)+(E13*16)+(F13*16)</f>
        <v>408</v>
      </c>
      <c r="I13" s="109" t="n">
        <f aca="false">C13*8</f>
        <v>248</v>
      </c>
      <c r="J13" s="109" t="n">
        <f aca="false">SUM(D13:F13)*16</f>
        <v>160</v>
      </c>
      <c r="K13" s="223" t="n">
        <f aca="false">50*G13</f>
        <v>16800</v>
      </c>
      <c r="L13" s="223" t="n">
        <f aca="false">50*H13</f>
        <v>20400</v>
      </c>
      <c r="M13" s="224" t="n">
        <f aca="false">C13*24</f>
        <v>744</v>
      </c>
      <c r="N13" s="4"/>
    </row>
    <row r="14" customFormat="false" ht="12.75" hidden="false" customHeight="false" outlineLevel="0" collapsed="false">
      <c r="A14" s="227" t="n">
        <v>37347</v>
      </c>
      <c r="B14" s="222" t="n">
        <v>22</v>
      </c>
      <c r="C14" s="22" t="n">
        <v>30</v>
      </c>
      <c r="D14" s="22" t="n">
        <v>4</v>
      </c>
      <c r="E14" s="22" t="n">
        <v>4</v>
      </c>
      <c r="F14" s="22" t="n">
        <v>0</v>
      </c>
      <c r="G14" s="109" t="n">
        <f aca="false">B14*16</f>
        <v>352</v>
      </c>
      <c r="H14" s="109" t="n">
        <f aca="false">(C14*8)+(D14*16)+(E14*16)+(F14*16)</f>
        <v>368</v>
      </c>
      <c r="I14" s="109" t="n">
        <f aca="false">C14*8</f>
        <v>240</v>
      </c>
      <c r="J14" s="109" t="n">
        <f aca="false">SUM(D14:F14)*16</f>
        <v>128</v>
      </c>
      <c r="K14" s="223" t="n">
        <f aca="false">50*G14</f>
        <v>17600</v>
      </c>
      <c r="L14" s="223" t="n">
        <f aca="false">50*H14</f>
        <v>18400</v>
      </c>
      <c r="M14" s="224" t="n">
        <f aca="false">C14*24</f>
        <v>720</v>
      </c>
      <c r="N14" s="4"/>
    </row>
    <row r="15" customFormat="false" ht="12.75" hidden="false" customHeight="false" outlineLevel="0" collapsed="false">
      <c r="A15" s="227" t="n">
        <v>37377</v>
      </c>
      <c r="B15" s="222" t="n">
        <v>22</v>
      </c>
      <c r="C15" s="22" t="n">
        <v>31</v>
      </c>
      <c r="D15" s="22" t="n">
        <v>4</v>
      </c>
      <c r="E15" s="22" t="n">
        <v>4</v>
      </c>
      <c r="F15" s="22" t="n">
        <v>1</v>
      </c>
      <c r="G15" s="109" t="n">
        <f aca="false">B15*16</f>
        <v>352</v>
      </c>
      <c r="H15" s="109" t="n">
        <f aca="false">(C15*8)+(D15*16)+(E15*16)+(F15*16)</f>
        <v>392</v>
      </c>
      <c r="I15" s="109" t="n">
        <f aca="false">C15*8</f>
        <v>248</v>
      </c>
      <c r="J15" s="109" t="n">
        <f aca="false">SUM(D15:F15)*16</f>
        <v>144</v>
      </c>
      <c r="K15" s="223" t="n">
        <f aca="false">50*G15</f>
        <v>17600</v>
      </c>
      <c r="L15" s="223" t="n">
        <f aca="false">50*H15</f>
        <v>19600</v>
      </c>
      <c r="M15" s="224" t="n">
        <f aca="false">C15*24</f>
        <v>744</v>
      </c>
      <c r="N15" s="4"/>
    </row>
    <row r="16" customFormat="false" ht="12.75" hidden="false" customHeight="false" outlineLevel="0" collapsed="false">
      <c r="A16" s="227" t="n">
        <v>37408</v>
      </c>
      <c r="B16" s="222" t="n">
        <v>20</v>
      </c>
      <c r="C16" s="22" t="n">
        <v>30</v>
      </c>
      <c r="D16" s="22" t="n">
        <v>5</v>
      </c>
      <c r="E16" s="22" t="n">
        <v>5</v>
      </c>
      <c r="F16" s="22" t="n">
        <v>0</v>
      </c>
      <c r="G16" s="109" t="n">
        <f aca="false">B16*16</f>
        <v>320</v>
      </c>
      <c r="H16" s="109" t="n">
        <f aca="false">(C16*8)+(D16*16)+(E16*16)+(F16*16)</f>
        <v>400</v>
      </c>
      <c r="I16" s="109" t="n">
        <f aca="false">C16*8</f>
        <v>240</v>
      </c>
      <c r="J16" s="109" t="n">
        <f aca="false">SUM(D16:F16)*16</f>
        <v>160</v>
      </c>
      <c r="K16" s="223" t="n">
        <f aca="false">50*G16</f>
        <v>16000</v>
      </c>
      <c r="L16" s="223" t="n">
        <f aca="false">50*H16</f>
        <v>20000</v>
      </c>
      <c r="M16" s="224" t="n">
        <f aca="false">C16*24</f>
        <v>720</v>
      </c>
      <c r="N16" s="4"/>
    </row>
    <row r="17" customFormat="false" ht="12.75" hidden="false" customHeight="false" outlineLevel="0" collapsed="false">
      <c r="A17" s="221" t="n">
        <v>37438</v>
      </c>
      <c r="B17" s="222" t="n">
        <v>22</v>
      </c>
      <c r="C17" s="22" t="n">
        <v>31</v>
      </c>
      <c r="D17" s="22" t="n">
        <v>4</v>
      </c>
      <c r="E17" s="22" t="n">
        <v>4</v>
      </c>
      <c r="F17" s="22" t="n">
        <v>1</v>
      </c>
      <c r="G17" s="109" t="n">
        <f aca="false">B17*16</f>
        <v>352</v>
      </c>
      <c r="H17" s="109" t="n">
        <f aca="false">(C17*8)+(D17*16)+(E17*16)+(F17*16)</f>
        <v>392</v>
      </c>
      <c r="I17" s="109" t="n">
        <f aca="false">C17*8</f>
        <v>248</v>
      </c>
      <c r="J17" s="109" t="n">
        <f aca="false">SUM(D17:F17)*16</f>
        <v>144</v>
      </c>
      <c r="K17" s="223" t="n">
        <f aca="false">50*G17</f>
        <v>17600</v>
      </c>
      <c r="L17" s="223" t="n">
        <f aca="false">50*H17</f>
        <v>19600</v>
      </c>
      <c r="M17" s="224" t="n">
        <f aca="false">C17*24</f>
        <v>744</v>
      </c>
      <c r="N17" s="4"/>
    </row>
    <row r="18" customFormat="false" ht="12.75" hidden="false" customHeight="false" outlineLevel="0" collapsed="false">
      <c r="A18" s="221" t="n">
        <v>37469</v>
      </c>
      <c r="B18" s="222" t="n">
        <v>22</v>
      </c>
      <c r="C18" s="22" t="n">
        <v>31</v>
      </c>
      <c r="D18" s="22" t="n">
        <v>5</v>
      </c>
      <c r="E18" s="22" t="n">
        <v>4</v>
      </c>
      <c r="F18" s="22" t="n">
        <v>0</v>
      </c>
      <c r="G18" s="109" t="n">
        <f aca="false">B18*16</f>
        <v>352</v>
      </c>
      <c r="H18" s="109" t="n">
        <f aca="false">(C18*8)+(D18*16)+(E18*16)+(F18*16)</f>
        <v>392</v>
      </c>
      <c r="I18" s="109" t="n">
        <f aca="false">C18*8</f>
        <v>248</v>
      </c>
      <c r="J18" s="109" t="n">
        <f aca="false">SUM(D18:F18)*16</f>
        <v>144</v>
      </c>
      <c r="K18" s="223" t="n">
        <f aca="false">50*G18</f>
        <v>17600</v>
      </c>
      <c r="L18" s="223" t="n">
        <f aca="false">50*H18</f>
        <v>19600</v>
      </c>
      <c r="M18" s="224" t="n">
        <f aca="false">C18*24</f>
        <v>744</v>
      </c>
      <c r="N18" s="4"/>
    </row>
    <row r="19" customFormat="false" ht="12.75" hidden="false" customHeight="false" outlineLevel="0" collapsed="false">
      <c r="A19" s="227" t="n">
        <v>37500</v>
      </c>
      <c r="B19" s="222" t="n">
        <v>20</v>
      </c>
      <c r="C19" s="22" t="n">
        <v>30</v>
      </c>
      <c r="D19" s="22" t="n">
        <v>4</v>
      </c>
      <c r="E19" s="22" t="n">
        <v>5</v>
      </c>
      <c r="F19" s="22" t="n">
        <v>1</v>
      </c>
      <c r="G19" s="109" t="n">
        <f aca="false">B19*16</f>
        <v>320</v>
      </c>
      <c r="H19" s="109" t="n">
        <f aca="false">(C19*8)+(D19*16)+(E19*16)+(F19*16)</f>
        <v>400</v>
      </c>
      <c r="I19" s="109" t="n">
        <f aca="false">C19*8</f>
        <v>240</v>
      </c>
      <c r="J19" s="109" t="n">
        <f aca="false">SUM(D19:F19)*16</f>
        <v>160</v>
      </c>
      <c r="K19" s="223" t="n">
        <f aca="false">50*G19</f>
        <v>16000</v>
      </c>
      <c r="L19" s="223" t="n">
        <f aca="false">50*H19</f>
        <v>20000</v>
      </c>
      <c r="M19" s="224" t="n">
        <f aca="false">C19*24</f>
        <v>720</v>
      </c>
      <c r="N19" s="4"/>
    </row>
    <row r="20" customFormat="false" ht="12.75" hidden="false" customHeight="false" outlineLevel="0" collapsed="false">
      <c r="A20" s="227" t="n">
        <v>37530</v>
      </c>
      <c r="B20" s="222" t="n">
        <v>23</v>
      </c>
      <c r="C20" s="22" t="n">
        <v>31</v>
      </c>
      <c r="D20" s="22" t="n">
        <v>4</v>
      </c>
      <c r="E20" s="22" t="n">
        <v>4</v>
      </c>
      <c r="F20" s="22" t="n">
        <v>0</v>
      </c>
      <c r="G20" s="109" t="n">
        <f aca="false">B20*16</f>
        <v>368</v>
      </c>
      <c r="H20" s="109" t="n">
        <f aca="false">(C20*8)+(D20*16)+(E20*16)+(F20*16)</f>
        <v>376</v>
      </c>
      <c r="I20" s="109" t="n">
        <f aca="false">C20*8</f>
        <v>248</v>
      </c>
      <c r="J20" s="109" t="n">
        <f aca="false">SUM(D20:F20)*16</f>
        <v>128</v>
      </c>
      <c r="K20" s="223" t="n">
        <f aca="false">50*G20</f>
        <v>18400</v>
      </c>
      <c r="L20" s="223" t="n">
        <f aca="false">50*H20</f>
        <v>18800</v>
      </c>
      <c r="M20" s="224" t="n">
        <f aca="false">C20*24</f>
        <v>744</v>
      </c>
      <c r="N20" s="4"/>
    </row>
    <row r="21" customFormat="false" ht="12.75" hidden="false" customHeight="false" outlineLevel="0" collapsed="false">
      <c r="A21" s="227" t="n">
        <v>37561</v>
      </c>
      <c r="B21" s="222" t="n">
        <v>20</v>
      </c>
      <c r="C21" s="22" t="n">
        <v>30</v>
      </c>
      <c r="D21" s="22" t="n">
        <v>5</v>
      </c>
      <c r="E21" s="22" t="n">
        <v>4</v>
      </c>
      <c r="F21" s="22" t="n">
        <v>1</v>
      </c>
      <c r="G21" s="109" t="n">
        <f aca="false">B21*16</f>
        <v>320</v>
      </c>
      <c r="H21" s="109" t="n">
        <f aca="false">(C21*8)+(D21*16)+(E21*16)+(F21*16)</f>
        <v>400</v>
      </c>
      <c r="I21" s="109" t="n">
        <f aca="false">C21*8</f>
        <v>240</v>
      </c>
      <c r="J21" s="109" t="n">
        <f aca="false">SUM(D21:F21)*16</f>
        <v>160</v>
      </c>
      <c r="K21" s="223" t="n">
        <f aca="false">50*G21</f>
        <v>16000</v>
      </c>
      <c r="L21" s="223" t="n">
        <f aca="false">50*H21</f>
        <v>20000</v>
      </c>
      <c r="M21" s="224" t="n">
        <f aca="false">C21*24</f>
        <v>720</v>
      </c>
      <c r="N21" s="4"/>
    </row>
    <row r="22" customFormat="false" ht="12.75" hidden="false" customHeight="false" outlineLevel="0" collapsed="false">
      <c r="A22" s="228" t="n">
        <v>37591</v>
      </c>
      <c r="B22" s="222" t="n">
        <v>21</v>
      </c>
      <c r="C22" s="22" t="n">
        <v>31</v>
      </c>
      <c r="D22" s="22" t="n">
        <v>4</v>
      </c>
      <c r="E22" s="22" t="n">
        <v>5</v>
      </c>
      <c r="F22" s="22" t="n">
        <v>1</v>
      </c>
      <c r="G22" s="109" t="n">
        <f aca="false">B22*16</f>
        <v>336</v>
      </c>
      <c r="H22" s="109" t="n">
        <f aca="false">(C22*8)+(D22*16)+(E22*16)+(F22*16)</f>
        <v>408</v>
      </c>
      <c r="I22" s="109" t="n">
        <f aca="false">C22*8</f>
        <v>248</v>
      </c>
      <c r="J22" s="109" t="n">
        <f aca="false">SUM(D22:F22)*16</f>
        <v>160</v>
      </c>
      <c r="K22" s="223" t="n">
        <f aca="false">50*G22</f>
        <v>16800</v>
      </c>
      <c r="L22" s="223" t="n">
        <f aca="false">50*H22</f>
        <v>20400</v>
      </c>
      <c r="M22" s="224" t="n">
        <f aca="false">C22*24</f>
        <v>744</v>
      </c>
      <c r="N22" s="4"/>
    </row>
    <row r="23" customFormat="false" ht="12.75" hidden="false" customHeight="false" outlineLevel="0" collapsed="false">
      <c r="A23" s="229" t="n">
        <v>37622</v>
      </c>
      <c r="B23" s="222" t="n">
        <v>22</v>
      </c>
      <c r="C23" s="22" t="n">
        <v>31</v>
      </c>
      <c r="D23" s="22" t="n">
        <v>4</v>
      </c>
      <c r="E23" s="22" t="n">
        <v>4</v>
      </c>
      <c r="F23" s="22" t="n">
        <v>1</v>
      </c>
      <c r="G23" s="109" t="n">
        <f aca="false">B23*16</f>
        <v>352</v>
      </c>
      <c r="H23" s="109" t="n">
        <f aca="false">(C23*8)+(D23*16)+(E23*16)+(F23*16)</f>
        <v>392</v>
      </c>
      <c r="I23" s="109" t="n">
        <f aca="false">C23*8</f>
        <v>248</v>
      </c>
      <c r="J23" s="109" t="n">
        <f aca="false">SUM(D23:F23)*16</f>
        <v>144</v>
      </c>
      <c r="K23" s="223" t="n">
        <f aca="false">50*G23</f>
        <v>17600</v>
      </c>
      <c r="L23" s="223" t="n">
        <f aca="false">50*H23</f>
        <v>19600</v>
      </c>
      <c r="M23" s="224" t="n">
        <f aca="false">C23*24</f>
        <v>744</v>
      </c>
      <c r="N23" s="4"/>
    </row>
    <row r="24" customFormat="false" ht="12.75" hidden="false" customHeight="false" outlineLevel="0" collapsed="false">
      <c r="A24" s="227" t="n">
        <v>37653</v>
      </c>
      <c r="B24" s="222" t="n">
        <v>20</v>
      </c>
      <c r="C24" s="22" t="n">
        <v>28</v>
      </c>
      <c r="D24" s="22" t="n">
        <v>4</v>
      </c>
      <c r="E24" s="22" t="n">
        <v>4</v>
      </c>
      <c r="F24" s="22" t="n">
        <v>0</v>
      </c>
      <c r="G24" s="109" t="n">
        <f aca="false">B24*16</f>
        <v>320</v>
      </c>
      <c r="H24" s="109" t="n">
        <f aca="false">(C24*8)+(D24*16)+(E24*16)+(F24*16)</f>
        <v>352</v>
      </c>
      <c r="I24" s="109" t="n">
        <f aca="false">C24*8</f>
        <v>224</v>
      </c>
      <c r="J24" s="109" t="n">
        <f aca="false">SUM(D24:F24)*16</f>
        <v>128</v>
      </c>
      <c r="K24" s="223" t="n">
        <f aca="false">50*G24</f>
        <v>16000</v>
      </c>
      <c r="L24" s="223" t="n">
        <f aca="false">50*H24</f>
        <v>17600</v>
      </c>
      <c r="M24" s="224" t="n">
        <f aca="false">C24*24</f>
        <v>672</v>
      </c>
      <c r="N24" s="4"/>
    </row>
    <row r="25" customFormat="false" ht="12.75" hidden="false" customHeight="false" outlineLevel="0" collapsed="false">
      <c r="A25" s="227" t="n">
        <v>37681</v>
      </c>
      <c r="B25" s="222" t="n">
        <v>21</v>
      </c>
      <c r="C25" s="22" t="n">
        <v>31</v>
      </c>
      <c r="D25" s="22" t="n">
        <v>5</v>
      </c>
      <c r="E25" s="22" t="n">
        <v>5</v>
      </c>
      <c r="F25" s="22" t="n">
        <v>0</v>
      </c>
      <c r="G25" s="109" t="n">
        <f aca="false">B25*16</f>
        <v>336</v>
      </c>
      <c r="H25" s="109" t="n">
        <f aca="false">(C25*8)+(D25*16)+(E25*16)+(F25*16)</f>
        <v>408</v>
      </c>
      <c r="I25" s="109" t="n">
        <f aca="false">C25*8</f>
        <v>248</v>
      </c>
      <c r="J25" s="109" t="n">
        <f aca="false">SUM(D25:F25)*16</f>
        <v>160</v>
      </c>
      <c r="K25" s="223" t="n">
        <f aca="false">50*G25</f>
        <v>16800</v>
      </c>
      <c r="L25" s="223" t="n">
        <f aca="false">50*H25</f>
        <v>20400</v>
      </c>
      <c r="M25" s="224" t="n">
        <f aca="false">C25*24</f>
        <v>744</v>
      </c>
      <c r="N25" s="4"/>
    </row>
    <row r="26" customFormat="false" ht="12.75" hidden="false" customHeight="false" outlineLevel="0" collapsed="false">
      <c r="A26" s="227" t="n">
        <v>37712</v>
      </c>
      <c r="B26" s="222" t="n">
        <v>22</v>
      </c>
      <c r="C26" s="22" t="n">
        <v>30</v>
      </c>
      <c r="D26" s="22" t="n">
        <v>4</v>
      </c>
      <c r="E26" s="22" t="n">
        <v>4</v>
      </c>
      <c r="F26" s="22" t="n">
        <v>0</v>
      </c>
      <c r="G26" s="109" t="n">
        <f aca="false">B26*16</f>
        <v>352</v>
      </c>
      <c r="H26" s="230" t="n">
        <f aca="false">(C26*8)+(D26*16)+(E26*16)+(F26*16)</f>
        <v>368</v>
      </c>
      <c r="I26" s="109" t="n">
        <f aca="false">C26*8</f>
        <v>240</v>
      </c>
      <c r="J26" s="109" t="n">
        <f aca="false">SUM(D26:F26)*16</f>
        <v>128</v>
      </c>
      <c r="K26" s="223" t="n">
        <f aca="false">50*G26</f>
        <v>17600</v>
      </c>
      <c r="L26" s="223" t="n">
        <f aca="false">50*H26</f>
        <v>18400</v>
      </c>
      <c r="M26" s="224" t="n">
        <f aca="false">C26*24</f>
        <v>720</v>
      </c>
      <c r="N26" s="231" t="s">
        <v>155</v>
      </c>
    </row>
    <row r="27" customFormat="false" ht="12.75" hidden="false" customHeight="false" outlineLevel="0" collapsed="false">
      <c r="A27" s="227" t="n">
        <v>37742</v>
      </c>
      <c r="B27" s="222" t="n">
        <v>21</v>
      </c>
      <c r="C27" s="22" t="n">
        <v>31</v>
      </c>
      <c r="D27" s="22" t="n">
        <v>5</v>
      </c>
      <c r="E27" s="22" t="n">
        <v>4</v>
      </c>
      <c r="F27" s="22" t="n">
        <v>1</v>
      </c>
      <c r="G27" s="109" t="n">
        <f aca="false">B27*16</f>
        <v>336</v>
      </c>
      <c r="H27" s="109" t="n">
        <f aca="false">(C27*8)+(D27*16)+(E27*16)+(F27*16)</f>
        <v>408</v>
      </c>
      <c r="I27" s="109" t="n">
        <f aca="false">C27*8</f>
        <v>248</v>
      </c>
      <c r="J27" s="109" t="n">
        <f aca="false">SUM(D27:F27)*16</f>
        <v>160</v>
      </c>
      <c r="K27" s="223" t="n">
        <f aca="false">50*G27</f>
        <v>16800</v>
      </c>
      <c r="L27" s="223" t="n">
        <f aca="false">50*H27</f>
        <v>20400</v>
      </c>
      <c r="M27" s="224" t="n">
        <f aca="false">C27*24</f>
        <v>744</v>
      </c>
      <c r="N27" s="4"/>
    </row>
    <row r="28" customFormat="false" ht="12.75" hidden="false" customHeight="false" outlineLevel="0" collapsed="false">
      <c r="A28" s="227" t="n">
        <v>37773</v>
      </c>
      <c r="B28" s="222" t="n">
        <v>21</v>
      </c>
      <c r="C28" s="22" t="n">
        <v>30</v>
      </c>
      <c r="D28" s="22" t="n">
        <v>4</v>
      </c>
      <c r="E28" s="22" t="n">
        <v>5</v>
      </c>
      <c r="F28" s="22" t="n">
        <v>0</v>
      </c>
      <c r="G28" s="109" t="n">
        <f aca="false">B28*16</f>
        <v>336</v>
      </c>
      <c r="H28" s="109" t="n">
        <f aca="false">(C28*8)+(D28*16)+(E28*16)+(F28*16)</f>
        <v>384</v>
      </c>
      <c r="I28" s="109" t="n">
        <f aca="false">C28*8</f>
        <v>240</v>
      </c>
      <c r="J28" s="109" t="n">
        <f aca="false">SUM(D28:F28)*16</f>
        <v>144</v>
      </c>
      <c r="K28" s="223" t="n">
        <f aca="false">50*G28</f>
        <v>16800</v>
      </c>
      <c r="L28" s="223" t="n">
        <f aca="false">50*H28</f>
        <v>19200</v>
      </c>
      <c r="M28" s="224" t="n">
        <f aca="false">C28*24</f>
        <v>720</v>
      </c>
      <c r="N28" s="4"/>
    </row>
    <row r="29" customFormat="false" ht="12.75" hidden="false" customHeight="false" outlineLevel="0" collapsed="false">
      <c r="A29" s="221" t="n">
        <v>37803</v>
      </c>
      <c r="B29" s="222" t="n">
        <v>22</v>
      </c>
      <c r="C29" s="22" t="n">
        <v>31</v>
      </c>
      <c r="D29" s="22" t="n">
        <v>4</v>
      </c>
      <c r="E29" s="22" t="n">
        <v>4</v>
      </c>
      <c r="F29" s="22" t="n">
        <v>1</v>
      </c>
      <c r="G29" s="109" t="n">
        <f aca="false">B29*16</f>
        <v>352</v>
      </c>
      <c r="H29" s="109" t="n">
        <f aca="false">(C29*8)+(D29*16)+(E29*16)+(F29*16)</f>
        <v>392</v>
      </c>
      <c r="I29" s="109" t="n">
        <f aca="false">C29*8</f>
        <v>248</v>
      </c>
      <c r="J29" s="109" t="n">
        <f aca="false">SUM(D29:F29)*16</f>
        <v>144</v>
      </c>
      <c r="K29" s="223" t="n">
        <f aca="false">50*G29</f>
        <v>17600</v>
      </c>
      <c r="L29" s="223" t="n">
        <f aca="false">50*H29</f>
        <v>19600</v>
      </c>
      <c r="M29" s="224" t="n">
        <f aca="false">C29*24</f>
        <v>744</v>
      </c>
      <c r="N29" s="4"/>
    </row>
    <row r="30" customFormat="false" ht="12.75" hidden="false" customHeight="false" outlineLevel="0" collapsed="false">
      <c r="A30" s="221" t="n">
        <v>37834</v>
      </c>
      <c r="B30" s="222" t="n">
        <v>21</v>
      </c>
      <c r="C30" s="22" t="n">
        <v>31</v>
      </c>
      <c r="D30" s="22" t="n">
        <v>5</v>
      </c>
      <c r="E30" s="22" t="n">
        <v>5</v>
      </c>
      <c r="F30" s="22" t="n">
        <v>0</v>
      </c>
      <c r="G30" s="109" t="n">
        <f aca="false">B30*16</f>
        <v>336</v>
      </c>
      <c r="H30" s="109" t="n">
        <f aca="false">(C30*8)+(D30*16)+(E30*16)+(F30*16)</f>
        <v>408</v>
      </c>
      <c r="I30" s="109" t="n">
        <f aca="false">C30*8</f>
        <v>248</v>
      </c>
      <c r="J30" s="109" t="n">
        <f aca="false">SUM(D30:F30)*16</f>
        <v>160</v>
      </c>
      <c r="K30" s="223" t="n">
        <f aca="false">50*G30</f>
        <v>16800</v>
      </c>
      <c r="L30" s="223" t="n">
        <f aca="false">50*H30</f>
        <v>20400</v>
      </c>
      <c r="M30" s="224" t="n">
        <f aca="false">C30*24</f>
        <v>744</v>
      </c>
      <c r="N30" s="4"/>
    </row>
    <row r="31" customFormat="false" ht="12.75" hidden="false" customHeight="false" outlineLevel="0" collapsed="false">
      <c r="A31" s="227" t="n">
        <v>37865</v>
      </c>
      <c r="B31" s="222" t="n">
        <v>21</v>
      </c>
      <c r="C31" s="22" t="n">
        <v>30</v>
      </c>
      <c r="D31" s="22" t="n">
        <v>4</v>
      </c>
      <c r="E31" s="22" t="n">
        <v>4</v>
      </c>
      <c r="F31" s="22" t="n">
        <v>1</v>
      </c>
      <c r="G31" s="109" t="n">
        <f aca="false">B31*16</f>
        <v>336</v>
      </c>
      <c r="H31" s="109" t="n">
        <f aca="false">(C31*8)+(D31*16)+(E31*16)+(F31*16)</f>
        <v>384</v>
      </c>
      <c r="I31" s="109" t="n">
        <f aca="false">C31*8</f>
        <v>240</v>
      </c>
      <c r="J31" s="109" t="n">
        <f aca="false">SUM(D31:F31)*16</f>
        <v>144</v>
      </c>
      <c r="K31" s="223" t="n">
        <f aca="false">50*G31</f>
        <v>16800</v>
      </c>
      <c r="L31" s="223" t="n">
        <f aca="false">50*H31</f>
        <v>19200</v>
      </c>
      <c r="M31" s="224" t="n">
        <f aca="false">C31*24</f>
        <v>720</v>
      </c>
      <c r="N31" s="4"/>
    </row>
    <row r="32" customFormat="false" ht="12.75" hidden="false" customHeight="false" outlineLevel="0" collapsed="false">
      <c r="A32" s="227" t="n">
        <v>37895</v>
      </c>
      <c r="B32" s="222" t="n">
        <v>23</v>
      </c>
      <c r="C32" s="22" t="n">
        <v>31</v>
      </c>
      <c r="D32" s="22" t="n">
        <v>4</v>
      </c>
      <c r="E32" s="22" t="n">
        <v>4</v>
      </c>
      <c r="F32" s="22" t="n">
        <v>0</v>
      </c>
      <c r="G32" s="109" t="n">
        <f aca="false">B32*16</f>
        <v>368</v>
      </c>
      <c r="H32" s="230" t="n">
        <f aca="false">(C32*8)+(D32*16)+(E32*16)+(F32*16)</f>
        <v>376</v>
      </c>
      <c r="I32" s="109" t="n">
        <f aca="false">C32*8</f>
        <v>248</v>
      </c>
      <c r="J32" s="109" t="n">
        <f aca="false">SUM(D32:F32)*16</f>
        <v>128</v>
      </c>
      <c r="K32" s="223" t="n">
        <f aca="false">50*G32</f>
        <v>18400</v>
      </c>
      <c r="L32" s="223" t="n">
        <f aca="false">50*H32</f>
        <v>18800</v>
      </c>
      <c r="M32" s="224" t="n">
        <f aca="false">C32*24</f>
        <v>744</v>
      </c>
      <c r="N32" s="231" t="s">
        <v>156</v>
      </c>
    </row>
    <row r="33" customFormat="false" ht="12.75" hidden="false" customHeight="false" outlineLevel="0" collapsed="false">
      <c r="A33" s="227" t="n">
        <v>37926</v>
      </c>
      <c r="B33" s="222" t="n">
        <v>19</v>
      </c>
      <c r="C33" s="22" t="n">
        <v>30</v>
      </c>
      <c r="D33" s="22" t="n">
        <v>5</v>
      </c>
      <c r="E33" s="22" t="n">
        <v>5</v>
      </c>
      <c r="F33" s="22" t="n">
        <v>1</v>
      </c>
      <c r="G33" s="109" t="n">
        <f aca="false">B33*16</f>
        <v>304</v>
      </c>
      <c r="H33" s="109" t="n">
        <f aca="false">(C33*8)+(D33*16)+(E33*16)+(F33*16)</f>
        <v>416</v>
      </c>
      <c r="I33" s="109" t="n">
        <f aca="false">C33*8</f>
        <v>240</v>
      </c>
      <c r="J33" s="109" t="n">
        <f aca="false">SUM(D33:F33)*16</f>
        <v>176</v>
      </c>
      <c r="K33" s="223" t="n">
        <f aca="false">50*G33</f>
        <v>15200</v>
      </c>
      <c r="L33" s="223" t="n">
        <f aca="false">50*H33</f>
        <v>20800</v>
      </c>
      <c r="M33" s="224" t="n">
        <f aca="false">C33*24</f>
        <v>720</v>
      </c>
      <c r="N33" s="4"/>
    </row>
    <row r="34" customFormat="false" ht="12.75" hidden="false" customHeight="false" outlineLevel="0" collapsed="false">
      <c r="A34" s="228" t="n">
        <v>37956</v>
      </c>
      <c r="B34" s="222" t="n">
        <v>22</v>
      </c>
      <c r="C34" s="22" t="n">
        <v>31</v>
      </c>
      <c r="D34" s="22" t="n">
        <v>4</v>
      </c>
      <c r="E34" s="22" t="n">
        <v>4</v>
      </c>
      <c r="F34" s="22" t="n">
        <v>1</v>
      </c>
      <c r="G34" s="109" t="n">
        <f aca="false">B34*16</f>
        <v>352</v>
      </c>
      <c r="H34" s="109" t="n">
        <f aca="false">(C34*8)+(D34*16)+(E34*16)+(F34*16)</f>
        <v>392</v>
      </c>
      <c r="I34" s="109" t="n">
        <f aca="false">C34*8</f>
        <v>248</v>
      </c>
      <c r="J34" s="109" t="n">
        <f aca="false">SUM(D34:F34)*16</f>
        <v>144</v>
      </c>
      <c r="K34" s="223" t="n">
        <f aca="false">50*G34</f>
        <v>17600</v>
      </c>
      <c r="L34" s="223" t="n">
        <f aca="false">50*H34</f>
        <v>19600</v>
      </c>
      <c r="M34" s="224" t="n">
        <f aca="false">C34*24</f>
        <v>744</v>
      </c>
      <c r="N34" s="4"/>
    </row>
    <row r="35" customFormat="false" ht="12.75" hidden="false" customHeight="false" outlineLevel="0" collapsed="false">
      <c r="A35" s="229" t="n">
        <v>37987</v>
      </c>
      <c r="B35" s="222" t="n">
        <v>21</v>
      </c>
      <c r="C35" s="22" t="n">
        <v>31</v>
      </c>
      <c r="D35" s="22" t="n">
        <v>5</v>
      </c>
      <c r="E35" s="22" t="n">
        <v>4</v>
      </c>
      <c r="F35" s="22" t="n">
        <v>1</v>
      </c>
      <c r="G35" s="109" t="n">
        <f aca="false">B35*16</f>
        <v>336</v>
      </c>
      <c r="H35" s="109" t="n">
        <f aca="false">(C35*8)+(D35*16)+(E35*16)+(F35*16)</f>
        <v>408</v>
      </c>
      <c r="I35" s="109" t="n">
        <f aca="false">C35*8</f>
        <v>248</v>
      </c>
      <c r="J35" s="109" t="n">
        <f aca="false">SUM(D35:F35)*16</f>
        <v>160</v>
      </c>
      <c r="K35" s="223" t="n">
        <f aca="false">50*G35</f>
        <v>16800</v>
      </c>
      <c r="L35" s="223" t="n">
        <f aca="false">50*H35</f>
        <v>20400</v>
      </c>
      <c r="M35" s="224" t="n">
        <f aca="false">C35*24</f>
        <v>744</v>
      </c>
      <c r="N35" s="4"/>
    </row>
    <row r="36" customFormat="false" ht="12.75" hidden="false" customHeight="false" outlineLevel="0" collapsed="false">
      <c r="A36" s="227" t="n">
        <v>38018</v>
      </c>
      <c r="B36" s="222" t="n">
        <v>20</v>
      </c>
      <c r="C36" s="22" t="n">
        <v>29</v>
      </c>
      <c r="D36" s="22" t="n">
        <v>4</v>
      </c>
      <c r="E36" s="22" t="n">
        <v>5</v>
      </c>
      <c r="F36" s="22" t="n">
        <v>0</v>
      </c>
      <c r="G36" s="109" t="n">
        <f aca="false">B36*16</f>
        <v>320</v>
      </c>
      <c r="H36" s="109" t="n">
        <f aca="false">(C36*8)+(D36*16)+(E36*16)+(F36*16)</f>
        <v>376</v>
      </c>
      <c r="I36" s="109" t="n">
        <f aca="false">C36*8</f>
        <v>232</v>
      </c>
      <c r="J36" s="109" t="n">
        <f aca="false">SUM(D36:F36)*16</f>
        <v>144</v>
      </c>
      <c r="K36" s="223" t="n">
        <f aca="false">50*G36</f>
        <v>16000</v>
      </c>
      <c r="L36" s="223" t="n">
        <f aca="false">50*H36</f>
        <v>18800</v>
      </c>
      <c r="M36" s="224" t="n">
        <f aca="false">C36*24</f>
        <v>696</v>
      </c>
      <c r="N36" s="4"/>
    </row>
    <row r="37" customFormat="false" ht="12.75" hidden="false" customHeight="false" outlineLevel="0" collapsed="false">
      <c r="A37" s="227" t="n">
        <v>38047</v>
      </c>
      <c r="B37" s="222" t="n">
        <v>23</v>
      </c>
      <c r="C37" s="22" t="n">
        <v>31</v>
      </c>
      <c r="D37" s="22" t="n">
        <v>4</v>
      </c>
      <c r="E37" s="22" t="n">
        <v>4</v>
      </c>
      <c r="F37" s="22" t="n">
        <v>0</v>
      </c>
      <c r="G37" s="109" t="n">
        <f aca="false">B37*16</f>
        <v>368</v>
      </c>
      <c r="H37" s="109" t="n">
        <f aca="false">(C37*8)+(D37*16)+(E37*16)+(F37*16)</f>
        <v>376</v>
      </c>
      <c r="I37" s="109" t="n">
        <f aca="false">C37*8</f>
        <v>248</v>
      </c>
      <c r="J37" s="109" t="n">
        <f aca="false">SUM(D37:F37)*16</f>
        <v>128</v>
      </c>
      <c r="K37" s="223" t="n">
        <f aca="false">50*G37</f>
        <v>18400</v>
      </c>
      <c r="L37" s="223" t="n">
        <f aca="false">50*H37</f>
        <v>18800</v>
      </c>
      <c r="M37" s="224" t="n">
        <f aca="false">C37*24</f>
        <v>744</v>
      </c>
      <c r="N37" s="4"/>
    </row>
    <row r="38" customFormat="false" ht="12.75" hidden="false" customHeight="false" outlineLevel="0" collapsed="false">
      <c r="A38" s="227" t="n">
        <v>38078</v>
      </c>
      <c r="B38" s="222" t="n">
        <v>22</v>
      </c>
      <c r="C38" s="22" t="n">
        <v>30</v>
      </c>
      <c r="D38" s="22" t="n">
        <v>4</v>
      </c>
      <c r="E38" s="22" t="n">
        <v>4</v>
      </c>
      <c r="F38" s="22" t="n">
        <v>0</v>
      </c>
      <c r="G38" s="109" t="n">
        <f aca="false">B38*16</f>
        <v>352</v>
      </c>
      <c r="H38" s="109" t="n">
        <f aca="false">(C38*8)+(D38*16)+(E38*16)+(F38*16)</f>
        <v>368</v>
      </c>
      <c r="I38" s="109" t="n">
        <f aca="false">C38*8</f>
        <v>240</v>
      </c>
      <c r="J38" s="109" t="n">
        <f aca="false">SUM(D38:F38)*16</f>
        <v>128</v>
      </c>
      <c r="K38" s="223" t="n">
        <f aca="false">50*G38</f>
        <v>17600</v>
      </c>
      <c r="L38" s="223" t="n">
        <f aca="false">50*H38</f>
        <v>18400</v>
      </c>
      <c r="M38" s="224" t="n">
        <f aca="false">C38*24</f>
        <v>720</v>
      </c>
      <c r="N38" s="4"/>
    </row>
    <row r="39" customFormat="false" ht="12.75" hidden="false" customHeight="false" outlineLevel="0" collapsed="false">
      <c r="A39" s="227" t="n">
        <v>38108</v>
      </c>
      <c r="B39" s="222" t="n">
        <v>20</v>
      </c>
      <c r="C39" s="22" t="n">
        <v>31</v>
      </c>
      <c r="D39" s="22" t="n">
        <v>5</v>
      </c>
      <c r="E39" s="22" t="n">
        <v>5</v>
      </c>
      <c r="F39" s="22" t="n">
        <v>1</v>
      </c>
      <c r="G39" s="109" t="n">
        <f aca="false">B39*16</f>
        <v>320</v>
      </c>
      <c r="H39" s="109" t="n">
        <f aca="false">(C39*8)+(D39*16)+(E39*16)+(F39*16)</f>
        <v>424</v>
      </c>
      <c r="I39" s="109" t="n">
        <f aca="false">C39*8</f>
        <v>248</v>
      </c>
      <c r="J39" s="109" t="n">
        <f aca="false">SUM(D39:F39)*16</f>
        <v>176</v>
      </c>
      <c r="K39" s="223" t="n">
        <f aca="false">50*G39</f>
        <v>16000</v>
      </c>
      <c r="L39" s="223" t="n">
        <f aca="false">50*H39</f>
        <v>21200</v>
      </c>
      <c r="M39" s="224" t="n">
        <f aca="false">C39*24</f>
        <v>744</v>
      </c>
      <c r="N39" s="4"/>
    </row>
    <row r="40" customFormat="false" ht="12.75" hidden="false" customHeight="false" outlineLevel="0" collapsed="false">
      <c r="A40" s="227" t="n">
        <v>38139</v>
      </c>
      <c r="B40" s="222" t="n">
        <v>22</v>
      </c>
      <c r="C40" s="22" t="n">
        <v>30</v>
      </c>
      <c r="D40" s="22" t="n">
        <v>4</v>
      </c>
      <c r="E40" s="22" t="n">
        <v>4</v>
      </c>
      <c r="F40" s="22" t="n">
        <v>0</v>
      </c>
      <c r="G40" s="109" t="n">
        <f aca="false">B40*16</f>
        <v>352</v>
      </c>
      <c r="H40" s="109" t="n">
        <f aca="false">(C40*8)+(D40*16)+(E40*16)+(F40*16)</f>
        <v>368</v>
      </c>
      <c r="I40" s="109" t="n">
        <f aca="false">C40*8</f>
        <v>240</v>
      </c>
      <c r="J40" s="109" t="n">
        <f aca="false">SUM(D40:F40)*16</f>
        <v>128</v>
      </c>
      <c r="K40" s="223" t="n">
        <f aca="false">50*G40</f>
        <v>17600</v>
      </c>
      <c r="L40" s="223" t="n">
        <f aca="false">50*H40</f>
        <v>18400</v>
      </c>
      <c r="M40" s="224" t="n">
        <f aca="false">C40*24</f>
        <v>720</v>
      </c>
      <c r="N40" s="4"/>
    </row>
    <row r="41" customFormat="false" ht="12.75" hidden="false" customHeight="false" outlineLevel="0" collapsed="false">
      <c r="A41" s="221" t="n">
        <v>38169</v>
      </c>
      <c r="B41" s="222" t="n">
        <v>21</v>
      </c>
      <c r="C41" s="22" t="n">
        <v>31</v>
      </c>
      <c r="D41" s="22" t="n">
        <v>5</v>
      </c>
      <c r="E41" s="22" t="n">
        <v>4</v>
      </c>
      <c r="F41" s="22" t="n">
        <v>1</v>
      </c>
      <c r="G41" s="109" t="n">
        <f aca="false">B41*16</f>
        <v>336</v>
      </c>
      <c r="H41" s="109" t="n">
        <f aca="false">(C41*8)+(D41*16)+(E41*16)+(F41*16)</f>
        <v>408</v>
      </c>
      <c r="I41" s="109" t="n">
        <f aca="false">C41*8</f>
        <v>248</v>
      </c>
      <c r="J41" s="109" t="n">
        <f aca="false">SUM(D41:F41)*16</f>
        <v>160</v>
      </c>
      <c r="K41" s="223" t="n">
        <f aca="false">50*G41</f>
        <v>16800</v>
      </c>
      <c r="L41" s="223" t="n">
        <f aca="false">50*H41</f>
        <v>20400</v>
      </c>
      <c r="M41" s="224" t="n">
        <f aca="false">C41*24</f>
        <v>744</v>
      </c>
      <c r="N41" s="4"/>
    </row>
    <row r="42" customFormat="false" ht="12.75" hidden="false" customHeight="false" outlineLevel="0" collapsed="false">
      <c r="A42" s="221" t="n">
        <v>38200</v>
      </c>
      <c r="B42" s="222" t="n">
        <v>22</v>
      </c>
      <c r="C42" s="22" t="n">
        <v>31</v>
      </c>
      <c r="D42" s="22" t="n">
        <v>4</v>
      </c>
      <c r="E42" s="22" t="n">
        <v>5</v>
      </c>
      <c r="F42" s="22" t="n">
        <v>0</v>
      </c>
      <c r="G42" s="109" t="n">
        <f aca="false">B42*16</f>
        <v>352</v>
      </c>
      <c r="H42" s="109" t="n">
        <f aca="false">(C42*8)+(D42*16)+(E42*16)+(F42*16)</f>
        <v>392</v>
      </c>
      <c r="I42" s="109" t="n">
        <f aca="false">C42*8</f>
        <v>248</v>
      </c>
      <c r="J42" s="109" t="n">
        <f aca="false">SUM(D42:F42)*16</f>
        <v>144</v>
      </c>
      <c r="K42" s="223" t="n">
        <f aca="false">50*G42</f>
        <v>17600</v>
      </c>
      <c r="L42" s="223" t="n">
        <f aca="false">50*H42</f>
        <v>19600</v>
      </c>
      <c r="M42" s="224" t="n">
        <f aca="false">C42*24</f>
        <v>744</v>
      </c>
      <c r="N42" s="4"/>
    </row>
    <row r="43" customFormat="false" ht="12.75" hidden="false" customHeight="false" outlineLevel="0" collapsed="false">
      <c r="A43" s="227" t="n">
        <v>38231</v>
      </c>
      <c r="B43" s="222" t="n">
        <v>21</v>
      </c>
      <c r="C43" s="22" t="n">
        <v>30</v>
      </c>
      <c r="D43" s="22" t="n">
        <v>4</v>
      </c>
      <c r="E43" s="22" t="n">
        <v>4</v>
      </c>
      <c r="F43" s="22" t="n">
        <v>1</v>
      </c>
      <c r="G43" s="109" t="n">
        <f aca="false">B43*16</f>
        <v>336</v>
      </c>
      <c r="H43" s="109" t="n">
        <f aca="false">(C43*8)+(D43*16)+(E43*16)+(F43*16)</f>
        <v>384</v>
      </c>
      <c r="I43" s="109" t="n">
        <f aca="false">C43*8</f>
        <v>240</v>
      </c>
      <c r="J43" s="109" t="n">
        <f aca="false">SUM(D43:F43)*16</f>
        <v>144</v>
      </c>
      <c r="K43" s="223" t="n">
        <f aca="false">50*G43</f>
        <v>16800</v>
      </c>
      <c r="L43" s="223" t="n">
        <f aca="false">50*H43</f>
        <v>19200</v>
      </c>
      <c r="M43" s="224" t="n">
        <f aca="false">C43*24</f>
        <v>720</v>
      </c>
      <c r="N43" s="4"/>
    </row>
    <row r="44" customFormat="false" ht="12.75" hidden="false" customHeight="false" outlineLevel="0" collapsed="false">
      <c r="A44" s="227" t="n">
        <v>38261</v>
      </c>
      <c r="B44" s="222" t="n">
        <v>21</v>
      </c>
      <c r="C44" s="22" t="n">
        <v>31</v>
      </c>
      <c r="D44" s="22" t="n">
        <v>5</v>
      </c>
      <c r="E44" s="22" t="n">
        <v>5</v>
      </c>
      <c r="F44" s="22" t="n">
        <v>0</v>
      </c>
      <c r="G44" s="109" t="n">
        <f aca="false">B44*16</f>
        <v>336</v>
      </c>
      <c r="H44" s="109" t="n">
        <f aca="false">(C44*8)+(D44*16)+(E44*16)+(F44*16)</f>
        <v>408</v>
      </c>
      <c r="I44" s="109" t="n">
        <f aca="false">C44*8</f>
        <v>248</v>
      </c>
      <c r="J44" s="109" t="n">
        <f aca="false">SUM(D44:F44)*16</f>
        <v>160</v>
      </c>
      <c r="K44" s="223" t="n">
        <f aca="false">50*G44</f>
        <v>16800</v>
      </c>
      <c r="L44" s="223" t="n">
        <f aca="false">50*H44</f>
        <v>20400</v>
      </c>
      <c r="M44" s="224" t="n">
        <f aca="false">C44*24</f>
        <v>744</v>
      </c>
      <c r="N44" s="4"/>
    </row>
    <row r="45" customFormat="false" ht="12.75" hidden="false" customHeight="false" outlineLevel="0" collapsed="false">
      <c r="A45" s="227" t="n">
        <v>38292</v>
      </c>
      <c r="B45" s="222" t="n">
        <v>21</v>
      </c>
      <c r="C45" s="22" t="n">
        <v>30</v>
      </c>
      <c r="D45" s="22" t="n">
        <v>4</v>
      </c>
      <c r="E45" s="22" t="n">
        <v>4</v>
      </c>
      <c r="F45" s="22" t="n">
        <v>1</v>
      </c>
      <c r="G45" s="109" t="n">
        <f aca="false">B45*16</f>
        <v>336</v>
      </c>
      <c r="H45" s="109" t="n">
        <f aca="false">(C45*8)+(D45*16)+(E45*16)+(F45*16)</f>
        <v>384</v>
      </c>
      <c r="I45" s="109" t="n">
        <f aca="false">C45*8</f>
        <v>240</v>
      </c>
      <c r="J45" s="109" t="n">
        <f aca="false">SUM(D45:F45)*16</f>
        <v>144</v>
      </c>
      <c r="K45" s="223" t="n">
        <f aca="false">50*G45</f>
        <v>16800</v>
      </c>
      <c r="L45" s="223" t="n">
        <f aca="false">50*H45</f>
        <v>19200</v>
      </c>
      <c r="M45" s="224" t="n">
        <f aca="false">C45*24</f>
        <v>720</v>
      </c>
      <c r="N45" s="4"/>
    </row>
    <row r="46" customFormat="false" ht="12.75" hidden="false" customHeight="false" outlineLevel="0" collapsed="false">
      <c r="A46" s="228" t="n">
        <v>38322</v>
      </c>
      <c r="B46" s="222" t="n">
        <v>23</v>
      </c>
      <c r="C46" s="22" t="n">
        <v>31</v>
      </c>
      <c r="D46" s="22" t="n">
        <v>3</v>
      </c>
      <c r="E46" s="22" t="n">
        <v>4</v>
      </c>
      <c r="F46" s="22" t="n">
        <v>1</v>
      </c>
      <c r="G46" s="109" t="n">
        <f aca="false">B46*16</f>
        <v>368</v>
      </c>
      <c r="H46" s="109" t="n">
        <f aca="false">(C46*8)+(D46*16)+(E46*16)+(F46*16)</f>
        <v>376</v>
      </c>
      <c r="I46" s="109" t="n">
        <f aca="false">C46*8</f>
        <v>248</v>
      </c>
      <c r="J46" s="109" t="n">
        <f aca="false">SUM(D46:F46)*16</f>
        <v>128</v>
      </c>
      <c r="K46" s="223" t="n">
        <f aca="false">50*G46</f>
        <v>18400</v>
      </c>
      <c r="L46" s="223" t="n">
        <f aca="false">50*H46</f>
        <v>18800</v>
      </c>
      <c r="M46" s="224" t="n">
        <f aca="false">C46*24</f>
        <v>744</v>
      </c>
      <c r="N46" s="59"/>
    </row>
    <row r="47" customFormat="false" ht="12.75" hidden="false" customHeight="false" outlineLevel="0" collapsed="false">
      <c r="A47" s="229" t="n">
        <v>38353</v>
      </c>
      <c r="B47" s="222" t="n">
        <v>21</v>
      </c>
      <c r="C47" s="22" t="n">
        <v>31</v>
      </c>
      <c r="D47" s="22" t="n">
        <v>4</v>
      </c>
      <c r="E47" s="22" t="n">
        <v>5</v>
      </c>
      <c r="F47" s="22" t="n">
        <v>1</v>
      </c>
      <c r="G47" s="109" t="n">
        <f aca="false">B47*16</f>
        <v>336</v>
      </c>
      <c r="H47" s="109" t="n">
        <f aca="false">(C47*8)+(D47*16)+(E47*16)+(F47*16)</f>
        <v>408</v>
      </c>
      <c r="I47" s="109" t="n">
        <f aca="false">C47*8</f>
        <v>248</v>
      </c>
      <c r="J47" s="109" t="n">
        <f aca="false">SUM(D47:F47)*16</f>
        <v>160</v>
      </c>
      <c r="K47" s="223" t="n">
        <f aca="false">50*G47</f>
        <v>16800</v>
      </c>
      <c r="L47" s="223" t="n">
        <f aca="false">50*H47</f>
        <v>20400</v>
      </c>
      <c r="M47" s="224" t="n">
        <f aca="false">C47*24</f>
        <v>744</v>
      </c>
      <c r="N47" s="4"/>
    </row>
    <row r="48" customFormat="false" ht="12.75" hidden="false" customHeight="false" outlineLevel="0" collapsed="false">
      <c r="A48" s="227" t="n">
        <v>38384</v>
      </c>
      <c r="B48" s="222" t="n">
        <v>20</v>
      </c>
      <c r="C48" s="22" t="n">
        <v>28</v>
      </c>
      <c r="D48" s="22" t="n">
        <v>4</v>
      </c>
      <c r="E48" s="22" t="n">
        <v>4</v>
      </c>
      <c r="F48" s="22" t="n">
        <v>0</v>
      </c>
      <c r="G48" s="109" t="n">
        <f aca="false">B48*16</f>
        <v>320</v>
      </c>
      <c r="H48" s="109" t="n">
        <f aca="false">(C48*8)+(D48*16)+(E48*16)+(F48*16)</f>
        <v>352</v>
      </c>
      <c r="I48" s="109" t="n">
        <f aca="false">C48*8</f>
        <v>224</v>
      </c>
      <c r="J48" s="109" t="n">
        <f aca="false">SUM(D48:F48)*16</f>
        <v>128</v>
      </c>
      <c r="K48" s="223" t="n">
        <f aca="false">50*G48</f>
        <v>16000</v>
      </c>
      <c r="L48" s="223" t="n">
        <f aca="false">50*H48</f>
        <v>17600</v>
      </c>
      <c r="M48" s="224" t="n">
        <f aca="false">C48*24</f>
        <v>672</v>
      </c>
      <c r="N48" s="232"/>
    </row>
    <row r="49" customFormat="false" ht="12.75" hidden="false" customHeight="false" outlineLevel="0" collapsed="false">
      <c r="A49" s="227" t="n">
        <v>38412</v>
      </c>
      <c r="B49" s="222" t="n">
        <v>23</v>
      </c>
      <c r="C49" s="22" t="n">
        <v>31</v>
      </c>
      <c r="D49" s="22" t="n">
        <v>4</v>
      </c>
      <c r="E49" s="22" t="n">
        <v>4</v>
      </c>
      <c r="F49" s="22" t="n">
        <v>0</v>
      </c>
      <c r="G49" s="109" t="n">
        <f aca="false">B49*16</f>
        <v>368</v>
      </c>
      <c r="H49" s="109" t="n">
        <f aca="false">(C49*8)+(D49*16)+(E49*16)+(F49*16)</f>
        <v>376</v>
      </c>
      <c r="I49" s="109" t="n">
        <f aca="false">C49*8</f>
        <v>248</v>
      </c>
      <c r="J49" s="109" t="n">
        <f aca="false">SUM(D49:F49)*16</f>
        <v>128</v>
      </c>
      <c r="K49" s="223" t="n">
        <f aca="false">50*G49</f>
        <v>18400</v>
      </c>
      <c r="L49" s="223" t="n">
        <f aca="false">50*H49</f>
        <v>18800</v>
      </c>
      <c r="M49" s="224" t="n">
        <f aca="false">C49*24</f>
        <v>744</v>
      </c>
      <c r="N49" s="232"/>
    </row>
    <row r="50" customFormat="false" ht="12.75" hidden="false" customHeight="false" outlineLevel="0" collapsed="false">
      <c r="A50" s="227" t="n">
        <v>38443</v>
      </c>
      <c r="B50" s="222" t="n">
        <v>21</v>
      </c>
      <c r="C50" s="22" t="n">
        <v>30</v>
      </c>
      <c r="D50" s="22" t="n">
        <v>5</v>
      </c>
      <c r="E50" s="22" t="n">
        <v>4</v>
      </c>
      <c r="F50" s="22" t="n">
        <v>0</v>
      </c>
      <c r="G50" s="109" t="n">
        <f aca="false">B50*16</f>
        <v>336</v>
      </c>
      <c r="H50" s="109" t="n">
        <f aca="false">(C50*8)+(D50*16)+(E50*16)+(F50*16)</f>
        <v>384</v>
      </c>
      <c r="I50" s="109" t="n">
        <f aca="false">C50*8</f>
        <v>240</v>
      </c>
      <c r="J50" s="109" t="n">
        <f aca="false">SUM(D50:F50)*16</f>
        <v>144</v>
      </c>
      <c r="K50" s="223" t="n">
        <f aca="false">50*G50</f>
        <v>16800</v>
      </c>
      <c r="L50" s="223" t="n">
        <f aca="false">50*H50</f>
        <v>19200</v>
      </c>
      <c r="M50" s="224" t="n">
        <f aca="false">C50*24</f>
        <v>720</v>
      </c>
      <c r="N50" s="232"/>
    </row>
    <row r="51" customFormat="false" ht="12.75" hidden="false" customHeight="false" outlineLevel="0" collapsed="false">
      <c r="A51" s="227" t="n">
        <v>38473</v>
      </c>
      <c r="B51" s="222" t="n">
        <v>21</v>
      </c>
      <c r="C51" s="22" t="n">
        <v>31</v>
      </c>
      <c r="D51" s="22" t="n">
        <v>4</v>
      </c>
      <c r="E51" s="22" t="n">
        <v>5</v>
      </c>
      <c r="F51" s="22" t="n">
        <v>1</v>
      </c>
      <c r="G51" s="109" t="n">
        <f aca="false">B51*16</f>
        <v>336</v>
      </c>
      <c r="H51" s="109" t="n">
        <f aca="false">(C51*8)+(D51*16)+(E51*16)+(F51*16)</f>
        <v>408</v>
      </c>
      <c r="I51" s="109" t="n">
        <f aca="false">C51*8</f>
        <v>248</v>
      </c>
      <c r="J51" s="109" t="n">
        <f aca="false">SUM(D51:F51)*16</f>
        <v>160</v>
      </c>
      <c r="K51" s="223" t="n">
        <f aca="false">50*G51</f>
        <v>16800</v>
      </c>
      <c r="L51" s="223" t="n">
        <f aca="false">50*H51</f>
        <v>20400</v>
      </c>
      <c r="M51" s="224" t="n">
        <f aca="false">C51*24</f>
        <v>744</v>
      </c>
      <c r="N51" s="232"/>
    </row>
    <row r="52" customFormat="false" ht="12.75" hidden="false" customHeight="false" outlineLevel="0" collapsed="false">
      <c r="A52" s="227" t="n">
        <v>38504</v>
      </c>
      <c r="B52" s="222" t="n">
        <v>22</v>
      </c>
      <c r="C52" s="22" t="n">
        <v>30</v>
      </c>
      <c r="D52" s="22" t="n">
        <v>4</v>
      </c>
      <c r="E52" s="22" t="n">
        <v>4</v>
      </c>
      <c r="F52" s="22" t="n">
        <v>0</v>
      </c>
      <c r="G52" s="109" t="n">
        <f aca="false">B52*16</f>
        <v>352</v>
      </c>
      <c r="H52" s="109" t="n">
        <f aca="false">(C52*8)+(D52*16)+(E52*16)+(F52*16)</f>
        <v>368</v>
      </c>
      <c r="I52" s="109" t="n">
        <f aca="false">C52*8</f>
        <v>240</v>
      </c>
      <c r="J52" s="109" t="n">
        <f aca="false">SUM(D52:F52)*16</f>
        <v>128</v>
      </c>
      <c r="K52" s="223" t="n">
        <f aca="false">50*G52</f>
        <v>17600</v>
      </c>
      <c r="L52" s="223" t="n">
        <f aca="false">50*H52</f>
        <v>18400</v>
      </c>
      <c r="M52" s="224" t="n">
        <f aca="false">C52*24</f>
        <v>720</v>
      </c>
      <c r="N52" s="232"/>
    </row>
    <row r="53" customFormat="false" ht="12.75" hidden="false" customHeight="false" outlineLevel="0" collapsed="false">
      <c r="A53" s="221" t="n">
        <v>38534</v>
      </c>
      <c r="B53" s="222" t="n">
        <v>20</v>
      </c>
      <c r="C53" s="22" t="n">
        <v>31</v>
      </c>
      <c r="D53" s="22" t="n">
        <v>5</v>
      </c>
      <c r="E53" s="22" t="n">
        <v>5</v>
      </c>
      <c r="F53" s="22" t="n">
        <v>1</v>
      </c>
      <c r="G53" s="109" t="n">
        <f aca="false">B53*16</f>
        <v>320</v>
      </c>
      <c r="H53" s="109" t="n">
        <f aca="false">(C53*8)+(D53*16)+(E53*16)+(F53*16)</f>
        <v>424</v>
      </c>
      <c r="I53" s="109" t="n">
        <f aca="false">C53*8</f>
        <v>248</v>
      </c>
      <c r="J53" s="109" t="n">
        <f aca="false">SUM(D53:F53)*16</f>
        <v>176</v>
      </c>
      <c r="K53" s="223" t="n">
        <f aca="false">50*G53</f>
        <v>16000</v>
      </c>
      <c r="L53" s="223" t="n">
        <f aca="false">50*H53</f>
        <v>21200</v>
      </c>
      <c r="M53" s="224" t="n">
        <f aca="false">C53*24</f>
        <v>744</v>
      </c>
      <c r="N53" s="232"/>
    </row>
    <row r="54" customFormat="false" ht="12.75" hidden="false" customHeight="false" outlineLevel="0" collapsed="false">
      <c r="A54" s="221" t="n">
        <v>38565</v>
      </c>
      <c r="B54" s="222" t="n">
        <v>23</v>
      </c>
      <c r="C54" s="22" t="n">
        <v>31</v>
      </c>
      <c r="D54" s="22" t="n">
        <v>4</v>
      </c>
      <c r="E54" s="22" t="n">
        <v>4</v>
      </c>
      <c r="F54" s="22" t="n">
        <v>0</v>
      </c>
      <c r="G54" s="109" t="n">
        <f aca="false">B54*16</f>
        <v>368</v>
      </c>
      <c r="H54" s="109" t="n">
        <f aca="false">(C54*8)+(D54*16)+(E54*16)+(F54*16)</f>
        <v>376</v>
      </c>
      <c r="I54" s="109" t="n">
        <f aca="false">C54*8</f>
        <v>248</v>
      </c>
      <c r="J54" s="109" t="n">
        <f aca="false">SUM(D54:F54)*16</f>
        <v>128</v>
      </c>
      <c r="K54" s="223" t="n">
        <f aca="false">50*G54</f>
        <v>18400</v>
      </c>
      <c r="L54" s="223" t="n">
        <f aca="false">50*H54</f>
        <v>18800</v>
      </c>
      <c r="M54" s="224" t="n">
        <f aca="false">C54*24</f>
        <v>744</v>
      </c>
      <c r="N54" s="232"/>
    </row>
    <row r="55" customFormat="false" ht="12.75" hidden="false" customHeight="false" outlineLevel="0" collapsed="false">
      <c r="A55" s="227" t="n">
        <v>38596</v>
      </c>
      <c r="B55" s="222" t="n">
        <v>21</v>
      </c>
      <c r="C55" s="22" t="n">
        <v>30</v>
      </c>
      <c r="D55" s="22" t="n">
        <v>4</v>
      </c>
      <c r="E55" s="22" t="n">
        <v>4</v>
      </c>
      <c r="F55" s="22" t="n">
        <v>1</v>
      </c>
      <c r="G55" s="109" t="n">
        <f aca="false">B55*16</f>
        <v>336</v>
      </c>
      <c r="H55" s="109" t="n">
        <f aca="false">(C55*8)+(D55*16)+(E55*16)+(F55*16)</f>
        <v>384</v>
      </c>
      <c r="I55" s="109" t="n">
        <f aca="false">C55*8</f>
        <v>240</v>
      </c>
      <c r="J55" s="109" t="n">
        <f aca="false">SUM(D55:F55)*16</f>
        <v>144</v>
      </c>
      <c r="K55" s="223" t="n">
        <f aca="false">50*G55</f>
        <v>16800</v>
      </c>
      <c r="L55" s="223" t="n">
        <f aca="false">50*H55</f>
        <v>19200</v>
      </c>
      <c r="M55" s="224" t="n">
        <f aca="false">C55*24</f>
        <v>720</v>
      </c>
      <c r="N55" s="232"/>
    </row>
    <row r="56" customFormat="false" ht="12.75" hidden="false" customHeight="false" outlineLevel="0" collapsed="false">
      <c r="A56" s="227" t="n">
        <v>38626</v>
      </c>
      <c r="B56" s="222" t="n">
        <v>21</v>
      </c>
      <c r="C56" s="22" t="n">
        <v>31</v>
      </c>
      <c r="D56" s="22" t="n">
        <v>5</v>
      </c>
      <c r="E56" s="22" t="n">
        <v>5</v>
      </c>
      <c r="F56" s="22" t="n">
        <v>0</v>
      </c>
      <c r="G56" s="109" t="n">
        <f aca="false">B56*16</f>
        <v>336</v>
      </c>
      <c r="H56" s="109" t="n">
        <f aca="false">(C56*8)+(D56*16)+(E56*16)+(F56*16)</f>
        <v>408</v>
      </c>
      <c r="I56" s="109" t="n">
        <f aca="false">C56*8</f>
        <v>248</v>
      </c>
      <c r="J56" s="109" t="n">
        <f aca="false">SUM(D56:F56)*16</f>
        <v>160</v>
      </c>
      <c r="K56" s="223" t="n">
        <f aca="false">50*G56</f>
        <v>16800</v>
      </c>
      <c r="L56" s="223" t="n">
        <f aca="false">50*H56</f>
        <v>20400</v>
      </c>
      <c r="M56" s="224" t="n">
        <f aca="false">C56*24</f>
        <v>744</v>
      </c>
      <c r="N56" s="232"/>
    </row>
    <row r="57" customFormat="false" ht="12.75" hidden="false" customHeight="false" outlineLevel="0" collapsed="false">
      <c r="A57" s="227" t="n">
        <v>38657</v>
      </c>
      <c r="B57" s="222" t="n">
        <v>21</v>
      </c>
      <c r="C57" s="22" t="n">
        <v>30</v>
      </c>
      <c r="D57" s="22" t="n">
        <v>4</v>
      </c>
      <c r="E57" s="22" t="n">
        <v>4</v>
      </c>
      <c r="F57" s="22" t="n">
        <v>1</v>
      </c>
      <c r="G57" s="109" t="n">
        <f aca="false">B57*16</f>
        <v>336</v>
      </c>
      <c r="H57" s="109" t="n">
        <f aca="false">(C57*8)+(D57*16)+(E57*16)+(F57*16)</f>
        <v>384</v>
      </c>
      <c r="I57" s="109" t="n">
        <f aca="false">C57*8</f>
        <v>240</v>
      </c>
      <c r="J57" s="109" t="n">
        <f aca="false">SUM(D57:F57)*16</f>
        <v>144</v>
      </c>
      <c r="K57" s="223" t="n">
        <f aca="false">50*G57</f>
        <v>16800</v>
      </c>
      <c r="L57" s="223" t="n">
        <f aca="false">50*H57</f>
        <v>19200</v>
      </c>
      <c r="M57" s="224" t="n">
        <f aca="false">C57*24</f>
        <v>720</v>
      </c>
      <c r="N57" s="232"/>
    </row>
    <row r="58" customFormat="false" ht="12.75" hidden="false" customHeight="false" outlineLevel="0" collapsed="false">
      <c r="A58" s="228" t="n">
        <v>38687</v>
      </c>
      <c r="B58" s="222" t="n">
        <v>21</v>
      </c>
      <c r="C58" s="22" t="n">
        <v>31</v>
      </c>
      <c r="D58" s="22" t="n">
        <v>5</v>
      </c>
      <c r="E58" s="22" t="n">
        <v>4</v>
      </c>
      <c r="F58" s="22" t="n">
        <v>1</v>
      </c>
      <c r="G58" s="109" t="n">
        <f aca="false">B58*16</f>
        <v>336</v>
      </c>
      <c r="H58" s="109" t="n">
        <f aca="false">(C58*8)+(D58*16)+(E58*16)+(F58*16)</f>
        <v>408</v>
      </c>
      <c r="I58" s="109" t="n">
        <f aca="false">C58*8</f>
        <v>248</v>
      </c>
      <c r="J58" s="109" t="n">
        <f aca="false">SUM(D58:F58)*16</f>
        <v>160</v>
      </c>
      <c r="K58" s="223" t="n">
        <f aca="false">50*G58</f>
        <v>16800</v>
      </c>
      <c r="L58" s="223" t="n">
        <f aca="false">50*H58</f>
        <v>20400</v>
      </c>
      <c r="M58" s="224" t="n">
        <f aca="false">C58*24</f>
        <v>744</v>
      </c>
      <c r="N58" s="232"/>
    </row>
    <row r="59" customFormat="false" ht="12.75" hidden="false" customHeight="false" outlineLevel="0" collapsed="false">
      <c r="A59" s="229" t="n">
        <v>38718</v>
      </c>
      <c r="B59" s="222" t="n">
        <v>21</v>
      </c>
      <c r="C59" s="22" t="n">
        <v>31</v>
      </c>
      <c r="D59" s="22" t="n">
        <v>4</v>
      </c>
      <c r="E59" s="22" t="n">
        <v>5</v>
      </c>
      <c r="F59" s="22" t="n">
        <v>1</v>
      </c>
      <c r="G59" s="109" t="n">
        <f aca="false">B59*16</f>
        <v>336</v>
      </c>
      <c r="H59" s="109" t="n">
        <f aca="false">(C59*8)+(D59*16)+(E59*16)+(F59*16)</f>
        <v>408</v>
      </c>
      <c r="I59" s="109" t="n">
        <f aca="false">C59*8</f>
        <v>248</v>
      </c>
      <c r="J59" s="109" t="n">
        <f aca="false">SUM(D59:F59)*16</f>
        <v>160</v>
      </c>
      <c r="K59" s="223" t="n">
        <f aca="false">50*G59</f>
        <v>16800</v>
      </c>
      <c r="L59" s="223" t="n">
        <f aca="false">50*H59</f>
        <v>20400</v>
      </c>
      <c r="M59" s="224" t="n">
        <f aca="false">C59*24</f>
        <v>744</v>
      </c>
      <c r="N59" s="232"/>
    </row>
    <row r="60" customFormat="false" ht="12.75" hidden="false" customHeight="false" outlineLevel="0" collapsed="false">
      <c r="A60" s="227" t="n">
        <v>38749</v>
      </c>
      <c r="B60" s="222" t="n">
        <v>20</v>
      </c>
      <c r="C60" s="22" t="n">
        <v>28</v>
      </c>
      <c r="D60" s="22" t="n">
        <v>4</v>
      </c>
      <c r="E60" s="22" t="n">
        <v>4</v>
      </c>
      <c r="F60" s="22" t="n">
        <v>0</v>
      </c>
      <c r="G60" s="109" t="n">
        <f aca="false">B60*16</f>
        <v>320</v>
      </c>
      <c r="H60" s="109" t="n">
        <f aca="false">(C60*8)+(D60*16)+(E60*16)+(F60*16)</f>
        <v>352</v>
      </c>
      <c r="I60" s="109" t="n">
        <f aca="false">C60*8</f>
        <v>224</v>
      </c>
      <c r="J60" s="109" t="n">
        <f aca="false">SUM(D60:F60)*16</f>
        <v>128</v>
      </c>
      <c r="K60" s="223" t="n">
        <f aca="false">50*G60</f>
        <v>16000</v>
      </c>
      <c r="L60" s="223" t="n">
        <f aca="false">50*H60</f>
        <v>17600</v>
      </c>
      <c r="M60" s="224" t="n">
        <f aca="false">C60*24</f>
        <v>672</v>
      </c>
      <c r="N60" s="232"/>
    </row>
    <row r="61" customFormat="false" ht="12.75" hidden="false" customHeight="false" outlineLevel="0" collapsed="false">
      <c r="A61" s="227" t="n">
        <v>38777</v>
      </c>
      <c r="B61" s="222" t="n">
        <v>23</v>
      </c>
      <c r="C61" s="22" t="n">
        <v>31</v>
      </c>
      <c r="D61" s="22" t="n">
        <v>4</v>
      </c>
      <c r="E61" s="22" t="n">
        <v>4</v>
      </c>
      <c r="F61" s="22" t="n">
        <v>0</v>
      </c>
      <c r="G61" s="109" t="n">
        <f aca="false">B61*16</f>
        <v>368</v>
      </c>
      <c r="H61" s="109" t="n">
        <f aca="false">(C61*8)+(D61*16)+(E61*16)+(F61*16)</f>
        <v>376</v>
      </c>
      <c r="I61" s="109" t="n">
        <f aca="false">C61*8</f>
        <v>248</v>
      </c>
      <c r="J61" s="109" t="n">
        <f aca="false">SUM(D61:F61)*16</f>
        <v>128</v>
      </c>
      <c r="K61" s="223" t="n">
        <f aca="false">50*G61</f>
        <v>18400</v>
      </c>
      <c r="L61" s="223" t="n">
        <f aca="false">50*H61</f>
        <v>18800</v>
      </c>
      <c r="M61" s="224" t="n">
        <f aca="false">C61*24</f>
        <v>744</v>
      </c>
      <c r="N61" s="232"/>
    </row>
    <row r="62" customFormat="false" ht="12.75" hidden="false" customHeight="false" outlineLevel="0" collapsed="false">
      <c r="A62" s="227" t="n">
        <v>38808</v>
      </c>
      <c r="B62" s="222" t="n">
        <v>20</v>
      </c>
      <c r="C62" s="22" t="n">
        <v>30</v>
      </c>
      <c r="D62" s="22" t="n">
        <v>5</v>
      </c>
      <c r="E62" s="22" t="n">
        <v>5</v>
      </c>
      <c r="F62" s="22" t="n">
        <v>0</v>
      </c>
      <c r="G62" s="109" t="n">
        <f aca="false">B62*16</f>
        <v>320</v>
      </c>
      <c r="H62" s="109" t="n">
        <f aca="false">(C62*8)+(D62*16)+(E62*16)+(F62*16)</f>
        <v>400</v>
      </c>
      <c r="I62" s="109" t="n">
        <f aca="false">C62*8</f>
        <v>240</v>
      </c>
      <c r="J62" s="109" t="n">
        <f aca="false">SUM(D62:F62)*16</f>
        <v>160</v>
      </c>
      <c r="K62" s="223" t="n">
        <f aca="false">50*G62</f>
        <v>16000</v>
      </c>
      <c r="L62" s="223" t="n">
        <f aca="false">50*H62</f>
        <v>20000</v>
      </c>
      <c r="M62" s="224" t="n">
        <f aca="false">C62*24</f>
        <v>720</v>
      </c>
      <c r="N62" s="232"/>
    </row>
    <row r="63" customFormat="false" ht="12.75" hidden="false" customHeight="false" outlineLevel="0" collapsed="false">
      <c r="A63" s="227" t="n">
        <v>38838</v>
      </c>
      <c r="B63" s="222" t="n">
        <v>22</v>
      </c>
      <c r="C63" s="22" t="n">
        <v>31</v>
      </c>
      <c r="D63" s="22" t="n">
        <v>4</v>
      </c>
      <c r="E63" s="22" t="n">
        <v>4</v>
      </c>
      <c r="F63" s="22" t="n">
        <v>1</v>
      </c>
      <c r="G63" s="109" t="n">
        <f aca="false">B63*16</f>
        <v>352</v>
      </c>
      <c r="H63" s="109" t="n">
        <f aca="false">(C63*8)+(D63*16)+(E63*16)+(F63*16)</f>
        <v>392</v>
      </c>
      <c r="I63" s="109" t="n">
        <f aca="false">C63*8</f>
        <v>248</v>
      </c>
      <c r="J63" s="109" t="n">
        <f aca="false">SUM(D63:F63)*16</f>
        <v>144</v>
      </c>
      <c r="K63" s="223" t="n">
        <f aca="false">50*G63</f>
        <v>17600</v>
      </c>
      <c r="L63" s="223" t="n">
        <f aca="false">50*H63</f>
        <v>19600</v>
      </c>
      <c r="M63" s="224" t="n">
        <f aca="false">C63*24</f>
        <v>744</v>
      </c>
      <c r="N63" s="232"/>
    </row>
    <row r="64" customFormat="false" ht="12.75" hidden="false" customHeight="false" outlineLevel="0" collapsed="false">
      <c r="A64" s="227" t="n">
        <v>38869</v>
      </c>
      <c r="B64" s="222" t="n">
        <v>22</v>
      </c>
      <c r="C64" s="22" t="n">
        <v>30</v>
      </c>
      <c r="D64" s="22" t="n">
        <v>4</v>
      </c>
      <c r="E64" s="22" t="n">
        <v>4</v>
      </c>
      <c r="F64" s="22" t="n">
        <v>0</v>
      </c>
      <c r="G64" s="109" t="n">
        <f aca="false">B64*16</f>
        <v>352</v>
      </c>
      <c r="H64" s="109" t="n">
        <f aca="false">(C64*8)+(D64*16)+(E64*16)+(F64*16)</f>
        <v>368</v>
      </c>
      <c r="I64" s="109" t="n">
        <f aca="false">C64*8</f>
        <v>240</v>
      </c>
      <c r="J64" s="109" t="n">
        <f aca="false">SUM(D64:F64)*16</f>
        <v>128</v>
      </c>
      <c r="K64" s="223" t="n">
        <f aca="false">50*G64</f>
        <v>17600</v>
      </c>
      <c r="L64" s="223" t="n">
        <f aca="false">50*H64</f>
        <v>18400</v>
      </c>
      <c r="M64" s="224" t="n">
        <f aca="false">C64*24</f>
        <v>720</v>
      </c>
      <c r="N64" s="232"/>
    </row>
    <row r="65" customFormat="false" ht="12.75" hidden="false" customHeight="false" outlineLevel="0" collapsed="false">
      <c r="A65" s="221" t="n">
        <v>38899</v>
      </c>
      <c r="B65" s="222" t="n">
        <v>20</v>
      </c>
      <c r="C65" s="22" t="n">
        <v>31</v>
      </c>
      <c r="D65" s="22" t="n">
        <v>5</v>
      </c>
      <c r="E65" s="22" t="n">
        <v>5</v>
      </c>
      <c r="F65" s="22" t="n">
        <v>1</v>
      </c>
      <c r="G65" s="109" t="n">
        <f aca="false">B65*16</f>
        <v>320</v>
      </c>
      <c r="H65" s="109" t="n">
        <f aca="false">(C65*8)+(D65*16)+(E65*16)+(F65*16)</f>
        <v>424</v>
      </c>
      <c r="I65" s="109" t="n">
        <f aca="false">C65*8</f>
        <v>248</v>
      </c>
      <c r="J65" s="109" t="n">
        <f aca="false">SUM(D65:F65)*16</f>
        <v>176</v>
      </c>
      <c r="K65" s="223" t="n">
        <f aca="false">50*G65</f>
        <v>16000</v>
      </c>
      <c r="L65" s="223" t="n">
        <f aca="false">50*H65</f>
        <v>21200</v>
      </c>
      <c r="M65" s="224" t="n">
        <f aca="false">C65*24</f>
        <v>744</v>
      </c>
      <c r="N65" s="232"/>
    </row>
    <row r="66" customFormat="false" ht="12.75" hidden="false" customHeight="false" outlineLevel="0" collapsed="false">
      <c r="A66" s="221" t="n">
        <v>38930</v>
      </c>
      <c r="B66" s="222" t="n">
        <v>23</v>
      </c>
      <c r="C66" s="22" t="n">
        <v>31</v>
      </c>
      <c r="D66" s="22" t="n">
        <v>4</v>
      </c>
      <c r="E66" s="22" t="n">
        <v>4</v>
      </c>
      <c r="F66" s="22" t="n">
        <v>0</v>
      </c>
      <c r="G66" s="109" t="n">
        <f aca="false">B66*16</f>
        <v>368</v>
      </c>
      <c r="H66" s="109" t="n">
        <f aca="false">(C66*8)+(D66*16)+(E66*16)+(F66*16)</f>
        <v>376</v>
      </c>
      <c r="I66" s="109" t="n">
        <f aca="false">C66*8</f>
        <v>248</v>
      </c>
      <c r="J66" s="109" t="n">
        <f aca="false">SUM(D66:F66)*16</f>
        <v>128</v>
      </c>
      <c r="K66" s="223" t="n">
        <f aca="false">50*G66</f>
        <v>18400</v>
      </c>
      <c r="L66" s="223" t="n">
        <f aca="false">50*H66</f>
        <v>18800</v>
      </c>
      <c r="M66" s="224" t="n">
        <f aca="false">C66*24</f>
        <v>744</v>
      </c>
      <c r="N66" s="232"/>
    </row>
    <row r="67" customFormat="false" ht="12.75" hidden="false" customHeight="false" outlineLevel="0" collapsed="false">
      <c r="A67" s="227" t="n">
        <v>38961</v>
      </c>
      <c r="B67" s="222" t="n">
        <v>20</v>
      </c>
      <c r="C67" s="22" t="n">
        <v>30</v>
      </c>
      <c r="D67" s="22" t="n">
        <v>5</v>
      </c>
      <c r="E67" s="22" t="n">
        <v>4</v>
      </c>
      <c r="F67" s="22" t="n">
        <v>1</v>
      </c>
      <c r="G67" s="109" t="n">
        <f aca="false">B67*16</f>
        <v>320</v>
      </c>
      <c r="H67" s="109" t="n">
        <f aca="false">(C67*8)+(D67*16)+(E67*16)+(F67*16)</f>
        <v>400</v>
      </c>
      <c r="I67" s="109" t="n">
        <f aca="false">C67*8</f>
        <v>240</v>
      </c>
      <c r="J67" s="109" t="n">
        <f aca="false">SUM(D67:F67)*16</f>
        <v>160</v>
      </c>
      <c r="K67" s="223" t="n">
        <f aca="false">50*G67</f>
        <v>16000</v>
      </c>
      <c r="L67" s="223" t="n">
        <f aca="false">50*H67</f>
        <v>20000</v>
      </c>
      <c r="M67" s="224" t="n">
        <f aca="false">C67*24</f>
        <v>720</v>
      </c>
      <c r="N67" s="232"/>
    </row>
    <row r="68" customFormat="false" ht="12.75" hidden="false" customHeight="false" outlineLevel="0" collapsed="false">
      <c r="A68" s="227" t="n">
        <v>38991</v>
      </c>
      <c r="B68" s="222" t="n">
        <v>22</v>
      </c>
      <c r="C68" s="22" t="n">
        <v>31</v>
      </c>
      <c r="D68" s="22" t="n">
        <v>4</v>
      </c>
      <c r="E68" s="22" t="n">
        <v>5</v>
      </c>
      <c r="F68" s="22" t="n">
        <v>0</v>
      </c>
      <c r="G68" s="109" t="n">
        <f aca="false">B68*16</f>
        <v>352</v>
      </c>
      <c r="H68" s="109" t="n">
        <f aca="false">(C68*8)+(D68*16)+(E68*16)+(F68*16)</f>
        <v>392</v>
      </c>
      <c r="I68" s="109" t="n">
        <f aca="false">C68*8</f>
        <v>248</v>
      </c>
      <c r="J68" s="109" t="n">
        <f aca="false">SUM(D68:F68)*16</f>
        <v>144</v>
      </c>
      <c r="K68" s="223" t="n">
        <f aca="false">50*G68</f>
        <v>17600</v>
      </c>
      <c r="L68" s="223" t="n">
        <f aca="false">50*H68</f>
        <v>19600</v>
      </c>
      <c r="M68" s="224" t="n">
        <f aca="false">C68*24</f>
        <v>744</v>
      </c>
      <c r="N68" s="232"/>
    </row>
    <row r="69" customFormat="false" ht="12.75" hidden="false" customHeight="false" outlineLevel="0" collapsed="false">
      <c r="A69" s="227" t="n">
        <v>39022</v>
      </c>
      <c r="B69" s="222" t="n">
        <v>21</v>
      </c>
      <c r="C69" s="22" t="n">
        <v>30</v>
      </c>
      <c r="D69" s="22" t="n">
        <v>4</v>
      </c>
      <c r="E69" s="22" t="n">
        <v>4</v>
      </c>
      <c r="F69" s="22" t="n">
        <v>1</v>
      </c>
      <c r="G69" s="109" t="n">
        <f aca="false">B69*16</f>
        <v>336</v>
      </c>
      <c r="H69" s="109" t="n">
        <f aca="false">(C69*8)+(D69*16)+(E69*16)+(F69*16)</f>
        <v>384</v>
      </c>
      <c r="I69" s="109" t="n">
        <f aca="false">C69*8</f>
        <v>240</v>
      </c>
      <c r="J69" s="109" t="n">
        <f aca="false">SUM(D69:F69)*16</f>
        <v>144</v>
      </c>
      <c r="K69" s="223" t="n">
        <f aca="false">50*G69</f>
        <v>16800</v>
      </c>
      <c r="L69" s="223" t="n">
        <f aca="false">50*H69</f>
        <v>19200</v>
      </c>
      <c r="M69" s="224" t="n">
        <f aca="false">C69*24</f>
        <v>720</v>
      </c>
      <c r="N69" s="232"/>
    </row>
    <row r="70" customFormat="false" ht="12.75" hidden="false" customHeight="false" outlineLevel="0" collapsed="false">
      <c r="A70" s="233" t="n">
        <v>39052</v>
      </c>
      <c r="B70" s="222" t="n">
        <v>20</v>
      </c>
      <c r="C70" s="22" t="n">
        <v>31</v>
      </c>
      <c r="D70" s="22" t="n">
        <v>5</v>
      </c>
      <c r="E70" s="22" t="n">
        <v>5</v>
      </c>
      <c r="F70" s="22" t="n">
        <v>1</v>
      </c>
      <c r="G70" s="109" t="n">
        <f aca="false">B70*16</f>
        <v>320</v>
      </c>
      <c r="H70" s="109" t="n">
        <f aca="false">(C70*8)+(D70*16)+(E70*16)+(F70*16)</f>
        <v>424</v>
      </c>
      <c r="I70" s="109" t="n">
        <f aca="false">C70*8</f>
        <v>248</v>
      </c>
      <c r="J70" s="109" t="n">
        <f aca="false">SUM(D70:F70)*16</f>
        <v>176</v>
      </c>
      <c r="K70" s="223" t="n">
        <f aca="false">50*G70</f>
        <v>16000</v>
      </c>
      <c r="L70" s="223" t="n">
        <f aca="false">50*H70</f>
        <v>21200</v>
      </c>
      <c r="M70" s="224" t="n">
        <f aca="false">C70*24</f>
        <v>744</v>
      </c>
      <c r="N70" s="232"/>
    </row>
    <row r="71" customFormat="false" ht="12.75" hidden="false" customHeight="false" outlineLevel="0" collapsed="false">
      <c r="A71" s="234" t="n">
        <v>39083</v>
      </c>
      <c r="B71" s="222" t="n">
        <v>22</v>
      </c>
      <c r="C71" s="22" t="n">
        <v>31</v>
      </c>
      <c r="D71" s="22" t="n">
        <v>4</v>
      </c>
      <c r="E71" s="22" t="n">
        <v>4</v>
      </c>
      <c r="F71" s="22" t="n">
        <v>1</v>
      </c>
      <c r="G71" s="109" t="n">
        <f aca="false">B71*16</f>
        <v>352</v>
      </c>
      <c r="H71" s="109" t="n">
        <f aca="false">(C71*8)+(D71*16)+(E71*16)+(F71*16)</f>
        <v>392</v>
      </c>
      <c r="I71" s="109" t="n">
        <f aca="false">C71*8</f>
        <v>248</v>
      </c>
      <c r="J71" s="109" t="n">
        <f aca="false">SUM(D71:F71)*16</f>
        <v>144</v>
      </c>
      <c r="K71" s="223" t="n">
        <f aca="false">50*G71</f>
        <v>17600</v>
      </c>
      <c r="L71" s="223" t="n">
        <f aca="false">50*H71</f>
        <v>19600</v>
      </c>
      <c r="M71" s="224" t="n">
        <f aca="false">C71*24</f>
        <v>744</v>
      </c>
      <c r="N71" s="232"/>
    </row>
    <row r="72" customFormat="false" ht="12.75" hidden="false" customHeight="false" outlineLevel="0" collapsed="false">
      <c r="A72" s="235" t="n">
        <v>39114</v>
      </c>
      <c r="B72" s="222" t="n">
        <v>20</v>
      </c>
      <c r="C72" s="22" t="n">
        <v>28</v>
      </c>
      <c r="D72" s="22" t="n">
        <v>4</v>
      </c>
      <c r="E72" s="22" t="n">
        <v>4</v>
      </c>
      <c r="F72" s="22" t="n">
        <v>0</v>
      </c>
      <c r="G72" s="109" t="n">
        <f aca="false">B72*16</f>
        <v>320</v>
      </c>
      <c r="H72" s="109" t="n">
        <f aca="false">(C72*8)+(D72*16)+(E72*16)+(F72*16)</f>
        <v>352</v>
      </c>
      <c r="I72" s="109" t="n">
        <f aca="false">C72*8</f>
        <v>224</v>
      </c>
      <c r="J72" s="109" t="n">
        <f aca="false">SUM(D72:F72)*16</f>
        <v>128</v>
      </c>
      <c r="K72" s="223" t="n">
        <f aca="false">50*G72</f>
        <v>16000</v>
      </c>
      <c r="L72" s="223" t="n">
        <f aca="false">50*H72</f>
        <v>17600</v>
      </c>
      <c r="M72" s="224" t="n">
        <f aca="false">C72*24</f>
        <v>672</v>
      </c>
      <c r="N72" s="232"/>
    </row>
    <row r="73" customFormat="false" ht="12.75" hidden="false" customHeight="false" outlineLevel="0" collapsed="false">
      <c r="A73" s="235" t="n">
        <v>39142</v>
      </c>
      <c r="B73" s="222" t="n">
        <v>22</v>
      </c>
      <c r="C73" s="22" t="n">
        <v>31</v>
      </c>
      <c r="D73" s="22" t="n">
        <v>5</v>
      </c>
      <c r="E73" s="22" t="n">
        <v>4</v>
      </c>
      <c r="F73" s="22" t="n">
        <v>0</v>
      </c>
      <c r="G73" s="109" t="n">
        <f aca="false">B73*16</f>
        <v>352</v>
      </c>
      <c r="H73" s="109" t="n">
        <f aca="false">(C73*8)+(D73*16)+(E73*16)+(F73*16)</f>
        <v>392</v>
      </c>
      <c r="I73" s="109" t="n">
        <f aca="false">C73*8</f>
        <v>248</v>
      </c>
      <c r="J73" s="109" t="n">
        <f aca="false">SUM(D73:F73)*16</f>
        <v>144</v>
      </c>
      <c r="K73" s="223" t="n">
        <f aca="false">50*G73</f>
        <v>17600</v>
      </c>
      <c r="L73" s="223" t="n">
        <f aca="false">50*H73</f>
        <v>19600</v>
      </c>
      <c r="M73" s="224" t="n">
        <f aca="false">C73*24</f>
        <v>744</v>
      </c>
      <c r="N73" s="232"/>
    </row>
    <row r="74" customFormat="false" ht="12.75" hidden="false" customHeight="false" outlineLevel="0" collapsed="false">
      <c r="A74" s="235" t="n">
        <v>39173</v>
      </c>
      <c r="B74" s="222" t="n">
        <v>21</v>
      </c>
      <c r="C74" s="22" t="n">
        <v>30</v>
      </c>
      <c r="D74" s="22" t="n">
        <v>4</v>
      </c>
      <c r="E74" s="22" t="n">
        <v>5</v>
      </c>
      <c r="F74" s="22" t="n">
        <v>0</v>
      </c>
      <c r="G74" s="109" t="n">
        <f aca="false">B74*16</f>
        <v>336</v>
      </c>
      <c r="H74" s="109" t="n">
        <f aca="false">(C74*8)+(D74*16)+(E74*16)+(F74*16)</f>
        <v>384</v>
      </c>
      <c r="I74" s="109" t="n">
        <f aca="false">C74*8</f>
        <v>240</v>
      </c>
      <c r="J74" s="109" t="n">
        <f aca="false">SUM(D74:F74)*16</f>
        <v>144</v>
      </c>
      <c r="K74" s="223" t="n">
        <f aca="false">50*G74</f>
        <v>16800</v>
      </c>
      <c r="L74" s="223" t="n">
        <f aca="false">50*H74</f>
        <v>19200</v>
      </c>
      <c r="M74" s="224" t="n">
        <f aca="false">C74*24</f>
        <v>720</v>
      </c>
      <c r="N74" s="232"/>
    </row>
    <row r="75" customFormat="false" ht="12.75" hidden="false" customHeight="false" outlineLevel="0" collapsed="false">
      <c r="A75" s="235" t="n">
        <v>39203</v>
      </c>
      <c r="B75" s="222" t="n">
        <v>22</v>
      </c>
      <c r="C75" s="22" t="n">
        <v>31</v>
      </c>
      <c r="D75" s="22" t="n">
        <v>4</v>
      </c>
      <c r="E75" s="22" t="n">
        <v>4</v>
      </c>
      <c r="F75" s="22" t="n">
        <v>1</v>
      </c>
      <c r="G75" s="109" t="n">
        <f aca="false">B75*16</f>
        <v>352</v>
      </c>
      <c r="H75" s="109" t="n">
        <f aca="false">(C75*8)+(D75*16)+(E75*16)+(F75*16)</f>
        <v>392</v>
      </c>
      <c r="I75" s="109" t="n">
        <f aca="false">C75*8</f>
        <v>248</v>
      </c>
      <c r="J75" s="109" t="n">
        <f aca="false">SUM(D75:F75)*16</f>
        <v>144</v>
      </c>
      <c r="K75" s="223" t="n">
        <f aca="false">50*G75</f>
        <v>17600</v>
      </c>
      <c r="L75" s="223" t="n">
        <f aca="false">50*H75</f>
        <v>19600</v>
      </c>
      <c r="M75" s="224" t="n">
        <f aca="false">C75*24</f>
        <v>744</v>
      </c>
      <c r="N75" s="232"/>
    </row>
    <row r="76" customFormat="false" ht="12.75" hidden="false" customHeight="false" outlineLevel="0" collapsed="false">
      <c r="A76" s="235" t="n">
        <v>39234</v>
      </c>
      <c r="B76" s="222" t="n">
        <v>21</v>
      </c>
      <c r="C76" s="22" t="n">
        <v>30</v>
      </c>
      <c r="D76" s="22" t="n">
        <v>5</v>
      </c>
      <c r="E76" s="22" t="n">
        <v>4</v>
      </c>
      <c r="F76" s="22" t="n">
        <v>0</v>
      </c>
      <c r="G76" s="109" t="n">
        <f aca="false">B76*16</f>
        <v>336</v>
      </c>
      <c r="H76" s="109" t="n">
        <f aca="false">(C76*8)+(D76*16)+(E76*16)+(F76*16)</f>
        <v>384</v>
      </c>
      <c r="I76" s="109" t="n">
        <f aca="false">C76*8</f>
        <v>240</v>
      </c>
      <c r="J76" s="109" t="n">
        <f aca="false">SUM(D76:F76)*16</f>
        <v>144</v>
      </c>
      <c r="K76" s="223" t="n">
        <f aca="false">50*G76</f>
        <v>16800</v>
      </c>
      <c r="L76" s="223" t="n">
        <f aca="false">50*H76</f>
        <v>19200</v>
      </c>
      <c r="M76" s="224" t="n">
        <f aca="false">C76*24</f>
        <v>720</v>
      </c>
      <c r="N76" s="232"/>
    </row>
    <row r="77" customFormat="false" ht="12.75" hidden="false" customHeight="false" outlineLevel="0" collapsed="false">
      <c r="A77" s="236" t="n">
        <v>39264</v>
      </c>
      <c r="B77" s="222" t="n">
        <v>21</v>
      </c>
      <c r="C77" s="22" t="n">
        <v>31</v>
      </c>
      <c r="D77" s="22" t="n">
        <v>4</v>
      </c>
      <c r="E77" s="22" t="n">
        <v>5</v>
      </c>
      <c r="F77" s="22" t="n">
        <v>1</v>
      </c>
      <c r="G77" s="109" t="n">
        <f aca="false">B77*16</f>
        <v>336</v>
      </c>
      <c r="H77" s="109" t="n">
        <f aca="false">(C77*8)+(D77*16)+(E77*16)+(F77*16)</f>
        <v>408</v>
      </c>
      <c r="I77" s="109" t="n">
        <f aca="false">C77*8</f>
        <v>248</v>
      </c>
      <c r="J77" s="109" t="n">
        <f aca="false">SUM(D77:F77)*16</f>
        <v>160</v>
      </c>
      <c r="K77" s="223" t="n">
        <f aca="false">50*G77</f>
        <v>16800</v>
      </c>
      <c r="L77" s="223" t="n">
        <f aca="false">50*H77</f>
        <v>20400</v>
      </c>
      <c r="M77" s="224" t="n">
        <f aca="false">C77*24</f>
        <v>744</v>
      </c>
      <c r="N77" s="232"/>
    </row>
    <row r="78" customFormat="false" ht="12.75" hidden="false" customHeight="false" outlineLevel="0" collapsed="false">
      <c r="A78" s="236" t="n">
        <v>39295</v>
      </c>
      <c r="B78" s="222" t="n">
        <v>23</v>
      </c>
      <c r="C78" s="22" t="n">
        <v>31</v>
      </c>
      <c r="D78" s="22" t="n">
        <v>4</v>
      </c>
      <c r="E78" s="22" t="n">
        <v>4</v>
      </c>
      <c r="F78" s="22" t="n">
        <v>0</v>
      </c>
      <c r="G78" s="109" t="n">
        <f aca="false">B78*16</f>
        <v>368</v>
      </c>
      <c r="H78" s="109" t="n">
        <f aca="false">(C78*8)+(D78*16)+(E78*16)+(F78*16)</f>
        <v>376</v>
      </c>
      <c r="I78" s="109" t="n">
        <f aca="false">C78*8</f>
        <v>248</v>
      </c>
      <c r="J78" s="109" t="n">
        <f aca="false">SUM(D78:F78)*16</f>
        <v>128</v>
      </c>
      <c r="K78" s="223" t="n">
        <f aca="false">50*G78</f>
        <v>18400</v>
      </c>
      <c r="L78" s="223" t="n">
        <f aca="false">50*H78</f>
        <v>18800</v>
      </c>
      <c r="M78" s="224" t="n">
        <f aca="false">C78*24</f>
        <v>744</v>
      </c>
      <c r="N78" s="232"/>
    </row>
    <row r="79" customFormat="false" ht="12.75" hidden="false" customHeight="false" outlineLevel="0" collapsed="false">
      <c r="A79" s="235" t="n">
        <v>39326</v>
      </c>
      <c r="B79" s="222" t="n">
        <v>19</v>
      </c>
      <c r="C79" s="22" t="n">
        <v>30</v>
      </c>
      <c r="D79" s="22" t="n">
        <v>5</v>
      </c>
      <c r="E79" s="22" t="n">
        <v>5</v>
      </c>
      <c r="F79" s="22" t="n">
        <v>1</v>
      </c>
      <c r="G79" s="109" t="n">
        <f aca="false">B79*16</f>
        <v>304</v>
      </c>
      <c r="H79" s="109" t="n">
        <f aca="false">(C79*8)+(D79*16)+(E79*16)+(F79*16)</f>
        <v>416</v>
      </c>
      <c r="I79" s="109" t="n">
        <f aca="false">C79*8</f>
        <v>240</v>
      </c>
      <c r="J79" s="109" t="n">
        <f aca="false">SUM(D79:F79)*16</f>
        <v>176</v>
      </c>
      <c r="K79" s="223" t="n">
        <f aca="false">50*G79</f>
        <v>15200</v>
      </c>
      <c r="L79" s="223" t="n">
        <f aca="false">50*H79</f>
        <v>20800</v>
      </c>
      <c r="M79" s="224" t="n">
        <f aca="false">C79*24</f>
        <v>720</v>
      </c>
      <c r="N79" s="232"/>
    </row>
    <row r="80" customFormat="false" ht="12.75" hidden="false" customHeight="false" outlineLevel="0" collapsed="false">
      <c r="A80" s="235" t="n">
        <v>39356</v>
      </c>
      <c r="B80" s="222" t="n">
        <v>23</v>
      </c>
      <c r="C80" s="22" t="n">
        <v>31</v>
      </c>
      <c r="D80" s="22" t="n">
        <v>4</v>
      </c>
      <c r="E80" s="22" t="n">
        <v>4</v>
      </c>
      <c r="F80" s="22" t="n">
        <v>0</v>
      </c>
      <c r="G80" s="109" t="n">
        <f aca="false">B80*16</f>
        <v>368</v>
      </c>
      <c r="H80" s="109" t="n">
        <f aca="false">(C80*8)+(D80*16)+(E80*16)+(F80*16)</f>
        <v>376</v>
      </c>
      <c r="I80" s="109" t="n">
        <f aca="false">C80*8</f>
        <v>248</v>
      </c>
      <c r="J80" s="109" t="n">
        <f aca="false">SUM(D80:F80)*16</f>
        <v>128</v>
      </c>
      <c r="K80" s="223" t="n">
        <f aca="false">50*G80</f>
        <v>18400</v>
      </c>
      <c r="L80" s="223" t="n">
        <f aca="false">50*H80</f>
        <v>18800</v>
      </c>
      <c r="M80" s="224" t="n">
        <f aca="false">C80*24</f>
        <v>744</v>
      </c>
      <c r="N80" s="232"/>
    </row>
    <row r="81" customFormat="false" ht="12.75" hidden="false" customHeight="false" outlineLevel="0" collapsed="false">
      <c r="A81" s="235" t="n">
        <v>39387</v>
      </c>
      <c r="B81" s="222" t="n">
        <v>21</v>
      </c>
      <c r="C81" s="22" t="n">
        <v>30</v>
      </c>
      <c r="D81" s="22" t="n">
        <v>4</v>
      </c>
      <c r="E81" s="22" t="n">
        <v>4</v>
      </c>
      <c r="F81" s="22" t="n">
        <v>1</v>
      </c>
      <c r="G81" s="109" t="n">
        <f aca="false">B81*16</f>
        <v>336</v>
      </c>
      <c r="H81" s="109" t="n">
        <f aca="false">(C81*8)+(D81*16)+(E81*16)+(F81*16)</f>
        <v>384</v>
      </c>
      <c r="I81" s="109" t="n">
        <f aca="false">C81*8</f>
        <v>240</v>
      </c>
      <c r="J81" s="109" t="n">
        <f aca="false">SUM(D81:F81)*16</f>
        <v>144</v>
      </c>
      <c r="K81" s="223" t="n">
        <f aca="false">50*G81</f>
        <v>16800</v>
      </c>
      <c r="L81" s="223" t="n">
        <f aca="false">50*H81</f>
        <v>19200</v>
      </c>
      <c r="M81" s="224" t="n">
        <f aca="false">C81*24</f>
        <v>720</v>
      </c>
      <c r="N81" s="232"/>
    </row>
    <row r="82" customFormat="false" ht="12.75" hidden="false" customHeight="false" outlineLevel="0" collapsed="false">
      <c r="A82" s="233" t="n">
        <v>39417</v>
      </c>
      <c r="B82" s="222" t="n">
        <v>20</v>
      </c>
      <c r="C82" s="22" t="n">
        <v>31</v>
      </c>
      <c r="D82" s="22" t="n">
        <v>5</v>
      </c>
      <c r="E82" s="22" t="n">
        <v>5</v>
      </c>
      <c r="F82" s="22" t="n">
        <v>1</v>
      </c>
      <c r="G82" s="109" t="n">
        <f aca="false">B82*16</f>
        <v>320</v>
      </c>
      <c r="H82" s="109" t="n">
        <f aca="false">(C82*8)+(D82*16)+(E82*16)+(F82*16)</f>
        <v>424</v>
      </c>
      <c r="I82" s="109" t="n">
        <f aca="false">C82*8</f>
        <v>248</v>
      </c>
      <c r="J82" s="109" t="n">
        <f aca="false">SUM(D82:F82)*16</f>
        <v>176</v>
      </c>
      <c r="K82" s="223" t="n">
        <f aca="false">50*G82</f>
        <v>16000</v>
      </c>
      <c r="L82" s="223" t="n">
        <f aca="false">50*H82</f>
        <v>21200</v>
      </c>
      <c r="M82" s="224" t="n">
        <f aca="false">C82*24</f>
        <v>744</v>
      </c>
      <c r="N82" s="232"/>
    </row>
    <row r="83" customFormat="false" ht="12.75" hidden="false" customHeight="false" outlineLevel="0" collapsed="false">
      <c r="A83" s="234" t="n">
        <v>39448</v>
      </c>
      <c r="B83" s="222" t="n">
        <v>22</v>
      </c>
      <c r="C83" s="22" t="n">
        <v>31</v>
      </c>
      <c r="D83" s="22" t="n">
        <v>4</v>
      </c>
      <c r="E83" s="22" t="n">
        <v>4</v>
      </c>
      <c r="F83" s="22" t="n">
        <v>1</v>
      </c>
      <c r="G83" s="109" t="n">
        <f aca="false">B83*16</f>
        <v>352</v>
      </c>
      <c r="H83" s="109" t="n">
        <f aca="false">(C83*8)+(D83*16)+(E83*16)+(F83*16)</f>
        <v>392</v>
      </c>
      <c r="I83" s="109" t="n">
        <f aca="false">C83*8</f>
        <v>248</v>
      </c>
      <c r="J83" s="109" t="n">
        <f aca="false">SUM(D83:F83)*16</f>
        <v>144</v>
      </c>
      <c r="K83" s="223" t="n">
        <f aca="false">50*G83</f>
        <v>17600</v>
      </c>
      <c r="L83" s="223" t="n">
        <f aca="false">50*H83</f>
        <v>19600</v>
      </c>
      <c r="M83" s="224" t="n">
        <f aca="false">C83*24</f>
        <v>744</v>
      </c>
      <c r="N83" s="232"/>
    </row>
    <row r="84" customFormat="false" ht="12.75" hidden="false" customHeight="false" outlineLevel="0" collapsed="false">
      <c r="A84" s="235" t="n">
        <v>39479</v>
      </c>
      <c r="B84" s="222" t="n">
        <v>21</v>
      </c>
      <c r="C84" s="22" t="n">
        <v>29</v>
      </c>
      <c r="D84" s="22" t="n">
        <v>4</v>
      </c>
      <c r="E84" s="22" t="n">
        <v>4</v>
      </c>
      <c r="F84" s="22" t="n">
        <v>0</v>
      </c>
      <c r="G84" s="109" t="n">
        <f aca="false">B84*16</f>
        <v>336</v>
      </c>
      <c r="H84" s="109" t="n">
        <f aca="false">(C84*8)+(D84*16)+(E84*16)+(F84*16)</f>
        <v>360</v>
      </c>
      <c r="I84" s="109" t="n">
        <f aca="false">C84*8</f>
        <v>232</v>
      </c>
      <c r="J84" s="109" t="n">
        <f aca="false">SUM(D84:F84)*16</f>
        <v>128</v>
      </c>
      <c r="K84" s="223" t="n">
        <f aca="false">50*G84</f>
        <v>16800</v>
      </c>
      <c r="L84" s="223" t="n">
        <f aca="false">50*H84</f>
        <v>18000</v>
      </c>
      <c r="M84" s="224" t="n">
        <f aca="false">C84*24</f>
        <v>696</v>
      </c>
      <c r="N84" s="232"/>
    </row>
    <row r="85" customFormat="false" ht="12.75" hidden="false" customHeight="false" outlineLevel="0" collapsed="false">
      <c r="A85" s="235" t="n">
        <v>39508</v>
      </c>
      <c r="B85" s="222" t="n">
        <v>21</v>
      </c>
      <c r="C85" s="22" t="n">
        <v>31</v>
      </c>
      <c r="D85" s="22" t="n">
        <v>5</v>
      </c>
      <c r="E85" s="22" t="n">
        <v>5</v>
      </c>
      <c r="F85" s="22" t="n">
        <v>0</v>
      </c>
      <c r="G85" s="109" t="n">
        <f aca="false">B85*16</f>
        <v>336</v>
      </c>
      <c r="H85" s="109" t="n">
        <f aca="false">(C85*8)+(D85*16)+(E85*16)+(F85*16)</f>
        <v>408</v>
      </c>
      <c r="I85" s="109" t="n">
        <f aca="false">C85*8</f>
        <v>248</v>
      </c>
      <c r="J85" s="109" t="n">
        <f aca="false">SUM(D85:F85)*16</f>
        <v>160</v>
      </c>
      <c r="K85" s="223" t="n">
        <f aca="false">50*G85</f>
        <v>16800</v>
      </c>
      <c r="L85" s="223" t="n">
        <f aca="false">50*H85</f>
        <v>20400</v>
      </c>
      <c r="M85" s="224" t="n">
        <f aca="false">C85*24</f>
        <v>744</v>
      </c>
      <c r="N85" s="232"/>
    </row>
    <row r="86" customFormat="false" ht="12.75" hidden="false" customHeight="false" outlineLevel="0" collapsed="false">
      <c r="A86" s="235" t="n">
        <v>39539</v>
      </c>
      <c r="B86" s="222" t="n">
        <v>22</v>
      </c>
      <c r="C86" s="22" t="n">
        <v>30</v>
      </c>
      <c r="D86" s="22" t="n">
        <v>4</v>
      </c>
      <c r="E86" s="22" t="n">
        <v>4</v>
      </c>
      <c r="F86" s="22" t="n">
        <v>0</v>
      </c>
      <c r="G86" s="109" t="n">
        <f aca="false">B86*16</f>
        <v>352</v>
      </c>
      <c r="H86" s="109" t="n">
        <f aca="false">(C86*8)+(D86*16)+(E86*16)+(F86*16)</f>
        <v>368</v>
      </c>
      <c r="I86" s="109" t="n">
        <f aca="false">C86*8</f>
        <v>240</v>
      </c>
      <c r="J86" s="109" t="n">
        <f aca="false">SUM(D86:F86)*16</f>
        <v>128</v>
      </c>
      <c r="K86" s="223" t="n">
        <f aca="false">50*G86</f>
        <v>17600</v>
      </c>
      <c r="L86" s="223" t="n">
        <f aca="false">50*H86</f>
        <v>18400</v>
      </c>
      <c r="M86" s="224" t="n">
        <f aca="false">C86*24</f>
        <v>720</v>
      </c>
      <c r="N86" s="232"/>
    </row>
    <row r="87" customFormat="false" ht="12.75" hidden="false" customHeight="false" outlineLevel="0" collapsed="false">
      <c r="A87" s="235" t="n">
        <v>39569</v>
      </c>
      <c r="B87" s="222" t="n">
        <v>21</v>
      </c>
      <c r="C87" s="22" t="n">
        <v>31</v>
      </c>
      <c r="D87" s="22" t="n">
        <v>5</v>
      </c>
      <c r="E87" s="22" t="n">
        <v>4</v>
      </c>
      <c r="F87" s="22" t="n">
        <v>1</v>
      </c>
      <c r="G87" s="109" t="n">
        <f aca="false">B87*16</f>
        <v>336</v>
      </c>
      <c r="H87" s="109" t="n">
        <f aca="false">(C87*8)+(D87*16)+(E87*16)+(F87*16)</f>
        <v>408</v>
      </c>
      <c r="I87" s="109" t="n">
        <f aca="false">C87*8</f>
        <v>248</v>
      </c>
      <c r="J87" s="109" t="n">
        <f aca="false">SUM(D87:F87)*16</f>
        <v>160</v>
      </c>
      <c r="K87" s="223" t="n">
        <f aca="false">50*G87</f>
        <v>16800</v>
      </c>
      <c r="L87" s="223" t="n">
        <f aca="false">50*H87</f>
        <v>20400</v>
      </c>
      <c r="M87" s="224" t="n">
        <f aca="false">C87*24</f>
        <v>744</v>
      </c>
      <c r="N87" s="232"/>
    </row>
    <row r="88" customFormat="false" ht="12.75" hidden="false" customHeight="false" outlineLevel="0" collapsed="false">
      <c r="A88" s="235" t="n">
        <v>39600</v>
      </c>
      <c r="B88" s="222" t="n">
        <v>21</v>
      </c>
      <c r="C88" s="22" t="n">
        <v>30</v>
      </c>
      <c r="D88" s="22" t="n">
        <v>4</v>
      </c>
      <c r="E88" s="22" t="n">
        <v>5</v>
      </c>
      <c r="F88" s="22" t="n">
        <v>0</v>
      </c>
      <c r="G88" s="109" t="n">
        <f aca="false">B88*16</f>
        <v>336</v>
      </c>
      <c r="H88" s="109" t="n">
        <f aca="false">(C88*8)+(D88*16)+(E88*16)+(F88*16)</f>
        <v>384</v>
      </c>
      <c r="I88" s="109" t="n">
        <f aca="false">C88*8</f>
        <v>240</v>
      </c>
      <c r="J88" s="109" t="n">
        <f aca="false">SUM(D88:F88)*16</f>
        <v>144</v>
      </c>
      <c r="K88" s="223" t="n">
        <f aca="false">50*G88</f>
        <v>16800</v>
      </c>
      <c r="L88" s="223" t="n">
        <f aca="false">50*H88</f>
        <v>19200</v>
      </c>
      <c r="M88" s="224" t="n">
        <f aca="false">C88*24</f>
        <v>720</v>
      </c>
      <c r="N88" s="232"/>
    </row>
    <row r="89" customFormat="false" ht="12.75" hidden="false" customHeight="false" outlineLevel="0" collapsed="false">
      <c r="A89" s="236" t="n">
        <v>39630</v>
      </c>
      <c r="B89" s="222" t="n">
        <v>22</v>
      </c>
      <c r="C89" s="22" t="n">
        <v>31</v>
      </c>
      <c r="D89" s="22" t="n">
        <v>4</v>
      </c>
      <c r="E89" s="22" t="n">
        <v>4</v>
      </c>
      <c r="F89" s="22" t="n">
        <v>1</v>
      </c>
      <c r="G89" s="109" t="n">
        <f aca="false">B89*16</f>
        <v>352</v>
      </c>
      <c r="H89" s="109" t="n">
        <f aca="false">(C89*8)+(D89*16)+(E89*16)+(F89*16)</f>
        <v>392</v>
      </c>
      <c r="I89" s="109" t="n">
        <f aca="false">C89*8</f>
        <v>248</v>
      </c>
      <c r="J89" s="109" t="n">
        <f aca="false">SUM(D89:F89)*16</f>
        <v>144</v>
      </c>
      <c r="K89" s="223" t="n">
        <f aca="false">50*G89</f>
        <v>17600</v>
      </c>
      <c r="L89" s="223" t="n">
        <f aca="false">50*H89</f>
        <v>19600</v>
      </c>
      <c r="M89" s="224" t="n">
        <f aca="false">C89*24</f>
        <v>744</v>
      </c>
      <c r="N89" s="232"/>
    </row>
    <row r="90" customFormat="false" ht="12.75" hidden="false" customHeight="false" outlineLevel="0" collapsed="false">
      <c r="A90" s="236" t="n">
        <v>39661</v>
      </c>
      <c r="B90" s="222" t="n">
        <v>21</v>
      </c>
      <c r="C90" s="22" t="n">
        <v>31</v>
      </c>
      <c r="D90" s="22" t="n">
        <v>5</v>
      </c>
      <c r="E90" s="22" t="n">
        <v>5</v>
      </c>
      <c r="F90" s="22" t="n">
        <v>0</v>
      </c>
      <c r="G90" s="109" t="n">
        <f aca="false">B90*16</f>
        <v>336</v>
      </c>
      <c r="H90" s="109" t="n">
        <f aca="false">(C90*8)+(D90*16)+(E90*16)+(F90*16)</f>
        <v>408</v>
      </c>
      <c r="I90" s="109" t="n">
        <f aca="false">C90*8</f>
        <v>248</v>
      </c>
      <c r="J90" s="109" t="n">
        <f aca="false">SUM(D90:F90)*16</f>
        <v>160</v>
      </c>
      <c r="K90" s="223" t="n">
        <f aca="false">50*G90</f>
        <v>16800</v>
      </c>
      <c r="L90" s="223" t="n">
        <f aca="false">50*H90</f>
        <v>20400</v>
      </c>
      <c r="M90" s="224" t="n">
        <f aca="false">C90*24</f>
        <v>744</v>
      </c>
      <c r="N90" s="232"/>
    </row>
    <row r="91" customFormat="false" ht="12.75" hidden="false" customHeight="false" outlineLevel="0" collapsed="false">
      <c r="A91" s="235" t="n">
        <v>39692</v>
      </c>
      <c r="B91" s="222" t="n">
        <v>21</v>
      </c>
      <c r="C91" s="22" t="n">
        <v>30</v>
      </c>
      <c r="D91" s="22" t="n">
        <v>4</v>
      </c>
      <c r="E91" s="22" t="n">
        <v>4</v>
      </c>
      <c r="F91" s="22" t="n">
        <v>1</v>
      </c>
      <c r="G91" s="109" t="n">
        <f aca="false">B91*16</f>
        <v>336</v>
      </c>
      <c r="H91" s="109" t="n">
        <f aca="false">(C91*8)+(D91*16)+(E91*16)+(F91*16)</f>
        <v>384</v>
      </c>
      <c r="I91" s="109" t="n">
        <f aca="false">C91*8</f>
        <v>240</v>
      </c>
      <c r="J91" s="109" t="n">
        <f aca="false">SUM(D91:F91)*16</f>
        <v>144</v>
      </c>
      <c r="K91" s="223" t="n">
        <f aca="false">50*G91</f>
        <v>16800</v>
      </c>
      <c r="L91" s="223" t="n">
        <f aca="false">50*H91</f>
        <v>19200</v>
      </c>
      <c r="M91" s="224" t="n">
        <f aca="false">C91*24</f>
        <v>720</v>
      </c>
      <c r="N91" s="232"/>
    </row>
    <row r="92" customFormat="false" ht="12.75" hidden="false" customHeight="false" outlineLevel="0" collapsed="false">
      <c r="A92" s="235" t="n">
        <v>39722</v>
      </c>
      <c r="B92" s="222" t="n">
        <v>23</v>
      </c>
      <c r="C92" s="22" t="n">
        <v>31</v>
      </c>
      <c r="D92" s="22" t="n">
        <v>4</v>
      </c>
      <c r="E92" s="22" t="n">
        <v>4</v>
      </c>
      <c r="F92" s="22" t="n">
        <v>0</v>
      </c>
      <c r="G92" s="109" t="n">
        <f aca="false">B92*16</f>
        <v>368</v>
      </c>
      <c r="H92" s="109" t="n">
        <f aca="false">(C92*8)+(D92*16)+(E92*16)+(F92*16)</f>
        <v>376</v>
      </c>
      <c r="I92" s="109" t="n">
        <f aca="false">C92*8</f>
        <v>248</v>
      </c>
      <c r="J92" s="109" t="n">
        <f aca="false">SUM(D92:F92)*16</f>
        <v>128</v>
      </c>
      <c r="K92" s="223" t="n">
        <f aca="false">50*G92</f>
        <v>18400</v>
      </c>
      <c r="L92" s="223" t="n">
        <f aca="false">50*H92</f>
        <v>18800</v>
      </c>
      <c r="M92" s="224" t="n">
        <f aca="false">C92*24</f>
        <v>744</v>
      </c>
      <c r="N92" s="232"/>
    </row>
    <row r="93" customFormat="false" ht="12.75" hidden="false" customHeight="false" outlineLevel="0" collapsed="false">
      <c r="A93" s="235" t="n">
        <v>39753</v>
      </c>
      <c r="B93" s="222" t="n">
        <v>19</v>
      </c>
      <c r="C93" s="22" t="n">
        <v>30</v>
      </c>
      <c r="D93" s="22" t="n">
        <v>5</v>
      </c>
      <c r="E93" s="22" t="n">
        <v>5</v>
      </c>
      <c r="F93" s="22" t="n">
        <v>1</v>
      </c>
      <c r="G93" s="109" t="n">
        <f aca="false">B93*16</f>
        <v>304</v>
      </c>
      <c r="H93" s="109" t="n">
        <f aca="false">(C93*8)+(D93*16)+(E93*16)+(F93*16)</f>
        <v>416</v>
      </c>
      <c r="I93" s="109" t="n">
        <f aca="false">C93*8</f>
        <v>240</v>
      </c>
      <c r="J93" s="109" t="n">
        <f aca="false">SUM(D93:F93)*16</f>
        <v>176</v>
      </c>
      <c r="K93" s="223" t="n">
        <f aca="false">50*G93</f>
        <v>15200</v>
      </c>
      <c r="L93" s="223" t="n">
        <f aca="false">50*H93</f>
        <v>20800</v>
      </c>
      <c r="M93" s="224" t="n">
        <f aca="false">C93*24</f>
        <v>720</v>
      </c>
      <c r="N93" s="232"/>
    </row>
    <row r="94" customFormat="false" ht="12.75" hidden="false" customHeight="false" outlineLevel="0" collapsed="false">
      <c r="A94" s="233" t="n">
        <v>39783</v>
      </c>
      <c r="B94" s="222" t="n">
        <v>22</v>
      </c>
      <c r="C94" s="22" t="n">
        <v>31</v>
      </c>
      <c r="D94" s="22" t="n">
        <v>4</v>
      </c>
      <c r="E94" s="22" t="n">
        <v>4</v>
      </c>
      <c r="F94" s="22" t="n">
        <v>1</v>
      </c>
      <c r="G94" s="109" t="n">
        <f aca="false">B94*16</f>
        <v>352</v>
      </c>
      <c r="H94" s="109" t="n">
        <f aca="false">(C94*8)+(D94*16)+(E94*16)+(F94*16)</f>
        <v>392</v>
      </c>
      <c r="I94" s="109" t="n">
        <f aca="false">C94*8</f>
        <v>248</v>
      </c>
      <c r="J94" s="109" t="n">
        <f aca="false">SUM(D94:F94)*16</f>
        <v>144</v>
      </c>
      <c r="K94" s="223" t="n">
        <f aca="false">50*G94</f>
        <v>17600</v>
      </c>
      <c r="L94" s="223" t="n">
        <f aca="false">50*H94</f>
        <v>19600</v>
      </c>
      <c r="M94" s="224" t="n">
        <f aca="false">C94*24</f>
        <v>744</v>
      </c>
      <c r="N94" s="232"/>
    </row>
    <row r="95" customFormat="false" ht="12.75" hidden="false" customHeight="false" outlineLevel="0" collapsed="false">
      <c r="A95" s="234" t="n">
        <v>39814</v>
      </c>
      <c r="B95" s="222" t="n">
        <v>21</v>
      </c>
      <c r="C95" s="22" t="n">
        <v>31</v>
      </c>
      <c r="D95" s="22" t="n">
        <v>5</v>
      </c>
      <c r="E95" s="22" t="n">
        <v>4</v>
      </c>
      <c r="F95" s="22" t="n">
        <v>1</v>
      </c>
      <c r="G95" s="109" t="n">
        <f aca="false">B95*16</f>
        <v>336</v>
      </c>
      <c r="H95" s="109" t="n">
        <f aca="false">(C95*8)+(D95*16)+(E95*16)+(F95*16)</f>
        <v>408</v>
      </c>
      <c r="I95" s="109" t="n">
        <f aca="false">C95*8</f>
        <v>248</v>
      </c>
      <c r="J95" s="109" t="n">
        <f aca="false">SUM(D95:F95)*16</f>
        <v>160</v>
      </c>
      <c r="K95" s="223" t="n">
        <f aca="false">50*G95</f>
        <v>16800</v>
      </c>
      <c r="L95" s="223" t="n">
        <f aca="false">50*H95</f>
        <v>20400</v>
      </c>
      <c r="M95" s="224" t="n">
        <f aca="false">C95*24</f>
        <v>744</v>
      </c>
      <c r="N95" s="237"/>
    </row>
    <row r="96" customFormat="false" ht="12.75" hidden="false" customHeight="false" outlineLevel="0" collapsed="false">
      <c r="A96" s="235" t="n">
        <v>39845</v>
      </c>
      <c r="B96" s="222" t="n">
        <v>20</v>
      </c>
      <c r="C96" s="22" t="n">
        <v>28</v>
      </c>
      <c r="D96" s="22" t="n">
        <v>4</v>
      </c>
      <c r="E96" s="22" t="n">
        <v>4</v>
      </c>
      <c r="F96" s="22" t="n">
        <v>0</v>
      </c>
      <c r="G96" s="109" t="n">
        <f aca="false">B96*16</f>
        <v>320</v>
      </c>
      <c r="H96" s="109" t="n">
        <f aca="false">(C96*8)+(D96*16)+(E96*16)+(F96*16)</f>
        <v>352</v>
      </c>
      <c r="I96" s="109" t="n">
        <f aca="false">C96*8</f>
        <v>224</v>
      </c>
      <c r="J96" s="109" t="n">
        <f aca="false">SUM(D96:F96)*16</f>
        <v>128</v>
      </c>
      <c r="K96" s="223" t="n">
        <f aca="false">50*G96</f>
        <v>16000</v>
      </c>
      <c r="L96" s="223" t="n">
        <f aca="false">50*H96</f>
        <v>17600</v>
      </c>
      <c r="M96" s="224" t="n">
        <f aca="false">C96*24</f>
        <v>672</v>
      </c>
      <c r="N96" s="4"/>
    </row>
    <row r="97" customFormat="false" ht="12.75" hidden="false" customHeight="false" outlineLevel="0" collapsed="false">
      <c r="A97" s="235" t="n">
        <v>39873</v>
      </c>
      <c r="B97" s="222" t="n">
        <v>22</v>
      </c>
      <c r="C97" s="22" t="n">
        <v>31</v>
      </c>
      <c r="D97" s="22" t="n">
        <v>4</v>
      </c>
      <c r="E97" s="22" t="n">
        <v>5</v>
      </c>
      <c r="F97" s="22" t="n">
        <v>0</v>
      </c>
      <c r="G97" s="109" t="n">
        <f aca="false">B97*16</f>
        <v>352</v>
      </c>
      <c r="H97" s="109" t="n">
        <f aca="false">(C97*8)+(D97*16)+(E97*16)+(F97*16)</f>
        <v>392</v>
      </c>
      <c r="I97" s="109" t="n">
        <f aca="false">C97*8</f>
        <v>248</v>
      </c>
      <c r="J97" s="109" t="n">
        <f aca="false">SUM(D97:F97)*16</f>
        <v>144</v>
      </c>
      <c r="K97" s="223" t="n">
        <f aca="false">50*G97</f>
        <v>17600</v>
      </c>
      <c r="L97" s="223" t="n">
        <f aca="false">50*H97</f>
        <v>19600</v>
      </c>
      <c r="M97" s="224" t="n">
        <f aca="false">C97*24</f>
        <v>744</v>
      </c>
      <c r="N97" s="4"/>
    </row>
    <row r="98" customFormat="false" ht="12.75" hidden="false" customHeight="false" outlineLevel="0" collapsed="false">
      <c r="A98" s="235" t="n">
        <v>39904</v>
      </c>
      <c r="B98" s="222" t="n">
        <v>22</v>
      </c>
      <c r="C98" s="22" t="n">
        <v>30</v>
      </c>
      <c r="D98" s="22" t="n">
        <v>4</v>
      </c>
      <c r="E98" s="22" t="n">
        <v>4</v>
      </c>
      <c r="F98" s="22" t="n">
        <v>0</v>
      </c>
      <c r="G98" s="109" t="n">
        <f aca="false">B98*16</f>
        <v>352</v>
      </c>
      <c r="H98" s="109" t="n">
        <f aca="false">(C98*8)+(D98*16)+(E98*16)+(F98*16)</f>
        <v>368</v>
      </c>
      <c r="I98" s="109" t="n">
        <f aca="false">C98*8</f>
        <v>240</v>
      </c>
      <c r="J98" s="109" t="n">
        <f aca="false">SUM(D98:F98)*16</f>
        <v>128</v>
      </c>
      <c r="K98" s="223" t="n">
        <f aca="false">50*G98</f>
        <v>17600</v>
      </c>
      <c r="L98" s="223" t="n">
        <f aca="false">50*H98</f>
        <v>18400</v>
      </c>
      <c r="M98" s="224" t="n">
        <f aca="false">C98*24</f>
        <v>720</v>
      </c>
      <c r="N98" s="4"/>
    </row>
    <row r="99" customFormat="false" ht="12.75" hidden="false" customHeight="false" outlineLevel="0" collapsed="false">
      <c r="A99" s="235" t="n">
        <v>39934</v>
      </c>
      <c r="B99" s="222" t="n">
        <v>20</v>
      </c>
      <c r="C99" s="22" t="n">
        <v>31</v>
      </c>
      <c r="D99" s="22" t="n">
        <v>5</v>
      </c>
      <c r="E99" s="22" t="n">
        <v>5</v>
      </c>
      <c r="F99" s="22" t="n">
        <v>1</v>
      </c>
      <c r="G99" s="109" t="n">
        <f aca="false">B99*16</f>
        <v>320</v>
      </c>
      <c r="H99" s="109" t="n">
        <f aca="false">(C99*8)+(D99*16)+(E99*16)+(F99*16)</f>
        <v>424</v>
      </c>
      <c r="I99" s="109" t="n">
        <f aca="false">C99*8</f>
        <v>248</v>
      </c>
      <c r="J99" s="109" t="n">
        <f aca="false">SUM(D99:F99)*16</f>
        <v>176</v>
      </c>
      <c r="K99" s="223" t="n">
        <f aca="false">50*G99</f>
        <v>16000</v>
      </c>
      <c r="L99" s="223" t="n">
        <f aca="false">50*H99</f>
        <v>21200</v>
      </c>
      <c r="M99" s="224" t="n">
        <f aca="false">C99*24</f>
        <v>744</v>
      </c>
      <c r="N99" s="4"/>
    </row>
    <row r="100" customFormat="false" ht="12.75" hidden="false" customHeight="false" outlineLevel="0" collapsed="false">
      <c r="A100" s="235" t="n">
        <v>39965</v>
      </c>
      <c r="B100" s="222" t="n">
        <v>22</v>
      </c>
      <c r="C100" s="22" t="n">
        <v>30</v>
      </c>
      <c r="D100" s="22" t="n">
        <v>4</v>
      </c>
      <c r="E100" s="22" t="n">
        <v>4</v>
      </c>
      <c r="F100" s="22" t="n">
        <v>0</v>
      </c>
      <c r="G100" s="109" t="n">
        <f aca="false">B100*16</f>
        <v>352</v>
      </c>
      <c r="H100" s="109" t="n">
        <f aca="false">(C100*8)+(D100*16)+(E100*16)+(F100*16)</f>
        <v>368</v>
      </c>
      <c r="I100" s="109" t="n">
        <f aca="false">C100*8</f>
        <v>240</v>
      </c>
      <c r="J100" s="109" t="n">
        <f aca="false">SUM(D100:F100)*16</f>
        <v>128</v>
      </c>
      <c r="K100" s="223" t="n">
        <f aca="false">50*G100</f>
        <v>17600</v>
      </c>
      <c r="L100" s="223" t="n">
        <f aca="false">50*H100</f>
        <v>18400</v>
      </c>
      <c r="M100" s="224" t="n">
        <f aca="false">C100*24</f>
        <v>720</v>
      </c>
      <c r="N100" s="4"/>
    </row>
    <row r="101" customFormat="false" ht="12.75" hidden="false" customHeight="false" outlineLevel="0" collapsed="false">
      <c r="A101" s="236" t="n">
        <v>39995</v>
      </c>
      <c r="B101" s="222" t="n">
        <v>23</v>
      </c>
      <c r="C101" s="22" t="n">
        <v>31</v>
      </c>
      <c r="D101" s="22" t="n">
        <v>3</v>
      </c>
      <c r="E101" s="22" t="n">
        <v>4</v>
      </c>
      <c r="F101" s="22" t="n">
        <v>1</v>
      </c>
      <c r="G101" s="109" t="n">
        <f aca="false">B101*16</f>
        <v>368</v>
      </c>
      <c r="H101" s="109" t="n">
        <f aca="false">(C101*8)+(D101*16)+(E101*16)+(F101*16)</f>
        <v>376</v>
      </c>
      <c r="I101" s="109" t="n">
        <f aca="false">C101*8</f>
        <v>248</v>
      </c>
      <c r="J101" s="109" t="n">
        <f aca="false">SUM(D101:F101)*16</f>
        <v>128</v>
      </c>
      <c r="K101" s="223" t="n">
        <f aca="false">50*G101</f>
        <v>18400</v>
      </c>
      <c r="L101" s="223" t="n">
        <f aca="false">50*H101</f>
        <v>18800</v>
      </c>
      <c r="M101" s="224" t="n">
        <f aca="false">C101*24</f>
        <v>744</v>
      </c>
      <c r="N101" s="4"/>
    </row>
    <row r="102" customFormat="false" ht="12.75" hidden="false" customHeight="false" outlineLevel="0" collapsed="false">
      <c r="A102" s="236" t="n">
        <v>40026</v>
      </c>
      <c r="B102" s="222" t="n">
        <v>21</v>
      </c>
      <c r="C102" s="22" t="n">
        <v>31</v>
      </c>
      <c r="D102" s="22" t="n">
        <v>5</v>
      </c>
      <c r="E102" s="22" t="n">
        <v>5</v>
      </c>
      <c r="F102" s="22" t="n">
        <v>0</v>
      </c>
      <c r="G102" s="109" t="n">
        <f aca="false">B102*16</f>
        <v>336</v>
      </c>
      <c r="H102" s="109" t="n">
        <f aca="false">(C102*8)+(D102*16)+(E102*16)+(F102*16)</f>
        <v>408</v>
      </c>
      <c r="I102" s="109" t="n">
        <f aca="false">C102*8</f>
        <v>248</v>
      </c>
      <c r="J102" s="109" t="n">
        <f aca="false">SUM(D102:F102)*16</f>
        <v>160</v>
      </c>
      <c r="K102" s="223" t="n">
        <f aca="false">50*G102</f>
        <v>16800</v>
      </c>
      <c r="L102" s="223" t="n">
        <f aca="false">50*H102</f>
        <v>20400</v>
      </c>
      <c r="M102" s="224" t="n">
        <f aca="false">C102*24</f>
        <v>744</v>
      </c>
      <c r="N102" s="4"/>
    </row>
    <row r="103" customFormat="false" ht="12.75" hidden="false" customHeight="false" outlineLevel="0" collapsed="false">
      <c r="A103" s="235" t="n">
        <v>40057</v>
      </c>
      <c r="B103" s="222" t="n">
        <v>21</v>
      </c>
      <c r="C103" s="22" t="n">
        <v>30</v>
      </c>
      <c r="D103" s="22" t="n">
        <v>4</v>
      </c>
      <c r="E103" s="22" t="n">
        <v>4</v>
      </c>
      <c r="F103" s="22" t="n">
        <v>1</v>
      </c>
      <c r="G103" s="109" t="n">
        <f aca="false">B103*16</f>
        <v>336</v>
      </c>
      <c r="H103" s="109" t="n">
        <f aca="false">(C103*8)+(D103*16)+(E103*16)+(F103*16)</f>
        <v>384</v>
      </c>
      <c r="I103" s="109" t="n">
        <f aca="false">C103*8</f>
        <v>240</v>
      </c>
      <c r="J103" s="109" t="n">
        <f aca="false">SUM(D103:F103)*16</f>
        <v>144</v>
      </c>
      <c r="K103" s="223" t="n">
        <f aca="false">50*G103</f>
        <v>16800</v>
      </c>
      <c r="L103" s="223" t="n">
        <f aca="false">50*H103</f>
        <v>19200</v>
      </c>
      <c r="M103" s="224" t="n">
        <f aca="false">C103*24</f>
        <v>720</v>
      </c>
      <c r="N103" s="4"/>
    </row>
    <row r="104" customFormat="false" ht="12.75" hidden="false" customHeight="false" outlineLevel="0" collapsed="false">
      <c r="A104" s="235" t="n">
        <v>40087</v>
      </c>
      <c r="B104" s="222" t="n">
        <v>22</v>
      </c>
      <c r="C104" s="22" t="n">
        <v>31</v>
      </c>
      <c r="D104" s="22" t="n">
        <v>5</v>
      </c>
      <c r="E104" s="22" t="n">
        <v>4</v>
      </c>
      <c r="F104" s="22" t="n">
        <v>0</v>
      </c>
      <c r="G104" s="109" t="n">
        <f aca="false">B104*16</f>
        <v>352</v>
      </c>
      <c r="H104" s="109" t="n">
        <f aca="false">(C104*8)+(D104*16)+(E104*16)+(F104*16)</f>
        <v>392</v>
      </c>
      <c r="I104" s="109" t="n">
        <f aca="false">C104*8</f>
        <v>248</v>
      </c>
      <c r="J104" s="109" t="n">
        <f aca="false">SUM(D104:F104)*16</f>
        <v>144</v>
      </c>
      <c r="K104" s="223" t="n">
        <f aca="false">50*G104</f>
        <v>17600</v>
      </c>
      <c r="L104" s="223" t="n">
        <f aca="false">50*H104</f>
        <v>19600</v>
      </c>
      <c r="M104" s="224" t="n">
        <f aca="false">C104*24</f>
        <v>744</v>
      </c>
      <c r="N104" s="4"/>
    </row>
    <row r="105" customFormat="false" ht="12.75" hidden="false" customHeight="false" outlineLevel="0" collapsed="false">
      <c r="A105" s="235" t="n">
        <v>40118</v>
      </c>
      <c r="B105" s="222" t="n">
        <v>20</v>
      </c>
      <c r="C105" s="22" t="n">
        <v>30</v>
      </c>
      <c r="D105" s="22" t="n">
        <v>4</v>
      </c>
      <c r="E105" s="22" t="n">
        <v>5</v>
      </c>
      <c r="F105" s="22" t="n">
        <v>1</v>
      </c>
      <c r="G105" s="109" t="n">
        <f aca="false">B105*16</f>
        <v>320</v>
      </c>
      <c r="H105" s="109" t="n">
        <f aca="false">(C105*8)+(D105*16)+(E105*16)+(F105*16)</f>
        <v>400</v>
      </c>
      <c r="I105" s="109" t="n">
        <f aca="false">C105*8</f>
        <v>240</v>
      </c>
      <c r="J105" s="109" t="n">
        <f aca="false">SUM(D105:F105)*16</f>
        <v>160</v>
      </c>
      <c r="K105" s="223" t="n">
        <f aca="false">50*G105</f>
        <v>16000</v>
      </c>
      <c r="L105" s="223" t="n">
        <f aca="false">50*H105</f>
        <v>20000</v>
      </c>
      <c r="M105" s="224" t="n">
        <f aca="false">C105*24</f>
        <v>720</v>
      </c>
      <c r="N105" s="4"/>
    </row>
    <row r="106" customFormat="false" ht="12.75" hidden="false" customHeight="false" outlineLevel="0" collapsed="false">
      <c r="A106" s="233" t="n">
        <v>40148</v>
      </c>
      <c r="B106" s="222" t="n">
        <v>22</v>
      </c>
      <c r="C106" s="22" t="n">
        <v>31</v>
      </c>
      <c r="D106" s="22" t="n">
        <v>4</v>
      </c>
      <c r="E106" s="22" t="n">
        <v>4</v>
      </c>
      <c r="F106" s="22" t="n">
        <v>1</v>
      </c>
      <c r="G106" s="109" t="n">
        <f aca="false">B106*16</f>
        <v>352</v>
      </c>
      <c r="H106" s="109" t="n">
        <f aca="false">(C106*8)+(D106*16)+(E106*16)+(F106*16)</f>
        <v>392</v>
      </c>
      <c r="I106" s="109" t="n">
        <f aca="false">C106*8</f>
        <v>248</v>
      </c>
      <c r="J106" s="109" t="n">
        <f aca="false">SUM(D106:F106)*16</f>
        <v>144</v>
      </c>
      <c r="K106" s="223" t="n">
        <f aca="false">50*G106</f>
        <v>17600</v>
      </c>
      <c r="L106" s="223" t="n">
        <f aca="false">50*H106</f>
        <v>19600</v>
      </c>
      <c r="M106" s="224" t="n">
        <f aca="false">C106*24</f>
        <v>744</v>
      </c>
      <c r="N106" s="4"/>
    </row>
    <row r="107" customFormat="false" ht="12.75" hidden="false" customHeight="false" outlineLevel="0" collapsed="false">
      <c r="A107" s="234" t="n">
        <v>40179</v>
      </c>
      <c r="B107" s="222" t="n">
        <v>20</v>
      </c>
      <c r="C107" s="22" t="n">
        <v>31</v>
      </c>
      <c r="D107" s="22" t="n">
        <v>5</v>
      </c>
      <c r="E107" s="22" t="n">
        <v>5</v>
      </c>
      <c r="F107" s="22" t="n">
        <v>1</v>
      </c>
      <c r="G107" s="109" t="n">
        <f aca="false">B107*16</f>
        <v>320</v>
      </c>
      <c r="H107" s="109" t="n">
        <f aca="false">(C107*8)+(D107*16)+(E107*16)+(F107*16)</f>
        <v>424</v>
      </c>
      <c r="I107" s="109" t="n">
        <f aca="false">C107*8</f>
        <v>248</v>
      </c>
      <c r="J107" s="109" t="n">
        <f aca="false">SUM(D107:F107)*16</f>
        <v>176</v>
      </c>
      <c r="K107" s="223" t="n">
        <f aca="false">50*G107</f>
        <v>16000</v>
      </c>
      <c r="L107" s="223" t="n">
        <f aca="false">50*H107</f>
        <v>21200</v>
      </c>
      <c r="M107" s="224" t="n">
        <f aca="false">C107*24</f>
        <v>744</v>
      </c>
      <c r="N107" s="4"/>
    </row>
    <row r="108" customFormat="false" ht="12.75" hidden="false" customHeight="false" outlineLevel="0" collapsed="false">
      <c r="A108" s="235" t="n">
        <v>40210</v>
      </c>
      <c r="B108" s="222" t="n">
        <v>20</v>
      </c>
      <c r="C108" s="22" t="n">
        <v>28</v>
      </c>
      <c r="D108" s="22" t="n">
        <v>4</v>
      </c>
      <c r="E108" s="22" t="n">
        <v>4</v>
      </c>
      <c r="F108" s="22" t="n">
        <v>0</v>
      </c>
      <c r="G108" s="109" t="n">
        <f aca="false">B108*16</f>
        <v>320</v>
      </c>
      <c r="H108" s="109" t="n">
        <f aca="false">(C108*8)+(D108*16)+(E108*16)+(F108*16)</f>
        <v>352</v>
      </c>
      <c r="I108" s="109" t="n">
        <f aca="false">C108*8</f>
        <v>224</v>
      </c>
      <c r="J108" s="109" t="n">
        <f aca="false">SUM(D108:F108)*16</f>
        <v>128</v>
      </c>
      <c r="K108" s="223" t="n">
        <f aca="false">50*G108</f>
        <v>16000</v>
      </c>
      <c r="L108" s="223" t="n">
        <f aca="false">50*H108</f>
        <v>17600</v>
      </c>
      <c r="M108" s="224" t="n">
        <f aca="false">C108*24</f>
        <v>672</v>
      </c>
      <c r="N108" s="4"/>
    </row>
    <row r="109" customFormat="false" ht="12.75" hidden="false" customHeight="false" outlineLevel="0" collapsed="false">
      <c r="A109" s="235" t="n">
        <v>40238</v>
      </c>
      <c r="B109" s="222" t="n">
        <v>23</v>
      </c>
      <c r="C109" s="22" t="n">
        <v>31</v>
      </c>
      <c r="D109" s="22" t="n">
        <v>4</v>
      </c>
      <c r="E109" s="22" t="n">
        <v>4</v>
      </c>
      <c r="F109" s="22" t="n">
        <v>0</v>
      </c>
      <c r="G109" s="109" t="n">
        <f aca="false">B109*16</f>
        <v>368</v>
      </c>
      <c r="H109" s="109" t="n">
        <f aca="false">(C109*8)+(D109*16)+(E109*16)+(F109*16)</f>
        <v>376</v>
      </c>
      <c r="I109" s="109" t="n">
        <f aca="false">C109*8</f>
        <v>248</v>
      </c>
      <c r="J109" s="109" t="n">
        <f aca="false">SUM(D109:F109)*16</f>
        <v>128</v>
      </c>
      <c r="K109" s="223" t="n">
        <f aca="false">50*G109</f>
        <v>18400</v>
      </c>
      <c r="L109" s="223" t="n">
        <f aca="false">50*H109</f>
        <v>18800</v>
      </c>
      <c r="M109" s="224" t="n">
        <f aca="false">C109*24</f>
        <v>744</v>
      </c>
      <c r="N109" s="4"/>
    </row>
    <row r="110" customFormat="false" ht="12.75" hidden="false" customHeight="false" outlineLevel="0" collapsed="false">
      <c r="A110" s="235" t="n">
        <v>40269</v>
      </c>
      <c r="B110" s="222" t="n">
        <v>22</v>
      </c>
      <c r="C110" s="22" t="n">
        <v>30</v>
      </c>
      <c r="D110" s="22" t="n">
        <v>4</v>
      </c>
      <c r="E110" s="22" t="n">
        <v>4</v>
      </c>
      <c r="F110" s="22" t="n">
        <v>0</v>
      </c>
      <c r="G110" s="109" t="n">
        <f aca="false">B110*16</f>
        <v>352</v>
      </c>
      <c r="H110" s="109" t="n">
        <f aca="false">(C110*8)+(D110*16)+(E110*16)+(F110*16)</f>
        <v>368</v>
      </c>
      <c r="I110" s="109" t="n">
        <f aca="false">C110*8</f>
        <v>240</v>
      </c>
      <c r="J110" s="109" t="n">
        <f aca="false">SUM(D110:F110)*16</f>
        <v>128</v>
      </c>
      <c r="K110" s="223" t="n">
        <f aca="false">50*G110</f>
        <v>17600</v>
      </c>
      <c r="L110" s="223" t="n">
        <f aca="false">50*H110</f>
        <v>18400</v>
      </c>
      <c r="M110" s="224" t="n">
        <f aca="false">C110*24</f>
        <v>720</v>
      </c>
      <c r="N110" s="4"/>
    </row>
    <row r="111" customFormat="false" ht="12.75" hidden="false" customHeight="false" outlineLevel="0" collapsed="false">
      <c r="A111" s="235" t="n">
        <v>40299</v>
      </c>
      <c r="B111" s="222" t="n">
        <v>20</v>
      </c>
      <c r="C111" s="22" t="n">
        <v>31</v>
      </c>
      <c r="D111" s="22" t="n">
        <v>5</v>
      </c>
      <c r="E111" s="22" t="n">
        <v>5</v>
      </c>
      <c r="F111" s="22" t="n">
        <v>1</v>
      </c>
      <c r="G111" s="109" t="n">
        <f aca="false">B111*16</f>
        <v>320</v>
      </c>
      <c r="H111" s="109" t="n">
        <f aca="false">(C111*8)+(D111*16)+(E111*16)+(F111*16)</f>
        <v>424</v>
      </c>
      <c r="I111" s="109" t="n">
        <f aca="false">C111*8</f>
        <v>248</v>
      </c>
      <c r="J111" s="109" t="n">
        <f aca="false">SUM(D111:F111)*16</f>
        <v>176</v>
      </c>
      <c r="K111" s="223" t="n">
        <f aca="false">50*G111</f>
        <v>16000</v>
      </c>
      <c r="L111" s="223" t="n">
        <f aca="false">50*H111</f>
        <v>21200</v>
      </c>
      <c r="M111" s="224" t="n">
        <f aca="false">C111*24</f>
        <v>744</v>
      </c>
      <c r="N111" s="4"/>
    </row>
    <row r="112" customFormat="false" ht="12.75" hidden="false" customHeight="false" outlineLevel="0" collapsed="false">
      <c r="A112" s="235" t="n">
        <v>40330</v>
      </c>
      <c r="B112" s="222" t="n">
        <v>22</v>
      </c>
      <c r="C112" s="22" t="n">
        <v>30</v>
      </c>
      <c r="D112" s="22" t="n">
        <v>4</v>
      </c>
      <c r="E112" s="22" t="n">
        <v>4</v>
      </c>
      <c r="F112" s="22" t="n">
        <v>0</v>
      </c>
      <c r="G112" s="109" t="n">
        <f aca="false">B112*16</f>
        <v>352</v>
      </c>
      <c r="H112" s="109" t="n">
        <f aca="false">(C112*8)+(D112*16)+(E112*16)+(F112*16)</f>
        <v>368</v>
      </c>
      <c r="I112" s="109" t="n">
        <f aca="false">C112*8</f>
        <v>240</v>
      </c>
      <c r="J112" s="109" t="n">
        <f aca="false">SUM(D112:F112)*16</f>
        <v>128</v>
      </c>
      <c r="K112" s="223" t="n">
        <f aca="false">50*G112</f>
        <v>17600</v>
      </c>
      <c r="L112" s="223" t="n">
        <f aca="false">50*H112</f>
        <v>18400</v>
      </c>
      <c r="M112" s="224" t="n">
        <f aca="false">C112*24</f>
        <v>720</v>
      </c>
      <c r="N112" s="4"/>
    </row>
    <row r="113" customFormat="false" ht="12.75" hidden="false" customHeight="false" outlineLevel="0" collapsed="false">
      <c r="A113" s="236" t="n">
        <v>40360</v>
      </c>
      <c r="B113" s="222" t="n">
        <v>21</v>
      </c>
      <c r="C113" s="22" t="n">
        <v>31</v>
      </c>
      <c r="D113" s="22" t="n">
        <v>5</v>
      </c>
      <c r="E113" s="22" t="n">
        <v>4</v>
      </c>
      <c r="F113" s="22" t="n">
        <v>1</v>
      </c>
      <c r="G113" s="109" t="n">
        <f aca="false">B113*16</f>
        <v>336</v>
      </c>
      <c r="H113" s="109" t="n">
        <f aca="false">(C113*8)+(D113*16)+(E113*16)+(F113*16)</f>
        <v>408</v>
      </c>
      <c r="I113" s="109" t="n">
        <f aca="false">C113*8</f>
        <v>248</v>
      </c>
      <c r="J113" s="109" t="n">
        <f aca="false">SUM(D113:F113)*16</f>
        <v>160</v>
      </c>
      <c r="K113" s="223" t="n">
        <f aca="false">50*G113</f>
        <v>16800</v>
      </c>
      <c r="L113" s="223" t="n">
        <f aca="false">50*H113</f>
        <v>20400</v>
      </c>
      <c r="M113" s="224" t="n">
        <f aca="false">C113*24</f>
        <v>744</v>
      </c>
      <c r="N113" s="4"/>
    </row>
    <row r="114" customFormat="false" ht="12.75" hidden="false" customHeight="false" outlineLevel="0" collapsed="false">
      <c r="A114" s="236" t="n">
        <v>40391</v>
      </c>
      <c r="B114" s="222" t="n">
        <v>22</v>
      </c>
      <c r="C114" s="22" t="n">
        <v>31</v>
      </c>
      <c r="D114" s="22" t="n">
        <v>4</v>
      </c>
      <c r="E114" s="22" t="n">
        <v>5</v>
      </c>
      <c r="F114" s="22" t="n">
        <v>0</v>
      </c>
      <c r="G114" s="109" t="n">
        <f aca="false">B114*16</f>
        <v>352</v>
      </c>
      <c r="H114" s="109" t="n">
        <f aca="false">(C114*8)+(D114*16)+(E114*16)+(F114*16)</f>
        <v>392</v>
      </c>
      <c r="I114" s="109" t="n">
        <f aca="false">C114*8</f>
        <v>248</v>
      </c>
      <c r="J114" s="109" t="n">
        <f aca="false">SUM(D114:F114)*16</f>
        <v>144</v>
      </c>
      <c r="K114" s="223" t="n">
        <f aca="false">50*G114</f>
        <v>17600</v>
      </c>
      <c r="L114" s="223" t="n">
        <f aca="false">50*H114</f>
        <v>19600</v>
      </c>
      <c r="M114" s="224" t="n">
        <f aca="false">C114*24</f>
        <v>744</v>
      </c>
      <c r="N114" s="4"/>
    </row>
    <row r="115" customFormat="false" ht="12.75" hidden="false" customHeight="false" outlineLevel="0" collapsed="false">
      <c r="A115" s="235" t="n">
        <v>40422</v>
      </c>
      <c r="B115" s="222" t="n">
        <v>21</v>
      </c>
      <c r="C115" s="22" t="n">
        <v>30</v>
      </c>
      <c r="D115" s="22" t="n">
        <v>4</v>
      </c>
      <c r="E115" s="22" t="n">
        <v>4</v>
      </c>
      <c r="F115" s="22" t="n">
        <v>1</v>
      </c>
      <c r="G115" s="109" t="n">
        <f aca="false">B115*16</f>
        <v>336</v>
      </c>
      <c r="H115" s="109" t="n">
        <f aca="false">(C115*8)+(D115*16)+(E115*16)+(F115*16)</f>
        <v>384</v>
      </c>
      <c r="I115" s="109" t="n">
        <f aca="false">C115*8</f>
        <v>240</v>
      </c>
      <c r="J115" s="109" t="n">
        <f aca="false">SUM(D115:F115)*16</f>
        <v>144</v>
      </c>
      <c r="K115" s="223" t="n">
        <f aca="false">50*G115</f>
        <v>16800</v>
      </c>
      <c r="L115" s="223" t="n">
        <f aca="false">50*H115</f>
        <v>19200</v>
      </c>
      <c r="M115" s="224" t="n">
        <f aca="false">C115*24</f>
        <v>720</v>
      </c>
      <c r="N115" s="4"/>
    </row>
    <row r="116" customFormat="false" ht="12.75" hidden="false" customHeight="false" outlineLevel="0" collapsed="false">
      <c r="A116" s="235" t="n">
        <v>40452</v>
      </c>
      <c r="B116" s="222" t="n">
        <v>21</v>
      </c>
      <c r="C116" s="22" t="n">
        <v>31</v>
      </c>
      <c r="D116" s="22" t="n">
        <v>5</v>
      </c>
      <c r="E116" s="22" t="n">
        <v>5</v>
      </c>
      <c r="F116" s="22" t="n">
        <v>0</v>
      </c>
      <c r="G116" s="109" t="n">
        <f aca="false">B116*16</f>
        <v>336</v>
      </c>
      <c r="H116" s="109" t="n">
        <f aca="false">(C116*8)+(D116*16)+(E116*16)+(F116*16)</f>
        <v>408</v>
      </c>
      <c r="I116" s="109" t="n">
        <f aca="false">C116*8</f>
        <v>248</v>
      </c>
      <c r="J116" s="109" t="n">
        <f aca="false">SUM(D116:F116)*16</f>
        <v>160</v>
      </c>
      <c r="K116" s="223" t="n">
        <f aca="false">50*G116</f>
        <v>16800</v>
      </c>
      <c r="L116" s="223" t="n">
        <f aca="false">50*H116</f>
        <v>20400</v>
      </c>
      <c r="M116" s="224" t="n">
        <f aca="false">C116*24</f>
        <v>744</v>
      </c>
      <c r="N116" s="4"/>
    </row>
    <row r="117" customFormat="false" ht="12.75" hidden="false" customHeight="false" outlineLevel="0" collapsed="false">
      <c r="A117" s="235" t="n">
        <v>40483</v>
      </c>
      <c r="B117" s="222" t="n">
        <v>21</v>
      </c>
      <c r="C117" s="22" t="n">
        <v>30</v>
      </c>
      <c r="D117" s="22" t="n">
        <v>4</v>
      </c>
      <c r="E117" s="22" t="n">
        <v>4</v>
      </c>
      <c r="F117" s="22" t="n">
        <v>1</v>
      </c>
      <c r="G117" s="109" t="n">
        <f aca="false">B117*16</f>
        <v>336</v>
      </c>
      <c r="H117" s="109" t="n">
        <f aca="false">(C117*8)+(D117*16)+(E117*16)+(F117*16)</f>
        <v>384</v>
      </c>
      <c r="I117" s="109" t="n">
        <f aca="false">C117*8</f>
        <v>240</v>
      </c>
      <c r="J117" s="109" t="n">
        <f aca="false">SUM(D117:F117)*16</f>
        <v>144</v>
      </c>
      <c r="K117" s="223" t="n">
        <f aca="false">50*G117</f>
        <v>16800</v>
      </c>
      <c r="L117" s="223" t="n">
        <f aca="false">50*H117</f>
        <v>19200</v>
      </c>
      <c r="M117" s="224" t="n">
        <f aca="false">C117*24</f>
        <v>720</v>
      </c>
      <c r="N117" s="4"/>
    </row>
    <row r="118" customFormat="false" ht="12.75" hidden="false" customHeight="false" outlineLevel="0" collapsed="false">
      <c r="A118" s="233" t="n">
        <v>40513</v>
      </c>
      <c r="B118" s="222" t="n">
        <v>23</v>
      </c>
      <c r="C118" s="22" t="n">
        <v>31</v>
      </c>
      <c r="D118" s="22" t="n">
        <v>3</v>
      </c>
      <c r="E118" s="22" t="n">
        <v>4</v>
      </c>
      <c r="F118" s="22" t="n">
        <v>1</v>
      </c>
      <c r="G118" s="109" t="n">
        <f aca="false">B118*16</f>
        <v>368</v>
      </c>
      <c r="H118" s="109" t="n">
        <f aca="false">(C118*8)+(D118*16)+(E118*16)+(F118*16)</f>
        <v>376</v>
      </c>
      <c r="I118" s="109" t="n">
        <f aca="false">C118*8</f>
        <v>248</v>
      </c>
      <c r="J118" s="109" t="n">
        <f aca="false">SUM(D118:F118)*16</f>
        <v>128</v>
      </c>
      <c r="K118" s="223" t="n">
        <f aca="false">50*G118</f>
        <v>18400</v>
      </c>
      <c r="L118" s="223" t="n">
        <f aca="false">50*H118</f>
        <v>18800</v>
      </c>
      <c r="M118" s="224" t="n">
        <f aca="false">C118*24</f>
        <v>744</v>
      </c>
      <c r="N118" s="4"/>
    </row>
    <row r="119" customFormat="false" ht="12.75" hidden="false" customHeight="false" outlineLevel="0" collapsed="false">
      <c r="A119" s="234" t="n">
        <v>40544</v>
      </c>
      <c r="B119" s="238" t="n">
        <v>21</v>
      </c>
      <c r="C119" s="239" t="n">
        <v>31</v>
      </c>
      <c r="D119" s="239" t="n">
        <v>4</v>
      </c>
      <c r="E119" s="239" t="n">
        <v>5</v>
      </c>
      <c r="F119" s="239" t="n">
        <v>1</v>
      </c>
      <c r="G119" s="109" t="n">
        <f aca="false">B119*16</f>
        <v>336</v>
      </c>
      <c r="H119" s="239" t="n">
        <f aca="false">(C119*8)+(D119*16)+(E119*16)+(F119*16)</f>
        <v>408</v>
      </c>
      <c r="I119" s="109" t="n">
        <f aca="false">C119*8</f>
        <v>248</v>
      </c>
      <c r="J119" s="109" t="n">
        <f aca="false">SUM(D119:F119)*16</f>
        <v>160</v>
      </c>
      <c r="K119" s="223" t="n">
        <f aca="false">50*G119</f>
        <v>16800</v>
      </c>
      <c r="L119" s="223" t="n">
        <f aca="false">50*H119</f>
        <v>20400</v>
      </c>
      <c r="M119" s="240" t="n">
        <f aca="false">C119*24</f>
        <v>744</v>
      </c>
      <c r="N119" s="4"/>
    </row>
    <row r="120" customFormat="false" ht="12.75" hidden="false" customHeight="false" outlineLevel="0" collapsed="false">
      <c r="A120" s="235" t="n">
        <v>40575</v>
      </c>
      <c r="B120" s="222" t="n">
        <v>20</v>
      </c>
      <c r="C120" s="22" t="n">
        <v>28</v>
      </c>
      <c r="D120" s="22" t="n">
        <v>4</v>
      </c>
      <c r="E120" s="22" t="n">
        <v>4</v>
      </c>
      <c r="F120" s="22" t="n">
        <v>0</v>
      </c>
      <c r="G120" s="109" t="n">
        <f aca="false">B120*16</f>
        <v>320</v>
      </c>
      <c r="H120" s="109" t="n">
        <f aca="false">(C120*8)+(D120*16)+(E120*16)+(F120*16)</f>
        <v>352</v>
      </c>
      <c r="I120" s="109" t="n">
        <f aca="false">C120*8</f>
        <v>224</v>
      </c>
      <c r="J120" s="109" t="n">
        <f aca="false">SUM(D120:F120)*16</f>
        <v>128</v>
      </c>
      <c r="K120" s="223" t="n">
        <f aca="false">50*G120</f>
        <v>16000</v>
      </c>
      <c r="L120" s="223" t="n">
        <f aca="false">50*H120</f>
        <v>17600</v>
      </c>
      <c r="M120" s="224" t="n">
        <f aca="false">C120*24</f>
        <v>672</v>
      </c>
      <c r="N120" s="4"/>
    </row>
    <row r="121" customFormat="false" ht="12.75" hidden="false" customHeight="false" outlineLevel="0" collapsed="false">
      <c r="A121" s="235" t="n">
        <v>40603</v>
      </c>
      <c r="B121" s="222" t="n">
        <v>23</v>
      </c>
      <c r="C121" s="22" t="n">
        <v>31</v>
      </c>
      <c r="D121" s="22" t="n">
        <v>4</v>
      </c>
      <c r="E121" s="22" t="n">
        <v>4</v>
      </c>
      <c r="F121" s="22" t="n">
        <v>0</v>
      </c>
      <c r="G121" s="109" t="n">
        <f aca="false">B121*16</f>
        <v>368</v>
      </c>
      <c r="H121" s="109" t="n">
        <f aca="false">(C121*8)+(D121*16)+(E121*16)+(F121*16)</f>
        <v>376</v>
      </c>
      <c r="I121" s="109" t="n">
        <f aca="false">C121*8</f>
        <v>248</v>
      </c>
      <c r="J121" s="109" t="n">
        <f aca="false">SUM(D121:F121)*16</f>
        <v>128</v>
      </c>
      <c r="K121" s="223" t="n">
        <f aca="false">50*G121</f>
        <v>18400</v>
      </c>
      <c r="L121" s="223" t="n">
        <f aca="false">50*H121</f>
        <v>18800</v>
      </c>
      <c r="M121" s="224" t="n">
        <f aca="false">C121*24</f>
        <v>744</v>
      </c>
      <c r="N121" s="4"/>
    </row>
    <row r="122" customFormat="false" ht="12.75" hidden="false" customHeight="false" outlineLevel="0" collapsed="false">
      <c r="A122" s="235" t="n">
        <v>40634</v>
      </c>
      <c r="B122" s="222" t="n">
        <v>21</v>
      </c>
      <c r="C122" s="22" t="n">
        <v>30</v>
      </c>
      <c r="D122" s="22" t="n">
        <v>5</v>
      </c>
      <c r="E122" s="22" t="n">
        <v>4</v>
      </c>
      <c r="F122" s="22" t="n">
        <v>0</v>
      </c>
      <c r="G122" s="109" t="n">
        <f aca="false">B122*16</f>
        <v>336</v>
      </c>
      <c r="H122" s="109" t="n">
        <f aca="false">(C122*8)+(D122*16)+(E122*16)+(F122*16)</f>
        <v>384</v>
      </c>
      <c r="I122" s="109" t="n">
        <f aca="false">C122*8</f>
        <v>240</v>
      </c>
      <c r="J122" s="109" t="n">
        <f aca="false">SUM(D122:F122)*16</f>
        <v>144</v>
      </c>
      <c r="K122" s="223" t="n">
        <f aca="false">50*G122</f>
        <v>16800</v>
      </c>
      <c r="L122" s="223" t="n">
        <f aca="false">50*H122</f>
        <v>19200</v>
      </c>
      <c r="M122" s="224" t="n">
        <f aca="false">C122*24</f>
        <v>720</v>
      </c>
      <c r="N122" s="4"/>
    </row>
    <row r="123" customFormat="false" ht="12.75" hidden="false" customHeight="false" outlineLevel="0" collapsed="false">
      <c r="A123" s="235" t="n">
        <v>40664</v>
      </c>
      <c r="B123" s="222" t="n">
        <v>21</v>
      </c>
      <c r="C123" s="22" t="n">
        <v>31</v>
      </c>
      <c r="D123" s="22" t="n">
        <v>4</v>
      </c>
      <c r="E123" s="22" t="n">
        <v>5</v>
      </c>
      <c r="F123" s="22" t="n">
        <v>1</v>
      </c>
      <c r="G123" s="109" t="n">
        <f aca="false">B123*16</f>
        <v>336</v>
      </c>
      <c r="H123" s="109" t="n">
        <f aca="false">(C123*8)+(D123*16)+(E123*16)+(F123*16)</f>
        <v>408</v>
      </c>
      <c r="I123" s="109" t="n">
        <f aca="false">C123*8</f>
        <v>248</v>
      </c>
      <c r="J123" s="109" t="n">
        <f aca="false">SUM(D123:F123)*16</f>
        <v>160</v>
      </c>
      <c r="K123" s="223" t="n">
        <f aca="false">50*G123</f>
        <v>16800</v>
      </c>
      <c r="L123" s="223" t="n">
        <f aca="false">50*H123</f>
        <v>20400</v>
      </c>
      <c r="M123" s="224" t="n">
        <f aca="false">C123*24</f>
        <v>744</v>
      </c>
      <c r="N123" s="4"/>
    </row>
    <row r="124" customFormat="false" ht="12.75" hidden="false" customHeight="false" outlineLevel="0" collapsed="false">
      <c r="A124" s="235" t="n">
        <v>40695</v>
      </c>
      <c r="B124" s="222" t="n">
        <v>22</v>
      </c>
      <c r="C124" s="22" t="n">
        <v>30</v>
      </c>
      <c r="D124" s="22" t="n">
        <v>4</v>
      </c>
      <c r="E124" s="22" t="n">
        <v>4</v>
      </c>
      <c r="F124" s="22" t="n">
        <v>0</v>
      </c>
      <c r="G124" s="109" t="n">
        <f aca="false">B124*16</f>
        <v>352</v>
      </c>
      <c r="H124" s="109" t="n">
        <f aca="false">(C124*8)+(D124*16)+(E124*16)+(F124*16)</f>
        <v>368</v>
      </c>
      <c r="I124" s="109" t="n">
        <f aca="false">C124*8</f>
        <v>240</v>
      </c>
      <c r="J124" s="109" t="n">
        <f aca="false">SUM(D124:F124)*16</f>
        <v>128</v>
      </c>
      <c r="K124" s="223" t="n">
        <f aca="false">50*G124</f>
        <v>17600</v>
      </c>
      <c r="L124" s="223" t="n">
        <f aca="false">50*H124</f>
        <v>18400</v>
      </c>
      <c r="M124" s="224" t="n">
        <f aca="false">C124*24</f>
        <v>720</v>
      </c>
      <c r="N124" s="4"/>
    </row>
    <row r="125" customFormat="false" ht="12.75" hidden="false" customHeight="false" outlineLevel="0" collapsed="false">
      <c r="A125" s="236" t="n">
        <v>40725</v>
      </c>
      <c r="B125" s="222" t="n">
        <v>20</v>
      </c>
      <c r="C125" s="22" t="n">
        <v>31</v>
      </c>
      <c r="D125" s="22" t="n">
        <v>5</v>
      </c>
      <c r="E125" s="22" t="n">
        <v>5</v>
      </c>
      <c r="F125" s="22" t="n">
        <v>1</v>
      </c>
      <c r="G125" s="109" t="n">
        <f aca="false">B125*16</f>
        <v>320</v>
      </c>
      <c r="H125" s="109" t="n">
        <f aca="false">(C125*8)+(D125*16)+(E125*16)+(F125*16)</f>
        <v>424</v>
      </c>
      <c r="I125" s="109" t="n">
        <f aca="false">C125*8</f>
        <v>248</v>
      </c>
      <c r="J125" s="109" t="n">
        <f aca="false">SUM(D125:F125)*16</f>
        <v>176</v>
      </c>
      <c r="K125" s="223" t="n">
        <f aca="false">50*G125</f>
        <v>16000</v>
      </c>
      <c r="L125" s="223" t="n">
        <f aca="false">50*H125</f>
        <v>21200</v>
      </c>
      <c r="M125" s="224" t="n">
        <f aca="false">C125*24</f>
        <v>744</v>
      </c>
      <c r="N125" s="4"/>
    </row>
    <row r="126" customFormat="false" ht="12.75" hidden="false" customHeight="false" outlineLevel="0" collapsed="false">
      <c r="A126" s="236" t="n">
        <v>40756</v>
      </c>
      <c r="B126" s="222" t="n">
        <v>23</v>
      </c>
      <c r="C126" s="22" t="n">
        <v>31</v>
      </c>
      <c r="D126" s="22" t="n">
        <v>4</v>
      </c>
      <c r="E126" s="22" t="n">
        <v>4</v>
      </c>
      <c r="F126" s="22" t="n">
        <v>0</v>
      </c>
      <c r="G126" s="109" t="n">
        <f aca="false">B126*16</f>
        <v>368</v>
      </c>
      <c r="H126" s="109" t="n">
        <f aca="false">(C126*8)+(D126*16)+(E126*16)+(F126*16)</f>
        <v>376</v>
      </c>
      <c r="I126" s="109" t="n">
        <f aca="false">C126*8</f>
        <v>248</v>
      </c>
      <c r="J126" s="109" t="n">
        <f aca="false">SUM(D126:F126)*16</f>
        <v>128</v>
      </c>
      <c r="K126" s="223" t="n">
        <f aca="false">50*G126</f>
        <v>18400</v>
      </c>
      <c r="L126" s="223" t="n">
        <f aca="false">50*H126</f>
        <v>18800</v>
      </c>
      <c r="M126" s="224" t="n">
        <f aca="false">C126*24</f>
        <v>744</v>
      </c>
      <c r="N126" s="4"/>
    </row>
    <row r="127" customFormat="false" ht="12.75" hidden="false" customHeight="false" outlineLevel="0" collapsed="false">
      <c r="A127" s="235" t="n">
        <v>40787</v>
      </c>
      <c r="B127" s="222" t="n">
        <v>21</v>
      </c>
      <c r="C127" s="22" t="n">
        <v>30</v>
      </c>
      <c r="D127" s="22" t="n">
        <v>4</v>
      </c>
      <c r="E127" s="22" t="n">
        <v>4</v>
      </c>
      <c r="F127" s="22" t="n">
        <v>1</v>
      </c>
      <c r="G127" s="109" t="n">
        <f aca="false">B127*16</f>
        <v>336</v>
      </c>
      <c r="H127" s="109" t="n">
        <f aca="false">(C127*8)+(D127*16)+(E127*16)+(F127*16)</f>
        <v>384</v>
      </c>
      <c r="I127" s="109" t="n">
        <f aca="false">C127*8</f>
        <v>240</v>
      </c>
      <c r="J127" s="109" t="n">
        <f aca="false">SUM(D127:F127)*16</f>
        <v>144</v>
      </c>
      <c r="K127" s="223" t="n">
        <f aca="false">50*G127</f>
        <v>16800</v>
      </c>
      <c r="L127" s="223" t="n">
        <f aca="false">50*H127</f>
        <v>19200</v>
      </c>
      <c r="M127" s="224" t="n">
        <f aca="false">C127*24</f>
        <v>720</v>
      </c>
      <c r="N127" s="4"/>
    </row>
    <row r="128" customFormat="false" ht="12.75" hidden="false" customHeight="false" outlineLevel="0" collapsed="false">
      <c r="A128" s="235" t="n">
        <v>40817</v>
      </c>
      <c r="B128" s="222" t="n">
        <v>21</v>
      </c>
      <c r="C128" s="22" t="n">
        <v>31</v>
      </c>
      <c r="D128" s="22" t="n">
        <v>5</v>
      </c>
      <c r="E128" s="22" t="n">
        <v>5</v>
      </c>
      <c r="F128" s="22" t="n">
        <v>0</v>
      </c>
      <c r="G128" s="109" t="n">
        <f aca="false">B128*16</f>
        <v>336</v>
      </c>
      <c r="H128" s="109" t="n">
        <f aca="false">(C128*8)+(D128*16)+(E128*16)+(F128*16)</f>
        <v>408</v>
      </c>
      <c r="I128" s="109" t="n">
        <f aca="false">C128*8</f>
        <v>248</v>
      </c>
      <c r="J128" s="109" t="n">
        <f aca="false">SUM(D128:F128)*16</f>
        <v>160</v>
      </c>
      <c r="K128" s="223" t="n">
        <f aca="false">50*G128</f>
        <v>16800</v>
      </c>
      <c r="L128" s="223" t="n">
        <f aca="false">50*H128</f>
        <v>20400</v>
      </c>
      <c r="M128" s="224" t="n">
        <f aca="false">C128*24</f>
        <v>744</v>
      </c>
      <c r="N128" s="4"/>
    </row>
    <row r="129" customFormat="false" ht="12.75" hidden="false" customHeight="false" outlineLevel="0" collapsed="false">
      <c r="A129" s="235" t="n">
        <v>40848</v>
      </c>
      <c r="B129" s="222" t="n">
        <v>21</v>
      </c>
      <c r="C129" s="22" t="n">
        <v>30</v>
      </c>
      <c r="D129" s="22" t="n">
        <v>4</v>
      </c>
      <c r="E129" s="22" t="n">
        <v>4</v>
      </c>
      <c r="F129" s="22" t="n">
        <v>1</v>
      </c>
      <c r="G129" s="109" t="n">
        <f aca="false">B129*16</f>
        <v>336</v>
      </c>
      <c r="H129" s="109" t="n">
        <f aca="false">(C129*8)+(D129*16)+(E129*16)+(F129*16)</f>
        <v>384</v>
      </c>
      <c r="I129" s="109" t="n">
        <f aca="false">C129*8</f>
        <v>240</v>
      </c>
      <c r="J129" s="109" t="n">
        <f aca="false">SUM(D129:F129)*16</f>
        <v>144</v>
      </c>
      <c r="K129" s="223" t="n">
        <f aca="false">50*G129</f>
        <v>16800</v>
      </c>
      <c r="L129" s="223" t="n">
        <f aca="false">50*H129</f>
        <v>19200</v>
      </c>
      <c r="M129" s="224" t="n">
        <f aca="false">C129*24</f>
        <v>720</v>
      </c>
      <c r="N129" s="4"/>
    </row>
    <row r="130" customFormat="false" ht="12.75" hidden="false" customHeight="false" outlineLevel="0" collapsed="false">
      <c r="A130" s="233" t="n">
        <v>40878</v>
      </c>
      <c r="B130" s="222" t="n">
        <v>21</v>
      </c>
      <c r="C130" s="22" t="n">
        <v>31</v>
      </c>
      <c r="D130" s="22" t="n">
        <v>5</v>
      </c>
      <c r="E130" s="22" t="n">
        <v>4</v>
      </c>
      <c r="F130" s="22" t="n">
        <v>1</v>
      </c>
      <c r="G130" s="109" t="n">
        <f aca="false">B130*16</f>
        <v>336</v>
      </c>
      <c r="H130" s="109" t="n">
        <f aca="false">(C130*8)+(D130*16)+(E130*16)+(F130*16)</f>
        <v>408</v>
      </c>
      <c r="I130" s="109" t="n">
        <f aca="false">C130*8</f>
        <v>248</v>
      </c>
      <c r="J130" s="109" t="n">
        <f aca="false">SUM(D130:F130)*16</f>
        <v>160</v>
      </c>
      <c r="K130" s="223" t="n">
        <f aca="false">50*G130</f>
        <v>16800</v>
      </c>
      <c r="L130" s="223" t="n">
        <f aca="false">50*H130</f>
        <v>20400</v>
      </c>
      <c r="M130" s="224" t="n">
        <f aca="false">C130*24</f>
        <v>744</v>
      </c>
      <c r="N130" s="4"/>
    </row>
    <row r="131" customFormat="false" ht="12.75" hidden="false" customHeight="false" outlineLevel="0" collapsed="false">
      <c r="A131" s="234" t="n">
        <v>40909</v>
      </c>
      <c r="B131" s="222" t="n">
        <v>21</v>
      </c>
      <c r="C131" s="22" t="n">
        <v>31</v>
      </c>
      <c r="D131" s="22" t="n">
        <v>4</v>
      </c>
      <c r="E131" s="22" t="n">
        <v>5</v>
      </c>
      <c r="F131" s="22" t="n">
        <v>1</v>
      </c>
      <c r="G131" s="109" t="n">
        <f aca="false">B131*16</f>
        <v>336</v>
      </c>
      <c r="H131" s="109" t="n">
        <f aca="false">(C131*8)+(D131*16)+(E131*16)+(F131*16)</f>
        <v>408</v>
      </c>
      <c r="I131" s="109" t="n">
        <f aca="false">C131*8</f>
        <v>248</v>
      </c>
      <c r="J131" s="109" t="n">
        <f aca="false">SUM(D131:F131)*16</f>
        <v>160</v>
      </c>
      <c r="K131" s="223" t="n">
        <f aca="false">50*G131</f>
        <v>16800</v>
      </c>
      <c r="L131" s="223" t="n">
        <f aca="false">50*H131</f>
        <v>20400</v>
      </c>
      <c r="M131" s="224" t="n">
        <f aca="false">C131*24</f>
        <v>744</v>
      </c>
      <c r="N131" s="4"/>
    </row>
    <row r="132" customFormat="false" ht="12.75" hidden="false" customHeight="false" outlineLevel="0" collapsed="false">
      <c r="A132" s="235" t="n">
        <v>40940</v>
      </c>
      <c r="B132" s="222" t="n">
        <v>21</v>
      </c>
      <c r="C132" s="22" t="n">
        <v>29</v>
      </c>
      <c r="D132" s="22" t="n">
        <v>4</v>
      </c>
      <c r="E132" s="22" t="n">
        <v>4</v>
      </c>
      <c r="F132" s="22" t="n">
        <v>0</v>
      </c>
      <c r="G132" s="109" t="n">
        <f aca="false">B132*16</f>
        <v>336</v>
      </c>
      <c r="H132" s="109" t="n">
        <f aca="false">(C132*8)+(D132*16)+(E132*16)+(F132*16)</f>
        <v>360</v>
      </c>
      <c r="I132" s="109" t="n">
        <f aca="false">C132*8</f>
        <v>232</v>
      </c>
      <c r="J132" s="109" t="n">
        <f aca="false">SUM(D132:F132)*16</f>
        <v>128</v>
      </c>
      <c r="K132" s="223" t="n">
        <f aca="false">50*G132</f>
        <v>16800</v>
      </c>
      <c r="L132" s="223" t="n">
        <f aca="false">50*H132</f>
        <v>18000</v>
      </c>
      <c r="M132" s="224" t="n">
        <f aca="false">C132*24</f>
        <v>696</v>
      </c>
      <c r="N132" s="4"/>
    </row>
    <row r="133" customFormat="false" ht="12.75" hidden="false" customHeight="false" outlineLevel="0" collapsed="false">
      <c r="A133" s="235" t="n">
        <v>40969</v>
      </c>
      <c r="B133" s="222" t="n">
        <v>22</v>
      </c>
      <c r="C133" s="22" t="n">
        <v>31</v>
      </c>
      <c r="D133" s="22" t="n">
        <v>5</v>
      </c>
      <c r="E133" s="22" t="n">
        <v>4</v>
      </c>
      <c r="F133" s="22" t="n">
        <v>0</v>
      </c>
      <c r="G133" s="109" t="n">
        <f aca="false">B133*16</f>
        <v>352</v>
      </c>
      <c r="H133" s="109" t="n">
        <f aca="false">(C133*8)+(D133*16)+(E133*16)+(F133*16)</f>
        <v>392</v>
      </c>
      <c r="I133" s="109" t="n">
        <f aca="false">C133*8</f>
        <v>248</v>
      </c>
      <c r="J133" s="109" t="n">
        <f aca="false">SUM(D133:F133)*16</f>
        <v>144</v>
      </c>
      <c r="K133" s="223" t="n">
        <f aca="false">50*G133</f>
        <v>17600</v>
      </c>
      <c r="L133" s="223" t="n">
        <f aca="false">50*H133</f>
        <v>19600</v>
      </c>
      <c r="M133" s="224" t="n">
        <f aca="false">C133*24</f>
        <v>744</v>
      </c>
      <c r="N133" s="4"/>
    </row>
    <row r="134" customFormat="false" ht="12.75" hidden="false" customHeight="false" outlineLevel="0" collapsed="false">
      <c r="A134" s="235" t="n">
        <v>41000</v>
      </c>
      <c r="B134" s="222" t="n">
        <v>21</v>
      </c>
      <c r="C134" s="22" t="n">
        <v>30</v>
      </c>
      <c r="D134" s="22" t="n">
        <v>4</v>
      </c>
      <c r="E134" s="22" t="n">
        <v>5</v>
      </c>
      <c r="F134" s="22" t="n">
        <v>0</v>
      </c>
      <c r="G134" s="109" t="n">
        <f aca="false">B134*16</f>
        <v>336</v>
      </c>
      <c r="H134" s="109" t="n">
        <f aca="false">(C134*8)+(D134*16)+(E134*16)+(F134*16)</f>
        <v>384</v>
      </c>
      <c r="I134" s="109" t="n">
        <f aca="false">C134*8</f>
        <v>240</v>
      </c>
      <c r="J134" s="109" t="n">
        <f aca="false">SUM(D134:F134)*16</f>
        <v>144</v>
      </c>
      <c r="K134" s="223" t="n">
        <f aca="false">50*G134</f>
        <v>16800</v>
      </c>
      <c r="L134" s="223" t="n">
        <f aca="false">50*H134</f>
        <v>19200</v>
      </c>
      <c r="M134" s="224" t="n">
        <f aca="false">C134*24</f>
        <v>720</v>
      </c>
      <c r="N134" s="4"/>
    </row>
    <row r="135" customFormat="false" ht="12.75" hidden="false" customHeight="false" outlineLevel="0" collapsed="false">
      <c r="A135" s="235" t="n">
        <v>41030</v>
      </c>
      <c r="B135" s="222" t="n">
        <v>22</v>
      </c>
      <c r="C135" s="22" t="n">
        <v>31</v>
      </c>
      <c r="D135" s="22" t="n">
        <v>4</v>
      </c>
      <c r="E135" s="22" t="n">
        <v>4</v>
      </c>
      <c r="F135" s="22" t="n">
        <v>1</v>
      </c>
      <c r="G135" s="109" t="n">
        <f aca="false">B135*16</f>
        <v>352</v>
      </c>
      <c r="H135" s="109" t="n">
        <f aca="false">(C135*8)+(D135*16)+(E135*16)+(F135*16)</f>
        <v>392</v>
      </c>
      <c r="I135" s="109" t="n">
        <f aca="false">C135*8</f>
        <v>248</v>
      </c>
      <c r="J135" s="109" t="n">
        <f aca="false">SUM(D135:F135)*16</f>
        <v>144</v>
      </c>
      <c r="K135" s="223" t="n">
        <f aca="false">50*G135</f>
        <v>17600</v>
      </c>
      <c r="L135" s="223" t="n">
        <f aca="false">50*H135</f>
        <v>19600</v>
      </c>
      <c r="M135" s="224" t="n">
        <f aca="false">C135*24</f>
        <v>744</v>
      </c>
      <c r="N135" s="4"/>
    </row>
    <row r="136" customFormat="false" ht="12.75" hidden="false" customHeight="false" outlineLevel="0" collapsed="false">
      <c r="A136" s="235" t="n">
        <v>41061</v>
      </c>
      <c r="B136" s="222" t="n">
        <v>21</v>
      </c>
      <c r="C136" s="22" t="n">
        <v>30</v>
      </c>
      <c r="D136" s="22" t="n">
        <v>5</v>
      </c>
      <c r="E136" s="22" t="n">
        <v>4</v>
      </c>
      <c r="F136" s="22" t="n">
        <v>0</v>
      </c>
      <c r="G136" s="109" t="n">
        <f aca="false">B136*16</f>
        <v>336</v>
      </c>
      <c r="H136" s="109" t="n">
        <f aca="false">(C136*8)+(D136*16)+(E136*16)+(F136*16)</f>
        <v>384</v>
      </c>
      <c r="I136" s="109" t="n">
        <f aca="false">C136*8</f>
        <v>240</v>
      </c>
      <c r="J136" s="109" t="n">
        <f aca="false">SUM(D136:F136)*16</f>
        <v>144</v>
      </c>
      <c r="K136" s="223" t="n">
        <f aca="false">50*G136</f>
        <v>16800</v>
      </c>
      <c r="L136" s="223" t="n">
        <f aca="false">50*H136</f>
        <v>19200</v>
      </c>
      <c r="M136" s="224" t="n">
        <f aca="false">C136*24</f>
        <v>720</v>
      </c>
      <c r="N136" s="4"/>
    </row>
    <row r="137" customFormat="false" ht="12.75" hidden="false" customHeight="false" outlineLevel="0" collapsed="false">
      <c r="A137" s="236" t="n">
        <v>41091</v>
      </c>
      <c r="B137" s="222" t="n">
        <v>21</v>
      </c>
      <c r="C137" s="22" t="n">
        <v>31</v>
      </c>
      <c r="D137" s="22" t="n">
        <v>4</v>
      </c>
      <c r="E137" s="22" t="n">
        <v>5</v>
      </c>
      <c r="F137" s="22" t="n">
        <v>1</v>
      </c>
      <c r="G137" s="109" t="n">
        <f aca="false">B137*16</f>
        <v>336</v>
      </c>
      <c r="H137" s="109" t="n">
        <f aca="false">(C137*8)+(D137*16)+(E137*16)+(F137*16)</f>
        <v>408</v>
      </c>
      <c r="I137" s="109" t="n">
        <f aca="false">C137*8</f>
        <v>248</v>
      </c>
      <c r="J137" s="109" t="n">
        <f aca="false">SUM(D137:F137)*16</f>
        <v>160</v>
      </c>
      <c r="K137" s="223" t="n">
        <f aca="false">50*G137</f>
        <v>16800</v>
      </c>
      <c r="L137" s="223" t="n">
        <f aca="false">50*H137</f>
        <v>20400</v>
      </c>
      <c r="M137" s="224" t="n">
        <f aca="false">C137*24</f>
        <v>744</v>
      </c>
      <c r="N137" s="4"/>
    </row>
    <row r="138" customFormat="false" ht="12.75" hidden="false" customHeight="false" outlineLevel="0" collapsed="false">
      <c r="A138" s="236" t="n">
        <v>41122</v>
      </c>
      <c r="B138" s="222" t="n">
        <v>23</v>
      </c>
      <c r="C138" s="22" t="n">
        <v>31</v>
      </c>
      <c r="D138" s="22" t="n">
        <v>4</v>
      </c>
      <c r="E138" s="22" t="n">
        <v>4</v>
      </c>
      <c r="F138" s="22" t="n">
        <v>0</v>
      </c>
      <c r="G138" s="109" t="n">
        <f aca="false">B138*16</f>
        <v>368</v>
      </c>
      <c r="H138" s="109" t="n">
        <f aca="false">(C138*8)+(D138*16)+(E138*16)+(F138*16)</f>
        <v>376</v>
      </c>
      <c r="I138" s="109" t="n">
        <f aca="false">C138*8</f>
        <v>248</v>
      </c>
      <c r="J138" s="109" t="n">
        <f aca="false">SUM(D138:F138)*16</f>
        <v>128</v>
      </c>
      <c r="K138" s="223" t="n">
        <f aca="false">50*G138</f>
        <v>18400</v>
      </c>
      <c r="L138" s="223" t="n">
        <f aca="false">50*H138</f>
        <v>18800</v>
      </c>
      <c r="M138" s="224" t="n">
        <f aca="false">C138*24</f>
        <v>744</v>
      </c>
      <c r="N138" s="4"/>
    </row>
    <row r="139" customFormat="false" ht="12.75" hidden="false" customHeight="false" outlineLevel="0" collapsed="false">
      <c r="A139" s="235" t="n">
        <v>41153</v>
      </c>
      <c r="B139" s="222" t="n">
        <v>19</v>
      </c>
      <c r="C139" s="22" t="n">
        <v>30</v>
      </c>
      <c r="D139" s="22" t="n">
        <v>5</v>
      </c>
      <c r="E139" s="22" t="n">
        <v>5</v>
      </c>
      <c r="F139" s="22" t="n">
        <v>1</v>
      </c>
      <c r="G139" s="109" t="n">
        <f aca="false">B139*16</f>
        <v>304</v>
      </c>
      <c r="H139" s="109" t="n">
        <f aca="false">(C139*8)+(D139*16)+(E139*16)+(F139*16)</f>
        <v>416</v>
      </c>
      <c r="I139" s="109" t="n">
        <f aca="false">C139*8</f>
        <v>240</v>
      </c>
      <c r="J139" s="109" t="n">
        <f aca="false">SUM(D139:F139)*16</f>
        <v>176</v>
      </c>
      <c r="K139" s="223" t="n">
        <f aca="false">50*G139</f>
        <v>15200</v>
      </c>
      <c r="L139" s="223" t="n">
        <f aca="false">50*H139</f>
        <v>20800</v>
      </c>
      <c r="M139" s="224" t="n">
        <f aca="false">C139*24</f>
        <v>720</v>
      </c>
      <c r="N139" s="4"/>
    </row>
    <row r="140" customFormat="false" ht="12.75" hidden="false" customHeight="false" outlineLevel="0" collapsed="false">
      <c r="A140" s="235" t="n">
        <v>41183</v>
      </c>
      <c r="B140" s="222" t="n">
        <v>23</v>
      </c>
      <c r="C140" s="22" t="n">
        <v>31</v>
      </c>
      <c r="D140" s="22" t="n">
        <v>4</v>
      </c>
      <c r="E140" s="22" t="n">
        <v>4</v>
      </c>
      <c r="F140" s="22" t="n">
        <v>0</v>
      </c>
      <c r="G140" s="109" t="n">
        <f aca="false">B140*16</f>
        <v>368</v>
      </c>
      <c r="H140" s="109" t="n">
        <f aca="false">(C140*8)+(D140*16)+(E140*16)+(F140*16)</f>
        <v>376</v>
      </c>
      <c r="I140" s="109" t="n">
        <f aca="false">C140*8</f>
        <v>248</v>
      </c>
      <c r="J140" s="109" t="n">
        <f aca="false">SUM(D140:F140)*16</f>
        <v>128</v>
      </c>
      <c r="K140" s="223" t="n">
        <f aca="false">50*G140</f>
        <v>18400</v>
      </c>
      <c r="L140" s="223" t="n">
        <f aca="false">50*H140</f>
        <v>18800</v>
      </c>
      <c r="M140" s="224" t="n">
        <f aca="false">C140*24</f>
        <v>744</v>
      </c>
      <c r="N140" s="4"/>
    </row>
    <row r="141" customFormat="false" ht="12.75" hidden="false" customHeight="false" outlineLevel="0" collapsed="false">
      <c r="A141" s="235" t="n">
        <v>41214</v>
      </c>
      <c r="B141" s="222" t="n">
        <v>21</v>
      </c>
      <c r="C141" s="22" t="n">
        <v>30</v>
      </c>
      <c r="D141" s="22" t="n">
        <v>4</v>
      </c>
      <c r="E141" s="22" t="n">
        <v>4</v>
      </c>
      <c r="F141" s="22" t="n">
        <v>1</v>
      </c>
      <c r="G141" s="109" t="n">
        <f aca="false">B141*16</f>
        <v>336</v>
      </c>
      <c r="H141" s="109" t="n">
        <f aca="false">(C141*8)+(D141*16)+(E141*16)+(F141*16)</f>
        <v>384</v>
      </c>
      <c r="I141" s="109" t="n">
        <f aca="false">C141*8</f>
        <v>240</v>
      </c>
      <c r="J141" s="109" t="n">
        <f aca="false">SUM(D141:F141)*16</f>
        <v>144</v>
      </c>
      <c r="K141" s="223" t="n">
        <f aca="false">50*G141</f>
        <v>16800</v>
      </c>
      <c r="L141" s="223" t="n">
        <f aca="false">50*H141</f>
        <v>19200</v>
      </c>
      <c r="M141" s="224" t="n">
        <f aca="false">C141*24</f>
        <v>720</v>
      </c>
      <c r="N141" s="4"/>
    </row>
    <row r="142" customFormat="false" ht="12.75" hidden="false" customHeight="false" outlineLevel="0" collapsed="false">
      <c r="A142" s="233" t="n">
        <v>41244</v>
      </c>
      <c r="B142" s="222" t="n">
        <v>20</v>
      </c>
      <c r="C142" s="22" t="n">
        <v>31</v>
      </c>
      <c r="D142" s="22" t="n">
        <v>5</v>
      </c>
      <c r="E142" s="22" t="n">
        <v>5</v>
      </c>
      <c r="F142" s="22" t="n">
        <v>1</v>
      </c>
      <c r="G142" s="109" t="n">
        <f aca="false">B142*16</f>
        <v>320</v>
      </c>
      <c r="H142" s="109" t="n">
        <f aca="false">(C142*8)+(D142*16)+(E142*16)+(F142*16)</f>
        <v>424</v>
      </c>
      <c r="I142" s="109" t="n">
        <f aca="false">C142*8</f>
        <v>248</v>
      </c>
      <c r="J142" s="109" t="n">
        <f aca="false">SUM(D142:F142)*16</f>
        <v>176</v>
      </c>
      <c r="K142" s="223" t="n">
        <f aca="false">50*G142</f>
        <v>16000</v>
      </c>
      <c r="L142" s="223" t="n">
        <f aca="false">50*H142</f>
        <v>21200</v>
      </c>
      <c r="M142" s="224" t="n">
        <f aca="false">C142*24</f>
        <v>744</v>
      </c>
      <c r="N142" s="4"/>
    </row>
    <row r="143" customFormat="false" ht="12.75" hidden="false" customHeight="false" outlineLevel="0" collapsed="false">
      <c r="A143" s="234" t="n">
        <v>41275</v>
      </c>
      <c r="B143" s="222" t="n">
        <v>22</v>
      </c>
      <c r="C143" s="22" t="n">
        <v>31</v>
      </c>
      <c r="D143" s="22" t="n">
        <v>4</v>
      </c>
      <c r="E143" s="22" t="n">
        <v>4</v>
      </c>
      <c r="F143" s="22" t="n">
        <v>1</v>
      </c>
      <c r="G143" s="109" t="n">
        <f aca="false">B143*16</f>
        <v>352</v>
      </c>
      <c r="H143" s="109" t="n">
        <f aca="false">(C143*8)+(D143*16)+(E143*16)+(F143*16)</f>
        <v>392</v>
      </c>
      <c r="I143" s="109" t="n">
        <f aca="false">C143*8</f>
        <v>248</v>
      </c>
      <c r="J143" s="109" t="n">
        <f aca="false">SUM(D143:F143)*16</f>
        <v>144</v>
      </c>
      <c r="K143" s="223" t="n">
        <f aca="false">50*G143</f>
        <v>17600</v>
      </c>
      <c r="L143" s="223" t="n">
        <f aca="false">50*H143</f>
        <v>19600</v>
      </c>
      <c r="M143" s="224" t="n">
        <f aca="false">C143*24</f>
        <v>744</v>
      </c>
      <c r="N143" s="4"/>
    </row>
    <row r="144" customFormat="false" ht="12.75" hidden="false" customHeight="false" outlineLevel="0" collapsed="false">
      <c r="A144" s="235" t="n">
        <v>41306</v>
      </c>
      <c r="B144" s="222" t="n">
        <v>20</v>
      </c>
      <c r="C144" s="22" t="n">
        <v>28</v>
      </c>
      <c r="D144" s="22" t="n">
        <v>4</v>
      </c>
      <c r="E144" s="22" t="n">
        <v>4</v>
      </c>
      <c r="F144" s="22" t="n">
        <v>0</v>
      </c>
      <c r="G144" s="109" t="n">
        <f aca="false">B144*16</f>
        <v>320</v>
      </c>
      <c r="H144" s="109" t="n">
        <f aca="false">(C144*8)+(D144*16)+(E144*16)+(F144*16)</f>
        <v>352</v>
      </c>
      <c r="I144" s="109" t="n">
        <f aca="false">C144*8</f>
        <v>224</v>
      </c>
      <c r="J144" s="109" t="n">
        <f aca="false">SUM(D144:F144)*16</f>
        <v>128</v>
      </c>
      <c r="K144" s="223" t="n">
        <f aca="false">50*G144</f>
        <v>16000</v>
      </c>
      <c r="L144" s="223" t="n">
        <f aca="false">50*H144</f>
        <v>17600</v>
      </c>
      <c r="M144" s="224" t="n">
        <f aca="false">C144*24</f>
        <v>672</v>
      </c>
      <c r="N144" s="4"/>
    </row>
    <row r="145" customFormat="false" ht="12.75" hidden="false" customHeight="false" outlineLevel="0" collapsed="false">
      <c r="A145" s="235" t="n">
        <v>41334</v>
      </c>
      <c r="B145" s="222" t="n">
        <v>21</v>
      </c>
      <c r="C145" s="22" t="n">
        <v>31</v>
      </c>
      <c r="D145" s="22" t="n">
        <v>5</v>
      </c>
      <c r="E145" s="22" t="n">
        <v>5</v>
      </c>
      <c r="F145" s="22" t="n">
        <v>0</v>
      </c>
      <c r="G145" s="109" t="n">
        <f aca="false">B145*16</f>
        <v>336</v>
      </c>
      <c r="H145" s="109" t="n">
        <f aca="false">(C145*8)+(D145*16)+(E145*16)+(F145*16)</f>
        <v>408</v>
      </c>
      <c r="I145" s="109" t="n">
        <f aca="false">C145*8</f>
        <v>248</v>
      </c>
      <c r="J145" s="109" t="n">
        <f aca="false">SUM(D145:F145)*16</f>
        <v>160</v>
      </c>
      <c r="K145" s="223" t="n">
        <f aca="false">50*G145</f>
        <v>16800</v>
      </c>
      <c r="L145" s="223" t="n">
        <f aca="false">50*H145</f>
        <v>20400</v>
      </c>
      <c r="M145" s="224" t="n">
        <f aca="false">C145*24</f>
        <v>744</v>
      </c>
      <c r="N145" s="4"/>
    </row>
    <row r="146" customFormat="false" ht="12.75" hidden="false" customHeight="false" outlineLevel="0" collapsed="false">
      <c r="A146" s="235" t="n">
        <v>41365</v>
      </c>
      <c r="B146" s="222" t="n">
        <v>22</v>
      </c>
      <c r="C146" s="22" t="n">
        <v>30</v>
      </c>
      <c r="D146" s="22" t="n">
        <v>4</v>
      </c>
      <c r="E146" s="22" t="n">
        <v>4</v>
      </c>
      <c r="F146" s="22" t="n">
        <v>0</v>
      </c>
      <c r="G146" s="109" t="n">
        <f aca="false">B146*16</f>
        <v>352</v>
      </c>
      <c r="H146" s="109" t="n">
        <f aca="false">(C146*8)+(D146*16)+(E146*16)+(F146*16)</f>
        <v>368</v>
      </c>
      <c r="I146" s="109" t="n">
        <f aca="false">C146*8</f>
        <v>240</v>
      </c>
      <c r="J146" s="109" t="n">
        <f aca="false">SUM(D146:F146)*16</f>
        <v>128</v>
      </c>
      <c r="K146" s="223" t="n">
        <f aca="false">50*G146</f>
        <v>17600</v>
      </c>
      <c r="L146" s="223" t="n">
        <f aca="false">50*H146</f>
        <v>18400</v>
      </c>
      <c r="M146" s="224" t="n">
        <f aca="false">C146*24</f>
        <v>720</v>
      </c>
      <c r="N146" s="4"/>
    </row>
    <row r="147" customFormat="false" ht="12.75" hidden="false" customHeight="false" outlineLevel="0" collapsed="false">
      <c r="A147" s="235" t="n">
        <v>41395</v>
      </c>
      <c r="B147" s="222" t="n">
        <v>22</v>
      </c>
      <c r="C147" s="22" t="n">
        <v>31</v>
      </c>
      <c r="D147" s="22" t="n">
        <v>4</v>
      </c>
      <c r="E147" s="22" t="n">
        <v>4</v>
      </c>
      <c r="F147" s="22" t="n">
        <v>1</v>
      </c>
      <c r="G147" s="109" t="n">
        <f aca="false">B147*16</f>
        <v>352</v>
      </c>
      <c r="H147" s="109" t="n">
        <f aca="false">(C147*8)+(D147*16)+(E147*16)+(F147*16)</f>
        <v>392</v>
      </c>
      <c r="I147" s="109" t="n">
        <f aca="false">C147*8</f>
        <v>248</v>
      </c>
      <c r="J147" s="109" t="n">
        <f aca="false">SUM(D147:F147)*16</f>
        <v>144</v>
      </c>
      <c r="K147" s="223" t="n">
        <f aca="false">50*G147</f>
        <v>17600</v>
      </c>
      <c r="L147" s="223" t="n">
        <f aca="false">50*H147</f>
        <v>19600</v>
      </c>
      <c r="M147" s="224" t="n">
        <f aca="false">C147*24</f>
        <v>744</v>
      </c>
      <c r="N147" s="4"/>
    </row>
    <row r="148" customFormat="false" ht="12.75" hidden="false" customHeight="false" outlineLevel="0" collapsed="false">
      <c r="A148" s="235" t="n">
        <v>41426</v>
      </c>
      <c r="B148" s="222" t="n">
        <v>20</v>
      </c>
      <c r="C148" s="22" t="n">
        <v>30</v>
      </c>
      <c r="D148" s="22" t="n">
        <v>5</v>
      </c>
      <c r="E148" s="22" t="n">
        <v>5</v>
      </c>
      <c r="F148" s="22" t="n">
        <v>0</v>
      </c>
      <c r="G148" s="109" t="n">
        <f aca="false">B148*16</f>
        <v>320</v>
      </c>
      <c r="H148" s="109" t="n">
        <f aca="false">(C148*8)+(D148*16)+(E148*16)+(F148*16)</f>
        <v>400</v>
      </c>
      <c r="I148" s="109" t="n">
        <f aca="false">C148*8</f>
        <v>240</v>
      </c>
      <c r="J148" s="109" t="n">
        <f aca="false">SUM(D148:F148)*16</f>
        <v>160</v>
      </c>
      <c r="K148" s="223" t="n">
        <f aca="false">50*G148</f>
        <v>16000</v>
      </c>
      <c r="L148" s="223" t="n">
        <f aca="false">50*H148</f>
        <v>20000</v>
      </c>
      <c r="M148" s="224" t="n">
        <f aca="false">C148*24</f>
        <v>720</v>
      </c>
      <c r="N148" s="4"/>
    </row>
    <row r="149" customFormat="false" ht="12.75" hidden="false" customHeight="false" outlineLevel="0" collapsed="false">
      <c r="A149" s="236" t="n">
        <v>41456</v>
      </c>
      <c r="B149" s="222" t="n">
        <v>22</v>
      </c>
      <c r="C149" s="22" t="n">
        <v>31</v>
      </c>
      <c r="D149" s="22" t="n">
        <v>4</v>
      </c>
      <c r="E149" s="22" t="n">
        <v>4</v>
      </c>
      <c r="F149" s="22" t="n">
        <v>1</v>
      </c>
      <c r="G149" s="109" t="n">
        <f aca="false">B149*16</f>
        <v>352</v>
      </c>
      <c r="H149" s="109" t="n">
        <f aca="false">(C149*8)+(D149*16)+(E149*16)+(F149*16)</f>
        <v>392</v>
      </c>
      <c r="I149" s="109" t="n">
        <f aca="false">C149*8</f>
        <v>248</v>
      </c>
      <c r="J149" s="109" t="n">
        <f aca="false">SUM(D149:F149)*16</f>
        <v>144</v>
      </c>
      <c r="K149" s="223" t="n">
        <f aca="false">50*G149</f>
        <v>17600</v>
      </c>
      <c r="L149" s="223" t="n">
        <f aca="false">50*H149</f>
        <v>19600</v>
      </c>
      <c r="M149" s="224" t="n">
        <f aca="false">C149*24</f>
        <v>744</v>
      </c>
      <c r="N149" s="4"/>
    </row>
    <row r="150" customFormat="false" ht="12.75" hidden="false" customHeight="false" outlineLevel="0" collapsed="false">
      <c r="A150" s="236" t="n">
        <v>41487</v>
      </c>
      <c r="B150" s="222" t="n">
        <v>22</v>
      </c>
      <c r="C150" s="22" t="n">
        <v>31</v>
      </c>
      <c r="D150" s="22" t="n">
        <v>5</v>
      </c>
      <c r="E150" s="22" t="n">
        <v>4</v>
      </c>
      <c r="F150" s="22" t="n">
        <v>0</v>
      </c>
      <c r="G150" s="109" t="n">
        <f aca="false">B150*16</f>
        <v>352</v>
      </c>
      <c r="H150" s="109" t="n">
        <f aca="false">(C150*8)+(D150*16)+(E150*16)+(F150*16)</f>
        <v>392</v>
      </c>
      <c r="I150" s="109" t="n">
        <f aca="false">C150*8</f>
        <v>248</v>
      </c>
      <c r="J150" s="109" t="n">
        <f aca="false">SUM(D150:F150)*16</f>
        <v>144</v>
      </c>
      <c r="K150" s="223" t="n">
        <f aca="false">50*G150</f>
        <v>17600</v>
      </c>
      <c r="L150" s="223" t="n">
        <f aca="false">50*H150</f>
        <v>19600</v>
      </c>
      <c r="M150" s="224" t="n">
        <f aca="false">C150*24</f>
        <v>744</v>
      </c>
      <c r="N150" s="4"/>
    </row>
    <row r="151" customFormat="false" ht="12.75" hidden="false" customHeight="false" outlineLevel="0" collapsed="false">
      <c r="A151" s="235" t="n">
        <v>41518</v>
      </c>
      <c r="B151" s="222" t="n">
        <v>20</v>
      </c>
      <c r="C151" s="22" t="n">
        <v>30</v>
      </c>
      <c r="D151" s="22" t="n">
        <v>4</v>
      </c>
      <c r="E151" s="22" t="n">
        <v>5</v>
      </c>
      <c r="F151" s="22" t="n">
        <v>1</v>
      </c>
      <c r="G151" s="109" t="n">
        <f aca="false">B151*16</f>
        <v>320</v>
      </c>
      <c r="H151" s="109" t="n">
        <f aca="false">(C151*8)+(D151*16)+(E151*16)+(F151*16)</f>
        <v>400</v>
      </c>
      <c r="I151" s="109" t="n">
        <f aca="false">C151*8</f>
        <v>240</v>
      </c>
      <c r="J151" s="109" t="n">
        <f aca="false">SUM(D151:F151)*16</f>
        <v>160</v>
      </c>
      <c r="K151" s="223" t="n">
        <f aca="false">50*G151</f>
        <v>16000</v>
      </c>
      <c r="L151" s="223" t="n">
        <f aca="false">50*H151</f>
        <v>20000</v>
      </c>
      <c r="M151" s="224" t="n">
        <f aca="false">C151*24</f>
        <v>720</v>
      </c>
      <c r="N151" s="4"/>
    </row>
    <row r="152" customFormat="false" ht="12.75" hidden="false" customHeight="false" outlineLevel="0" collapsed="false">
      <c r="A152" s="235" t="n">
        <v>41548</v>
      </c>
      <c r="B152" s="222" t="n">
        <v>23</v>
      </c>
      <c r="C152" s="22" t="n">
        <v>31</v>
      </c>
      <c r="D152" s="22" t="n">
        <v>4</v>
      </c>
      <c r="E152" s="22" t="n">
        <v>4</v>
      </c>
      <c r="F152" s="22" t="n">
        <v>0</v>
      </c>
      <c r="G152" s="109" t="n">
        <f aca="false">B152*16</f>
        <v>368</v>
      </c>
      <c r="H152" s="109" t="n">
        <f aca="false">(C152*8)+(D152*16)+(E152*16)+(F152*16)</f>
        <v>376</v>
      </c>
      <c r="I152" s="109" t="n">
        <f aca="false">C152*8</f>
        <v>248</v>
      </c>
      <c r="J152" s="109" t="n">
        <f aca="false">SUM(D152:F152)*16</f>
        <v>128</v>
      </c>
      <c r="K152" s="223" t="n">
        <f aca="false">50*G152</f>
        <v>18400</v>
      </c>
      <c r="L152" s="223" t="n">
        <f aca="false">50*H152</f>
        <v>18800</v>
      </c>
      <c r="M152" s="224" t="n">
        <f aca="false">C152*24</f>
        <v>744</v>
      </c>
      <c r="N152" s="4"/>
    </row>
    <row r="153" customFormat="false" ht="12.75" hidden="false" customHeight="false" outlineLevel="0" collapsed="false">
      <c r="A153" s="235" t="n">
        <v>41579</v>
      </c>
      <c r="B153" s="222" t="n">
        <v>20</v>
      </c>
      <c r="C153" s="22" t="n">
        <v>30</v>
      </c>
      <c r="D153" s="22" t="n">
        <v>5</v>
      </c>
      <c r="E153" s="22" t="n">
        <v>4</v>
      </c>
      <c r="F153" s="22" t="n">
        <v>1</v>
      </c>
      <c r="G153" s="109" t="n">
        <f aca="false">B153*16</f>
        <v>320</v>
      </c>
      <c r="H153" s="109" t="n">
        <f aca="false">(C153*8)+(D153*16)+(E153*16)+(F153*16)</f>
        <v>400</v>
      </c>
      <c r="I153" s="109" t="n">
        <f aca="false">C153*8</f>
        <v>240</v>
      </c>
      <c r="J153" s="109" t="n">
        <f aca="false">SUM(D153:F153)*16</f>
        <v>160</v>
      </c>
      <c r="K153" s="223" t="n">
        <f aca="false">50*G153</f>
        <v>16000</v>
      </c>
      <c r="L153" s="223" t="n">
        <f aca="false">50*H153</f>
        <v>20000</v>
      </c>
      <c r="M153" s="224" t="n">
        <f aca="false">C153*24</f>
        <v>720</v>
      </c>
      <c r="N153" s="4"/>
    </row>
    <row r="154" customFormat="false" ht="12.75" hidden="false" customHeight="false" outlineLevel="0" collapsed="false">
      <c r="A154" s="233" t="n">
        <v>41609</v>
      </c>
      <c r="B154" s="222" t="n">
        <v>21</v>
      </c>
      <c r="C154" s="22" t="n">
        <v>31</v>
      </c>
      <c r="D154" s="22" t="n">
        <v>4</v>
      </c>
      <c r="E154" s="22" t="n">
        <v>5</v>
      </c>
      <c r="F154" s="22" t="n">
        <v>1</v>
      </c>
      <c r="G154" s="109" t="n">
        <f aca="false">B154*16</f>
        <v>336</v>
      </c>
      <c r="H154" s="109" t="n">
        <f aca="false">(C154*8)+(D154*16)+(E154*16)+(F154*16)</f>
        <v>408</v>
      </c>
      <c r="I154" s="109" t="n">
        <f aca="false">C154*8</f>
        <v>248</v>
      </c>
      <c r="J154" s="109" t="n">
        <f aca="false">SUM(D154:F154)*16</f>
        <v>160</v>
      </c>
      <c r="K154" s="223" t="n">
        <f aca="false">50*G154</f>
        <v>16800</v>
      </c>
      <c r="L154" s="223" t="n">
        <f aca="false">50*H154</f>
        <v>20400</v>
      </c>
      <c r="M154" s="224" t="n">
        <f aca="false">C154*24</f>
        <v>744</v>
      </c>
      <c r="N154" s="4"/>
    </row>
    <row r="155" customFormat="false" ht="12.75" hidden="false" customHeight="false" outlineLevel="0" collapsed="false">
      <c r="A155" s="234" t="n">
        <v>41640</v>
      </c>
      <c r="B155" s="222" t="n">
        <v>22</v>
      </c>
      <c r="C155" s="22" t="n">
        <v>31</v>
      </c>
      <c r="D155" s="22" t="n">
        <v>4</v>
      </c>
      <c r="E155" s="22" t="n">
        <v>4</v>
      </c>
      <c r="F155" s="22" t="n">
        <v>1</v>
      </c>
      <c r="G155" s="109" t="n">
        <f aca="false">B155*16</f>
        <v>352</v>
      </c>
      <c r="H155" s="109" t="n">
        <f aca="false">(C155*8)+(D155*16)+(E155*16)+(F155*16)</f>
        <v>392</v>
      </c>
      <c r="I155" s="109" t="n">
        <f aca="false">C155*8</f>
        <v>248</v>
      </c>
      <c r="J155" s="109" t="n">
        <f aca="false">SUM(D155:F155)*16</f>
        <v>144</v>
      </c>
      <c r="K155" s="223" t="n">
        <f aca="false">50*G155</f>
        <v>17600</v>
      </c>
      <c r="L155" s="223" t="n">
        <f aca="false">50*H155</f>
        <v>19600</v>
      </c>
      <c r="M155" s="224" t="n">
        <f aca="false">C155*24</f>
        <v>744</v>
      </c>
      <c r="N155" s="4"/>
    </row>
    <row r="156" customFormat="false" ht="12.75" hidden="false" customHeight="false" outlineLevel="0" collapsed="false">
      <c r="A156" s="235" t="n">
        <v>41671</v>
      </c>
      <c r="B156" s="222" t="n">
        <v>20</v>
      </c>
      <c r="C156" s="22" t="n">
        <v>28</v>
      </c>
      <c r="D156" s="22" t="n">
        <v>4</v>
      </c>
      <c r="E156" s="22" t="n">
        <v>4</v>
      </c>
      <c r="F156" s="22" t="n">
        <v>0</v>
      </c>
      <c r="G156" s="109" t="n">
        <f aca="false">B156*16</f>
        <v>320</v>
      </c>
      <c r="H156" s="109" t="n">
        <f aca="false">(C156*8)+(D156*16)+(E156*16)+(F156*16)</f>
        <v>352</v>
      </c>
      <c r="I156" s="109" t="n">
        <f aca="false">C156*8</f>
        <v>224</v>
      </c>
      <c r="J156" s="109" t="n">
        <f aca="false">SUM(D156:F156)*16</f>
        <v>128</v>
      </c>
      <c r="K156" s="223" t="n">
        <f aca="false">50*G156</f>
        <v>16000</v>
      </c>
      <c r="L156" s="223" t="n">
        <f aca="false">50*H156</f>
        <v>17600</v>
      </c>
      <c r="M156" s="224" t="n">
        <f aca="false">C156*24</f>
        <v>672</v>
      </c>
      <c r="N156" s="4"/>
    </row>
    <row r="157" customFormat="false" ht="12.75" hidden="false" customHeight="false" outlineLevel="0" collapsed="false">
      <c r="A157" s="235" t="n">
        <v>41699</v>
      </c>
      <c r="B157" s="222" t="n">
        <v>21</v>
      </c>
      <c r="C157" s="22" t="n">
        <v>31</v>
      </c>
      <c r="D157" s="22" t="n">
        <v>5</v>
      </c>
      <c r="E157" s="22" t="n">
        <v>5</v>
      </c>
      <c r="F157" s="22" t="n">
        <v>0</v>
      </c>
      <c r="G157" s="109" t="n">
        <f aca="false">B157*16</f>
        <v>336</v>
      </c>
      <c r="H157" s="109" t="n">
        <f aca="false">(C157*8)+(D157*16)+(E157*16)+(F157*16)</f>
        <v>408</v>
      </c>
      <c r="I157" s="109" t="n">
        <f aca="false">C157*8</f>
        <v>248</v>
      </c>
      <c r="J157" s="109" t="n">
        <f aca="false">SUM(D157:F157)*16</f>
        <v>160</v>
      </c>
      <c r="K157" s="223" t="n">
        <f aca="false">50*G157</f>
        <v>16800</v>
      </c>
      <c r="L157" s="223" t="n">
        <f aca="false">50*H157</f>
        <v>20400</v>
      </c>
      <c r="M157" s="224" t="n">
        <f aca="false">C157*24</f>
        <v>744</v>
      </c>
      <c r="N157" s="4"/>
    </row>
    <row r="158" customFormat="false" ht="12.75" hidden="false" customHeight="false" outlineLevel="0" collapsed="false">
      <c r="A158" s="235" t="n">
        <v>41730</v>
      </c>
      <c r="B158" s="222" t="n">
        <v>22</v>
      </c>
      <c r="C158" s="22" t="n">
        <v>30</v>
      </c>
      <c r="D158" s="22" t="n">
        <v>4</v>
      </c>
      <c r="E158" s="22" t="n">
        <v>4</v>
      </c>
      <c r="F158" s="22" t="n">
        <v>0</v>
      </c>
      <c r="G158" s="109" t="n">
        <f aca="false">B158*16</f>
        <v>352</v>
      </c>
      <c r="H158" s="109" t="n">
        <f aca="false">(C158*8)+(D158*16)+(E158*16)+(F158*16)</f>
        <v>368</v>
      </c>
      <c r="I158" s="109" t="n">
        <f aca="false">C158*8</f>
        <v>240</v>
      </c>
      <c r="J158" s="109" t="n">
        <f aca="false">SUM(D158:F158)*16</f>
        <v>128</v>
      </c>
      <c r="K158" s="223" t="n">
        <f aca="false">50*G158</f>
        <v>17600</v>
      </c>
      <c r="L158" s="223" t="n">
        <f aca="false">50*H158</f>
        <v>18400</v>
      </c>
      <c r="M158" s="224" t="n">
        <f aca="false">C158*24</f>
        <v>720</v>
      </c>
      <c r="N158" s="4"/>
    </row>
    <row r="159" customFormat="false" ht="12.75" hidden="false" customHeight="false" outlineLevel="0" collapsed="false">
      <c r="A159" s="235" t="n">
        <v>41760</v>
      </c>
      <c r="B159" s="222" t="n">
        <v>21</v>
      </c>
      <c r="C159" s="22" t="n">
        <v>31</v>
      </c>
      <c r="D159" s="22" t="n">
        <v>5</v>
      </c>
      <c r="E159" s="22" t="n">
        <v>4</v>
      </c>
      <c r="F159" s="22" t="n">
        <v>1</v>
      </c>
      <c r="G159" s="109" t="n">
        <f aca="false">B159*16</f>
        <v>336</v>
      </c>
      <c r="H159" s="109" t="n">
        <f aca="false">(C159*8)+(D159*16)+(E159*16)+(F159*16)</f>
        <v>408</v>
      </c>
      <c r="I159" s="109" t="n">
        <f aca="false">C159*8</f>
        <v>248</v>
      </c>
      <c r="J159" s="109" t="n">
        <f aca="false">SUM(D159:F159)*16</f>
        <v>160</v>
      </c>
      <c r="K159" s="223" t="n">
        <f aca="false">50*G159</f>
        <v>16800</v>
      </c>
      <c r="L159" s="223" t="n">
        <f aca="false">50*H159</f>
        <v>20400</v>
      </c>
      <c r="M159" s="224" t="n">
        <f aca="false">C159*24</f>
        <v>744</v>
      </c>
      <c r="N159" s="4"/>
    </row>
    <row r="160" customFormat="false" ht="12.75" hidden="false" customHeight="false" outlineLevel="0" collapsed="false">
      <c r="A160" s="235" t="n">
        <v>41791</v>
      </c>
      <c r="B160" s="222" t="n">
        <v>21</v>
      </c>
      <c r="C160" s="22" t="n">
        <v>30</v>
      </c>
      <c r="D160" s="22" t="n">
        <v>4</v>
      </c>
      <c r="E160" s="22" t="n">
        <v>5</v>
      </c>
      <c r="F160" s="22" t="n">
        <v>0</v>
      </c>
      <c r="G160" s="109" t="n">
        <f aca="false">B160*16</f>
        <v>336</v>
      </c>
      <c r="H160" s="109" t="n">
        <f aca="false">(C160*8)+(D160*16)+(E160*16)+(F160*16)</f>
        <v>384</v>
      </c>
      <c r="I160" s="109" t="n">
        <f aca="false">C160*8</f>
        <v>240</v>
      </c>
      <c r="J160" s="109" t="n">
        <f aca="false">SUM(D160:F160)*16</f>
        <v>144</v>
      </c>
      <c r="K160" s="223" t="n">
        <f aca="false">50*G160</f>
        <v>16800</v>
      </c>
      <c r="L160" s="223" t="n">
        <f aca="false">50*H160</f>
        <v>19200</v>
      </c>
      <c r="M160" s="224" t="n">
        <f aca="false">C160*24</f>
        <v>720</v>
      </c>
      <c r="N160" s="4"/>
    </row>
    <row r="161" customFormat="false" ht="12.75" hidden="false" customHeight="false" outlineLevel="0" collapsed="false">
      <c r="A161" s="236" t="n">
        <v>41821</v>
      </c>
      <c r="B161" s="222" t="n">
        <v>22</v>
      </c>
      <c r="C161" s="22" t="n">
        <v>31</v>
      </c>
      <c r="D161" s="22" t="n">
        <v>4</v>
      </c>
      <c r="E161" s="22" t="n">
        <v>4</v>
      </c>
      <c r="F161" s="22" t="n">
        <v>1</v>
      </c>
      <c r="G161" s="109" t="n">
        <f aca="false">B161*16</f>
        <v>352</v>
      </c>
      <c r="H161" s="109" t="n">
        <f aca="false">(C161*8)+(D161*16)+(E161*16)+(F161*16)</f>
        <v>392</v>
      </c>
      <c r="I161" s="109" t="n">
        <f aca="false">C161*8</f>
        <v>248</v>
      </c>
      <c r="J161" s="109" t="n">
        <f aca="false">SUM(D161:F161)*16</f>
        <v>144</v>
      </c>
      <c r="K161" s="223" t="n">
        <f aca="false">50*G161</f>
        <v>17600</v>
      </c>
      <c r="L161" s="223" t="n">
        <f aca="false">50*H161</f>
        <v>19600</v>
      </c>
      <c r="M161" s="224" t="n">
        <f aca="false">C161*24</f>
        <v>744</v>
      </c>
      <c r="N161" s="4"/>
    </row>
    <row r="162" customFormat="false" ht="12.75" hidden="false" customHeight="false" outlineLevel="0" collapsed="false">
      <c r="A162" s="236" t="n">
        <v>41852</v>
      </c>
      <c r="B162" s="222" t="n">
        <v>21</v>
      </c>
      <c r="C162" s="22" t="n">
        <v>31</v>
      </c>
      <c r="D162" s="22" t="n">
        <v>5</v>
      </c>
      <c r="E162" s="22" t="n">
        <v>5</v>
      </c>
      <c r="F162" s="22" t="n">
        <v>0</v>
      </c>
      <c r="G162" s="109" t="n">
        <f aca="false">B162*16</f>
        <v>336</v>
      </c>
      <c r="H162" s="109" t="n">
        <f aca="false">(C162*8)+(D162*16)+(E162*16)+(F162*16)</f>
        <v>408</v>
      </c>
      <c r="I162" s="109" t="n">
        <f aca="false">C162*8</f>
        <v>248</v>
      </c>
      <c r="J162" s="109" t="n">
        <f aca="false">SUM(D162:F162)*16</f>
        <v>160</v>
      </c>
      <c r="K162" s="223" t="n">
        <f aca="false">50*G162</f>
        <v>16800</v>
      </c>
      <c r="L162" s="223" t="n">
        <f aca="false">50*H162</f>
        <v>20400</v>
      </c>
      <c r="M162" s="224" t="n">
        <f aca="false">C162*24</f>
        <v>744</v>
      </c>
      <c r="N162" s="4"/>
    </row>
    <row r="163" customFormat="false" ht="12.75" hidden="false" customHeight="false" outlineLevel="0" collapsed="false">
      <c r="A163" s="235" t="n">
        <v>41883</v>
      </c>
      <c r="B163" s="222" t="n">
        <v>21</v>
      </c>
      <c r="C163" s="22" t="n">
        <v>30</v>
      </c>
      <c r="D163" s="22" t="n">
        <v>4</v>
      </c>
      <c r="E163" s="22" t="n">
        <v>4</v>
      </c>
      <c r="F163" s="22" t="n">
        <v>1</v>
      </c>
      <c r="G163" s="109" t="n">
        <f aca="false">B163*16</f>
        <v>336</v>
      </c>
      <c r="H163" s="109" t="n">
        <f aca="false">(C163*8)+(D163*16)+(E163*16)+(F163*16)</f>
        <v>384</v>
      </c>
      <c r="I163" s="109" t="n">
        <f aca="false">C163*8</f>
        <v>240</v>
      </c>
      <c r="J163" s="109" t="n">
        <f aca="false">SUM(D163:F163)*16</f>
        <v>144</v>
      </c>
      <c r="K163" s="223" t="n">
        <f aca="false">50*G163</f>
        <v>16800</v>
      </c>
      <c r="L163" s="223" t="n">
        <f aca="false">50*H163</f>
        <v>19200</v>
      </c>
      <c r="M163" s="224" t="n">
        <f aca="false">C163*24</f>
        <v>720</v>
      </c>
      <c r="N163" s="4"/>
    </row>
    <row r="164" customFormat="false" ht="12.75" hidden="false" customHeight="false" outlineLevel="0" collapsed="false">
      <c r="A164" s="235" t="n">
        <v>41913</v>
      </c>
      <c r="B164" s="222" t="n">
        <v>23</v>
      </c>
      <c r="C164" s="22" t="n">
        <v>31</v>
      </c>
      <c r="D164" s="22" t="n">
        <v>4</v>
      </c>
      <c r="E164" s="22" t="n">
        <v>4</v>
      </c>
      <c r="F164" s="22" t="n">
        <v>0</v>
      </c>
      <c r="G164" s="109" t="n">
        <f aca="false">B164*16</f>
        <v>368</v>
      </c>
      <c r="H164" s="109" t="n">
        <f aca="false">(C164*8)+(D164*16)+(E164*16)+(F164*16)</f>
        <v>376</v>
      </c>
      <c r="I164" s="109" t="n">
        <f aca="false">C164*8</f>
        <v>248</v>
      </c>
      <c r="J164" s="109" t="n">
        <f aca="false">SUM(D164:F164)*16</f>
        <v>128</v>
      </c>
      <c r="K164" s="223" t="n">
        <f aca="false">50*G164</f>
        <v>18400</v>
      </c>
      <c r="L164" s="223" t="n">
        <f aca="false">50*H164</f>
        <v>18800</v>
      </c>
      <c r="M164" s="224" t="n">
        <f aca="false">C164*24</f>
        <v>744</v>
      </c>
      <c r="N164" s="4"/>
    </row>
    <row r="165" customFormat="false" ht="12.75" hidden="false" customHeight="false" outlineLevel="0" collapsed="false">
      <c r="A165" s="235" t="n">
        <v>41944</v>
      </c>
      <c r="B165" s="222" t="n">
        <v>19</v>
      </c>
      <c r="C165" s="22" t="n">
        <v>30</v>
      </c>
      <c r="D165" s="22" t="n">
        <v>5</v>
      </c>
      <c r="E165" s="22" t="n">
        <v>5</v>
      </c>
      <c r="F165" s="22" t="n">
        <v>1</v>
      </c>
      <c r="G165" s="109" t="n">
        <f aca="false">B165*16</f>
        <v>304</v>
      </c>
      <c r="H165" s="109" t="n">
        <f aca="false">(C165*8)+(D165*16)+(E165*16)+(F165*16)</f>
        <v>416</v>
      </c>
      <c r="I165" s="109" t="n">
        <f aca="false">C165*8</f>
        <v>240</v>
      </c>
      <c r="J165" s="109" t="n">
        <f aca="false">SUM(D165:F165)*16</f>
        <v>176</v>
      </c>
      <c r="K165" s="223" t="n">
        <f aca="false">50*G165</f>
        <v>15200</v>
      </c>
      <c r="L165" s="223" t="n">
        <f aca="false">50*H165</f>
        <v>20800</v>
      </c>
      <c r="M165" s="224" t="n">
        <f aca="false">C165*24</f>
        <v>720</v>
      </c>
      <c r="N165" s="4"/>
    </row>
    <row r="166" customFormat="false" ht="12.75" hidden="false" customHeight="false" outlineLevel="0" collapsed="false">
      <c r="A166" s="233" t="n">
        <v>41974</v>
      </c>
      <c r="B166" s="222" t="n">
        <v>22</v>
      </c>
      <c r="C166" s="22" t="n">
        <v>31</v>
      </c>
      <c r="D166" s="22" t="n">
        <v>4</v>
      </c>
      <c r="E166" s="22" t="n">
        <v>4</v>
      </c>
      <c r="F166" s="22" t="n">
        <v>1</v>
      </c>
      <c r="G166" s="109" t="n">
        <f aca="false">B166*16</f>
        <v>352</v>
      </c>
      <c r="H166" s="109" t="n">
        <f aca="false">(C166*8)+(D166*16)+(E166*16)+(F166*16)</f>
        <v>392</v>
      </c>
      <c r="I166" s="109" t="n">
        <f aca="false">C166*8</f>
        <v>248</v>
      </c>
      <c r="J166" s="109" t="n">
        <f aca="false">SUM(D166:F166)*16</f>
        <v>144</v>
      </c>
      <c r="K166" s="223" t="n">
        <f aca="false">50*G166</f>
        <v>17600</v>
      </c>
      <c r="L166" s="223" t="n">
        <f aca="false">50*H166</f>
        <v>19600</v>
      </c>
      <c r="M166" s="224" t="n">
        <f aca="false">C166*24</f>
        <v>744</v>
      </c>
      <c r="N166" s="4"/>
    </row>
    <row r="167" customFormat="false" ht="12.75" hidden="false" customHeight="false" outlineLevel="0" collapsed="false">
      <c r="A167" s="234" t="n">
        <v>42005</v>
      </c>
      <c r="B167" s="222" t="n">
        <v>21</v>
      </c>
      <c r="C167" s="22" t="n">
        <v>31</v>
      </c>
      <c r="D167" s="22" t="n">
        <v>5</v>
      </c>
      <c r="E167" s="22" t="n">
        <v>4</v>
      </c>
      <c r="F167" s="22" t="n">
        <v>1</v>
      </c>
      <c r="G167" s="109" t="n">
        <f aca="false">B167*16</f>
        <v>336</v>
      </c>
      <c r="H167" s="109" t="n">
        <f aca="false">(C167*8)+(D167*16)+(E167*16)+(F167*16)</f>
        <v>408</v>
      </c>
      <c r="I167" s="109" t="n">
        <f aca="false">C167*8</f>
        <v>248</v>
      </c>
      <c r="J167" s="109" t="n">
        <f aca="false">SUM(D167:F167)*16</f>
        <v>160</v>
      </c>
      <c r="K167" s="223" t="n">
        <f aca="false">50*G167</f>
        <v>16800</v>
      </c>
      <c r="L167" s="223" t="n">
        <f aca="false">50*H167</f>
        <v>20400</v>
      </c>
      <c r="M167" s="224" t="n">
        <f aca="false">C167*24</f>
        <v>744</v>
      </c>
      <c r="N167" s="4"/>
    </row>
    <row r="168" customFormat="false" ht="12.75" hidden="false" customHeight="false" outlineLevel="0" collapsed="false">
      <c r="A168" s="235" t="n">
        <v>42036</v>
      </c>
      <c r="B168" s="222" t="n">
        <v>20</v>
      </c>
      <c r="C168" s="22" t="n">
        <v>28</v>
      </c>
      <c r="D168" s="22" t="n">
        <v>4</v>
      </c>
      <c r="E168" s="22" t="n">
        <v>4</v>
      </c>
      <c r="F168" s="22" t="n">
        <v>0</v>
      </c>
      <c r="G168" s="109" t="n">
        <f aca="false">B168*16</f>
        <v>320</v>
      </c>
      <c r="H168" s="109" t="n">
        <f aca="false">(C168*8)+(D168*16)+(E168*16)+(F168*16)</f>
        <v>352</v>
      </c>
      <c r="I168" s="109" t="n">
        <f aca="false">C168*8</f>
        <v>224</v>
      </c>
      <c r="J168" s="109" t="n">
        <f aca="false">SUM(D168:F168)*16</f>
        <v>128</v>
      </c>
      <c r="K168" s="223" t="n">
        <f aca="false">50*G168</f>
        <v>16000</v>
      </c>
      <c r="L168" s="223" t="n">
        <f aca="false">50*H168</f>
        <v>17600</v>
      </c>
      <c r="M168" s="224" t="n">
        <f aca="false">C168*24</f>
        <v>672</v>
      </c>
      <c r="N168" s="4"/>
    </row>
    <row r="169" customFormat="false" ht="12.75" hidden="false" customHeight="false" outlineLevel="0" collapsed="false">
      <c r="A169" s="235" t="n">
        <v>42064</v>
      </c>
      <c r="B169" s="222" t="n">
        <v>22</v>
      </c>
      <c r="C169" s="22" t="n">
        <v>31</v>
      </c>
      <c r="D169" s="22" t="n">
        <v>4</v>
      </c>
      <c r="E169" s="22" t="n">
        <v>5</v>
      </c>
      <c r="F169" s="22" t="n">
        <v>0</v>
      </c>
      <c r="G169" s="109" t="n">
        <f aca="false">B169*16</f>
        <v>352</v>
      </c>
      <c r="H169" s="109" t="n">
        <f aca="false">(C169*8)+(D169*16)+(E169*16)+(F169*16)</f>
        <v>392</v>
      </c>
      <c r="I169" s="109" t="n">
        <f aca="false">C169*8</f>
        <v>248</v>
      </c>
      <c r="J169" s="109" t="n">
        <f aca="false">SUM(D169:F169)*16</f>
        <v>144</v>
      </c>
      <c r="K169" s="223" t="n">
        <f aca="false">50*G169</f>
        <v>17600</v>
      </c>
      <c r="L169" s="223" t="n">
        <f aca="false">50*H169</f>
        <v>19600</v>
      </c>
      <c r="M169" s="224" t="n">
        <f aca="false">C169*24</f>
        <v>744</v>
      </c>
      <c r="N169" s="4"/>
    </row>
    <row r="170" customFormat="false" ht="12.75" hidden="false" customHeight="false" outlineLevel="0" collapsed="false">
      <c r="A170" s="235" t="n">
        <v>42095</v>
      </c>
      <c r="B170" s="222" t="n">
        <v>22</v>
      </c>
      <c r="C170" s="22" t="n">
        <v>30</v>
      </c>
      <c r="D170" s="22" t="n">
        <v>4</v>
      </c>
      <c r="E170" s="22" t="n">
        <v>4</v>
      </c>
      <c r="F170" s="22" t="n">
        <v>0</v>
      </c>
      <c r="G170" s="109" t="n">
        <f aca="false">B170*16</f>
        <v>352</v>
      </c>
      <c r="H170" s="109" t="n">
        <f aca="false">(C170*8)+(D170*16)+(E170*16)+(F170*16)</f>
        <v>368</v>
      </c>
      <c r="I170" s="109" t="n">
        <f aca="false">C170*8</f>
        <v>240</v>
      </c>
      <c r="J170" s="109" t="n">
        <f aca="false">SUM(D170:F170)*16</f>
        <v>128</v>
      </c>
      <c r="K170" s="223" t="n">
        <f aca="false">50*G170</f>
        <v>17600</v>
      </c>
      <c r="L170" s="223" t="n">
        <f aca="false">50*H170</f>
        <v>18400</v>
      </c>
      <c r="M170" s="224" t="n">
        <f aca="false">C170*24</f>
        <v>720</v>
      </c>
      <c r="N170" s="4"/>
    </row>
    <row r="171" customFormat="false" ht="12.75" hidden="false" customHeight="false" outlineLevel="0" collapsed="false">
      <c r="A171" s="235" t="n">
        <v>42125</v>
      </c>
      <c r="B171" s="222" t="n">
        <v>20</v>
      </c>
      <c r="C171" s="22" t="n">
        <v>31</v>
      </c>
      <c r="D171" s="22" t="n">
        <v>5</v>
      </c>
      <c r="E171" s="22" t="n">
        <v>5</v>
      </c>
      <c r="F171" s="22" t="n">
        <v>1</v>
      </c>
      <c r="G171" s="109" t="n">
        <f aca="false">B171*16</f>
        <v>320</v>
      </c>
      <c r="H171" s="109" t="n">
        <f aca="false">(C171*8)+(D171*16)+(E171*16)+(F171*16)</f>
        <v>424</v>
      </c>
      <c r="I171" s="109" t="n">
        <f aca="false">C171*8</f>
        <v>248</v>
      </c>
      <c r="J171" s="109" t="n">
        <f aca="false">SUM(D171:F171)*16</f>
        <v>176</v>
      </c>
      <c r="K171" s="223" t="n">
        <f aca="false">50*G171</f>
        <v>16000</v>
      </c>
      <c r="L171" s="223" t="n">
        <f aca="false">50*H171</f>
        <v>21200</v>
      </c>
      <c r="M171" s="224" t="n">
        <f aca="false">C171*24</f>
        <v>744</v>
      </c>
      <c r="N171" s="4"/>
    </row>
    <row r="172" customFormat="false" ht="12.75" hidden="false" customHeight="false" outlineLevel="0" collapsed="false">
      <c r="A172" s="235" t="n">
        <v>42156</v>
      </c>
      <c r="B172" s="222" t="n">
        <v>22</v>
      </c>
      <c r="C172" s="22" t="n">
        <v>30</v>
      </c>
      <c r="D172" s="22" t="n">
        <v>4</v>
      </c>
      <c r="E172" s="22" t="n">
        <v>4</v>
      </c>
      <c r="F172" s="22" t="n">
        <v>0</v>
      </c>
      <c r="G172" s="109" t="n">
        <f aca="false">B172*16</f>
        <v>352</v>
      </c>
      <c r="H172" s="109" t="n">
        <f aca="false">(C172*8)+(D172*16)+(E172*16)+(F172*16)</f>
        <v>368</v>
      </c>
      <c r="I172" s="109" t="n">
        <f aca="false">C172*8</f>
        <v>240</v>
      </c>
      <c r="J172" s="109" t="n">
        <f aca="false">SUM(D172:F172)*16</f>
        <v>128</v>
      </c>
      <c r="K172" s="223" t="n">
        <f aca="false">50*G172</f>
        <v>17600</v>
      </c>
      <c r="L172" s="223" t="n">
        <f aca="false">50*H172</f>
        <v>18400</v>
      </c>
      <c r="M172" s="224" t="n">
        <f aca="false">C172*24</f>
        <v>720</v>
      </c>
      <c r="N172" s="4"/>
    </row>
    <row r="173" customFormat="false" ht="12.75" hidden="false" customHeight="false" outlineLevel="0" collapsed="false">
      <c r="A173" s="236" t="n">
        <v>42186</v>
      </c>
      <c r="B173" s="238" t="n">
        <v>23</v>
      </c>
      <c r="C173" s="239" t="n">
        <v>31</v>
      </c>
      <c r="D173" s="239" t="n">
        <v>3</v>
      </c>
      <c r="E173" s="239" t="n">
        <v>4</v>
      </c>
      <c r="F173" s="239" t="n">
        <v>1</v>
      </c>
      <c r="G173" s="109" t="n">
        <f aca="false">B173*16</f>
        <v>368</v>
      </c>
      <c r="H173" s="239" t="n">
        <f aca="false">(C173*8)+(D173*16)+(E173*16)+(F173*16)</f>
        <v>376</v>
      </c>
      <c r="I173" s="109" t="n">
        <f aca="false">C173*8</f>
        <v>248</v>
      </c>
      <c r="J173" s="109" t="n">
        <f aca="false">SUM(D173:F173)*16</f>
        <v>128</v>
      </c>
      <c r="K173" s="223" t="n">
        <f aca="false">50*G173</f>
        <v>18400</v>
      </c>
      <c r="L173" s="223" t="n">
        <f aca="false">50*H173</f>
        <v>18800</v>
      </c>
      <c r="M173" s="240" t="n">
        <f aca="false">C173*24</f>
        <v>744</v>
      </c>
      <c r="N173" s="4"/>
    </row>
    <row r="174" customFormat="false" ht="12.75" hidden="false" customHeight="false" outlineLevel="0" collapsed="false">
      <c r="A174" s="236" t="n">
        <v>42217</v>
      </c>
      <c r="B174" s="222" t="n">
        <v>21</v>
      </c>
      <c r="C174" s="22" t="n">
        <v>31</v>
      </c>
      <c r="D174" s="22" t="n">
        <v>5</v>
      </c>
      <c r="E174" s="22" t="n">
        <v>5</v>
      </c>
      <c r="F174" s="22" t="n">
        <v>0</v>
      </c>
      <c r="G174" s="109" t="n">
        <f aca="false">B174*16</f>
        <v>336</v>
      </c>
      <c r="H174" s="109" t="n">
        <f aca="false">(C174*8)+(D174*16)+(E174*16)+(F174*16)</f>
        <v>408</v>
      </c>
      <c r="I174" s="109" t="n">
        <f aca="false">C174*8</f>
        <v>248</v>
      </c>
      <c r="J174" s="109" t="n">
        <f aca="false">SUM(D174:F174)*16</f>
        <v>160</v>
      </c>
      <c r="K174" s="223" t="n">
        <f aca="false">50*G174</f>
        <v>16800</v>
      </c>
      <c r="L174" s="223" t="n">
        <f aca="false">50*H174</f>
        <v>20400</v>
      </c>
      <c r="M174" s="224" t="n">
        <f aca="false">C174*24</f>
        <v>744</v>
      </c>
      <c r="N174" s="4"/>
    </row>
    <row r="175" customFormat="false" ht="12.75" hidden="false" customHeight="false" outlineLevel="0" collapsed="false">
      <c r="A175" s="235" t="n">
        <v>42248</v>
      </c>
      <c r="B175" s="222" t="n">
        <v>21</v>
      </c>
      <c r="C175" s="22" t="n">
        <v>30</v>
      </c>
      <c r="D175" s="22" t="n">
        <v>4</v>
      </c>
      <c r="E175" s="22" t="n">
        <v>4</v>
      </c>
      <c r="F175" s="22" t="n">
        <v>1</v>
      </c>
      <c r="G175" s="109" t="n">
        <f aca="false">B175*16</f>
        <v>336</v>
      </c>
      <c r="H175" s="109" t="n">
        <f aca="false">(C175*8)+(D175*16)+(E175*16)+(F175*16)</f>
        <v>384</v>
      </c>
      <c r="I175" s="109" t="n">
        <f aca="false">C175*8</f>
        <v>240</v>
      </c>
      <c r="J175" s="109" t="n">
        <f aca="false">SUM(D175:F175)*16</f>
        <v>144</v>
      </c>
      <c r="K175" s="223" t="n">
        <f aca="false">50*G175</f>
        <v>16800</v>
      </c>
      <c r="L175" s="223" t="n">
        <f aca="false">50*H175</f>
        <v>19200</v>
      </c>
      <c r="M175" s="224" t="n">
        <f aca="false">C175*24</f>
        <v>720</v>
      </c>
      <c r="N175" s="4"/>
    </row>
    <row r="176" customFormat="false" ht="12.75" hidden="false" customHeight="false" outlineLevel="0" collapsed="false">
      <c r="A176" s="235" t="n">
        <v>42278</v>
      </c>
      <c r="B176" s="222" t="n">
        <v>22</v>
      </c>
      <c r="C176" s="22" t="n">
        <v>31</v>
      </c>
      <c r="D176" s="22" t="n">
        <v>5</v>
      </c>
      <c r="E176" s="22" t="n">
        <v>4</v>
      </c>
      <c r="F176" s="22" t="n">
        <v>0</v>
      </c>
      <c r="G176" s="109" t="n">
        <f aca="false">B176*16</f>
        <v>352</v>
      </c>
      <c r="H176" s="109" t="n">
        <f aca="false">(C176*8)+(D176*16)+(E176*16)+(F176*16)</f>
        <v>392</v>
      </c>
      <c r="I176" s="109" t="n">
        <f aca="false">C176*8</f>
        <v>248</v>
      </c>
      <c r="J176" s="109" t="n">
        <f aca="false">SUM(D176:F176)*16</f>
        <v>144</v>
      </c>
      <c r="K176" s="223" t="n">
        <f aca="false">50*G176</f>
        <v>17600</v>
      </c>
      <c r="L176" s="223" t="n">
        <f aca="false">50*H176</f>
        <v>19600</v>
      </c>
      <c r="M176" s="224" t="n">
        <f aca="false">C176*24</f>
        <v>744</v>
      </c>
      <c r="N176" s="4"/>
    </row>
    <row r="177" customFormat="false" ht="12.75" hidden="false" customHeight="false" outlineLevel="0" collapsed="false">
      <c r="A177" s="235" t="n">
        <v>42309</v>
      </c>
      <c r="B177" s="222" t="n">
        <v>20</v>
      </c>
      <c r="C177" s="22" t="n">
        <v>30</v>
      </c>
      <c r="D177" s="22" t="n">
        <v>4</v>
      </c>
      <c r="E177" s="22" t="n">
        <v>5</v>
      </c>
      <c r="F177" s="22" t="n">
        <v>1</v>
      </c>
      <c r="G177" s="109" t="n">
        <f aca="false">B177*16</f>
        <v>320</v>
      </c>
      <c r="H177" s="109" t="n">
        <f aca="false">(C177*8)+(D177*16)+(E177*16)+(F177*16)</f>
        <v>400</v>
      </c>
      <c r="I177" s="109" t="n">
        <f aca="false">C177*8</f>
        <v>240</v>
      </c>
      <c r="J177" s="109" t="n">
        <f aca="false">SUM(D177:F177)*16</f>
        <v>160</v>
      </c>
      <c r="K177" s="223" t="n">
        <f aca="false">50*G177</f>
        <v>16000</v>
      </c>
      <c r="L177" s="223" t="n">
        <f aca="false">50*H177</f>
        <v>20000</v>
      </c>
      <c r="M177" s="224" t="n">
        <f aca="false">C177*24</f>
        <v>720</v>
      </c>
      <c r="N177" s="4"/>
    </row>
    <row r="178" customFormat="false" ht="12.75" hidden="false" customHeight="false" outlineLevel="0" collapsed="false">
      <c r="A178" s="233" t="n">
        <v>42339</v>
      </c>
      <c r="B178" s="222" t="n">
        <v>22</v>
      </c>
      <c r="C178" s="22" t="n">
        <v>31</v>
      </c>
      <c r="D178" s="22" t="n">
        <v>4</v>
      </c>
      <c r="E178" s="22" t="n">
        <v>4</v>
      </c>
      <c r="F178" s="22" t="n">
        <v>1</v>
      </c>
      <c r="G178" s="109" t="n">
        <f aca="false">B178*16</f>
        <v>352</v>
      </c>
      <c r="H178" s="109" t="n">
        <f aca="false">(C178*8)+(D178*16)+(E178*16)+(F178*16)</f>
        <v>392</v>
      </c>
      <c r="I178" s="109" t="n">
        <f aca="false">C178*8</f>
        <v>248</v>
      </c>
      <c r="J178" s="109" t="n">
        <f aca="false">SUM(D178:F178)*16</f>
        <v>144</v>
      </c>
      <c r="K178" s="223" t="n">
        <f aca="false">50*G178</f>
        <v>17600</v>
      </c>
      <c r="L178" s="223" t="n">
        <f aca="false">50*H178</f>
        <v>19600</v>
      </c>
      <c r="M178" s="224" t="n">
        <f aca="false">C178*24</f>
        <v>744</v>
      </c>
      <c r="N178" s="4"/>
    </row>
    <row r="179" customFormat="false" ht="12.75" hidden="false" customHeight="false" outlineLevel="0" collapsed="false">
      <c r="A179" s="234" t="n">
        <v>42370</v>
      </c>
      <c r="B179" s="222" t="n">
        <v>20</v>
      </c>
      <c r="C179" s="22" t="n">
        <v>31</v>
      </c>
      <c r="D179" s="22" t="n">
        <v>5</v>
      </c>
      <c r="E179" s="22" t="n">
        <v>5</v>
      </c>
      <c r="F179" s="22" t="n">
        <v>1</v>
      </c>
      <c r="G179" s="109" t="n">
        <f aca="false">B179*16</f>
        <v>320</v>
      </c>
      <c r="H179" s="109" t="n">
        <f aca="false">(C179*8)+(D179*16)+(E179*16)+(F179*16)</f>
        <v>424</v>
      </c>
      <c r="I179" s="109" t="n">
        <f aca="false">C179*8</f>
        <v>248</v>
      </c>
      <c r="J179" s="109" t="n">
        <f aca="false">SUM(D179:F179)*16</f>
        <v>176</v>
      </c>
      <c r="K179" s="223" t="n">
        <f aca="false">50*G179</f>
        <v>16000</v>
      </c>
      <c r="L179" s="223" t="n">
        <f aca="false">50*H179</f>
        <v>21200</v>
      </c>
      <c r="M179" s="224" t="n">
        <f aca="false">C179*24</f>
        <v>744</v>
      </c>
      <c r="N179" s="241"/>
    </row>
    <row r="180" customFormat="false" ht="12.75" hidden="false" customHeight="false" outlineLevel="0" collapsed="false">
      <c r="A180" s="235" t="n">
        <v>42401</v>
      </c>
      <c r="B180" s="222" t="n">
        <v>21</v>
      </c>
      <c r="C180" s="22" t="n">
        <v>29</v>
      </c>
      <c r="D180" s="22" t="n">
        <v>4</v>
      </c>
      <c r="E180" s="22" t="n">
        <v>4</v>
      </c>
      <c r="F180" s="22" t="n">
        <v>0</v>
      </c>
      <c r="G180" s="109" t="n">
        <f aca="false">B180*16</f>
        <v>336</v>
      </c>
      <c r="H180" s="109" t="n">
        <f aca="false">(C180*8)+(D180*16)+(E180*16)+(F180*16)</f>
        <v>360</v>
      </c>
      <c r="I180" s="109" t="n">
        <f aca="false">C180*8</f>
        <v>232</v>
      </c>
      <c r="J180" s="109" t="n">
        <f aca="false">SUM(D180:F180)*16</f>
        <v>128</v>
      </c>
      <c r="K180" s="223" t="n">
        <f aca="false">50*G180</f>
        <v>16800</v>
      </c>
      <c r="L180" s="223" t="n">
        <f aca="false">50*H180</f>
        <v>18000</v>
      </c>
      <c r="M180" s="224" t="n">
        <f aca="false">C180*24</f>
        <v>696</v>
      </c>
      <c r="N180" s="241"/>
    </row>
    <row r="181" customFormat="false" ht="12.75" hidden="false" customHeight="false" outlineLevel="0" collapsed="false">
      <c r="A181" s="235" t="n">
        <v>42430</v>
      </c>
      <c r="B181" s="222" t="n">
        <v>23</v>
      </c>
      <c r="C181" s="22" t="n">
        <v>31</v>
      </c>
      <c r="D181" s="22" t="n">
        <v>4</v>
      </c>
      <c r="E181" s="22" t="n">
        <v>4</v>
      </c>
      <c r="F181" s="22" t="n">
        <v>0</v>
      </c>
      <c r="G181" s="109" t="n">
        <f aca="false">B181*16</f>
        <v>368</v>
      </c>
      <c r="H181" s="109" t="n">
        <f aca="false">(C181*8)+(D181*16)+(E181*16)+(F181*16)</f>
        <v>376</v>
      </c>
      <c r="I181" s="109" t="n">
        <f aca="false">C181*8</f>
        <v>248</v>
      </c>
      <c r="J181" s="109" t="n">
        <f aca="false">SUM(D181:F181)*16</f>
        <v>128</v>
      </c>
      <c r="K181" s="223" t="n">
        <f aca="false">50*G181</f>
        <v>18400</v>
      </c>
      <c r="L181" s="223" t="n">
        <f aca="false">50*H181</f>
        <v>18800</v>
      </c>
      <c r="M181" s="224" t="n">
        <f aca="false">C181*24</f>
        <v>744</v>
      </c>
      <c r="N181" s="241"/>
    </row>
    <row r="182" customFormat="false" ht="12.75" hidden="false" customHeight="false" outlineLevel="0" collapsed="false">
      <c r="A182" s="235" t="n">
        <v>42461</v>
      </c>
      <c r="B182" s="222" t="n">
        <v>21</v>
      </c>
      <c r="C182" s="22" t="n">
        <v>30</v>
      </c>
      <c r="D182" s="22" t="n">
        <v>5</v>
      </c>
      <c r="E182" s="22" t="n">
        <v>4</v>
      </c>
      <c r="F182" s="22" t="n">
        <v>0</v>
      </c>
      <c r="G182" s="109" t="n">
        <f aca="false">B182*16</f>
        <v>336</v>
      </c>
      <c r="H182" s="109" t="n">
        <f aca="false">(C182*8)+(D182*16)+(E182*16)+(F182*16)</f>
        <v>384</v>
      </c>
      <c r="I182" s="109" t="n">
        <f aca="false">C182*8</f>
        <v>240</v>
      </c>
      <c r="J182" s="109" t="n">
        <f aca="false">SUM(D182:F182)*16</f>
        <v>144</v>
      </c>
      <c r="K182" s="223" t="n">
        <f aca="false">50*G182</f>
        <v>16800</v>
      </c>
      <c r="L182" s="223" t="n">
        <f aca="false">50*H182</f>
        <v>19200</v>
      </c>
      <c r="M182" s="224" t="n">
        <f aca="false">C182*24</f>
        <v>720</v>
      </c>
      <c r="N182" s="241"/>
    </row>
    <row r="183" customFormat="false" ht="12.75" hidden="false" customHeight="false" outlineLevel="0" collapsed="false">
      <c r="A183" s="235" t="n">
        <v>42491</v>
      </c>
      <c r="B183" s="222" t="n">
        <v>21</v>
      </c>
      <c r="C183" s="22" t="n">
        <v>31</v>
      </c>
      <c r="D183" s="22" t="n">
        <v>4</v>
      </c>
      <c r="E183" s="22" t="n">
        <v>5</v>
      </c>
      <c r="F183" s="22" t="n">
        <v>1</v>
      </c>
      <c r="G183" s="109" t="n">
        <f aca="false">B183*16</f>
        <v>336</v>
      </c>
      <c r="H183" s="109" t="n">
        <f aca="false">(C183*8)+(D183*16)+(E183*16)+(F183*16)</f>
        <v>408</v>
      </c>
      <c r="I183" s="109" t="n">
        <f aca="false">C183*8</f>
        <v>248</v>
      </c>
      <c r="J183" s="109" t="n">
        <f aca="false">SUM(D183:F183)*16</f>
        <v>160</v>
      </c>
      <c r="K183" s="223" t="n">
        <f aca="false">50*G183</f>
        <v>16800</v>
      </c>
      <c r="L183" s="223" t="n">
        <f aca="false">50*H183</f>
        <v>20400</v>
      </c>
      <c r="M183" s="224" t="n">
        <f aca="false">C183*24</f>
        <v>744</v>
      </c>
      <c r="N183" s="241"/>
    </row>
    <row r="184" customFormat="false" ht="12.75" hidden="false" customHeight="false" outlineLevel="0" collapsed="false">
      <c r="A184" s="235" t="n">
        <v>42522</v>
      </c>
      <c r="B184" s="222" t="n">
        <v>22</v>
      </c>
      <c r="C184" s="22" t="n">
        <v>30</v>
      </c>
      <c r="D184" s="22" t="n">
        <v>4</v>
      </c>
      <c r="E184" s="22" t="n">
        <v>4</v>
      </c>
      <c r="F184" s="22" t="n">
        <v>0</v>
      </c>
      <c r="G184" s="109" t="n">
        <f aca="false">B184*16</f>
        <v>352</v>
      </c>
      <c r="H184" s="109" t="n">
        <f aca="false">(C184*8)+(D184*16)+(E184*16)+(F184*16)</f>
        <v>368</v>
      </c>
      <c r="I184" s="109" t="n">
        <f aca="false">C184*8</f>
        <v>240</v>
      </c>
      <c r="J184" s="109" t="n">
        <f aca="false">SUM(D184:F184)*16</f>
        <v>128</v>
      </c>
      <c r="K184" s="223" t="n">
        <f aca="false">50*G184</f>
        <v>17600</v>
      </c>
      <c r="L184" s="223" t="n">
        <f aca="false">50*H184</f>
        <v>18400</v>
      </c>
      <c r="M184" s="224" t="n">
        <f aca="false">C184*24</f>
        <v>720</v>
      </c>
      <c r="N184" s="241"/>
    </row>
    <row r="185" customFormat="false" ht="12.75" hidden="false" customHeight="false" outlineLevel="0" collapsed="false">
      <c r="A185" s="236" t="n">
        <v>42552</v>
      </c>
      <c r="B185" s="222" t="n">
        <v>20</v>
      </c>
      <c r="C185" s="22" t="n">
        <v>31</v>
      </c>
      <c r="D185" s="22" t="n">
        <v>5</v>
      </c>
      <c r="E185" s="22" t="n">
        <v>5</v>
      </c>
      <c r="F185" s="22" t="n">
        <v>1</v>
      </c>
      <c r="G185" s="109" t="n">
        <f aca="false">B185*16</f>
        <v>320</v>
      </c>
      <c r="H185" s="109" t="n">
        <f aca="false">(C185*8)+(D185*16)+(E185*16)+(F185*16)</f>
        <v>424</v>
      </c>
      <c r="I185" s="109" t="n">
        <f aca="false">C185*8</f>
        <v>248</v>
      </c>
      <c r="J185" s="109" t="n">
        <f aca="false">SUM(D185:F185)*16</f>
        <v>176</v>
      </c>
      <c r="K185" s="223" t="n">
        <f aca="false">50*G185</f>
        <v>16000</v>
      </c>
      <c r="L185" s="223" t="n">
        <f aca="false">50*H185</f>
        <v>21200</v>
      </c>
      <c r="M185" s="224" t="n">
        <f aca="false">C185*24</f>
        <v>744</v>
      </c>
      <c r="N185" s="241"/>
    </row>
    <row r="186" customFormat="false" ht="12.75" hidden="false" customHeight="false" outlineLevel="0" collapsed="false">
      <c r="A186" s="236" t="n">
        <v>42583</v>
      </c>
      <c r="B186" s="222" t="n">
        <v>23</v>
      </c>
      <c r="C186" s="22" t="n">
        <v>31</v>
      </c>
      <c r="D186" s="22" t="n">
        <v>4</v>
      </c>
      <c r="E186" s="22" t="n">
        <v>4</v>
      </c>
      <c r="F186" s="22" t="n">
        <v>0</v>
      </c>
      <c r="G186" s="109" t="n">
        <f aca="false">B186*16</f>
        <v>368</v>
      </c>
      <c r="H186" s="109" t="n">
        <f aca="false">(C186*8)+(D186*16)+(E186*16)+(F186*16)</f>
        <v>376</v>
      </c>
      <c r="I186" s="109" t="n">
        <f aca="false">C186*8</f>
        <v>248</v>
      </c>
      <c r="J186" s="109" t="n">
        <f aca="false">SUM(D186:F186)*16</f>
        <v>128</v>
      </c>
      <c r="K186" s="223" t="n">
        <f aca="false">50*G186</f>
        <v>18400</v>
      </c>
      <c r="L186" s="223" t="n">
        <f aca="false">50*H186</f>
        <v>18800</v>
      </c>
      <c r="M186" s="224" t="n">
        <f aca="false">C186*24</f>
        <v>744</v>
      </c>
      <c r="N186" s="241"/>
    </row>
    <row r="187" customFormat="false" ht="12.75" hidden="false" customHeight="false" outlineLevel="0" collapsed="false">
      <c r="A187" s="235" t="n">
        <v>42614</v>
      </c>
      <c r="B187" s="222" t="n">
        <v>21</v>
      </c>
      <c r="C187" s="22" t="n">
        <v>30</v>
      </c>
      <c r="D187" s="22" t="n">
        <v>4</v>
      </c>
      <c r="E187" s="22" t="n">
        <v>4</v>
      </c>
      <c r="F187" s="22" t="n">
        <v>1</v>
      </c>
      <c r="G187" s="109" t="n">
        <f aca="false">B187*16</f>
        <v>336</v>
      </c>
      <c r="H187" s="109" t="n">
        <f aca="false">(C187*8)+(D187*16)+(E187*16)+(F187*16)</f>
        <v>384</v>
      </c>
      <c r="I187" s="109" t="n">
        <f aca="false">C187*8</f>
        <v>240</v>
      </c>
      <c r="J187" s="109" t="n">
        <f aca="false">SUM(D187:F187)*16</f>
        <v>144</v>
      </c>
      <c r="K187" s="223" t="n">
        <f aca="false">50*G187</f>
        <v>16800</v>
      </c>
      <c r="L187" s="223" t="n">
        <f aca="false">50*H187</f>
        <v>19200</v>
      </c>
      <c r="M187" s="224" t="n">
        <f aca="false">C187*24</f>
        <v>720</v>
      </c>
      <c r="N187" s="241"/>
    </row>
    <row r="188" customFormat="false" ht="12.75" hidden="false" customHeight="false" outlineLevel="0" collapsed="false">
      <c r="A188" s="235" t="n">
        <v>42644</v>
      </c>
      <c r="B188" s="222" t="n">
        <v>21</v>
      </c>
      <c r="C188" s="22" t="n">
        <v>31</v>
      </c>
      <c r="D188" s="22" t="n">
        <v>5</v>
      </c>
      <c r="E188" s="22" t="n">
        <v>5</v>
      </c>
      <c r="F188" s="22" t="n">
        <v>0</v>
      </c>
      <c r="G188" s="109" t="n">
        <f aca="false">B188*16</f>
        <v>336</v>
      </c>
      <c r="H188" s="109" t="n">
        <f aca="false">(C188*8)+(D188*16)+(E188*16)+(F188*16)</f>
        <v>408</v>
      </c>
      <c r="I188" s="109" t="n">
        <f aca="false">C188*8</f>
        <v>248</v>
      </c>
      <c r="J188" s="109" t="n">
        <f aca="false">SUM(D188:F188)*16</f>
        <v>160</v>
      </c>
      <c r="K188" s="223" t="n">
        <f aca="false">50*G188</f>
        <v>16800</v>
      </c>
      <c r="L188" s="223" t="n">
        <f aca="false">50*H188</f>
        <v>20400</v>
      </c>
      <c r="M188" s="224" t="n">
        <f aca="false">C188*24</f>
        <v>744</v>
      </c>
      <c r="N188" s="241"/>
    </row>
    <row r="189" customFormat="false" ht="12.75" hidden="false" customHeight="false" outlineLevel="0" collapsed="false">
      <c r="A189" s="235" t="n">
        <v>42675</v>
      </c>
      <c r="B189" s="222" t="n">
        <v>21</v>
      </c>
      <c r="C189" s="22" t="n">
        <v>30</v>
      </c>
      <c r="D189" s="22" t="n">
        <v>4</v>
      </c>
      <c r="E189" s="22" t="n">
        <v>4</v>
      </c>
      <c r="F189" s="22" t="n">
        <v>1</v>
      </c>
      <c r="G189" s="109" t="n">
        <f aca="false">B189*16</f>
        <v>336</v>
      </c>
      <c r="H189" s="109" t="n">
        <f aca="false">(C189*8)+(D189*16)+(E189*16)+(F189*16)</f>
        <v>384</v>
      </c>
      <c r="I189" s="109" t="n">
        <f aca="false">C189*8</f>
        <v>240</v>
      </c>
      <c r="J189" s="109" t="n">
        <f aca="false">SUM(D189:F189)*16</f>
        <v>144</v>
      </c>
      <c r="K189" s="223" t="n">
        <f aca="false">50*G189</f>
        <v>16800</v>
      </c>
      <c r="L189" s="223" t="n">
        <f aca="false">50*H189</f>
        <v>19200</v>
      </c>
      <c r="M189" s="224" t="n">
        <f aca="false">C189*24</f>
        <v>720</v>
      </c>
      <c r="N189" s="241"/>
    </row>
    <row r="190" customFormat="false" ht="12.75" hidden="false" customHeight="false" outlineLevel="0" collapsed="false">
      <c r="A190" s="233" t="n">
        <v>42705</v>
      </c>
      <c r="B190" s="222" t="n">
        <v>21</v>
      </c>
      <c r="C190" s="22" t="n">
        <v>31</v>
      </c>
      <c r="D190" s="22" t="n">
        <v>5</v>
      </c>
      <c r="E190" s="22" t="n">
        <v>4</v>
      </c>
      <c r="F190" s="22" t="n">
        <v>1</v>
      </c>
      <c r="G190" s="109" t="n">
        <f aca="false">B190*16</f>
        <v>336</v>
      </c>
      <c r="H190" s="109" t="n">
        <f aca="false">(C190*8)+(D190*16)+(E190*16)+(F190*16)</f>
        <v>408</v>
      </c>
      <c r="I190" s="109" t="n">
        <f aca="false">C190*8</f>
        <v>248</v>
      </c>
      <c r="J190" s="109" t="n">
        <f aca="false">SUM(D190:F190)*16</f>
        <v>160</v>
      </c>
      <c r="K190" s="223" t="n">
        <f aca="false">50*G190</f>
        <v>16800</v>
      </c>
      <c r="L190" s="223" t="n">
        <f aca="false">50*H190</f>
        <v>20400</v>
      </c>
      <c r="M190" s="224" t="n">
        <f aca="false">C190*24</f>
        <v>744</v>
      </c>
      <c r="N190" s="241"/>
    </row>
    <row r="191" customFormat="false" ht="12.75" hidden="false" customHeight="false" outlineLevel="0" collapsed="false">
      <c r="A191" s="234" t="n">
        <v>42736</v>
      </c>
      <c r="B191" s="222" t="n">
        <v>21</v>
      </c>
      <c r="C191" s="22" t="n">
        <v>31</v>
      </c>
      <c r="D191" s="22" t="n">
        <v>4</v>
      </c>
      <c r="E191" s="22" t="n">
        <v>5</v>
      </c>
      <c r="F191" s="22" t="n">
        <v>1</v>
      </c>
      <c r="G191" s="109" t="n">
        <f aca="false">B191*16</f>
        <v>336</v>
      </c>
      <c r="H191" s="109" t="n">
        <f aca="false">(C191*8)+(D191*16)+(E191*16)+(F191*16)</f>
        <v>408</v>
      </c>
      <c r="I191" s="109" t="n">
        <f aca="false">C191*8</f>
        <v>248</v>
      </c>
      <c r="J191" s="109" t="n">
        <f aca="false">SUM(D191:F191)*16</f>
        <v>160</v>
      </c>
      <c r="K191" s="223" t="n">
        <f aca="false">50*G191</f>
        <v>16800</v>
      </c>
      <c r="L191" s="223" t="n">
        <f aca="false">50*H191</f>
        <v>20400</v>
      </c>
      <c r="M191" s="224" t="n">
        <f aca="false">C191*24</f>
        <v>744</v>
      </c>
      <c r="N191" s="241"/>
    </row>
    <row r="192" customFormat="false" ht="12.75" hidden="false" customHeight="false" outlineLevel="0" collapsed="false">
      <c r="A192" s="235" t="n">
        <v>42767</v>
      </c>
      <c r="B192" s="222" t="n">
        <v>20</v>
      </c>
      <c r="C192" s="22" t="n">
        <v>28</v>
      </c>
      <c r="D192" s="22" t="n">
        <v>4</v>
      </c>
      <c r="E192" s="22" t="n">
        <v>4</v>
      </c>
      <c r="F192" s="22" t="n">
        <v>0</v>
      </c>
      <c r="G192" s="109" t="n">
        <f aca="false">B192*16</f>
        <v>320</v>
      </c>
      <c r="H192" s="109" t="n">
        <f aca="false">(C192*8)+(D192*16)+(E192*16)+(F192*16)</f>
        <v>352</v>
      </c>
      <c r="I192" s="109" t="n">
        <f aca="false">C192*8</f>
        <v>224</v>
      </c>
      <c r="J192" s="109" t="n">
        <f aca="false">SUM(D192:F192)*16</f>
        <v>128</v>
      </c>
      <c r="K192" s="223" t="n">
        <f aca="false">50*G192</f>
        <v>16000</v>
      </c>
      <c r="L192" s="223" t="n">
        <f aca="false">50*H192</f>
        <v>17600</v>
      </c>
      <c r="M192" s="224" t="n">
        <f aca="false">C192*24</f>
        <v>672</v>
      </c>
      <c r="N192" s="241"/>
    </row>
    <row r="193" customFormat="false" ht="12.75" hidden="false" customHeight="false" outlineLevel="0" collapsed="false">
      <c r="A193" s="235" t="n">
        <v>42795</v>
      </c>
      <c r="B193" s="222" t="n">
        <v>23</v>
      </c>
      <c r="C193" s="22" t="n">
        <v>31</v>
      </c>
      <c r="D193" s="22" t="n">
        <v>4</v>
      </c>
      <c r="E193" s="22" t="n">
        <v>4</v>
      </c>
      <c r="F193" s="22" t="n">
        <v>0</v>
      </c>
      <c r="G193" s="109" t="n">
        <f aca="false">B193*16</f>
        <v>368</v>
      </c>
      <c r="H193" s="109" t="n">
        <f aca="false">(C193*8)+(D193*16)+(E193*16)+(F193*16)</f>
        <v>376</v>
      </c>
      <c r="I193" s="109" t="n">
        <f aca="false">C193*8</f>
        <v>248</v>
      </c>
      <c r="J193" s="109" t="n">
        <f aca="false">SUM(D193:F193)*16</f>
        <v>128</v>
      </c>
      <c r="K193" s="223" t="n">
        <f aca="false">50*G193</f>
        <v>18400</v>
      </c>
      <c r="L193" s="223" t="n">
        <f aca="false">50*H193</f>
        <v>18800</v>
      </c>
      <c r="M193" s="224" t="n">
        <f aca="false">C193*24</f>
        <v>744</v>
      </c>
      <c r="N193" s="241"/>
    </row>
    <row r="194" customFormat="false" ht="12.75" hidden="false" customHeight="false" outlineLevel="0" collapsed="false">
      <c r="A194" s="235" t="n">
        <v>42826</v>
      </c>
      <c r="B194" s="222" t="n">
        <v>20</v>
      </c>
      <c r="C194" s="22" t="n">
        <v>30</v>
      </c>
      <c r="D194" s="22" t="n">
        <v>5</v>
      </c>
      <c r="E194" s="22" t="n">
        <v>5</v>
      </c>
      <c r="F194" s="22" t="n">
        <v>0</v>
      </c>
      <c r="G194" s="109" t="n">
        <f aca="false">B194*16</f>
        <v>320</v>
      </c>
      <c r="H194" s="109" t="n">
        <f aca="false">(C194*8)+(D194*16)+(E194*16)+(F194*16)</f>
        <v>400</v>
      </c>
      <c r="I194" s="109" t="n">
        <f aca="false">C194*8</f>
        <v>240</v>
      </c>
      <c r="J194" s="109" t="n">
        <f aca="false">SUM(D194:F194)*16</f>
        <v>160</v>
      </c>
      <c r="K194" s="223" t="n">
        <f aca="false">50*G194</f>
        <v>16000</v>
      </c>
      <c r="L194" s="223" t="n">
        <f aca="false">50*H194</f>
        <v>20000</v>
      </c>
      <c r="M194" s="224" t="n">
        <f aca="false">C194*24</f>
        <v>720</v>
      </c>
      <c r="N194" s="241"/>
    </row>
    <row r="195" customFormat="false" ht="12.75" hidden="false" customHeight="false" outlineLevel="0" collapsed="false">
      <c r="A195" s="235" t="n">
        <v>42856</v>
      </c>
      <c r="B195" s="222" t="n">
        <v>22</v>
      </c>
      <c r="C195" s="22" t="n">
        <v>31</v>
      </c>
      <c r="D195" s="22" t="n">
        <v>4</v>
      </c>
      <c r="E195" s="22" t="n">
        <v>4</v>
      </c>
      <c r="F195" s="22" t="n">
        <v>1</v>
      </c>
      <c r="G195" s="109" t="n">
        <f aca="false">B195*16</f>
        <v>352</v>
      </c>
      <c r="H195" s="109" t="n">
        <f aca="false">(C195*8)+(D195*16)+(E195*16)+(F195*16)</f>
        <v>392</v>
      </c>
      <c r="I195" s="109" t="n">
        <f aca="false">C195*8</f>
        <v>248</v>
      </c>
      <c r="J195" s="109" t="n">
        <f aca="false">SUM(D195:F195)*16</f>
        <v>144</v>
      </c>
      <c r="K195" s="223" t="n">
        <f aca="false">50*G195</f>
        <v>17600</v>
      </c>
      <c r="L195" s="223" t="n">
        <f aca="false">50*H195</f>
        <v>19600</v>
      </c>
      <c r="M195" s="224" t="n">
        <f aca="false">C195*24</f>
        <v>744</v>
      </c>
      <c r="N195" s="241"/>
    </row>
    <row r="196" customFormat="false" ht="12.75" hidden="false" customHeight="false" outlineLevel="0" collapsed="false">
      <c r="A196" s="235" t="n">
        <v>42887</v>
      </c>
      <c r="B196" s="222" t="n">
        <v>22</v>
      </c>
      <c r="C196" s="22" t="n">
        <v>30</v>
      </c>
      <c r="D196" s="22" t="n">
        <v>4</v>
      </c>
      <c r="E196" s="22" t="n">
        <v>4</v>
      </c>
      <c r="F196" s="22" t="n">
        <v>0</v>
      </c>
      <c r="G196" s="109" t="n">
        <f aca="false">B196*16</f>
        <v>352</v>
      </c>
      <c r="H196" s="109" t="n">
        <f aca="false">(C196*8)+(D196*16)+(E196*16)+(F196*16)</f>
        <v>368</v>
      </c>
      <c r="I196" s="109" t="n">
        <f aca="false">C196*8</f>
        <v>240</v>
      </c>
      <c r="J196" s="109" t="n">
        <f aca="false">SUM(D196:F196)*16</f>
        <v>128</v>
      </c>
      <c r="K196" s="223" t="n">
        <f aca="false">50*G196</f>
        <v>17600</v>
      </c>
      <c r="L196" s="223" t="n">
        <f aca="false">50*H196</f>
        <v>18400</v>
      </c>
      <c r="M196" s="224" t="n">
        <f aca="false">C196*24</f>
        <v>720</v>
      </c>
      <c r="N196" s="241"/>
    </row>
    <row r="197" customFormat="false" ht="12.75" hidden="false" customHeight="false" outlineLevel="0" collapsed="false">
      <c r="A197" s="236" t="n">
        <v>42917</v>
      </c>
      <c r="B197" s="222" t="n">
        <v>20</v>
      </c>
      <c r="C197" s="22" t="n">
        <v>31</v>
      </c>
      <c r="D197" s="22" t="n">
        <v>5</v>
      </c>
      <c r="E197" s="22" t="n">
        <v>5</v>
      </c>
      <c r="F197" s="22" t="n">
        <v>1</v>
      </c>
      <c r="G197" s="109" t="n">
        <f aca="false">B197*16</f>
        <v>320</v>
      </c>
      <c r="H197" s="109" t="n">
        <f aca="false">(C197*8)+(D197*16)+(E197*16)+(F197*16)</f>
        <v>424</v>
      </c>
      <c r="I197" s="109" t="n">
        <f aca="false">C197*8</f>
        <v>248</v>
      </c>
      <c r="J197" s="109" t="n">
        <f aca="false">SUM(D197:F197)*16</f>
        <v>176</v>
      </c>
      <c r="K197" s="223" t="n">
        <f aca="false">50*G197</f>
        <v>16000</v>
      </c>
      <c r="L197" s="223" t="n">
        <f aca="false">50*H197</f>
        <v>21200</v>
      </c>
      <c r="M197" s="224" t="n">
        <f aca="false">C197*24</f>
        <v>744</v>
      </c>
      <c r="N197" s="241"/>
    </row>
    <row r="198" customFormat="false" ht="12.75" hidden="false" customHeight="false" outlineLevel="0" collapsed="false">
      <c r="A198" s="236" t="n">
        <v>42948</v>
      </c>
      <c r="B198" s="222" t="n">
        <v>23</v>
      </c>
      <c r="C198" s="22" t="n">
        <v>31</v>
      </c>
      <c r="D198" s="22" t="n">
        <v>4</v>
      </c>
      <c r="E198" s="22" t="n">
        <v>4</v>
      </c>
      <c r="F198" s="22" t="n">
        <v>0</v>
      </c>
      <c r="G198" s="109" t="n">
        <f aca="false">B198*16</f>
        <v>368</v>
      </c>
      <c r="H198" s="109" t="n">
        <f aca="false">(C198*8)+(D198*16)+(E198*16)+(F198*16)</f>
        <v>376</v>
      </c>
      <c r="I198" s="109" t="n">
        <f aca="false">C198*8</f>
        <v>248</v>
      </c>
      <c r="J198" s="109" t="n">
        <f aca="false">SUM(D198:F198)*16</f>
        <v>128</v>
      </c>
      <c r="K198" s="223" t="n">
        <f aca="false">50*G198</f>
        <v>18400</v>
      </c>
      <c r="L198" s="223" t="n">
        <f aca="false">50*H198</f>
        <v>18800</v>
      </c>
      <c r="M198" s="224" t="n">
        <f aca="false">C198*24</f>
        <v>744</v>
      </c>
      <c r="N198" s="241"/>
    </row>
    <row r="199" customFormat="false" ht="12.75" hidden="false" customHeight="false" outlineLevel="0" collapsed="false">
      <c r="A199" s="235" t="n">
        <v>42979</v>
      </c>
      <c r="B199" s="222" t="n">
        <v>20</v>
      </c>
      <c r="C199" s="22" t="n">
        <v>30</v>
      </c>
      <c r="D199" s="22" t="n">
        <v>5</v>
      </c>
      <c r="E199" s="22" t="n">
        <v>4</v>
      </c>
      <c r="F199" s="22" t="n">
        <v>1</v>
      </c>
      <c r="G199" s="109" t="n">
        <f aca="false">B199*16</f>
        <v>320</v>
      </c>
      <c r="H199" s="109" t="n">
        <f aca="false">(C199*8)+(D199*16)+(E199*16)+(F199*16)</f>
        <v>400</v>
      </c>
      <c r="I199" s="109" t="n">
        <f aca="false">C199*8</f>
        <v>240</v>
      </c>
      <c r="J199" s="109" t="n">
        <f aca="false">SUM(D199:F199)*16</f>
        <v>160</v>
      </c>
      <c r="K199" s="223" t="n">
        <f aca="false">50*G199</f>
        <v>16000</v>
      </c>
      <c r="L199" s="223" t="n">
        <f aca="false">50*H199</f>
        <v>20000</v>
      </c>
      <c r="M199" s="224" t="n">
        <f aca="false">C199*24</f>
        <v>720</v>
      </c>
      <c r="N199" s="241"/>
    </row>
    <row r="200" customFormat="false" ht="12.75" hidden="false" customHeight="false" outlineLevel="0" collapsed="false">
      <c r="A200" s="235" t="n">
        <v>43009</v>
      </c>
      <c r="B200" s="222" t="n">
        <v>22</v>
      </c>
      <c r="C200" s="22" t="n">
        <v>31</v>
      </c>
      <c r="D200" s="22" t="n">
        <v>4</v>
      </c>
      <c r="E200" s="22" t="n">
        <v>5</v>
      </c>
      <c r="F200" s="22" t="n">
        <v>0</v>
      </c>
      <c r="G200" s="109" t="n">
        <f aca="false">B200*16</f>
        <v>352</v>
      </c>
      <c r="H200" s="109" t="n">
        <f aca="false">(C200*8)+(D200*16)+(E200*16)+(F200*16)</f>
        <v>392</v>
      </c>
      <c r="I200" s="109" t="n">
        <f aca="false">C200*8</f>
        <v>248</v>
      </c>
      <c r="J200" s="109" t="n">
        <f aca="false">SUM(D200:F200)*16</f>
        <v>144</v>
      </c>
      <c r="K200" s="223" t="n">
        <f aca="false">50*G200</f>
        <v>17600</v>
      </c>
      <c r="L200" s="223" t="n">
        <f aca="false">50*H200</f>
        <v>19600</v>
      </c>
      <c r="M200" s="224" t="n">
        <f aca="false">C200*24</f>
        <v>744</v>
      </c>
      <c r="N200" s="241"/>
    </row>
    <row r="201" customFormat="false" ht="12.75" hidden="false" customHeight="false" outlineLevel="0" collapsed="false">
      <c r="A201" s="235" t="n">
        <v>43040</v>
      </c>
      <c r="B201" s="222" t="n">
        <v>21</v>
      </c>
      <c r="C201" s="22" t="n">
        <v>30</v>
      </c>
      <c r="D201" s="22" t="n">
        <v>4</v>
      </c>
      <c r="E201" s="22" t="n">
        <v>4</v>
      </c>
      <c r="F201" s="22" t="n">
        <v>1</v>
      </c>
      <c r="G201" s="109" t="n">
        <f aca="false">B201*16</f>
        <v>336</v>
      </c>
      <c r="H201" s="109" t="n">
        <f aca="false">(C201*8)+(D201*16)+(E201*16)+(F201*16)</f>
        <v>384</v>
      </c>
      <c r="I201" s="109" t="n">
        <f aca="false">C201*8</f>
        <v>240</v>
      </c>
      <c r="J201" s="109" t="n">
        <f aca="false">SUM(D201:F201)*16</f>
        <v>144</v>
      </c>
      <c r="K201" s="223" t="n">
        <f aca="false">50*G201</f>
        <v>16800</v>
      </c>
      <c r="L201" s="223" t="n">
        <f aca="false">50*H201</f>
        <v>19200</v>
      </c>
      <c r="M201" s="224" t="n">
        <f aca="false">C201*24</f>
        <v>720</v>
      </c>
      <c r="N201" s="241"/>
    </row>
    <row r="202" customFormat="false" ht="12.75" hidden="false" customHeight="false" outlineLevel="0" collapsed="false">
      <c r="A202" s="233" t="n">
        <v>43070</v>
      </c>
      <c r="B202" s="222" t="n">
        <v>20</v>
      </c>
      <c r="C202" s="22" t="n">
        <v>31</v>
      </c>
      <c r="D202" s="22" t="n">
        <v>5</v>
      </c>
      <c r="E202" s="22" t="n">
        <v>5</v>
      </c>
      <c r="F202" s="22" t="n">
        <v>1</v>
      </c>
      <c r="G202" s="109" t="n">
        <f aca="false">B202*16</f>
        <v>320</v>
      </c>
      <c r="H202" s="109" t="n">
        <f aca="false">(C202*8)+(D202*16)+(E202*16)+(F202*16)</f>
        <v>424</v>
      </c>
      <c r="I202" s="109" t="n">
        <f aca="false">C202*8</f>
        <v>248</v>
      </c>
      <c r="J202" s="109" t="n">
        <f aca="false">SUM(D202:F202)*16</f>
        <v>176</v>
      </c>
      <c r="K202" s="223" t="n">
        <f aca="false">50*G202</f>
        <v>16000</v>
      </c>
      <c r="L202" s="223" t="n">
        <f aca="false">50*H202</f>
        <v>21200</v>
      </c>
      <c r="M202" s="224" t="n">
        <f aca="false">C202*24</f>
        <v>744</v>
      </c>
      <c r="N202" s="241"/>
    </row>
    <row r="203" customFormat="false" ht="12.75" hidden="false" customHeight="false" outlineLevel="0" collapsed="false">
      <c r="A203" s="234" t="n">
        <v>43101</v>
      </c>
      <c r="B203" s="222" t="n">
        <v>22</v>
      </c>
      <c r="C203" s="22" t="n">
        <v>31</v>
      </c>
      <c r="D203" s="22" t="n">
        <v>4</v>
      </c>
      <c r="E203" s="22" t="n">
        <v>4</v>
      </c>
      <c r="F203" s="22" t="n">
        <v>1</v>
      </c>
      <c r="G203" s="109" t="n">
        <f aca="false">B203*16</f>
        <v>352</v>
      </c>
      <c r="H203" s="109" t="n">
        <f aca="false">(C203*8)+(D203*16)+(E203*16)+(F203*16)</f>
        <v>392</v>
      </c>
      <c r="I203" s="109" t="n">
        <f aca="false">C203*8</f>
        <v>248</v>
      </c>
      <c r="J203" s="109" t="n">
        <f aca="false">SUM(D203:F203)*16</f>
        <v>144</v>
      </c>
      <c r="K203" s="223" t="n">
        <f aca="false">50*G203</f>
        <v>17600</v>
      </c>
      <c r="L203" s="223" t="n">
        <f aca="false">50*H203</f>
        <v>19600</v>
      </c>
      <c r="M203" s="224" t="n">
        <f aca="false">C203*24</f>
        <v>744</v>
      </c>
      <c r="N203" s="241"/>
    </row>
    <row r="204" customFormat="false" ht="12.75" hidden="false" customHeight="false" outlineLevel="0" collapsed="false">
      <c r="A204" s="235" t="n">
        <v>43132</v>
      </c>
      <c r="B204" s="222" t="n">
        <v>20</v>
      </c>
      <c r="C204" s="22" t="n">
        <v>28</v>
      </c>
      <c r="D204" s="22" t="n">
        <v>4</v>
      </c>
      <c r="E204" s="22" t="n">
        <v>4</v>
      </c>
      <c r="F204" s="22" t="n">
        <v>0</v>
      </c>
      <c r="G204" s="109" t="n">
        <f aca="false">B204*16</f>
        <v>320</v>
      </c>
      <c r="H204" s="109" t="n">
        <f aca="false">(C204*8)+(D204*16)+(E204*16)+(F204*16)</f>
        <v>352</v>
      </c>
      <c r="I204" s="109" t="n">
        <f aca="false">C204*8</f>
        <v>224</v>
      </c>
      <c r="J204" s="109" t="n">
        <f aca="false">SUM(D204:F204)*16</f>
        <v>128</v>
      </c>
      <c r="K204" s="223" t="n">
        <f aca="false">50*G204</f>
        <v>16000</v>
      </c>
      <c r="L204" s="223" t="n">
        <f aca="false">50*H204</f>
        <v>17600</v>
      </c>
      <c r="M204" s="224" t="n">
        <f aca="false">C204*24</f>
        <v>672</v>
      </c>
      <c r="N204" s="241"/>
    </row>
    <row r="205" customFormat="false" ht="12.75" hidden="false" customHeight="false" outlineLevel="0" collapsed="false">
      <c r="A205" s="235" t="n">
        <v>43160</v>
      </c>
      <c r="B205" s="222" t="n">
        <v>22</v>
      </c>
      <c r="C205" s="22" t="n">
        <v>31</v>
      </c>
      <c r="D205" s="22" t="n">
        <v>5</v>
      </c>
      <c r="E205" s="22" t="n">
        <v>4</v>
      </c>
      <c r="F205" s="22" t="n">
        <v>0</v>
      </c>
      <c r="G205" s="109" t="n">
        <f aca="false">B205*16</f>
        <v>352</v>
      </c>
      <c r="H205" s="109" t="n">
        <f aca="false">(C205*8)+(D205*16)+(E205*16)+(F205*16)</f>
        <v>392</v>
      </c>
      <c r="I205" s="109" t="n">
        <f aca="false">C205*8</f>
        <v>248</v>
      </c>
      <c r="J205" s="109" t="n">
        <f aca="false">SUM(D205:F205)*16</f>
        <v>144</v>
      </c>
      <c r="K205" s="223" t="n">
        <f aca="false">50*G205</f>
        <v>17600</v>
      </c>
      <c r="L205" s="223" t="n">
        <f aca="false">50*H205</f>
        <v>19600</v>
      </c>
      <c r="M205" s="224" t="n">
        <f aca="false">C205*24</f>
        <v>744</v>
      </c>
      <c r="N205" s="241"/>
    </row>
    <row r="206" customFormat="false" ht="12.75" hidden="false" customHeight="false" outlineLevel="0" collapsed="false">
      <c r="A206" s="235" t="n">
        <v>43191</v>
      </c>
      <c r="B206" s="222" t="n">
        <v>21</v>
      </c>
      <c r="C206" s="22" t="n">
        <v>30</v>
      </c>
      <c r="D206" s="22" t="n">
        <v>4</v>
      </c>
      <c r="E206" s="22" t="n">
        <v>5</v>
      </c>
      <c r="F206" s="22" t="n">
        <v>0</v>
      </c>
      <c r="G206" s="109" t="n">
        <f aca="false">B206*16</f>
        <v>336</v>
      </c>
      <c r="H206" s="109" t="n">
        <f aca="false">(C206*8)+(D206*16)+(E206*16)+(F206*16)</f>
        <v>384</v>
      </c>
      <c r="I206" s="109" t="n">
        <f aca="false">C206*8</f>
        <v>240</v>
      </c>
      <c r="J206" s="109" t="n">
        <f aca="false">SUM(D206:F206)*16</f>
        <v>144</v>
      </c>
      <c r="K206" s="223" t="n">
        <f aca="false">50*G206</f>
        <v>16800</v>
      </c>
      <c r="L206" s="223" t="n">
        <f aca="false">50*H206</f>
        <v>19200</v>
      </c>
      <c r="M206" s="224" t="n">
        <f aca="false">C206*24</f>
        <v>720</v>
      </c>
      <c r="N206" s="241"/>
    </row>
    <row r="207" customFormat="false" ht="12.75" hidden="false" customHeight="false" outlineLevel="0" collapsed="false">
      <c r="A207" s="235" t="n">
        <v>43221</v>
      </c>
      <c r="B207" s="222" t="n">
        <v>22</v>
      </c>
      <c r="C207" s="22" t="n">
        <v>31</v>
      </c>
      <c r="D207" s="22" t="n">
        <v>4</v>
      </c>
      <c r="E207" s="22" t="n">
        <v>4</v>
      </c>
      <c r="F207" s="22" t="n">
        <v>1</v>
      </c>
      <c r="G207" s="109" t="n">
        <f aca="false">B207*16</f>
        <v>352</v>
      </c>
      <c r="H207" s="109" t="n">
        <f aca="false">(C207*8)+(D207*16)+(E207*16)+(F207*16)</f>
        <v>392</v>
      </c>
      <c r="I207" s="109" t="n">
        <f aca="false">C207*8</f>
        <v>248</v>
      </c>
      <c r="J207" s="109" t="n">
        <f aca="false">SUM(D207:F207)*16</f>
        <v>144</v>
      </c>
      <c r="K207" s="223" t="n">
        <f aca="false">50*G207</f>
        <v>17600</v>
      </c>
      <c r="L207" s="223" t="n">
        <f aca="false">50*H207</f>
        <v>19600</v>
      </c>
      <c r="M207" s="224" t="n">
        <f aca="false">C207*24</f>
        <v>744</v>
      </c>
      <c r="N207" s="241"/>
    </row>
    <row r="208" customFormat="false" ht="12.75" hidden="false" customHeight="false" outlineLevel="0" collapsed="false">
      <c r="A208" s="235" t="n">
        <v>43252</v>
      </c>
      <c r="B208" s="222" t="n">
        <v>21</v>
      </c>
      <c r="C208" s="22" t="n">
        <v>30</v>
      </c>
      <c r="D208" s="22" t="n">
        <v>5</v>
      </c>
      <c r="E208" s="22" t="n">
        <v>4</v>
      </c>
      <c r="F208" s="22" t="n">
        <v>0</v>
      </c>
      <c r="G208" s="109" t="n">
        <f aca="false">B208*16</f>
        <v>336</v>
      </c>
      <c r="H208" s="109" t="n">
        <f aca="false">(C208*8)+(D208*16)+(E208*16)+(F208*16)</f>
        <v>384</v>
      </c>
      <c r="I208" s="109" t="n">
        <f aca="false">C208*8</f>
        <v>240</v>
      </c>
      <c r="J208" s="109" t="n">
        <f aca="false">SUM(D208:F208)*16</f>
        <v>144</v>
      </c>
      <c r="K208" s="223" t="n">
        <f aca="false">50*G208</f>
        <v>16800</v>
      </c>
      <c r="L208" s="223" t="n">
        <f aca="false">50*H208</f>
        <v>19200</v>
      </c>
      <c r="M208" s="224" t="n">
        <f aca="false">C208*24</f>
        <v>720</v>
      </c>
      <c r="N208" s="241"/>
    </row>
    <row r="209" customFormat="false" ht="12.75" hidden="false" customHeight="false" outlineLevel="0" collapsed="false">
      <c r="A209" s="236" t="n">
        <v>43282</v>
      </c>
      <c r="B209" s="222" t="n">
        <v>21</v>
      </c>
      <c r="C209" s="22" t="n">
        <v>31</v>
      </c>
      <c r="D209" s="22" t="n">
        <v>4</v>
      </c>
      <c r="E209" s="22" t="n">
        <v>5</v>
      </c>
      <c r="F209" s="22" t="n">
        <v>1</v>
      </c>
      <c r="G209" s="109" t="n">
        <f aca="false">B209*16</f>
        <v>336</v>
      </c>
      <c r="H209" s="109" t="n">
        <f aca="false">(C209*8)+(D209*16)+(E209*16)+(F209*16)</f>
        <v>408</v>
      </c>
      <c r="I209" s="109" t="n">
        <f aca="false">C209*8</f>
        <v>248</v>
      </c>
      <c r="J209" s="109" t="n">
        <f aca="false">SUM(D209:F209)*16</f>
        <v>160</v>
      </c>
      <c r="K209" s="223" t="n">
        <f aca="false">50*G209</f>
        <v>16800</v>
      </c>
      <c r="L209" s="223" t="n">
        <f aca="false">50*H209</f>
        <v>20400</v>
      </c>
      <c r="M209" s="224" t="n">
        <f aca="false">C209*24</f>
        <v>744</v>
      </c>
      <c r="N209" s="241"/>
    </row>
    <row r="210" customFormat="false" ht="12.75" hidden="false" customHeight="false" outlineLevel="0" collapsed="false">
      <c r="A210" s="236" t="n">
        <v>43313</v>
      </c>
      <c r="B210" s="222" t="n">
        <v>23</v>
      </c>
      <c r="C210" s="22" t="n">
        <v>31</v>
      </c>
      <c r="D210" s="22" t="n">
        <v>4</v>
      </c>
      <c r="E210" s="22" t="n">
        <v>4</v>
      </c>
      <c r="F210" s="22" t="n">
        <v>0</v>
      </c>
      <c r="G210" s="109" t="n">
        <f aca="false">B210*16</f>
        <v>368</v>
      </c>
      <c r="H210" s="109" t="n">
        <f aca="false">(C210*8)+(D210*16)+(E210*16)+(F210*16)</f>
        <v>376</v>
      </c>
      <c r="I210" s="109" t="n">
        <f aca="false">C210*8</f>
        <v>248</v>
      </c>
      <c r="J210" s="109" t="n">
        <f aca="false">SUM(D210:F210)*16</f>
        <v>128</v>
      </c>
      <c r="K210" s="223" t="n">
        <f aca="false">50*G210</f>
        <v>18400</v>
      </c>
      <c r="L210" s="223" t="n">
        <f aca="false">50*H210</f>
        <v>18800</v>
      </c>
      <c r="M210" s="224" t="n">
        <f aca="false">C210*24</f>
        <v>744</v>
      </c>
      <c r="N210" s="241"/>
    </row>
    <row r="211" customFormat="false" ht="12.75" hidden="false" customHeight="false" outlineLevel="0" collapsed="false">
      <c r="A211" s="235" t="n">
        <v>43344</v>
      </c>
      <c r="B211" s="222" t="n">
        <v>19</v>
      </c>
      <c r="C211" s="22" t="n">
        <v>30</v>
      </c>
      <c r="D211" s="22" t="n">
        <v>5</v>
      </c>
      <c r="E211" s="22" t="n">
        <v>5</v>
      </c>
      <c r="F211" s="22" t="n">
        <v>1</v>
      </c>
      <c r="G211" s="109" t="n">
        <f aca="false">B211*16</f>
        <v>304</v>
      </c>
      <c r="H211" s="109" t="n">
        <f aca="false">(C211*8)+(D211*16)+(E211*16)+(F211*16)</f>
        <v>416</v>
      </c>
      <c r="I211" s="109" t="n">
        <f aca="false">C211*8</f>
        <v>240</v>
      </c>
      <c r="J211" s="109" t="n">
        <f aca="false">SUM(D211:F211)*16</f>
        <v>176</v>
      </c>
      <c r="K211" s="223" t="n">
        <f aca="false">50*G211</f>
        <v>15200</v>
      </c>
      <c r="L211" s="223" t="n">
        <f aca="false">50*H211</f>
        <v>20800</v>
      </c>
      <c r="M211" s="224" t="n">
        <f aca="false">C211*24</f>
        <v>720</v>
      </c>
      <c r="N211" s="241"/>
    </row>
    <row r="212" customFormat="false" ht="12.75" hidden="false" customHeight="false" outlineLevel="0" collapsed="false">
      <c r="A212" s="235" t="n">
        <v>43374</v>
      </c>
      <c r="B212" s="222" t="n">
        <v>23</v>
      </c>
      <c r="C212" s="22" t="n">
        <v>31</v>
      </c>
      <c r="D212" s="22" t="n">
        <v>4</v>
      </c>
      <c r="E212" s="22" t="n">
        <v>4</v>
      </c>
      <c r="F212" s="22" t="n">
        <v>0</v>
      </c>
      <c r="G212" s="109" t="n">
        <f aca="false">B212*16</f>
        <v>368</v>
      </c>
      <c r="H212" s="109" t="n">
        <f aca="false">(C212*8)+(D212*16)+(E212*16)+(F212*16)</f>
        <v>376</v>
      </c>
      <c r="I212" s="109" t="n">
        <f aca="false">C212*8</f>
        <v>248</v>
      </c>
      <c r="J212" s="109" t="n">
        <f aca="false">SUM(D212:F212)*16</f>
        <v>128</v>
      </c>
      <c r="K212" s="223" t="n">
        <f aca="false">50*G212</f>
        <v>18400</v>
      </c>
      <c r="L212" s="223" t="n">
        <f aca="false">50*H212</f>
        <v>18800</v>
      </c>
      <c r="M212" s="224" t="n">
        <f aca="false">C212*24</f>
        <v>744</v>
      </c>
      <c r="N212" s="241"/>
    </row>
    <row r="213" customFormat="false" ht="12.75" hidden="false" customHeight="false" outlineLevel="0" collapsed="false">
      <c r="A213" s="235" t="n">
        <v>43405</v>
      </c>
      <c r="B213" s="222" t="n">
        <v>21</v>
      </c>
      <c r="C213" s="22" t="n">
        <v>30</v>
      </c>
      <c r="D213" s="22" t="n">
        <v>4</v>
      </c>
      <c r="E213" s="22" t="n">
        <v>4</v>
      </c>
      <c r="F213" s="22" t="n">
        <v>1</v>
      </c>
      <c r="G213" s="109" t="n">
        <f aca="false">B213*16</f>
        <v>336</v>
      </c>
      <c r="H213" s="109" t="n">
        <f aca="false">(C213*8)+(D213*16)+(E213*16)+(F213*16)</f>
        <v>384</v>
      </c>
      <c r="I213" s="109" t="n">
        <f aca="false">C213*8</f>
        <v>240</v>
      </c>
      <c r="J213" s="109" t="n">
        <f aca="false">SUM(D213:F213)*16</f>
        <v>144</v>
      </c>
      <c r="K213" s="223" t="n">
        <f aca="false">50*G213</f>
        <v>16800</v>
      </c>
      <c r="L213" s="223" t="n">
        <f aca="false">50*H213</f>
        <v>19200</v>
      </c>
      <c r="M213" s="224" t="n">
        <f aca="false">C213*24</f>
        <v>720</v>
      </c>
      <c r="N213" s="241"/>
    </row>
    <row r="214" customFormat="false" ht="13.5" hidden="false" customHeight="false" outlineLevel="0" collapsed="false">
      <c r="A214" s="235" t="n">
        <v>43435</v>
      </c>
      <c r="B214" s="222" t="n">
        <v>20</v>
      </c>
      <c r="C214" s="22" t="n">
        <v>31</v>
      </c>
      <c r="D214" s="22" t="n">
        <v>5</v>
      </c>
      <c r="E214" s="22" t="n">
        <v>5</v>
      </c>
      <c r="F214" s="22" t="n">
        <v>1</v>
      </c>
      <c r="G214" s="109" t="n">
        <f aca="false">B214*16</f>
        <v>320</v>
      </c>
      <c r="H214" s="109" t="n">
        <f aca="false">(C214*8)+(D214*16)+(E214*16)+(F214*16)</f>
        <v>424</v>
      </c>
      <c r="I214" s="109" t="n">
        <f aca="false">C214*8</f>
        <v>248</v>
      </c>
      <c r="J214" s="109" t="n">
        <f aca="false">SUM(D214:F214)*16</f>
        <v>176</v>
      </c>
      <c r="K214" s="223" t="n">
        <f aca="false">50*G214</f>
        <v>16000</v>
      </c>
      <c r="L214" s="223" t="n">
        <f aca="false">50*H214</f>
        <v>21200</v>
      </c>
      <c r="M214" s="224" t="n">
        <f aca="false">C214*24</f>
        <v>744</v>
      </c>
      <c r="N214" s="241"/>
    </row>
    <row r="215" customFormat="false" ht="16.5" hidden="false" customHeight="false" outlineLevel="0" collapsed="false">
      <c r="A215" s="242"/>
      <c r="B215" s="243"/>
      <c r="C215" s="210"/>
      <c r="D215" s="211"/>
      <c r="E215" s="211"/>
      <c r="F215" s="109"/>
      <c r="G215" s="109"/>
      <c r="H215" s="211"/>
      <c r="I215" s="211"/>
      <c r="J215" s="211"/>
      <c r="K215" s="212"/>
      <c r="L215" s="212"/>
      <c r="M215" s="213"/>
      <c r="N215" s="170"/>
    </row>
    <row r="216" customFormat="false" ht="15.75" hidden="false" customHeight="false" outlineLevel="0" collapsed="false">
      <c r="A216" s="244" t="s">
        <v>157</v>
      </c>
      <c r="B216" s="245"/>
      <c r="C216" s="246"/>
      <c r="D216" s="247"/>
      <c r="E216" s="247"/>
      <c r="F216" s="22"/>
      <c r="G216" s="22"/>
      <c r="H216" s="208"/>
      <c r="I216" s="208"/>
      <c r="J216" s="208"/>
      <c r="K216" s="248"/>
      <c r="L216" s="248"/>
      <c r="M216" s="249"/>
      <c r="N216" s="103"/>
    </row>
    <row r="217" customFormat="false" ht="12.75" hidden="false" customHeight="false" outlineLevel="0" collapsed="false">
      <c r="A217" s="250" t="str">
        <f aca="false">[3]Cals_peak!D5</f>
        <v>Aug-Dec01</v>
      </c>
      <c r="B217" s="251" t="n">
        <f aca="false">SUM(B6:B10)</f>
        <v>106</v>
      </c>
      <c r="C217" s="252" t="n">
        <f aca="false">SUM(C6:C10)</f>
        <v>153</v>
      </c>
      <c r="D217" s="252" t="n">
        <f aca="false">SUM(D6:D10)</f>
        <v>22</v>
      </c>
      <c r="E217" s="252" t="n">
        <f aca="false">SUM(E6:E10)</f>
        <v>22</v>
      </c>
      <c r="F217" s="252" t="n">
        <f aca="false">SUM(F6:F10)</f>
        <v>3</v>
      </c>
      <c r="G217" s="252" t="n">
        <f aca="false">SUM(G6:G10)</f>
        <v>1696</v>
      </c>
      <c r="H217" s="252" t="n">
        <f aca="false">SUM(H6:H10)</f>
        <v>1976</v>
      </c>
      <c r="I217" s="109" t="n">
        <f aca="false">C217*8</f>
        <v>1224</v>
      </c>
      <c r="J217" s="109" t="n">
        <f aca="false">SUM(D217:F217)*16</f>
        <v>752</v>
      </c>
      <c r="K217" s="223" t="n">
        <f aca="false">50*G217</f>
        <v>84800</v>
      </c>
      <c r="L217" s="223" t="n">
        <f aca="false">50*H217</f>
        <v>98800</v>
      </c>
      <c r="M217" s="253" t="n">
        <f aca="false">SUM(M6:M10)</f>
        <v>3672</v>
      </c>
      <c r="N217" s="226"/>
    </row>
    <row r="218" customFormat="false" ht="12.75" hidden="false" customHeight="false" outlineLevel="0" collapsed="false">
      <c r="A218" s="254" t="s">
        <v>88</v>
      </c>
      <c r="B218" s="251" t="n">
        <f aca="false">SUM(B11:B22)</f>
        <v>255</v>
      </c>
      <c r="C218" s="252" t="n">
        <f aca="false">SUM(C11:C22)</f>
        <v>365</v>
      </c>
      <c r="D218" s="252" t="n">
        <f aca="false">SUM(D11:D22)</f>
        <v>52</v>
      </c>
      <c r="E218" s="252" t="n">
        <f aca="false">SUM(E11:E22)</f>
        <v>52</v>
      </c>
      <c r="F218" s="252" t="n">
        <f aca="false">SUM(F11:F22)</f>
        <v>6</v>
      </c>
      <c r="G218" s="252" t="n">
        <f aca="false">SUM(G11:G22)</f>
        <v>4080</v>
      </c>
      <c r="H218" s="252" t="n">
        <f aca="false">SUM(H11:H22)</f>
        <v>4680</v>
      </c>
      <c r="I218" s="109" t="n">
        <f aca="false">C218*8</f>
        <v>2920</v>
      </c>
      <c r="J218" s="109" t="n">
        <f aca="false">SUM(D218:F218)*16</f>
        <v>1760</v>
      </c>
      <c r="K218" s="223" t="n">
        <f aca="false">50*G218</f>
        <v>204000</v>
      </c>
      <c r="L218" s="223" t="n">
        <f aca="false">50*H218</f>
        <v>234000</v>
      </c>
      <c r="M218" s="253" t="n">
        <f aca="false">SUM(M11:M22)</f>
        <v>8760</v>
      </c>
      <c r="N218" s="232"/>
    </row>
    <row r="219" customFormat="false" ht="12.75" hidden="false" customHeight="false" outlineLevel="0" collapsed="false">
      <c r="A219" s="254" t="s">
        <v>89</v>
      </c>
      <c r="B219" s="251" t="n">
        <f aca="false">SUM(B23:B34)</f>
        <v>255</v>
      </c>
      <c r="C219" s="252" t="n">
        <f aca="false">SUM(C23:C34)</f>
        <v>365</v>
      </c>
      <c r="D219" s="252" t="n">
        <f aca="false">SUM(D23:D34)</f>
        <v>52</v>
      </c>
      <c r="E219" s="252" t="n">
        <f aca="false">SUM(E23:E34)</f>
        <v>52</v>
      </c>
      <c r="F219" s="252" t="n">
        <f aca="false">SUM(F23:F34)</f>
        <v>6</v>
      </c>
      <c r="G219" s="252" t="n">
        <f aca="false">SUM(G23:G34)</f>
        <v>4080</v>
      </c>
      <c r="H219" s="252" t="n">
        <f aca="false">SUM(H23:H34)</f>
        <v>4680</v>
      </c>
      <c r="I219" s="109" t="n">
        <f aca="false">C219*8</f>
        <v>2920</v>
      </c>
      <c r="J219" s="109" t="n">
        <f aca="false">SUM(D219:F219)*16</f>
        <v>1760</v>
      </c>
      <c r="K219" s="223" t="n">
        <f aca="false">50*G219</f>
        <v>204000</v>
      </c>
      <c r="L219" s="223" t="n">
        <f aca="false">50*H219</f>
        <v>234000</v>
      </c>
      <c r="M219" s="253" t="n">
        <f aca="false">SUM(M23:M34)</f>
        <v>8760</v>
      </c>
      <c r="N219" s="232"/>
    </row>
    <row r="220" customFormat="false" ht="12.75" hidden="false" customHeight="false" outlineLevel="0" collapsed="false">
      <c r="A220" s="254" t="s">
        <v>90</v>
      </c>
      <c r="B220" s="251" t="n">
        <f aca="false">SUM(B35:B46)</f>
        <v>257</v>
      </c>
      <c r="C220" s="252" t="n">
        <f aca="false">SUM(C35:C46)</f>
        <v>366</v>
      </c>
      <c r="D220" s="252" t="n">
        <f aca="false">SUM(D35:D46)</f>
        <v>51</v>
      </c>
      <c r="E220" s="252" t="n">
        <f aca="false">SUM(E35:E46)</f>
        <v>52</v>
      </c>
      <c r="F220" s="252" t="n">
        <f aca="false">SUM(F35:F46)</f>
        <v>6</v>
      </c>
      <c r="G220" s="252" t="n">
        <f aca="false">SUM(G35:G46)</f>
        <v>4112</v>
      </c>
      <c r="H220" s="252" t="n">
        <f aca="false">SUM(H35:H46)</f>
        <v>4672</v>
      </c>
      <c r="I220" s="109" t="n">
        <f aca="false">C220*8</f>
        <v>2928</v>
      </c>
      <c r="J220" s="109" t="n">
        <f aca="false">SUM(D220:F220)*16</f>
        <v>1744</v>
      </c>
      <c r="K220" s="223" t="n">
        <f aca="false">50*G220</f>
        <v>205600</v>
      </c>
      <c r="L220" s="223" t="n">
        <f aca="false">50*H220</f>
        <v>233600</v>
      </c>
      <c r="M220" s="253" t="n">
        <f aca="false">SUM(M35:M46)</f>
        <v>8784</v>
      </c>
      <c r="N220" s="232"/>
    </row>
    <row r="221" customFormat="false" ht="12.75" hidden="false" customHeight="false" outlineLevel="0" collapsed="false">
      <c r="A221" s="255" t="s">
        <v>91</v>
      </c>
      <c r="B221" s="251" t="n">
        <f aca="false">SUM(B47:B58)</f>
        <v>255</v>
      </c>
      <c r="C221" s="252" t="n">
        <f aca="false">SUM(C47:C58)</f>
        <v>365</v>
      </c>
      <c r="D221" s="252" t="n">
        <f aca="false">SUM(D47:D58)</f>
        <v>52</v>
      </c>
      <c r="E221" s="252" t="n">
        <f aca="false">SUM(E47:E58)</f>
        <v>52</v>
      </c>
      <c r="F221" s="252" t="n">
        <f aca="false">SUM(F47:F58)</f>
        <v>6</v>
      </c>
      <c r="G221" s="252" t="n">
        <f aca="false">SUM(G47:G58)</f>
        <v>4080</v>
      </c>
      <c r="H221" s="252" t="n">
        <f aca="false">SUM(H47:H58)</f>
        <v>4680</v>
      </c>
      <c r="I221" s="109" t="n">
        <f aca="false">C221*8</f>
        <v>2920</v>
      </c>
      <c r="J221" s="109" t="n">
        <f aca="false">SUM(D221:F221)*16</f>
        <v>1760</v>
      </c>
      <c r="K221" s="223" t="n">
        <f aca="false">50*G221</f>
        <v>204000</v>
      </c>
      <c r="L221" s="223" t="n">
        <f aca="false">50*H221</f>
        <v>234000</v>
      </c>
      <c r="M221" s="253" t="n">
        <f aca="false">SUM(M47:M58)</f>
        <v>8760</v>
      </c>
      <c r="N221" s="232"/>
    </row>
    <row r="222" customFormat="false" ht="12.75" hidden="false" customHeight="false" outlineLevel="0" collapsed="false">
      <c r="A222" s="254" t="s">
        <v>158</v>
      </c>
      <c r="B222" s="251" t="n">
        <f aca="false">SUM(B59:B70)</f>
        <v>254</v>
      </c>
      <c r="C222" s="252" t="n">
        <f aca="false">SUM(C59:C70)</f>
        <v>365</v>
      </c>
      <c r="D222" s="252" t="n">
        <f aca="false">SUM(D59:D70)</f>
        <v>52</v>
      </c>
      <c r="E222" s="252" t="n">
        <f aca="false">SUM(E59:E70)</f>
        <v>53</v>
      </c>
      <c r="F222" s="252" t="n">
        <f aca="false">SUM(F59:F70)</f>
        <v>6</v>
      </c>
      <c r="G222" s="252" t="n">
        <f aca="false">SUM(G59:G70)</f>
        <v>4064</v>
      </c>
      <c r="H222" s="252" t="n">
        <f aca="false">SUM(H59:H70)</f>
        <v>4696</v>
      </c>
      <c r="I222" s="109" t="n">
        <f aca="false">C222*8</f>
        <v>2920</v>
      </c>
      <c r="J222" s="109" t="n">
        <f aca="false">SUM(D222:F222)*16</f>
        <v>1776</v>
      </c>
      <c r="K222" s="223" t="n">
        <f aca="false">50*G222</f>
        <v>203200</v>
      </c>
      <c r="L222" s="223" t="n">
        <f aca="false">50*H222</f>
        <v>234800</v>
      </c>
      <c r="M222" s="253" t="n">
        <f aca="false">SUM(M59:M70)</f>
        <v>8760</v>
      </c>
      <c r="N222" s="232"/>
    </row>
    <row r="223" customFormat="false" ht="12.75" hidden="false" customHeight="false" outlineLevel="0" collapsed="false">
      <c r="A223" s="254" t="s">
        <v>159</v>
      </c>
      <c r="B223" s="251" t="n">
        <f aca="false">SUM(B71:B82)</f>
        <v>255</v>
      </c>
      <c r="C223" s="252" t="n">
        <f aca="false">SUM(C71:C82)</f>
        <v>365</v>
      </c>
      <c r="D223" s="252" t="n">
        <f aca="false">SUM(D71:D82)</f>
        <v>52</v>
      </c>
      <c r="E223" s="252" t="n">
        <f aca="false">SUM(E71:E82)</f>
        <v>52</v>
      </c>
      <c r="F223" s="252" t="n">
        <f aca="false">SUM(F71:F82)</f>
        <v>6</v>
      </c>
      <c r="G223" s="252" t="n">
        <f aca="false">SUM(G71:G82)</f>
        <v>4080</v>
      </c>
      <c r="H223" s="252" t="n">
        <f aca="false">SUM(H71:H82)</f>
        <v>4680</v>
      </c>
      <c r="I223" s="109" t="n">
        <f aca="false">C223*8</f>
        <v>2920</v>
      </c>
      <c r="J223" s="109" t="n">
        <f aca="false">SUM(D223:F223)*16</f>
        <v>1760</v>
      </c>
      <c r="K223" s="223" t="n">
        <f aca="false">50*G223</f>
        <v>204000</v>
      </c>
      <c r="L223" s="223" t="n">
        <f aca="false">50*H223</f>
        <v>234000</v>
      </c>
      <c r="M223" s="253" t="n">
        <f aca="false">SUM(M71:M82)</f>
        <v>8760</v>
      </c>
      <c r="N223" s="232"/>
    </row>
    <row r="224" customFormat="false" ht="12.75" hidden="false" customHeight="false" outlineLevel="0" collapsed="false">
      <c r="A224" s="254" t="s">
        <v>160</v>
      </c>
      <c r="B224" s="251" t="n">
        <f aca="false">SUM(B83:B94)</f>
        <v>256</v>
      </c>
      <c r="C224" s="252" t="n">
        <f aca="false">SUM(C83:C94)</f>
        <v>366</v>
      </c>
      <c r="D224" s="252" t="n">
        <f aca="false">SUM(D83:D94)</f>
        <v>52</v>
      </c>
      <c r="E224" s="252" t="n">
        <f aca="false">SUM(E83:E94)</f>
        <v>52</v>
      </c>
      <c r="F224" s="252" t="n">
        <f aca="false">SUM(F83:F94)</f>
        <v>6</v>
      </c>
      <c r="G224" s="252" t="n">
        <f aca="false">SUM(G83:G94)</f>
        <v>4096</v>
      </c>
      <c r="H224" s="252" t="n">
        <f aca="false">SUM(H83:H94)</f>
        <v>4688</v>
      </c>
      <c r="I224" s="109" t="n">
        <f aca="false">C224*8</f>
        <v>2928</v>
      </c>
      <c r="J224" s="109" t="n">
        <f aca="false">SUM(D224:F224)*16</f>
        <v>1760</v>
      </c>
      <c r="K224" s="223" t="n">
        <f aca="false">50*G224</f>
        <v>204800</v>
      </c>
      <c r="L224" s="223" t="n">
        <f aca="false">50*H224</f>
        <v>234400</v>
      </c>
      <c r="M224" s="253" t="n">
        <f aca="false">SUM(M83:M94)</f>
        <v>8784</v>
      </c>
      <c r="N224" s="232"/>
    </row>
    <row r="225" customFormat="false" ht="12.75" hidden="false" customHeight="false" outlineLevel="0" collapsed="false">
      <c r="A225" s="254" t="s">
        <v>161</v>
      </c>
      <c r="B225" s="251" t="n">
        <f aca="false">SUM(B95:B106)</f>
        <v>256</v>
      </c>
      <c r="C225" s="252" t="n">
        <f aca="false">SUM(C95:C106)</f>
        <v>365</v>
      </c>
      <c r="D225" s="252" t="n">
        <f aca="false">SUM(D95:D106)</f>
        <v>51</v>
      </c>
      <c r="E225" s="252" t="n">
        <f aca="false">SUM(E95:E106)</f>
        <v>52</v>
      </c>
      <c r="F225" s="252" t="n">
        <f aca="false">SUM(F95:F106)</f>
        <v>6</v>
      </c>
      <c r="G225" s="252" t="n">
        <f aca="false">SUM(G95:G106)</f>
        <v>4096</v>
      </c>
      <c r="H225" s="252" t="n">
        <f aca="false">SUM(H95:H106)</f>
        <v>4664</v>
      </c>
      <c r="I225" s="109" t="n">
        <f aca="false">C225*8</f>
        <v>2920</v>
      </c>
      <c r="J225" s="109" t="n">
        <f aca="false">SUM(D225:F225)*16</f>
        <v>1744</v>
      </c>
      <c r="K225" s="223" t="n">
        <f aca="false">50*G225</f>
        <v>204800</v>
      </c>
      <c r="L225" s="223" t="n">
        <f aca="false">50*H225</f>
        <v>233200</v>
      </c>
      <c r="M225" s="253" t="n">
        <f aca="false">SUM(M95:M106)</f>
        <v>8760</v>
      </c>
      <c r="N225" s="232"/>
    </row>
    <row r="226" customFormat="false" ht="12.75" hidden="false" customHeight="false" outlineLevel="0" collapsed="false">
      <c r="A226" s="255" t="s">
        <v>162</v>
      </c>
      <c r="B226" s="251" t="n">
        <f aca="false">SUM(B107:B118)</f>
        <v>256</v>
      </c>
      <c r="C226" s="252" t="n">
        <f aca="false">SUM(C107:C118)</f>
        <v>365</v>
      </c>
      <c r="D226" s="252" t="n">
        <f aca="false">SUM(D107:D118)</f>
        <v>51</v>
      </c>
      <c r="E226" s="252" t="n">
        <f aca="false">SUM(E107:E118)</f>
        <v>52</v>
      </c>
      <c r="F226" s="252" t="n">
        <f aca="false">SUM(F107:F118)</f>
        <v>6</v>
      </c>
      <c r="G226" s="252" t="n">
        <f aca="false">SUM(G107:G118)</f>
        <v>4096</v>
      </c>
      <c r="H226" s="252" t="n">
        <f aca="false">SUM(H107:H118)</f>
        <v>4664</v>
      </c>
      <c r="I226" s="109" t="n">
        <f aca="false">C226*8</f>
        <v>2920</v>
      </c>
      <c r="J226" s="109" t="n">
        <f aca="false">SUM(D226:F226)*16</f>
        <v>1744</v>
      </c>
      <c r="K226" s="223" t="n">
        <f aca="false">50*G226</f>
        <v>204800</v>
      </c>
      <c r="L226" s="223" t="n">
        <f aca="false">50*H226</f>
        <v>233200</v>
      </c>
      <c r="M226" s="253" t="n">
        <f aca="false">SUM(M107:M118)</f>
        <v>8760</v>
      </c>
      <c r="N226" s="232"/>
    </row>
    <row r="227" customFormat="false" ht="12.75" hidden="false" customHeight="false" outlineLevel="0" collapsed="false">
      <c r="A227" s="254" t="s">
        <v>163</v>
      </c>
      <c r="B227" s="251" t="n">
        <f aca="false">SUM(B119:B130)</f>
        <v>255</v>
      </c>
      <c r="C227" s="252" t="n">
        <f aca="false">SUM(C119:C130)</f>
        <v>365</v>
      </c>
      <c r="D227" s="252" t="n">
        <f aca="false">SUM(D119:D130)</f>
        <v>52</v>
      </c>
      <c r="E227" s="252" t="n">
        <f aca="false">SUM(E119:E130)</f>
        <v>52</v>
      </c>
      <c r="F227" s="252" t="n">
        <f aca="false">SUM(F119:F130)</f>
        <v>6</v>
      </c>
      <c r="G227" s="252" t="n">
        <f aca="false">SUM(G119:G130)</f>
        <v>4080</v>
      </c>
      <c r="H227" s="252" t="n">
        <f aca="false">SUM(H119:H130)</f>
        <v>4680</v>
      </c>
      <c r="I227" s="109" t="n">
        <f aca="false">C227*8</f>
        <v>2920</v>
      </c>
      <c r="J227" s="109" t="n">
        <f aca="false">SUM(D227:F227)*16</f>
        <v>1760</v>
      </c>
      <c r="K227" s="223" t="n">
        <f aca="false">50*G227</f>
        <v>204000</v>
      </c>
      <c r="L227" s="223" t="n">
        <f aca="false">50*H227</f>
        <v>234000</v>
      </c>
      <c r="M227" s="253" t="n">
        <f aca="false">SUM(M119:M130)</f>
        <v>8760</v>
      </c>
      <c r="N227" s="232"/>
    </row>
    <row r="228" customFormat="false" ht="12.75" hidden="false" customHeight="false" outlineLevel="0" collapsed="false">
      <c r="A228" s="254" t="s">
        <v>164</v>
      </c>
      <c r="B228" s="251" t="n">
        <f aca="false">SUM(B131:B142)</f>
        <v>255</v>
      </c>
      <c r="C228" s="252" t="n">
        <f aca="false">SUM(C131:C142)</f>
        <v>366</v>
      </c>
      <c r="D228" s="252" t="n">
        <f aca="false">SUM(D131:D142)</f>
        <v>52</v>
      </c>
      <c r="E228" s="252" t="n">
        <f aca="false">SUM(E131:E142)</f>
        <v>53</v>
      </c>
      <c r="F228" s="252" t="n">
        <f aca="false">SUM(F131:F142)</f>
        <v>6</v>
      </c>
      <c r="G228" s="252" t="n">
        <f aca="false">SUM(G131:G142)</f>
        <v>4080</v>
      </c>
      <c r="H228" s="252" t="n">
        <f aca="false">SUM(H131:H142)</f>
        <v>4704</v>
      </c>
      <c r="I228" s="109" t="n">
        <f aca="false">C228*8</f>
        <v>2928</v>
      </c>
      <c r="J228" s="109" t="n">
        <f aca="false">SUM(D228:F228)*16</f>
        <v>1776</v>
      </c>
      <c r="K228" s="223" t="n">
        <f aca="false">50*G228</f>
        <v>204000</v>
      </c>
      <c r="L228" s="223" t="n">
        <f aca="false">50*H228</f>
        <v>235200</v>
      </c>
      <c r="M228" s="253" t="n">
        <f aca="false">SUM(M131:M142)</f>
        <v>8784</v>
      </c>
      <c r="N228" s="232"/>
    </row>
    <row r="229" customFormat="false" ht="12.75" hidden="false" customHeight="false" outlineLevel="0" collapsed="false">
      <c r="A229" s="254" t="s">
        <v>165</v>
      </c>
      <c r="B229" s="251" t="n">
        <f aca="false">SUM(B143:B154)</f>
        <v>255</v>
      </c>
      <c r="C229" s="252" t="n">
        <f aca="false">SUM(C143:C154)</f>
        <v>365</v>
      </c>
      <c r="D229" s="252" t="n">
        <f aca="false">SUM(D143:D154)</f>
        <v>52</v>
      </c>
      <c r="E229" s="252" t="n">
        <f aca="false">SUM(E143:E154)</f>
        <v>52</v>
      </c>
      <c r="F229" s="252" t="n">
        <f aca="false">SUM(F143:F154)</f>
        <v>6</v>
      </c>
      <c r="G229" s="252" t="n">
        <f aca="false">SUM(G143:G154)</f>
        <v>4080</v>
      </c>
      <c r="H229" s="252" t="n">
        <f aca="false">SUM(H143:H154)</f>
        <v>4680</v>
      </c>
      <c r="I229" s="109" t="n">
        <f aca="false">C229*8</f>
        <v>2920</v>
      </c>
      <c r="J229" s="109" t="n">
        <f aca="false">SUM(D229:F229)*16</f>
        <v>1760</v>
      </c>
      <c r="K229" s="223" t="n">
        <f aca="false">50*G229</f>
        <v>204000</v>
      </c>
      <c r="L229" s="223" t="n">
        <f aca="false">50*H229</f>
        <v>234000</v>
      </c>
      <c r="M229" s="253" t="n">
        <f aca="false">SUM(M143:M154)</f>
        <v>8760</v>
      </c>
      <c r="N229" s="232"/>
    </row>
    <row r="230" customFormat="false" ht="12.75" hidden="false" customHeight="false" outlineLevel="0" collapsed="false">
      <c r="A230" s="254" t="s">
        <v>166</v>
      </c>
      <c r="B230" s="251" t="n">
        <f aca="false">SUM(B155:B166)</f>
        <v>255</v>
      </c>
      <c r="C230" s="252" t="n">
        <f aca="false">SUM(C155:C166)</f>
        <v>365</v>
      </c>
      <c r="D230" s="252" t="n">
        <f aca="false">SUM(D155:D166)</f>
        <v>52</v>
      </c>
      <c r="E230" s="252" t="n">
        <f aca="false">SUM(E155:E166)</f>
        <v>52</v>
      </c>
      <c r="F230" s="252" t="n">
        <f aca="false">SUM(F155:F166)</f>
        <v>6</v>
      </c>
      <c r="G230" s="252" t="n">
        <f aca="false">SUM(G155:G166)</f>
        <v>4080</v>
      </c>
      <c r="H230" s="252" t="n">
        <f aca="false">SUM(H155:H166)</f>
        <v>4680</v>
      </c>
      <c r="I230" s="109" t="n">
        <f aca="false">C230*8</f>
        <v>2920</v>
      </c>
      <c r="J230" s="109" t="n">
        <f aca="false">SUM(D230:F230)*16</f>
        <v>1760</v>
      </c>
      <c r="K230" s="223" t="n">
        <f aca="false">50*G230</f>
        <v>204000</v>
      </c>
      <c r="L230" s="223" t="n">
        <f aca="false">50*H230</f>
        <v>234000</v>
      </c>
      <c r="M230" s="253" t="n">
        <f aca="false">SUM(M155:M166)</f>
        <v>8760</v>
      </c>
      <c r="N230" s="232"/>
    </row>
    <row r="231" customFormat="false" ht="12.75" hidden="false" customHeight="false" outlineLevel="0" collapsed="false">
      <c r="A231" s="255" t="s">
        <v>167</v>
      </c>
      <c r="B231" s="251" t="n">
        <f aca="false">SUM(B167:B178)</f>
        <v>256</v>
      </c>
      <c r="C231" s="252" t="n">
        <f aca="false">SUM(C167:C178)</f>
        <v>365</v>
      </c>
      <c r="D231" s="252" t="n">
        <f aca="false">SUM(D167:D178)</f>
        <v>51</v>
      </c>
      <c r="E231" s="252" t="n">
        <f aca="false">SUM(E167:E178)</f>
        <v>52</v>
      </c>
      <c r="F231" s="252" t="n">
        <f aca="false">SUM(F167:F178)</f>
        <v>6</v>
      </c>
      <c r="G231" s="252" t="n">
        <f aca="false">SUM(G167:G178)</f>
        <v>4096</v>
      </c>
      <c r="H231" s="252" t="n">
        <f aca="false">SUM(H167:H178)</f>
        <v>4664</v>
      </c>
      <c r="I231" s="109" t="n">
        <f aca="false">C231*8</f>
        <v>2920</v>
      </c>
      <c r="J231" s="109" t="n">
        <f aca="false">SUM(D231:F231)*16</f>
        <v>1744</v>
      </c>
      <c r="K231" s="223" t="n">
        <f aca="false">50*G231</f>
        <v>204800</v>
      </c>
      <c r="L231" s="223" t="n">
        <f aca="false">50*H231</f>
        <v>233200</v>
      </c>
      <c r="M231" s="253" t="n">
        <f aca="false">SUM(M167:M178)</f>
        <v>8760</v>
      </c>
      <c r="N231" s="232"/>
    </row>
    <row r="232" customFormat="false" ht="12.75" hidden="false" customHeight="false" outlineLevel="0" collapsed="false">
      <c r="A232" s="254" t="s">
        <v>168</v>
      </c>
      <c r="B232" s="251" t="n">
        <f aca="false">SUM(B179:B190)</f>
        <v>255</v>
      </c>
      <c r="C232" s="252" t="n">
        <f aca="false">SUM(C179:C190)</f>
        <v>366</v>
      </c>
      <c r="D232" s="252" t="n">
        <f aca="false">SUM(D179:D190)</f>
        <v>53</v>
      </c>
      <c r="E232" s="252" t="n">
        <f aca="false">SUM(E179:E190)</f>
        <v>52</v>
      </c>
      <c r="F232" s="252" t="n">
        <f aca="false">SUM(F179:F190)</f>
        <v>6</v>
      </c>
      <c r="G232" s="252" t="n">
        <f aca="false">SUM(G179:G190)</f>
        <v>4080</v>
      </c>
      <c r="H232" s="252" t="n">
        <f aca="false">SUM(H179:H190)</f>
        <v>4704</v>
      </c>
      <c r="I232" s="109" t="n">
        <f aca="false">C232*8</f>
        <v>2928</v>
      </c>
      <c r="J232" s="109" t="n">
        <f aca="false">SUM(D232:F232)*16</f>
        <v>1776</v>
      </c>
      <c r="K232" s="223" t="n">
        <f aca="false">50*G232</f>
        <v>204000</v>
      </c>
      <c r="L232" s="223" t="n">
        <f aca="false">50*H232</f>
        <v>235200</v>
      </c>
      <c r="M232" s="253" t="n">
        <f aca="false">SUM(M179:M190)</f>
        <v>8784</v>
      </c>
      <c r="N232" s="232"/>
    </row>
    <row r="233" customFormat="false" ht="12.75" hidden="false" customHeight="false" outlineLevel="0" collapsed="false">
      <c r="A233" s="254" t="s">
        <v>169</v>
      </c>
      <c r="B233" s="251" t="n">
        <f aca="false">SUM(B191:B202)</f>
        <v>254</v>
      </c>
      <c r="C233" s="252" t="n">
        <f aca="false">SUM(C191:C202)</f>
        <v>365</v>
      </c>
      <c r="D233" s="252" t="n">
        <f aca="false">SUM(D191:D202)</f>
        <v>52</v>
      </c>
      <c r="E233" s="252" t="n">
        <f aca="false">SUM(E191:E202)</f>
        <v>53</v>
      </c>
      <c r="F233" s="252" t="n">
        <f aca="false">SUM(F191:F202)</f>
        <v>6</v>
      </c>
      <c r="G233" s="252" t="n">
        <f aca="false">SUM(G191:G202)</f>
        <v>4064</v>
      </c>
      <c r="H233" s="252" t="n">
        <f aca="false">SUM(H191:H202)</f>
        <v>4696</v>
      </c>
      <c r="I233" s="109" t="n">
        <f aca="false">C233*8</f>
        <v>2920</v>
      </c>
      <c r="J233" s="109" t="n">
        <f aca="false">SUM(D233:F233)*16</f>
        <v>1776</v>
      </c>
      <c r="K233" s="223" t="n">
        <f aca="false">50*G233</f>
        <v>203200</v>
      </c>
      <c r="L233" s="223" t="n">
        <f aca="false">50*H233</f>
        <v>234800</v>
      </c>
      <c r="M233" s="253" t="n">
        <f aca="false">SUM(M191:M202)</f>
        <v>8760</v>
      </c>
      <c r="N233" s="232"/>
    </row>
    <row r="234" customFormat="false" ht="13.5" hidden="false" customHeight="false" outlineLevel="0" collapsed="false">
      <c r="A234" s="254" t="s">
        <v>170</v>
      </c>
      <c r="B234" s="251" t="n">
        <f aca="false">SUM(B203:B214)</f>
        <v>255</v>
      </c>
      <c r="C234" s="252" t="n">
        <f aca="false">SUM(C203:C214)</f>
        <v>365</v>
      </c>
      <c r="D234" s="252" t="n">
        <f aca="false">SUM(D203:D214)</f>
        <v>52</v>
      </c>
      <c r="E234" s="252" t="n">
        <f aca="false">SUM(E203:E214)</f>
        <v>52</v>
      </c>
      <c r="F234" s="252" t="n">
        <f aca="false">SUM(F203:F214)</f>
        <v>6</v>
      </c>
      <c r="G234" s="252" t="n">
        <f aca="false">SUM(G203:G214)</f>
        <v>4080</v>
      </c>
      <c r="H234" s="252" t="n">
        <f aca="false">SUM(H203:H214)</f>
        <v>4680</v>
      </c>
      <c r="I234" s="109" t="n">
        <f aca="false">C234*8</f>
        <v>2920</v>
      </c>
      <c r="J234" s="109" t="n">
        <f aca="false">SUM(D234:F234)*16</f>
        <v>1760</v>
      </c>
      <c r="K234" s="223" t="n">
        <f aca="false">50*G234</f>
        <v>204000</v>
      </c>
      <c r="L234" s="223" t="n">
        <f aca="false">50*H234</f>
        <v>234000</v>
      </c>
      <c r="M234" s="253" t="n">
        <f aca="false">SUM(M203:M214)</f>
        <v>8760</v>
      </c>
      <c r="N234" s="232"/>
    </row>
    <row r="235" customFormat="false" ht="13.5" hidden="false" customHeight="false" outlineLevel="0" collapsed="false">
      <c r="A235" s="256"/>
      <c r="B235" s="251"/>
      <c r="C235" s="257"/>
      <c r="D235" s="258"/>
      <c r="E235" s="258"/>
      <c r="F235" s="258"/>
      <c r="G235" s="258"/>
      <c r="H235" s="252"/>
      <c r="I235" s="252"/>
      <c r="J235" s="252"/>
      <c r="K235" s="259"/>
      <c r="L235" s="259"/>
      <c r="M235" s="253"/>
      <c r="N235" s="232"/>
    </row>
    <row r="236" customFormat="false" ht="15.75" hidden="false" customHeight="false" outlineLevel="0" collapsed="false">
      <c r="A236" s="260" t="s">
        <v>171</v>
      </c>
      <c r="B236" s="245"/>
      <c r="C236" s="246"/>
      <c r="D236" s="247"/>
      <c r="E236" s="247"/>
      <c r="F236" s="22"/>
      <c r="G236" s="22"/>
      <c r="H236" s="208"/>
      <c r="I236" s="208"/>
      <c r="J236" s="208"/>
      <c r="K236" s="248"/>
      <c r="L236" s="248"/>
      <c r="M236" s="249"/>
      <c r="N236" s="103"/>
    </row>
    <row r="237" customFormat="false" ht="12.75" hidden="false" customHeight="false" outlineLevel="0" collapsed="false">
      <c r="A237" s="250" t="s">
        <v>172</v>
      </c>
      <c r="B237" s="251" t="n">
        <v>44</v>
      </c>
      <c r="C237" s="257" t="n">
        <v>62</v>
      </c>
      <c r="D237" s="252" t="n">
        <f aca="false">SUM(D5:D6)</f>
        <v>8</v>
      </c>
      <c r="E237" s="252" t="n">
        <f aca="false">SUM(E5:E6)</f>
        <v>9</v>
      </c>
      <c r="F237" s="252" t="n">
        <f aca="false">SUM(F5:F6)</f>
        <v>1</v>
      </c>
      <c r="G237" s="252" t="n">
        <f aca="false">SUM(G5:G6)</f>
        <v>704</v>
      </c>
      <c r="H237" s="252" t="n">
        <f aca="false">SUM(H5:H6)</f>
        <v>784</v>
      </c>
      <c r="I237" s="109" t="n">
        <f aca="false">C237*8</f>
        <v>496</v>
      </c>
      <c r="J237" s="109" t="n">
        <f aca="false">SUM(D237:F237)*16</f>
        <v>288</v>
      </c>
      <c r="K237" s="261" t="n">
        <f aca="false">50*G237</f>
        <v>35200</v>
      </c>
      <c r="L237" s="261" t="n">
        <f aca="false">50*H237</f>
        <v>39200</v>
      </c>
      <c r="M237" s="253" t="n">
        <f aca="false">SUM(M5:M6)</f>
        <v>1488</v>
      </c>
      <c r="N237" s="232"/>
    </row>
    <row r="238" customFormat="false" ht="12.75" hidden="false" customHeight="false" outlineLevel="0" collapsed="false">
      <c r="A238" s="254" t="s">
        <v>173</v>
      </c>
      <c r="B238" s="251" t="n">
        <v>44</v>
      </c>
      <c r="C238" s="257" t="n">
        <v>62</v>
      </c>
      <c r="D238" s="252" t="n">
        <f aca="false">SUM(D17:D18)</f>
        <v>9</v>
      </c>
      <c r="E238" s="252" t="n">
        <f aca="false">SUM(E17:E18)</f>
        <v>8</v>
      </c>
      <c r="F238" s="252" t="n">
        <f aca="false">SUM(F17:F18)</f>
        <v>1</v>
      </c>
      <c r="G238" s="252" t="n">
        <f aca="false">SUM(G17:G18)</f>
        <v>704</v>
      </c>
      <c r="H238" s="252" t="n">
        <f aca="false">SUM(H17:H18)</f>
        <v>784</v>
      </c>
      <c r="I238" s="109" t="n">
        <f aca="false">C238*8</f>
        <v>496</v>
      </c>
      <c r="J238" s="109" t="n">
        <f aca="false">SUM(D238:F238)*16</f>
        <v>288</v>
      </c>
      <c r="K238" s="261" t="n">
        <f aca="false">50*G238</f>
        <v>35200</v>
      </c>
      <c r="L238" s="261" t="n">
        <f aca="false">50*H238</f>
        <v>39200</v>
      </c>
      <c r="M238" s="253" t="n">
        <f aca="false">SUM(M17:M18)</f>
        <v>1488</v>
      </c>
      <c r="N238" s="232"/>
    </row>
    <row r="239" customFormat="false" ht="12.75" hidden="false" customHeight="false" outlineLevel="0" collapsed="false">
      <c r="A239" s="254" t="s">
        <v>174</v>
      </c>
      <c r="B239" s="251" t="n">
        <v>43</v>
      </c>
      <c r="C239" s="257" t="n">
        <v>62</v>
      </c>
      <c r="D239" s="252" t="n">
        <f aca="false">SUM(D29:D30)</f>
        <v>9</v>
      </c>
      <c r="E239" s="252" t="n">
        <f aca="false">SUM(E29:E30)</f>
        <v>9</v>
      </c>
      <c r="F239" s="252" t="n">
        <f aca="false">SUM(F29:F30)</f>
        <v>1</v>
      </c>
      <c r="G239" s="252" t="n">
        <f aca="false">SUM(G29:G30)</f>
        <v>688</v>
      </c>
      <c r="H239" s="252" t="n">
        <f aca="false">SUM(H29:H30)</f>
        <v>800</v>
      </c>
      <c r="I239" s="109" t="n">
        <f aca="false">C239*8</f>
        <v>496</v>
      </c>
      <c r="J239" s="109" t="n">
        <f aca="false">SUM(D239:F239)*16</f>
        <v>304</v>
      </c>
      <c r="K239" s="261" t="n">
        <f aca="false">50*G239</f>
        <v>34400</v>
      </c>
      <c r="L239" s="261" t="n">
        <f aca="false">50*H239</f>
        <v>40000</v>
      </c>
      <c r="M239" s="253" t="n">
        <f aca="false">SUM(M29:M30)</f>
        <v>1488</v>
      </c>
      <c r="N239" s="232"/>
    </row>
    <row r="240" customFormat="false" ht="12.75" hidden="false" customHeight="false" outlineLevel="0" collapsed="false">
      <c r="A240" s="254" t="s">
        <v>175</v>
      </c>
      <c r="B240" s="251" t="n">
        <v>43</v>
      </c>
      <c r="C240" s="257" t="n">
        <v>62</v>
      </c>
      <c r="D240" s="252" t="n">
        <f aca="false">SUM(D41:D42)</f>
        <v>9</v>
      </c>
      <c r="E240" s="252" t="n">
        <f aca="false">SUM(E41:E42)</f>
        <v>9</v>
      </c>
      <c r="F240" s="252" t="n">
        <f aca="false">SUM(F41:F42)</f>
        <v>1</v>
      </c>
      <c r="G240" s="252" t="n">
        <f aca="false">SUM(G41:G42)</f>
        <v>688</v>
      </c>
      <c r="H240" s="252" t="n">
        <f aca="false">SUM(H41:H42)</f>
        <v>800</v>
      </c>
      <c r="I240" s="109" t="n">
        <f aca="false">C240*8</f>
        <v>496</v>
      </c>
      <c r="J240" s="109" t="n">
        <f aca="false">SUM(D240:F240)*16</f>
        <v>304</v>
      </c>
      <c r="K240" s="261" t="n">
        <f aca="false">50*G240</f>
        <v>34400</v>
      </c>
      <c r="L240" s="261" t="n">
        <f aca="false">50*H240</f>
        <v>40000</v>
      </c>
      <c r="M240" s="253" t="n">
        <f aca="false">SUM(M41:M42)</f>
        <v>1488</v>
      </c>
      <c r="N240" s="232"/>
    </row>
    <row r="241" customFormat="false" ht="12.75" hidden="false" customHeight="false" outlineLevel="0" collapsed="false">
      <c r="A241" s="255" t="s">
        <v>176</v>
      </c>
      <c r="B241" s="251" t="n">
        <v>43</v>
      </c>
      <c r="C241" s="257" t="n">
        <v>62</v>
      </c>
      <c r="D241" s="252" t="n">
        <f aca="false">SUM(D53:D54)</f>
        <v>9</v>
      </c>
      <c r="E241" s="252" t="n">
        <f aca="false">SUM(E53:E54)</f>
        <v>9</v>
      </c>
      <c r="F241" s="252" t="n">
        <f aca="false">SUM(F53:F54)</f>
        <v>1</v>
      </c>
      <c r="G241" s="252" t="n">
        <f aca="false">SUM(G53:G54)</f>
        <v>688</v>
      </c>
      <c r="H241" s="252" t="n">
        <f aca="false">SUM(H53:H54)</f>
        <v>800</v>
      </c>
      <c r="I241" s="109" t="n">
        <f aca="false">C241*8</f>
        <v>496</v>
      </c>
      <c r="J241" s="109" t="n">
        <f aca="false">SUM(D241:F241)*16</f>
        <v>304</v>
      </c>
      <c r="K241" s="261" t="n">
        <f aca="false">50*G241</f>
        <v>34400</v>
      </c>
      <c r="L241" s="261" t="n">
        <f aca="false">50*H241</f>
        <v>40000</v>
      </c>
      <c r="M241" s="253" t="n">
        <f aca="false">SUM(M53:M54)</f>
        <v>1488</v>
      </c>
      <c r="N241" s="232"/>
    </row>
    <row r="242" customFormat="false" ht="12.75" hidden="false" customHeight="false" outlineLevel="0" collapsed="false">
      <c r="A242" s="250" t="s">
        <v>177</v>
      </c>
      <c r="B242" s="251" t="n">
        <v>43</v>
      </c>
      <c r="C242" s="257" t="n">
        <v>62</v>
      </c>
      <c r="D242" s="252" t="n">
        <f aca="false">SUM(D65:D66)</f>
        <v>9</v>
      </c>
      <c r="E242" s="252" t="n">
        <f aca="false">SUM(E65:E66)</f>
        <v>9</v>
      </c>
      <c r="F242" s="252" t="n">
        <f aca="false">SUM(F65:F66)</f>
        <v>1</v>
      </c>
      <c r="G242" s="252" t="n">
        <f aca="false">SUM(G65:G66)</f>
        <v>688</v>
      </c>
      <c r="H242" s="252" t="n">
        <f aca="false">SUM(H65:H66)</f>
        <v>800</v>
      </c>
      <c r="I242" s="109" t="n">
        <f aca="false">C242*8</f>
        <v>496</v>
      </c>
      <c r="J242" s="109" t="n">
        <f aca="false">SUM(D242:F242)*16</f>
        <v>304</v>
      </c>
      <c r="K242" s="261" t="n">
        <f aca="false">50*G242</f>
        <v>34400</v>
      </c>
      <c r="L242" s="261" t="n">
        <f aca="false">50*H242</f>
        <v>40000</v>
      </c>
      <c r="M242" s="253" t="n">
        <f aca="false">SUM(M65:M66)</f>
        <v>1488</v>
      </c>
      <c r="N242" s="232"/>
    </row>
    <row r="243" customFormat="false" ht="12.75" hidden="false" customHeight="false" outlineLevel="0" collapsed="false">
      <c r="A243" s="254" t="s">
        <v>178</v>
      </c>
      <c r="B243" s="251" t="n">
        <v>44</v>
      </c>
      <c r="C243" s="257" t="n">
        <v>62</v>
      </c>
      <c r="D243" s="252" t="n">
        <f aca="false">SUM(D77:D78)</f>
        <v>8</v>
      </c>
      <c r="E243" s="252" t="n">
        <f aca="false">SUM(E77:E78)</f>
        <v>9</v>
      </c>
      <c r="F243" s="252" t="n">
        <f aca="false">SUM(F77:F78)</f>
        <v>1</v>
      </c>
      <c r="G243" s="252" t="n">
        <f aca="false">SUM(G77:G78)</f>
        <v>704</v>
      </c>
      <c r="H243" s="252" t="n">
        <f aca="false">SUM(H77:H78)</f>
        <v>784</v>
      </c>
      <c r="I243" s="109" t="n">
        <f aca="false">C243*8</f>
        <v>496</v>
      </c>
      <c r="J243" s="109" t="n">
        <f aca="false">SUM(D243:F243)*16</f>
        <v>288</v>
      </c>
      <c r="K243" s="261" t="n">
        <f aca="false">50*G243</f>
        <v>35200</v>
      </c>
      <c r="L243" s="261" t="n">
        <f aca="false">50*H243</f>
        <v>39200</v>
      </c>
      <c r="M243" s="253" t="n">
        <f aca="false">SUM(M77:M78)</f>
        <v>1488</v>
      </c>
      <c r="N243" s="232"/>
    </row>
    <row r="244" customFormat="false" ht="12.75" hidden="false" customHeight="false" outlineLevel="0" collapsed="false">
      <c r="A244" s="254" t="s">
        <v>179</v>
      </c>
      <c r="B244" s="251" t="n">
        <v>43</v>
      </c>
      <c r="C244" s="257" t="n">
        <v>62</v>
      </c>
      <c r="D244" s="252" t="n">
        <f aca="false">SUM(D89:D90)</f>
        <v>9</v>
      </c>
      <c r="E244" s="252" t="n">
        <f aca="false">SUM(E89:E90)</f>
        <v>9</v>
      </c>
      <c r="F244" s="252" t="n">
        <f aca="false">SUM(F89:F90)</f>
        <v>1</v>
      </c>
      <c r="G244" s="252" t="n">
        <f aca="false">SUM(G89:G90)</f>
        <v>688</v>
      </c>
      <c r="H244" s="252" t="n">
        <f aca="false">SUM(H89:H90)</f>
        <v>800</v>
      </c>
      <c r="I244" s="109" t="n">
        <f aca="false">C244*8</f>
        <v>496</v>
      </c>
      <c r="J244" s="109" t="n">
        <f aca="false">SUM(D244:F244)*16</f>
        <v>304</v>
      </c>
      <c r="K244" s="261" t="n">
        <f aca="false">50*G244</f>
        <v>34400</v>
      </c>
      <c r="L244" s="261" t="n">
        <f aca="false">50*H244</f>
        <v>40000</v>
      </c>
      <c r="M244" s="253" t="n">
        <f aca="false">SUM(M89:M90)</f>
        <v>1488</v>
      </c>
      <c r="N244" s="232"/>
    </row>
    <row r="245" customFormat="false" ht="12.75" hidden="false" customHeight="false" outlineLevel="0" collapsed="false">
      <c r="A245" s="254" t="s">
        <v>180</v>
      </c>
      <c r="B245" s="251" t="n">
        <v>44</v>
      </c>
      <c r="C245" s="257" t="n">
        <v>62</v>
      </c>
      <c r="D245" s="252" t="n">
        <f aca="false">SUM(D101:D102)</f>
        <v>8</v>
      </c>
      <c r="E245" s="252" t="n">
        <f aca="false">SUM(E101:E102)</f>
        <v>9</v>
      </c>
      <c r="F245" s="252" t="n">
        <f aca="false">SUM(F101:F102)</f>
        <v>1</v>
      </c>
      <c r="G245" s="252" t="n">
        <f aca="false">SUM(G101:G102)</f>
        <v>704</v>
      </c>
      <c r="H245" s="252" t="n">
        <f aca="false">SUM(H101:H102)</f>
        <v>784</v>
      </c>
      <c r="I245" s="109" t="n">
        <f aca="false">C245*8</f>
        <v>496</v>
      </c>
      <c r="J245" s="109" t="n">
        <f aca="false">SUM(D245:F245)*16</f>
        <v>288</v>
      </c>
      <c r="K245" s="261" t="n">
        <f aca="false">50*G245</f>
        <v>35200</v>
      </c>
      <c r="L245" s="261" t="n">
        <f aca="false">50*H245</f>
        <v>39200</v>
      </c>
      <c r="M245" s="253" t="n">
        <f aca="false">SUM(M101:M102)</f>
        <v>1488</v>
      </c>
      <c r="N245" s="232"/>
    </row>
    <row r="246" customFormat="false" ht="12.75" hidden="false" customHeight="false" outlineLevel="0" collapsed="false">
      <c r="A246" s="255" t="s">
        <v>181</v>
      </c>
      <c r="B246" s="262" t="n">
        <v>43</v>
      </c>
      <c r="C246" s="263" t="n">
        <v>62</v>
      </c>
      <c r="D246" s="264" t="n">
        <f aca="false">SUM(D113:D114)</f>
        <v>9</v>
      </c>
      <c r="E246" s="264" t="n">
        <f aca="false">SUM(E113:E114)</f>
        <v>9</v>
      </c>
      <c r="F246" s="264" t="n">
        <f aca="false">SUM(F113:F114)</f>
        <v>1</v>
      </c>
      <c r="G246" s="264" t="n">
        <f aca="false">SUM(G113:G114)</f>
        <v>688</v>
      </c>
      <c r="H246" s="264" t="n">
        <f aca="false">SUM(H113:H114)</f>
        <v>800</v>
      </c>
      <c r="I246" s="109" t="n">
        <f aca="false">C246*8</f>
        <v>496</v>
      </c>
      <c r="J246" s="109" t="n">
        <f aca="false">SUM(D246:F246)*16</f>
        <v>304</v>
      </c>
      <c r="K246" s="261" t="n">
        <f aca="false">50*G246</f>
        <v>34400</v>
      </c>
      <c r="L246" s="261" t="n">
        <f aca="false">50*H246</f>
        <v>40000</v>
      </c>
      <c r="M246" s="265" t="n">
        <f aca="false">SUM(M113:M114)</f>
        <v>1488</v>
      </c>
      <c r="N246" s="232"/>
    </row>
    <row r="247" customFormat="false" ht="12.75" hidden="false" customHeight="false" outlineLevel="0" collapsed="false">
      <c r="A247" s="250" t="s">
        <v>182</v>
      </c>
      <c r="B247" s="266" t="n">
        <v>43</v>
      </c>
      <c r="C247" s="267" t="n">
        <v>62</v>
      </c>
      <c r="D247" s="268"/>
      <c r="E247" s="268"/>
      <c r="F247" s="268"/>
      <c r="G247" s="268"/>
      <c r="H247" s="269"/>
      <c r="I247" s="269"/>
      <c r="J247" s="269"/>
      <c r="K247" s="270"/>
      <c r="L247" s="270"/>
      <c r="M247" s="271"/>
      <c r="N247" s="232"/>
    </row>
    <row r="248" customFormat="false" ht="12.75" hidden="false" customHeight="false" outlineLevel="0" collapsed="false">
      <c r="A248" s="254" t="s">
        <v>183</v>
      </c>
      <c r="B248" s="251" t="n">
        <v>44</v>
      </c>
      <c r="C248" s="257" t="n">
        <v>62</v>
      </c>
      <c r="D248" s="258"/>
      <c r="E248" s="258"/>
      <c r="F248" s="258"/>
      <c r="G248" s="258"/>
      <c r="H248" s="252"/>
      <c r="I248" s="252"/>
      <c r="J248" s="252"/>
      <c r="K248" s="259"/>
      <c r="L248" s="259"/>
      <c r="M248" s="253"/>
      <c r="N248" s="232"/>
    </row>
    <row r="249" customFormat="false" ht="12.75" hidden="false" customHeight="false" outlineLevel="0" collapsed="false">
      <c r="A249" s="254" t="s">
        <v>184</v>
      </c>
      <c r="B249" s="251" t="n">
        <v>44</v>
      </c>
      <c r="C249" s="257" t="n">
        <v>62</v>
      </c>
      <c r="D249" s="258"/>
      <c r="E249" s="258"/>
      <c r="F249" s="258"/>
      <c r="G249" s="258"/>
      <c r="H249" s="252"/>
      <c r="I249" s="252"/>
      <c r="J249" s="252"/>
      <c r="K249" s="259"/>
      <c r="L249" s="259"/>
      <c r="M249" s="253"/>
      <c r="N249" s="232"/>
    </row>
    <row r="250" customFormat="false" ht="12.75" hidden="false" customHeight="false" outlineLevel="0" collapsed="false">
      <c r="A250" s="254" t="s">
        <v>185</v>
      </c>
      <c r="B250" s="251" t="n">
        <v>43</v>
      </c>
      <c r="C250" s="257" t="n">
        <v>62</v>
      </c>
      <c r="D250" s="258"/>
      <c r="E250" s="258"/>
      <c r="F250" s="258"/>
      <c r="G250" s="258"/>
      <c r="H250" s="252"/>
      <c r="I250" s="252"/>
      <c r="J250" s="252"/>
      <c r="K250" s="259"/>
      <c r="L250" s="259"/>
      <c r="M250" s="253"/>
      <c r="N250" s="232"/>
    </row>
    <row r="251" customFormat="false" ht="12.75" hidden="false" customHeight="false" outlineLevel="0" collapsed="false">
      <c r="A251" s="255" t="s">
        <v>186</v>
      </c>
      <c r="B251" s="251" t="n">
        <v>44</v>
      </c>
      <c r="C251" s="257" t="n">
        <v>62</v>
      </c>
      <c r="D251" s="258"/>
      <c r="E251" s="258"/>
      <c r="F251" s="258"/>
      <c r="G251" s="258"/>
      <c r="H251" s="252"/>
      <c r="I251" s="252"/>
      <c r="J251" s="252"/>
      <c r="K251" s="259"/>
      <c r="L251" s="259"/>
      <c r="M251" s="253"/>
      <c r="N251" s="232"/>
    </row>
    <row r="252" customFormat="false" ht="12.75" hidden="false" customHeight="false" outlineLevel="0" collapsed="false">
      <c r="A252" s="250" t="s">
        <v>187</v>
      </c>
      <c r="B252" s="251" t="n">
        <v>43</v>
      </c>
      <c r="C252" s="257" t="n">
        <v>62</v>
      </c>
      <c r="D252" s="258"/>
      <c r="E252" s="258"/>
      <c r="F252" s="258"/>
      <c r="G252" s="258"/>
      <c r="H252" s="252"/>
      <c r="I252" s="252"/>
      <c r="J252" s="252"/>
      <c r="K252" s="259"/>
      <c r="L252" s="259"/>
      <c r="M252" s="253"/>
      <c r="N252" s="232"/>
    </row>
    <row r="253" customFormat="false" ht="12.75" hidden="false" customHeight="false" outlineLevel="0" collapsed="false">
      <c r="A253" s="254" t="s">
        <v>188</v>
      </c>
      <c r="B253" s="251" t="n">
        <v>43</v>
      </c>
      <c r="C253" s="257" t="n">
        <v>62</v>
      </c>
      <c r="D253" s="258"/>
      <c r="E253" s="258"/>
      <c r="F253" s="258"/>
      <c r="G253" s="258"/>
      <c r="H253" s="252"/>
      <c r="I253" s="252"/>
      <c r="J253" s="252"/>
      <c r="K253" s="259"/>
      <c r="L253" s="259"/>
      <c r="M253" s="253"/>
      <c r="N253" s="232"/>
    </row>
    <row r="254" customFormat="false" ht="12.75" hidden="false" customHeight="false" outlineLevel="0" collapsed="false">
      <c r="A254" s="254" t="s">
        <v>189</v>
      </c>
      <c r="B254" s="272" t="n">
        <v>44</v>
      </c>
      <c r="C254" s="273" t="n">
        <v>62</v>
      </c>
      <c r="D254" s="274"/>
      <c r="E254" s="274"/>
      <c r="F254" s="274"/>
      <c r="G254" s="274"/>
      <c r="H254" s="275"/>
      <c r="I254" s="275"/>
      <c r="J254" s="275"/>
      <c r="K254" s="276"/>
      <c r="L254" s="276"/>
      <c r="M254" s="277"/>
      <c r="N254" s="2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H60" activeCellId="0" sqref="H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0.28"/>
  </cols>
  <sheetData>
    <row r="1" customFormat="false" ht="12.75" hidden="false" customHeight="false" outlineLevel="0" collapsed="false">
      <c r="A1" s="278" t="s">
        <v>190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customFormat="false" ht="12.75" hidden="false" customHeight="false" outlineLevel="0" collapsed="false">
      <c r="A2" s="279"/>
      <c r="B2" s="279" t="s">
        <v>191</v>
      </c>
      <c r="C2" s="279" t="s">
        <v>192</v>
      </c>
      <c r="D2" s="279" t="s">
        <v>193</v>
      </c>
      <c r="E2" s="279" t="s">
        <v>194</v>
      </c>
      <c r="F2" s="279" t="s">
        <v>140</v>
      </c>
      <c r="G2" s="279" t="s">
        <v>195</v>
      </c>
      <c r="H2" s="279" t="s">
        <v>196</v>
      </c>
      <c r="I2" s="279" t="s">
        <v>197</v>
      </c>
      <c r="J2" s="279" t="s">
        <v>143</v>
      </c>
      <c r="K2" s="279" t="s">
        <v>198</v>
      </c>
      <c r="L2" s="279" t="s">
        <v>135</v>
      </c>
      <c r="M2" s="279" t="s">
        <v>136</v>
      </c>
    </row>
    <row r="3" customFormat="false" ht="12.75" hidden="false" customHeight="false" outlineLevel="0" collapsed="false">
      <c r="A3" s="280" t="s">
        <v>199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</row>
    <row r="4" customFormat="false" ht="12.75" hidden="false" customHeight="false" outlineLevel="0" collapsed="false">
      <c r="A4" s="281" t="n">
        <v>100</v>
      </c>
      <c r="B4" s="282" t="n">
        <v>0.95</v>
      </c>
      <c r="C4" s="282" t="n">
        <v>0.95</v>
      </c>
      <c r="D4" s="282" t="n">
        <v>0.919922074055667</v>
      </c>
      <c r="E4" s="282" t="n">
        <v>0.919922074055667</v>
      </c>
      <c r="F4" s="282" t="n">
        <v>1.05</v>
      </c>
      <c r="G4" s="282" t="n">
        <v>0.955</v>
      </c>
      <c r="H4" s="282" t="n">
        <v>0.955</v>
      </c>
      <c r="I4" s="282" t="n">
        <v>0.955</v>
      </c>
      <c r="J4" s="282" t="n">
        <v>0.955</v>
      </c>
      <c r="K4" s="282" t="n">
        <v>0.919922074055667</v>
      </c>
      <c r="L4" s="282" t="n">
        <v>0.919922074055667</v>
      </c>
      <c r="M4" s="282" t="n">
        <v>0.95</v>
      </c>
    </row>
    <row r="5" customFormat="false" ht="12.75" hidden="false" customHeight="false" outlineLevel="0" collapsed="false">
      <c r="A5" s="281" t="n">
        <v>200</v>
      </c>
      <c r="B5" s="282" t="n">
        <v>0.9</v>
      </c>
      <c r="C5" s="282" t="n">
        <v>0.9</v>
      </c>
      <c r="D5" s="282" t="n">
        <v>0.876557155332527</v>
      </c>
      <c r="E5" s="282" t="n">
        <v>0.876557155332527</v>
      </c>
      <c r="F5" s="282" t="n">
        <v>0.85</v>
      </c>
      <c r="G5" s="282" t="n">
        <v>0.81</v>
      </c>
      <c r="H5" s="282" t="n">
        <v>0.81</v>
      </c>
      <c r="I5" s="282" t="n">
        <v>0.81</v>
      </c>
      <c r="J5" s="282" t="n">
        <v>0.81</v>
      </c>
      <c r="K5" s="282" t="n">
        <v>0.876557155332527</v>
      </c>
      <c r="L5" s="282" t="n">
        <v>0.876557155332527</v>
      </c>
      <c r="M5" s="282" t="n">
        <v>0.9</v>
      </c>
    </row>
    <row r="6" customFormat="false" ht="12.75" hidden="false" customHeight="false" outlineLevel="0" collapsed="false">
      <c r="A6" s="281" t="n">
        <v>300</v>
      </c>
      <c r="B6" s="282" t="n">
        <v>0.85</v>
      </c>
      <c r="C6" s="282" t="n">
        <v>0.85</v>
      </c>
      <c r="D6" s="282" t="n">
        <v>0.85706971699111</v>
      </c>
      <c r="E6" s="282" t="n">
        <v>0.85706971699111</v>
      </c>
      <c r="F6" s="282" t="n">
        <v>0.75</v>
      </c>
      <c r="G6" s="282" t="n">
        <v>0.81</v>
      </c>
      <c r="H6" s="282" t="n">
        <v>0.81</v>
      </c>
      <c r="I6" s="282" t="n">
        <v>0.81</v>
      </c>
      <c r="J6" s="282" t="n">
        <v>0.81</v>
      </c>
      <c r="K6" s="282" t="n">
        <v>0.85706971699111</v>
      </c>
      <c r="L6" s="282" t="n">
        <v>0.85706971699111</v>
      </c>
      <c r="M6" s="282" t="n">
        <v>0.85</v>
      </c>
    </row>
    <row r="7" customFormat="false" ht="12.75" hidden="false" customHeight="false" outlineLevel="0" collapsed="false">
      <c r="A7" s="281" t="n">
        <v>400</v>
      </c>
      <c r="B7" s="282" t="n">
        <v>0.85</v>
      </c>
      <c r="C7" s="282" t="n">
        <v>0.85</v>
      </c>
      <c r="D7" s="282" t="n">
        <v>0.851997293397017</v>
      </c>
      <c r="E7" s="282" t="n">
        <v>0.851997293397017</v>
      </c>
      <c r="F7" s="282" t="n">
        <v>0.75</v>
      </c>
      <c r="G7" s="282" t="n">
        <v>0.81</v>
      </c>
      <c r="H7" s="282" t="n">
        <v>0.81</v>
      </c>
      <c r="I7" s="282" t="n">
        <v>0.81</v>
      </c>
      <c r="J7" s="282" t="n">
        <v>0.81</v>
      </c>
      <c r="K7" s="282" t="n">
        <v>0.851997293397017</v>
      </c>
      <c r="L7" s="282" t="n">
        <v>0.851997293397017</v>
      </c>
      <c r="M7" s="282" t="n">
        <v>0.85</v>
      </c>
    </row>
    <row r="8" customFormat="false" ht="12.75" hidden="false" customHeight="false" outlineLevel="0" collapsed="false">
      <c r="A8" s="281" t="n">
        <v>500</v>
      </c>
      <c r="B8" s="282" t="n">
        <v>0.88</v>
      </c>
      <c r="C8" s="282" t="n">
        <v>0.88</v>
      </c>
      <c r="D8" s="282" t="n">
        <v>0.862518519257101</v>
      </c>
      <c r="E8" s="282" t="n">
        <v>0.862518519257101</v>
      </c>
      <c r="F8" s="282" t="n">
        <v>0.815</v>
      </c>
      <c r="G8" s="282" t="n">
        <v>0.855</v>
      </c>
      <c r="H8" s="282" t="n">
        <v>0.855</v>
      </c>
      <c r="I8" s="282" t="n">
        <v>0.855</v>
      </c>
      <c r="J8" s="282" t="n">
        <v>0.855</v>
      </c>
      <c r="K8" s="282" t="n">
        <v>0.862518519257101</v>
      </c>
      <c r="L8" s="282" t="n">
        <v>0.862518519257101</v>
      </c>
      <c r="M8" s="282" t="n">
        <v>0.88</v>
      </c>
    </row>
    <row r="9" customFormat="false" ht="12.75" hidden="false" customHeight="false" outlineLevel="0" collapsed="false">
      <c r="A9" s="281" t="n">
        <v>600</v>
      </c>
      <c r="B9" s="282" t="n">
        <v>1.25</v>
      </c>
      <c r="C9" s="282" t="n">
        <v>1.25</v>
      </c>
      <c r="D9" s="282" t="n">
        <v>0.865677075493122</v>
      </c>
      <c r="E9" s="282" t="n">
        <v>0.865677075493122</v>
      </c>
      <c r="F9" s="282" t="n">
        <v>0.825</v>
      </c>
      <c r="G9" s="282" t="n">
        <v>0.965</v>
      </c>
      <c r="H9" s="282" t="n">
        <v>0.965</v>
      </c>
      <c r="I9" s="282" t="n">
        <v>0.965</v>
      </c>
      <c r="J9" s="282" t="n">
        <v>0.965</v>
      </c>
      <c r="K9" s="282" t="n">
        <v>0.865677075493122</v>
      </c>
      <c r="L9" s="282" t="n">
        <v>0.865677075493122</v>
      </c>
      <c r="M9" s="282" t="n">
        <v>1.25</v>
      </c>
    </row>
    <row r="10" customFormat="false" ht="12.75" hidden="false" customHeight="false" outlineLevel="0" collapsed="false">
      <c r="A10" s="281" t="n">
        <v>2300</v>
      </c>
      <c r="B10" s="282" t="n">
        <v>1.25</v>
      </c>
      <c r="C10" s="282" t="n">
        <v>1.25</v>
      </c>
      <c r="D10" s="282" t="n">
        <v>1.40606677325376</v>
      </c>
      <c r="E10" s="282" t="n">
        <v>1.40606677325376</v>
      </c>
      <c r="F10" s="282" t="n">
        <v>1.595</v>
      </c>
      <c r="G10" s="282" t="n">
        <v>1.58</v>
      </c>
      <c r="H10" s="282" t="n">
        <v>1.58</v>
      </c>
      <c r="I10" s="282" t="n">
        <v>1.58</v>
      </c>
      <c r="J10" s="282" t="n">
        <v>1.58</v>
      </c>
      <c r="K10" s="282" t="n">
        <v>1.40606677325376</v>
      </c>
      <c r="L10" s="282" t="n">
        <v>1.40606677325376</v>
      </c>
      <c r="M10" s="282" t="n">
        <v>1.25</v>
      </c>
    </row>
    <row r="11" customFormat="false" ht="12.75" hidden="false" customHeight="false" outlineLevel="0" collapsed="false">
      <c r="A11" s="281" t="n">
        <v>2400</v>
      </c>
      <c r="B11" s="282" t="n">
        <v>1.07</v>
      </c>
      <c r="C11" s="282" t="n">
        <v>1.07</v>
      </c>
      <c r="D11" s="282" t="n">
        <v>1.36019139221969</v>
      </c>
      <c r="E11" s="282" t="n">
        <v>1.36019139221969</v>
      </c>
      <c r="F11" s="282" t="n">
        <v>1.365</v>
      </c>
      <c r="G11" s="282" t="n">
        <v>1.215</v>
      </c>
      <c r="H11" s="282" t="n">
        <v>1.215</v>
      </c>
      <c r="I11" s="282" t="n">
        <v>1.215</v>
      </c>
      <c r="J11" s="282" t="n">
        <v>1.215</v>
      </c>
      <c r="K11" s="282" t="n">
        <v>1.36019139221969</v>
      </c>
      <c r="L11" s="282" t="n">
        <v>1.36019139221969</v>
      </c>
      <c r="M11" s="282" t="n">
        <v>1.07</v>
      </c>
    </row>
    <row r="12" customFormat="false" ht="12.75" hidden="false" customHeight="false" outlineLevel="0" collapsed="false">
      <c r="A12" s="281"/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</row>
    <row r="13" customFormat="false" ht="12.75" hidden="false" customHeight="false" outlineLevel="0" collapsed="false">
      <c r="A13" s="281"/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</row>
    <row r="14" customFormat="false" ht="12.75" hidden="false" customHeight="false" outlineLevel="0" collapsed="false">
      <c r="A14" s="281"/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</row>
    <row r="15" customFormat="false" ht="12.75" hidden="false" customHeight="false" outlineLevel="0" collapsed="false">
      <c r="A15" s="281"/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</row>
    <row r="16" customFormat="false" ht="12.75" hidden="false" customHeight="false" outlineLevel="0" collapsed="false">
      <c r="A16" s="69" t="s">
        <v>200</v>
      </c>
      <c r="K16" s="282"/>
      <c r="L16" s="282"/>
      <c r="M16" s="282"/>
    </row>
    <row r="17" customFormat="false" ht="12.75" hidden="false" customHeight="false" outlineLevel="0" collapsed="false">
      <c r="C17" s="69" t="s">
        <v>201</v>
      </c>
      <c r="D17" s="69"/>
      <c r="E17" s="69" t="s">
        <v>11</v>
      </c>
      <c r="F17" s="69"/>
      <c r="G17" s="69" t="s">
        <v>202</v>
      </c>
      <c r="H17" s="69" t="s">
        <v>203</v>
      </c>
      <c r="I17" s="69"/>
      <c r="J17" s="69" t="s">
        <v>9</v>
      </c>
      <c r="K17" s="282"/>
      <c r="L17" s="282"/>
      <c r="M17" s="282"/>
    </row>
    <row r="18" customFormat="false" ht="12.75" hidden="false" customHeight="false" outlineLevel="0" collapsed="false">
      <c r="K18" s="282"/>
      <c r="L18" s="282"/>
      <c r="M18" s="282"/>
    </row>
    <row r="19" customFormat="false" ht="12.75" hidden="false" customHeight="false" outlineLevel="0" collapsed="false">
      <c r="A19" s="69" t="s">
        <v>204</v>
      </c>
      <c r="C19" s="0" t="n">
        <v>150</v>
      </c>
      <c r="E19" s="0" t="n">
        <v>2</v>
      </c>
      <c r="G19" s="283" t="n">
        <v>13</v>
      </c>
      <c r="H19" s="283" t="n">
        <v>-7.5</v>
      </c>
      <c r="J19" s="284" t="n">
        <f aca="false">C19*16*E19*H19</f>
        <v>-36000</v>
      </c>
      <c r="K19" s="282"/>
      <c r="L19" s="282"/>
      <c r="M19" s="282"/>
    </row>
    <row r="20" customFormat="false" ht="12.75" hidden="false" customHeight="false" outlineLevel="0" collapsed="false">
      <c r="A20" s="69"/>
      <c r="G20" s="283"/>
      <c r="H20" s="283"/>
      <c r="K20" s="282"/>
      <c r="L20" s="282"/>
      <c r="M20" s="282"/>
    </row>
    <row r="21" customFormat="false" ht="12.75" hidden="false" customHeight="false" outlineLevel="0" collapsed="false">
      <c r="A21" s="69" t="s">
        <v>205</v>
      </c>
      <c r="C21" s="0" t="n">
        <v>300</v>
      </c>
      <c r="E21" s="0" t="n">
        <v>3</v>
      </c>
      <c r="G21" s="283" t="n">
        <v>15</v>
      </c>
      <c r="H21" s="283" t="n">
        <v>-5.5</v>
      </c>
      <c r="J21" s="284" t="n">
        <f aca="false">C21*16*E21*H21</f>
        <v>-79200</v>
      </c>
      <c r="K21" s="282"/>
      <c r="L21" s="282"/>
      <c r="M21" s="282"/>
    </row>
    <row r="22" customFormat="false" ht="12.75" hidden="false" customHeight="false" outlineLevel="0" collapsed="false">
      <c r="A22" s="69"/>
      <c r="G22" s="283"/>
      <c r="H22" s="283"/>
      <c r="K22" s="282"/>
      <c r="L22" s="282"/>
      <c r="M22" s="282"/>
    </row>
    <row r="23" customFormat="false" ht="12.75" hidden="false" customHeight="false" outlineLevel="0" collapsed="false">
      <c r="A23" s="69" t="s">
        <v>82</v>
      </c>
      <c r="C23" s="0" t="n">
        <v>200</v>
      </c>
      <c r="E23" s="0" t="n">
        <v>14</v>
      </c>
      <c r="G23" s="283" t="n">
        <v>9.71</v>
      </c>
      <c r="H23" s="283" t="n">
        <v>-0.79</v>
      </c>
      <c r="J23" s="284" t="n">
        <f aca="false">C23*16*E23*H23</f>
        <v>-35392</v>
      </c>
      <c r="K23" s="282"/>
      <c r="L23" s="282"/>
      <c r="M23" s="282"/>
    </row>
    <row r="24" customFormat="false" ht="12.75" hidden="false" customHeight="false" outlineLevel="0" collapsed="false">
      <c r="J24" s="137"/>
      <c r="K24" s="282"/>
      <c r="L24" s="282"/>
      <c r="M24" s="282"/>
    </row>
    <row r="25" customFormat="false" ht="12.75" hidden="false" customHeight="false" outlineLevel="0" collapsed="false">
      <c r="K25" s="282"/>
      <c r="L25" s="282"/>
      <c r="M25" s="282"/>
    </row>
    <row r="26" customFormat="false" ht="12.75" hidden="false" customHeight="false" outlineLevel="0" collapsed="false">
      <c r="H26" s="0" t="s">
        <v>206</v>
      </c>
      <c r="J26" s="284" t="n">
        <f aca="false">SUM(J19:J23)</f>
        <v>-150592</v>
      </c>
    </row>
    <row r="30" customFormat="false" ht="12.75" hidden="false" customHeight="false" outlineLevel="0" collapsed="false">
      <c r="A30" s="0" t="s">
        <v>207</v>
      </c>
      <c r="D30" s="0" t="s">
        <v>208</v>
      </c>
      <c r="G30" s="0" t="s">
        <v>133</v>
      </c>
    </row>
    <row r="31" customFormat="false" ht="12.75" hidden="false" customHeight="false" outlineLevel="0" collapsed="false">
      <c r="A31" s="0" t="n">
        <v>8.5</v>
      </c>
      <c r="D31" s="0" t="n">
        <v>8.5</v>
      </c>
      <c r="G31" s="0" t="n">
        <v>15.25</v>
      </c>
    </row>
    <row r="32" customFormat="false" ht="12.75" hidden="false" customHeight="false" outlineLevel="0" collapsed="false">
      <c r="A32" s="0" t="n">
        <v>9.5</v>
      </c>
      <c r="D32" s="0" t="n">
        <v>9.5</v>
      </c>
      <c r="G32" s="0" t="n">
        <v>15.25</v>
      </c>
    </row>
    <row r="33" customFormat="false" ht="12.75" hidden="false" customHeight="false" outlineLevel="0" collapsed="false">
      <c r="A33" s="0" t="n">
        <v>10.75</v>
      </c>
      <c r="D33" s="0" t="n">
        <v>10.75</v>
      </c>
      <c r="G33" s="0" t="n">
        <v>15.25</v>
      </c>
    </row>
    <row r="34" customFormat="false" ht="12.75" hidden="false" customHeight="false" outlineLevel="0" collapsed="false">
      <c r="A34" s="0" t="n">
        <v>9</v>
      </c>
      <c r="D34" s="0" t="n">
        <v>10.75</v>
      </c>
      <c r="G34" s="0" t="n">
        <v>15.5</v>
      </c>
    </row>
    <row r="35" customFormat="false" ht="12.75" hidden="false" customHeight="false" outlineLevel="0" collapsed="false">
      <c r="A35" s="0" t="n">
        <v>8.5</v>
      </c>
      <c r="D35" s="0" t="n">
        <v>9</v>
      </c>
      <c r="G35" s="0" t="n">
        <v>15.75</v>
      </c>
    </row>
    <row r="36" customFormat="false" ht="12.75" hidden="false" customHeight="false" outlineLevel="0" collapsed="false">
      <c r="A36" s="0" t="n">
        <v>9.4</v>
      </c>
      <c r="D36" s="0" t="n">
        <v>9.65</v>
      </c>
      <c r="G36" s="0" t="n">
        <v>15.75</v>
      </c>
    </row>
    <row r="37" customFormat="false" ht="12.75" hidden="false" customHeight="false" outlineLevel="0" collapsed="false">
      <c r="A37" s="0" t="n">
        <v>9.9</v>
      </c>
      <c r="D37" s="0" t="n">
        <v>10.25</v>
      </c>
      <c r="G37" s="0" t="n">
        <v>15.75</v>
      </c>
    </row>
    <row r="38" customFormat="false" ht="12.75" hidden="false" customHeight="false" outlineLevel="0" collapsed="false">
      <c r="G38" s="0" t="n">
        <v>15.75</v>
      </c>
    </row>
    <row r="39" customFormat="false" ht="12.75" hidden="false" customHeight="false" outlineLevel="0" collapsed="false">
      <c r="G39" s="0" t="n">
        <v>15.75</v>
      </c>
    </row>
    <row r="40" customFormat="false" ht="12.75" hidden="false" customHeight="false" outlineLevel="0" collapsed="false">
      <c r="G40" s="0" t="n">
        <v>15.5</v>
      </c>
    </row>
    <row r="41" customFormat="false" ht="12.75" hidden="false" customHeight="false" outlineLevel="0" collapsed="false">
      <c r="G41" s="0" t="n">
        <v>15.5</v>
      </c>
    </row>
    <row r="42" customFormat="false" ht="12.75" hidden="false" customHeight="false" outlineLevel="0" collapsed="false">
      <c r="G42" s="0" t="n">
        <v>15</v>
      </c>
    </row>
    <row r="43" customFormat="false" ht="12.75" hidden="false" customHeight="false" outlineLevel="0" collapsed="false">
      <c r="G43" s="0" t="n">
        <v>14.5</v>
      </c>
    </row>
    <row r="44" customFormat="false" ht="12.75" hidden="false" customHeight="false" outlineLevel="0" collapsed="false">
      <c r="G44" s="0" t="n">
        <v>14.25</v>
      </c>
    </row>
    <row r="46" customFormat="false" ht="12.75" hidden="false" customHeight="false" outlineLevel="0" collapsed="false">
      <c r="A46" s="283" t="n">
        <f aca="false">AVERAGE(A31:A44)</f>
        <v>9.36428571428571</v>
      </c>
      <c r="B46" s="283"/>
      <c r="C46" s="283"/>
      <c r="D46" s="283" t="n">
        <f aca="false">AVERAGE(D31:D44)</f>
        <v>9.77142857142857</v>
      </c>
      <c r="E46" s="283"/>
      <c r="F46" s="283"/>
      <c r="G46" s="283" t="n">
        <f aca="false">AVERAGE(G31:G44)</f>
        <v>15.3392857142857</v>
      </c>
    </row>
  </sheetData>
  <mergeCells count="1">
    <mergeCell ref="A1:M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0" t="s">
        <v>209</v>
      </c>
      <c r="C1" s="0" t="s">
        <v>210</v>
      </c>
    </row>
    <row r="3" customFormat="false" ht="12.75" hidden="false" customHeight="false" outlineLevel="0" collapsed="false">
      <c r="A3" s="0" t="s">
        <v>211</v>
      </c>
      <c r="B3" s="0" t="s">
        <v>212</v>
      </c>
      <c r="C3" s="0" t="s">
        <v>213</v>
      </c>
    </row>
    <row r="4" customFormat="false" ht="12.75" hidden="false" customHeight="false" outlineLevel="0" collapsed="false">
      <c r="A4" s="0" t="s">
        <v>72</v>
      </c>
      <c r="C4" s="0" t="s">
        <v>214</v>
      </c>
    </row>
    <row r="5" customFormat="false" ht="12.75" hidden="false" customHeight="false" outlineLevel="0" collapsed="false">
      <c r="A5" s="0" t="s">
        <v>215</v>
      </c>
      <c r="B5" s="0" t="s">
        <v>216</v>
      </c>
    </row>
    <row r="7" customFormat="false" ht="12.75" hidden="false" customHeight="false" outlineLevel="0" collapsed="false">
      <c r="F7" s="0" t="n">
        <v>70</v>
      </c>
      <c r="G7" s="0" t="n">
        <v>17</v>
      </c>
    </row>
    <row r="8" customFormat="false" ht="12.75" hidden="false" customHeight="false" outlineLevel="0" collapsed="false">
      <c r="F8" s="0" t="n">
        <v>50</v>
      </c>
      <c r="G8" s="0" t="n">
        <v>16.35</v>
      </c>
    </row>
    <row r="9" customFormat="false" ht="12.75" hidden="false" customHeight="false" outlineLevel="0" collapsed="false">
      <c r="F9" s="0" t="n">
        <v>50</v>
      </c>
      <c r="G9" s="0" t="n">
        <v>16.45</v>
      </c>
    </row>
    <row r="10" customFormat="false" ht="12.75" hidden="false" customHeight="false" outlineLevel="0" collapsed="false">
      <c r="F10" s="0" t="n">
        <v>50</v>
      </c>
      <c r="G10" s="0" t="n">
        <v>16.05</v>
      </c>
    </row>
    <row r="11" customFormat="false" ht="12.75" hidden="false" customHeight="false" outlineLevel="0" collapsed="false">
      <c r="F11" s="0" t="n">
        <v>50</v>
      </c>
      <c r="G11" s="0" t="n">
        <v>15.5</v>
      </c>
    </row>
    <row r="13" customFormat="false" ht="12.75" hidden="false" customHeight="false" outlineLevel="0" collapsed="false">
      <c r="G13" s="0" t="n">
        <f aca="false">SUMPRODUCT(F7:F11,G7:G11)/SUM(F7:F11)</f>
        <v>16.3240740740741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57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1" ySplit="0" topLeftCell="B1" activePane="topRight" state="frozen"/>
      <selection pane="topLeft" activeCell="A4" activeCellId="0" sqref="A4"/>
      <selection pane="topRigh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64" width="10.71"/>
    <col collapsed="false" customWidth="true" hidden="false" outlineLevel="0" max="3" min="3" style="0" width="9.85"/>
    <col collapsed="false" customWidth="true" hidden="false" outlineLevel="0" max="4" min="4" style="0" width="11.85"/>
    <col collapsed="false" customWidth="true" hidden="false" outlineLevel="0" max="5" min="5" style="0" width="9.7"/>
    <col collapsed="false" customWidth="true" hidden="false" outlineLevel="0" max="6" min="6" style="0" width="9.99"/>
    <col collapsed="false" customWidth="true" hidden="false" outlineLevel="0" max="7" min="7" style="0" width="9.85"/>
    <col collapsed="false" customWidth="true" hidden="false" outlineLevel="0" max="8" min="8" style="0" width="12.85"/>
    <col collapsed="false" customWidth="true" hidden="false" outlineLevel="0" max="9" min="9" style="0" width="11.7"/>
    <col collapsed="false" customWidth="true" hidden="false" outlineLevel="0" max="10" min="10" style="0" width="2.7"/>
    <col collapsed="false" customWidth="true" hidden="false" outlineLevel="0" max="11" min="11" style="0" width="8.99"/>
    <col collapsed="false" customWidth="true" hidden="false" outlineLevel="0" max="12" min="12" style="0" width="8.14"/>
    <col collapsed="false" customWidth="true" hidden="false" outlineLevel="0" max="13" min="13" style="0" width="8.85"/>
    <col collapsed="false" customWidth="true" hidden="false" outlineLevel="0" max="14" min="14" style="0" width="9.85"/>
    <col collapsed="false" customWidth="true" hidden="false" outlineLevel="0" max="15" min="15" style="0" width="12.85"/>
    <col collapsed="false" customWidth="true" hidden="false" outlineLevel="0" max="16" min="16" style="0" width="10.56"/>
    <col collapsed="false" customWidth="true" hidden="false" outlineLevel="0" max="17" min="17" style="0" width="1.99"/>
    <col collapsed="false" customWidth="true" hidden="false" outlineLevel="0" max="18" min="18" style="0" width="7.99"/>
    <col collapsed="false" customWidth="true" hidden="false" outlineLevel="0" max="19" min="19" style="0" width="8.14"/>
    <col collapsed="false" customWidth="true" hidden="false" outlineLevel="0" max="20" min="20" style="0" width="9.41"/>
    <col collapsed="false" customWidth="true" hidden="false" outlineLevel="0" max="22" min="21" style="0" width="12.85"/>
    <col collapsed="false" customWidth="true" hidden="false" outlineLevel="0" max="23" min="23" style="0" width="10.85"/>
    <col collapsed="false" customWidth="true" hidden="false" outlineLevel="0" max="24" min="24" style="0" width="1.85"/>
    <col collapsed="false" customWidth="true" hidden="false" outlineLevel="0" max="25" min="25" style="0" width="11.85"/>
    <col collapsed="false" customWidth="true" hidden="false" outlineLevel="0" max="26" min="26" style="0" width="8.14"/>
    <col collapsed="false" customWidth="true" hidden="false" outlineLevel="0" max="27" min="27" style="0" width="8.56"/>
    <col collapsed="false" customWidth="true" hidden="false" outlineLevel="0" max="28" min="28" style="0" width="11.7"/>
    <col collapsed="false" customWidth="true" hidden="false" outlineLevel="0" max="29" min="29" style="0" width="12.85"/>
    <col collapsed="false" customWidth="true" hidden="false" outlineLevel="0" max="30" min="30" style="0" width="10.85"/>
    <col collapsed="false" customWidth="true" hidden="false" outlineLevel="0" max="31" min="31" style="0" width="2.7"/>
    <col collapsed="false" customWidth="true" hidden="false" outlineLevel="0" max="32" min="32" style="0" width="9.56"/>
    <col collapsed="false" customWidth="true" hidden="false" outlineLevel="0" max="33" min="33" style="0" width="8.14"/>
    <col collapsed="false" customWidth="true" hidden="false" outlineLevel="0" max="34" min="34" style="0" width="7.7"/>
    <col collapsed="false" customWidth="true" hidden="false" outlineLevel="0" max="35" min="35" style="0" width="9.85"/>
    <col collapsed="false" customWidth="true" hidden="false" outlineLevel="0" max="36" min="36" style="0" width="12.85"/>
    <col collapsed="false" customWidth="true" hidden="false" outlineLevel="0" max="37" min="37" style="0" width="10.85"/>
    <col collapsed="false" customWidth="true" hidden="false" outlineLevel="0" max="38" min="38" style="0" width="2.7"/>
    <col collapsed="false" customWidth="true" hidden="false" outlineLevel="0" max="39" min="39" style="0" width="7.85"/>
    <col collapsed="false" customWidth="true" hidden="true" outlineLevel="0" max="40" min="40" style="0" width="9.56"/>
    <col collapsed="false" customWidth="true" hidden="false" outlineLevel="0" max="41" min="41" style="0" width="12.85"/>
    <col collapsed="false" customWidth="true" hidden="false" outlineLevel="0" max="42" min="42" style="0" width="16.28"/>
    <col collapsed="false" customWidth="true" hidden="false" outlineLevel="0" max="43" min="43" style="0" width="11.13"/>
    <col collapsed="false" customWidth="true" hidden="false" outlineLevel="0" max="44" min="44" style="4" width="9.14"/>
    <col collapsed="false" customWidth="true" hidden="false" outlineLevel="0" max="49" min="48" style="0" width="10.85"/>
  </cols>
  <sheetData>
    <row r="1" customFormat="false" ht="12.75" hidden="false" customHeight="false" outlineLevel="0" collapsed="false">
      <c r="A1" s="65" t="s">
        <v>19</v>
      </c>
      <c r="B1" s="65"/>
      <c r="C1" s="65"/>
      <c r="D1" s="66"/>
      <c r="E1" s="66"/>
      <c r="F1" s="65" t="s">
        <v>20</v>
      </c>
      <c r="G1" s="66"/>
      <c r="H1" s="66"/>
      <c r="I1" s="67" t="n">
        <f aca="true">TODAY()</f>
        <v>45927</v>
      </c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8"/>
      <c r="AS1" s="66"/>
      <c r="AT1" s="66"/>
      <c r="AU1" s="66"/>
      <c r="AV1" s="66"/>
      <c r="AW1" s="66"/>
    </row>
    <row r="2" customFormat="false" ht="12.75" hidden="false" customHeight="false" outlineLevel="0" collapsed="false">
      <c r="B2" s="0"/>
    </row>
    <row r="3" customFormat="false" ht="13.5" hidden="false" customHeight="false" outlineLevel="0" collapsed="false">
      <c r="B3" s="69"/>
      <c r="C3" s="69"/>
      <c r="D3" s="21" t="s">
        <v>21</v>
      </c>
      <c r="E3" s="21"/>
    </row>
    <row r="4" customFormat="false" ht="12.75" hidden="false" customHeight="false" outlineLevel="0" collapsed="false">
      <c r="A4" s="11" t="n">
        <v>37193</v>
      </c>
      <c r="B4" s="64" t="n">
        <f aca="false">D4</f>
        <v>534882</v>
      </c>
      <c r="C4" s="70"/>
      <c r="D4" s="71" t="n">
        <v>534882</v>
      </c>
      <c r="E4" s="71"/>
    </row>
    <row r="5" customFormat="false" ht="12.75" hidden="false" customHeight="false" outlineLevel="0" collapsed="false">
      <c r="A5" s="11" t="n">
        <v>37194</v>
      </c>
      <c r="B5" s="64" t="n">
        <f aca="false">B4+D5</f>
        <v>507131</v>
      </c>
      <c r="C5" s="70"/>
      <c r="D5" s="72" t="n">
        <v>-27751</v>
      </c>
      <c r="E5" s="72"/>
    </row>
    <row r="6" customFormat="false" ht="12.75" hidden="false" customHeight="false" outlineLevel="0" collapsed="false">
      <c r="A6" s="11" t="n">
        <v>37195</v>
      </c>
      <c r="B6" s="64" t="n">
        <f aca="false">B5+D6</f>
        <v>443985</v>
      </c>
      <c r="C6" s="70"/>
      <c r="D6" s="72" t="n">
        <v>-63146</v>
      </c>
      <c r="E6" s="72"/>
    </row>
    <row r="7" customFormat="false" ht="12.75" hidden="false" customHeight="false" outlineLevel="0" collapsed="false">
      <c r="A7" s="11" t="n">
        <v>37196</v>
      </c>
      <c r="B7" s="64" t="n">
        <f aca="false">B6+D7</f>
        <v>556793</v>
      </c>
      <c r="C7" s="70"/>
      <c r="D7" s="72" t="n">
        <v>112808</v>
      </c>
      <c r="E7" s="72"/>
    </row>
    <row r="8" customFormat="false" ht="12.75" hidden="false" customHeight="false" outlineLevel="0" collapsed="false">
      <c r="A8" s="11" t="n">
        <v>37197</v>
      </c>
      <c r="B8" s="64" t="n">
        <f aca="false">B7+D8</f>
        <v>509543</v>
      </c>
      <c r="C8" s="70"/>
      <c r="D8" s="72" t="n">
        <v>-47250</v>
      </c>
      <c r="E8" s="72"/>
    </row>
    <row r="9" customFormat="false" ht="12.75" hidden="false" customHeight="false" outlineLevel="0" collapsed="false">
      <c r="A9" s="11" t="n">
        <v>37198</v>
      </c>
      <c r="B9" s="64" t="n">
        <f aca="false">B8+D9</f>
        <v>850782</v>
      </c>
      <c r="C9" s="70"/>
      <c r="D9" s="72" t="n">
        <v>341239</v>
      </c>
      <c r="E9" s="72"/>
    </row>
    <row r="10" customFormat="false" ht="12.75" hidden="false" customHeight="false" outlineLevel="0" collapsed="false">
      <c r="A10" s="11" t="n">
        <v>37201</v>
      </c>
      <c r="B10" s="64" t="n">
        <f aca="false">B9+D10</f>
        <v>797186</v>
      </c>
      <c r="C10" s="70"/>
      <c r="D10" s="72" t="n">
        <v>-53596</v>
      </c>
      <c r="E10" s="73"/>
    </row>
    <row r="11" customFormat="false" ht="12.75" hidden="false" customHeight="false" outlineLevel="0" collapsed="false">
      <c r="A11" s="11" t="n">
        <v>37202</v>
      </c>
      <c r="B11" s="64" t="n">
        <f aca="false">B10+D11</f>
        <v>809875</v>
      </c>
      <c r="C11" s="70"/>
      <c r="D11" s="72" t="n">
        <v>12689</v>
      </c>
      <c r="E11" s="72"/>
    </row>
    <row r="12" customFormat="false" ht="12.75" hidden="false" customHeight="false" outlineLevel="0" collapsed="false">
      <c r="A12" s="11" t="n">
        <v>37203</v>
      </c>
      <c r="B12" s="64" t="n">
        <f aca="false">B11+D12</f>
        <v>764315</v>
      </c>
      <c r="C12" s="70"/>
      <c r="D12" s="72" t="n">
        <v>-45560</v>
      </c>
      <c r="E12" s="72"/>
    </row>
    <row r="13" customFormat="false" ht="12.75" hidden="false" customHeight="false" outlineLevel="0" collapsed="false">
      <c r="A13" s="11" t="n">
        <v>37204</v>
      </c>
      <c r="B13" s="64" t="n">
        <f aca="false">B12+D13</f>
        <v>657935</v>
      </c>
      <c r="C13" s="70"/>
      <c r="D13" s="72" t="n">
        <v>-106380</v>
      </c>
      <c r="E13" s="72"/>
    </row>
    <row r="14" customFormat="false" ht="12.75" hidden="false" customHeight="false" outlineLevel="0" collapsed="false">
      <c r="A14" s="11" t="n">
        <v>37207</v>
      </c>
      <c r="B14" s="64" t="n">
        <f aca="false">B13+D14</f>
        <v>1056531</v>
      </c>
      <c r="C14" s="70"/>
      <c r="D14" s="72" t="n">
        <v>398596</v>
      </c>
      <c r="E14" s="72"/>
    </row>
    <row r="15" customFormat="false" ht="12.75" hidden="false" customHeight="false" outlineLevel="0" collapsed="false">
      <c r="A15" s="11" t="n">
        <v>37208</v>
      </c>
      <c r="B15" s="64" t="n">
        <f aca="false">B14+D15</f>
        <v>998835</v>
      </c>
      <c r="C15" s="70"/>
      <c r="D15" s="72" t="n">
        <v>-57696</v>
      </c>
      <c r="E15" s="72"/>
    </row>
    <row r="16" customFormat="false" ht="12.75" hidden="false" customHeight="false" outlineLevel="0" collapsed="false">
      <c r="A16" s="11" t="n">
        <v>37209</v>
      </c>
      <c r="B16" s="64" t="n">
        <f aca="false">B15+D16</f>
        <v>854651</v>
      </c>
      <c r="C16" s="70"/>
      <c r="D16" s="72" t="n">
        <v>-144184</v>
      </c>
      <c r="E16" s="72"/>
    </row>
    <row r="17" customFormat="false" ht="12.75" hidden="false" customHeight="false" outlineLevel="0" collapsed="false">
      <c r="A17" s="11" t="n">
        <v>37210</v>
      </c>
      <c r="B17" s="64" t="n">
        <f aca="false">B16+D17</f>
        <v>1207432</v>
      </c>
      <c r="C17" s="70"/>
      <c r="D17" s="72" t="n">
        <v>352781</v>
      </c>
      <c r="E17" s="72"/>
    </row>
    <row r="18" customFormat="false" ht="12.75" hidden="false" customHeight="false" outlineLevel="0" collapsed="false">
      <c r="A18" s="11" t="n">
        <v>37211</v>
      </c>
      <c r="B18" s="64" t="n">
        <f aca="false">B17+D18</f>
        <v>1101215</v>
      </c>
      <c r="C18" s="70"/>
      <c r="D18" s="72" t="n">
        <v>-106217</v>
      </c>
      <c r="E18" s="72"/>
    </row>
    <row r="19" customFormat="false" ht="12.75" hidden="false" customHeight="false" outlineLevel="0" collapsed="false">
      <c r="A19" s="11" t="n">
        <v>37214</v>
      </c>
      <c r="B19" s="64" t="n">
        <f aca="false">B18+D19</f>
        <v>237075</v>
      </c>
      <c r="C19" s="70"/>
      <c r="D19" s="72" t="n">
        <v>-864140</v>
      </c>
      <c r="E19" s="72"/>
    </row>
    <row r="20" customFormat="false" ht="12.75" hidden="false" customHeight="false" outlineLevel="0" collapsed="false">
      <c r="A20" s="11" t="n">
        <v>37215</v>
      </c>
      <c r="B20" s="64" t="n">
        <f aca="false">B19+D20</f>
        <v>405215</v>
      </c>
      <c r="C20" s="70"/>
      <c r="D20" s="72" t="n">
        <v>168140</v>
      </c>
      <c r="E20" s="72"/>
    </row>
    <row r="21" customFormat="false" ht="12.75" hidden="false" customHeight="false" outlineLevel="0" collapsed="false">
      <c r="A21" s="11" t="n">
        <v>37216</v>
      </c>
      <c r="B21" s="64" t="n">
        <f aca="false">B20+D21</f>
        <v>430160</v>
      </c>
      <c r="C21" s="70"/>
      <c r="D21" s="72" t="n">
        <v>24945</v>
      </c>
      <c r="E21" s="72"/>
    </row>
    <row r="22" customFormat="false" ht="12.75" hidden="false" customHeight="false" outlineLevel="0" collapsed="false">
      <c r="A22" s="11" t="n">
        <v>37221</v>
      </c>
      <c r="B22" s="64" t="n">
        <f aca="false">B21+D22</f>
        <v>763812</v>
      </c>
      <c r="C22" s="70"/>
      <c r="D22" s="72" t="n">
        <v>333652</v>
      </c>
      <c r="E22" s="72"/>
    </row>
    <row r="23" customFormat="false" ht="12.75" hidden="false" customHeight="false" outlineLevel="0" collapsed="false">
      <c r="A23" s="11" t="n">
        <v>37222</v>
      </c>
      <c r="B23" s="64" t="n">
        <f aca="false">B22+D23</f>
        <v>923091</v>
      </c>
      <c r="C23" s="70"/>
      <c r="D23" s="72" t="n">
        <v>159279</v>
      </c>
      <c r="E23" s="72"/>
    </row>
    <row r="24" customFormat="false" ht="12.75" hidden="false" customHeight="false" outlineLevel="0" collapsed="false">
      <c r="A24" s="11"/>
      <c r="B24" s="64" t="n">
        <f aca="false">B23+D24</f>
        <v>923091</v>
      </c>
      <c r="C24" s="70"/>
      <c r="D24" s="72"/>
      <c r="E24" s="72"/>
    </row>
    <row r="25" customFormat="false" ht="12.75" hidden="false" customHeight="false" outlineLevel="0" collapsed="false">
      <c r="A25" s="11"/>
      <c r="B25" s="64" t="n">
        <f aca="false">B24+D25</f>
        <v>923091</v>
      </c>
      <c r="C25" s="70"/>
      <c r="D25" s="72"/>
      <c r="E25" s="72"/>
    </row>
    <row r="26" customFormat="false" ht="12.75" hidden="false" customHeight="false" outlineLevel="0" collapsed="false">
      <c r="A26" s="11"/>
      <c r="B26" s="64" t="n">
        <f aca="false">B25+D26</f>
        <v>923091</v>
      </c>
      <c r="C26" s="70"/>
      <c r="D26" s="72"/>
      <c r="E26" s="72"/>
    </row>
    <row r="27" customFormat="false" ht="12.75" hidden="false" customHeight="false" outlineLevel="0" collapsed="false">
      <c r="A27" s="11"/>
      <c r="B27" s="64" t="n">
        <f aca="false">B26+D27</f>
        <v>923091</v>
      </c>
      <c r="C27" s="70"/>
      <c r="D27" s="72"/>
      <c r="E27" s="72"/>
    </row>
    <row r="28" customFormat="false" ht="12.75" hidden="false" customHeight="false" outlineLevel="0" collapsed="false">
      <c r="A28" s="11"/>
      <c r="B28" s="64" t="n">
        <f aca="false">B27+D28</f>
        <v>923091</v>
      </c>
      <c r="C28" s="70"/>
      <c r="D28" s="72"/>
      <c r="E28" s="72"/>
    </row>
    <row r="29" customFormat="false" ht="12.75" hidden="false" customHeight="false" outlineLevel="0" collapsed="false">
      <c r="A29" s="11"/>
      <c r="B29" s="64" t="n">
        <f aca="false">B28+D29</f>
        <v>923091</v>
      </c>
      <c r="C29" s="70"/>
      <c r="D29" s="72"/>
      <c r="E29" s="72"/>
    </row>
    <row r="30" customFormat="false" ht="12.75" hidden="false" customHeight="false" outlineLevel="0" collapsed="false">
      <c r="A30" s="11"/>
      <c r="B30" s="64" t="n">
        <f aca="false">B29+D30</f>
        <v>923091</v>
      </c>
      <c r="C30" s="70"/>
      <c r="D30" s="72"/>
      <c r="E30" s="72"/>
    </row>
    <row r="31" customFormat="false" ht="12.75" hidden="false" customHeight="false" outlineLevel="0" collapsed="false">
      <c r="A31" s="11"/>
      <c r="B31" s="64" t="n">
        <f aca="false">B30+D31</f>
        <v>923091</v>
      </c>
      <c r="C31" s="70"/>
      <c r="D31" s="72"/>
      <c r="E31" s="72"/>
    </row>
    <row r="32" customFormat="false" ht="12.75" hidden="false" customHeight="false" outlineLevel="0" collapsed="false">
      <c r="A32" s="11"/>
      <c r="B32" s="64" t="n">
        <f aca="false">B31+D32</f>
        <v>923091</v>
      </c>
      <c r="C32" s="70"/>
      <c r="D32" s="72"/>
      <c r="E32" s="72"/>
    </row>
    <row r="33" customFormat="false" ht="12.75" hidden="false" customHeight="false" outlineLevel="0" collapsed="false">
      <c r="A33" s="11"/>
      <c r="B33" s="64" t="n">
        <f aca="false">B32+D33</f>
        <v>923091</v>
      </c>
      <c r="C33" s="70"/>
      <c r="D33" s="72"/>
      <c r="E33" s="72"/>
    </row>
    <row r="34" customFormat="false" ht="12.75" hidden="false" customHeight="false" outlineLevel="0" collapsed="false">
      <c r="A34" s="11"/>
      <c r="B34" s="64" t="n">
        <f aca="false">B33+D34</f>
        <v>923091</v>
      </c>
      <c r="C34" s="70"/>
      <c r="D34" s="72"/>
      <c r="E34" s="72"/>
    </row>
    <row r="35" customFormat="false" ht="12.75" hidden="false" customHeight="false" outlineLevel="0" collapsed="false">
      <c r="A35" s="11"/>
      <c r="B35" s="64" t="n">
        <f aca="false">B34+D35</f>
        <v>923091</v>
      </c>
      <c r="C35" s="70"/>
      <c r="D35" s="72"/>
      <c r="E35" s="72"/>
    </row>
    <row r="36" customFormat="false" ht="12.75" hidden="false" customHeight="false" outlineLevel="0" collapsed="false">
      <c r="A36" s="11"/>
      <c r="B36" s="64" t="n">
        <f aca="false">B35+D36</f>
        <v>923091</v>
      </c>
      <c r="C36" s="70"/>
      <c r="D36" s="72"/>
      <c r="E36" s="72"/>
    </row>
    <row r="37" customFormat="false" ht="12.75" hidden="false" customHeight="false" outlineLevel="0" collapsed="false">
      <c r="A37" s="11"/>
      <c r="B37" s="64" t="n">
        <f aca="false">B36+D37</f>
        <v>923091</v>
      </c>
      <c r="C37" s="70"/>
      <c r="D37" s="72"/>
      <c r="E37" s="72"/>
    </row>
    <row r="38" customFormat="false" ht="12.75" hidden="false" customHeight="false" outlineLevel="0" collapsed="false">
      <c r="A38" s="11"/>
      <c r="B38" s="64" t="n">
        <f aca="false">B37+D38</f>
        <v>923091</v>
      </c>
      <c r="C38" s="70"/>
      <c r="D38" s="72"/>
      <c r="E38" s="72"/>
    </row>
    <row r="39" customFormat="false" ht="12.75" hidden="false" customHeight="false" outlineLevel="0" collapsed="false">
      <c r="A39" s="11"/>
      <c r="B39" s="64" t="n">
        <f aca="false">B38+D39</f>
        <v>923091</v>
      </c>
      <c r="C39" s="70"/>
      <c r="D39" s="72"/>
      <c r="E39" s="72"/>
    </row>
    <row r="40" customFormat="false" ht="12.75" hidden="false" customHeight="false" outlineLevel="0" collapsed="false">
      <c r="A40" s="11"/>
      <c r="B40" s="64" t="n">
        <f aca="false">B39+D40</f>
        <v>923091</v>
      </c>
      <c r="C40" s="70"/>
      <c r="D40" s="72"/>
      <c r="E40" s="72"/>
    </row>
    <row r="41" customFormat="false" ht="12.75" hidden="false" customHeight="false" outlineLevel="0" collapsed="false">
      <c r="A41" s="11"/>
      <c r="B41" s="64" t="n">
        <f aca="false">B40+D41</f>
        <v>923091</v>
      </c>
      <c r="C41" s="70"/>
      <c r="D41" s="72"/>
      <c r="E41" s="72"/>
    </row>
    <row r="42" customFormat="false" ht="12.75" hidden="false" customHeight="false" outlineLevel="0" collapsed="false">
      <c r="A42" s="11"/>
      <c r="B42" s="64" t="n">
        <f aca="false">B41+D42</f>
        <v>923091</v>
      </c>
      <c r="C42" s="70"/>
      <c r="D42" s="72"/>
      <c r="E42" s="72"/>
    </row>
    <row r="43" customFormat="false" ht="12.75" hidden="false" customHeight="false" outlineLevel="0" collapsed="false">
      <c r="A43" s="11"/>
      <c r="B43" s="64" t="n">
        <f aca="false">B42+D43</f>
        <v>923091</v>
      </c>
      <c r="C43" s="70"/>
      <c r="D43" s="72"/>
      <c r="E43" s="72"/>
    </row>
    <row r="44" customFormat="false" ht="12.75" hidden="false" customHeight="false" outlineLevel="0" collapsed="false">
      <c r="A44" s="11"/>
      <c r="B44" s="64" t="n">
        <f aca="false">B43+D44</f>
        <v>923091</v>
      </c>
      <c r="C44" s="70"/>
      <c r="D44" s="72"/>
      <c r="E44" s="72"/>
    </row>
    <row r="45" customFormat="false" ht="12.75" hidden="false" customHeight="false" outlineLevel="0" collapsed="false">
      <c r="A45" s="11"/>
      <c r="B45" s="64" t="n">
        <f aca="false">B44+D45</f>
        <v>923091</v>
      </c>
      <c r="C45" s="70"/>
      <c r="D45" s="72"/>
      <c r="E45" s="72"/>
    </row>
    <row r="46" customFormat="false" ht="12.75" hidden="false" customHeight="false" outlineLevel="0" collapsed="false">
      <c r="A46" s="11"/>
      <c r="B46" s="64" t="n">
        <f aca="false">B45+D46</f>
        <v>923091</v>
      </c>
      <c r="C46" s="70"/>
      <c r="D46" s="72"/>
      <c r="E46" s="72"/>
    </row>
    <row r="47" customFormat="false" ht="12.75" hidden="false" customHeight="false" outlineLevel="0" collapsed="false">
      <c r="A47" s="11"/>
      <c r="B47" s="64" t="n">
        <f aca="false">B46+D47</f>
        <v>923091</v>
      </c>
      <c r="C47" s="70"/>
      <c r="D47" s="72"/>
      <c r="E47" s="72"/>
    </row>
    <row r="48" customFormat="false" ht="12.75" hidden="false" customHeight="false" outlineLevel="0" collapsed="false">
      <c r="A48" s="11"/>
      <c r="B48" s="64" t="n">
        <f aca="false">B47+D48</f>
        <v>923091</v>
      </c>
      <c r="C48" s="70"/>
      <c r="D48" s="72"/>
      <c r="E48" s="72"/>
    </row>
    <row r="49" customFormat="false" ht="12.75" hidden="false" customHeight="false" outlineLevel="0" collapsed="false">
      <c r="A49" s="11"/>
      <c r="B49" s="64" t="n">
        <f aca="false">B48+D49</f>
        <v>923091</v>
      </c>
      <c r="C49" s="70"/>
      <c r="D49" s="72"/>
      <c r="E49" s="72"/>
    </row>
    <row r="50" customFormat="false" ht="12.75" hidden="false" customHeight="false" outlineLevel="0" collapsed="false">
      <c r="A50" s="11"/>
      <c r="B50" s="64" t="n">
        <f aca="false">B49+D50</f>
        <v>923091</v>
      </c>
      <c r="C50" s="70"/>
      <c r="D50" s="72"/>
      <c r="E50" s="72"/>
    </row>
    <row r="51" customFormat="false" ht="13.5" hidden="false" customHeight="false" outlineLevel="0" collapsed="false">
      <c r="A51" s="11"/>
      <c r="B51" s="64" t="n">
        <f aca="false">B50+D51</f>
        <v>923091</v>
      </c>
      <c r="C51" s="70"/>
      <c r="D51" s="74"/>
      <c r="E51" s="74"/>
    </row>
    <row r="52" customFormat="false" ht="12.75" hidden="false" customHeight="false" outlineLevel="0" collapsed="false">
      <c r="A52" s="11"/>
      <c r="C52" s="11"/>
      <c r="D52" s="75"/>
      <c r="E52" s="75"/>
    </row>
    <row r="53" customFormat="false" ht="12.75" hidden="false" customHeight="false" outlineLevel="0" collapsed="false">
      <c r="A53" s="11" t="s">
        <v>22</v>
      </c>
      <c r="C53" s="11"/>
      <c r="D53" s="76" t="n">
        <f aca="false">SUM(D4:D51)</f>
        <v>923091</v>
      </c>
      <c r="E53" s="76" t="n">
        <f aca="false">SUM(E4:E51)</f>
        <v>0</v>
      </c>
      <c r="F53" s="70"/>
    </row>
    <row r="54" customFormat="false" ht="12.75" hidden="false" customHeight="false" outlineLevel="0" collapsed="false">
      <c r="A54" s="11"/>
      <c r="C54" s="11"/>
    </row>
    <row r="55" customFormat="false" ht="12.75" hidden="false" customHeight="false" outlineLevel="0" collapsed="false">
      <c r="A55" s="11"/>
      <c r="C55" s="11"/>
    </row>
    <row r="56" customFormat="false" ht="12.75" hidden="false" customHeight="false" outlineLevel="0" collapsed="false">
      <c r="A56" s="11"/>
      <c r="C56" s="11"/>
    </row>
    <row r="57" customFormat="false" ht="12.75" hidden="false" customHeight="false" outlineLevel="0" collapsed="false">
      <c r="A57" s="11"/>
      <c r="C57" s="11"/>
    </row>
  </sheetData>
  <printOptions headings="false" gridLines="false" gridLinesSet="true" horizontalCentered="true" verticalCentered="false"/>
  <pageMargins left="0" right="0" top="1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77" width="9.14"/>
    <col collapsed="false" customWidth="true" hidden="false" outlineLevel="0" max="3" min="3" style="77" width="9.28"/>
    <col collapsed="false" customWidth="false" hidden="false" outlineLevel="0" max="4" min="4" style="78" width="9.14"/>
    <col collapsed="false" customWidth="true" hidden="false" outlineLevel="0" max="5" min="5" style="77" width="15.28"/>
    <col collapsed="false" customWidth="false" hidden="false" outlineLevel="0" max="7" min="6" style="32" width="9.14"/>
    <col collapsed="false" customWidth="false" hidden="false" outlineLevel="0" max="257" min="8" style="77" width="9.14"/>
  </cols>
  <sheetData>
    <row r="1" customFormat="false" ht="12.75" hidden="false" customHeight="false" outlineLevel="0" collapsed="false">
      <c r="A1" s="78"/>
      <c r="B1" s="78" t="s">
        <v>23</v>
      </c>
      <c r="C1" s="78" t="s">
        <v>24</v>
      </c>
      <c r="D1" s="78" t="s">
        <v>25</v>
      </c>
      <c r="E1" s="78" t="s">
        <v>26</v>
      </c>
      <c r="F1" s="78" t="s">
        <v>27</v>
      </c>
      <c r="G1" s="78" t="s">
        <v>28</v>
      </c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customFormat="false" ht="12.75" hidden="false" customHeight="false" outlineLevel="0" collapsed="false">
      <c r="B2" s="77" t="s">
        <v>29</v>
      </c>
      <c r="C2" s="79" t="n">
        <v>37223</v>
      </c>
      <c r="D2" s="80" t="n">
        <v>0.454861111111111</v>
      </c>
      <c r="E2" s="77" t="s">
        <v>30</v>
      </c>
      <c r="F2" s="32" t="n">
        <v>19.5</v>
      </c>
      <c r="G2" s="32" t="n">
        <v>20.5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1245" activePane="bottomLeft" state="frozen"/>
      <selection pane="topLeft" activeCell="A1" activeCellId="0" sqref="A1"/>
      <selection pane="bottomLeft" activeCell="A1277" activeCellId="0" sqref="A12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1" width="9.7"/>
    <col collapsed="false" customWidth="true" hidden="false" outlineLevel="0" max="2" min="2" style="81" width="13.85"/>
    <col collapsed="false" customWidth="true" hidden="false" outlineLevel="0" max="3" min="3" style="81" width="9.7"/>
    <col collapsed="false" customWidth="true" hidden="false" outlineLevel="0" max="4" min="4" style="82" width="12.28"/>
    <col collapsed="false" customWidth="false" hidden="false" outlineLevel="0" max="5" min="5" style="23" width="9.14"/>
    <col collapsed="false" customWidth="false" hidden="false" outlineLevel="0" max="6" min="6" style="83" width="9.14"/>
    <col collapsed="false" customWidth="false" hidden="false" outlineLevel="0" max="7" min="7" style="84" width="9.14"/>
    <col collapsed="false" customWidth="false" hidden="false" outlineLevel="0" max="9" min="8" style="85" width="9.14"/>
    <col collapsed="false" customWidth="true" hidden="false" outlineLevel="0" max="10" min="10" style="86" width="10.85"/>
    <col collapsed="false" customWidth="false" hidden="false" outlineLevel="0" max="257" min="11" style="87" width="9.14"/>
  </cols>
  <sheetData>
    <row r="1" customFormat="false" ht="12.75" hidden="false" customHeight="false" outlineLevel="0" collapsed="false">
      <c r="A1" s="88" t="s">
        <v>24</v>
      </c>
      <c r="B1" s="88" t="s">
        <v>31</v>
      </c>
      <c r="C1" s="88" t="s">
        <v>32</v>
      </c>
      <c r="D1" s="89" t="s">
        <v>25</v>
      </c>
      <c r="E1" s="89" t="s">
        <v>33</v>
      </c>
      <c r="F1" s="90" t="s">
        <v>34</v>
      </c>
      <c r="G1" s="91" t="s">
        <v>35</v>
      </c>
      <c r="H1" s="92" t="s">
        <v>11</v>
      </c>
      <c r="I1" s="92" t="s">
        <v>36</v>
      </c>
      <c r="J1" s="92" t="s">
        <v>9</v>
      </c>
      <c r="K1" s="92" t="s">
        <v>37</v>
      </c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</row>
    <row r="2" customFormat="false" ht="12.75" hidden="false" customHeight="false" outlineLevel="0" collapsed="false">
      <c r="A2" s="81" t="n">
        <v>37193</v>
      </c>
      <c r="B2" s="81" t="s">
        <v>38</v>
      </c>
      <c r="C2" s="81" t="s">
        <v>39</v>
      </c>
      <c r="D2" s="83"/>
      <c r="E2" s="23" t="n">
        <v>37226</v>
      </c>
      <c r="F2" s="83" t="n">
        <v>5000</v>
      </c>
      <c r="G2" s="84" t="n">
        <v>3.3</v>
      </c>
      <c r="H2" s="94" t="n">
        <f aca="false">VLOOKUP(E2,Calendar!$A$2:$G$49,2,FALSE())</f>
        <v>31</v>
      </c>
      <c r="I2" s="95" t="n">
        <f aca="false">VLOOKUP(E2,'FWD Curves'!$A$3:$E$40,4,FALSE())</f>
        <v>2.606</v>
      </c>
      <c r="J2" s="86" t="n">
        <f aca="false">(I2-G2)*H2*F2</f>
        <v>-107570</v>
      </c>
    </row>
    <row r="3" customFormat="false" ht="12.75" hidden="false" customHeight="false" outlineLevel="0" collapsed="false">
      <c r="A3" s="81" t="n">
        <v>37193</v>
      </c>
      <c r="B3" s="81" t="s">
        <v>38</v>
      </c>
      <c r="C3" s="81" t="s">
        <v>39</v>
      </c>
      <c r="D3" s="83"/>
      <c r="E3" s="23" t="n">
        <v>37257</v>
      </c>
      <c r="F3" s="83" t="n">
        <v>-1000</v>
      </c>
      <c r="G3" s="84" t="n">
        <v>3.415</v>
      </c>
      <c r="H3" s="94" t="n">
        <f aca="false">VLOOKUP(E3,Calendar!$A$2:$G$49,2,FALSE())</f>
        <v>31</v>
      </c>
      <c r="I3" s="95" t="n">
        <f aca="false">VLOOKUP(E3,'FWD Curves'!$A$3:$E$40,4,FALSE())</f>
        <v>2.915</v>
      </c>
      <c r="J3" s="86" t="n">
        <f aca="false">(I3-G3)*H3*F3</f>
        <v>15500</v>
      </c>
    </row>
    <row r="4" customFormat="false" ht="12.75" hidden="false" customHeight="false" outlineLevel="0" collapsed="false">
      <c r="A4" s="81" t="n">
        <v>37193</v>
      </c>
      <c r="B4" s="81" t="s">
        <v>38</v>
      </c>
      <c r="C4" s="81" t="s">
        <v>39</v>
      </c>
      <c r="D4" s="83"/>
      <c r="E4" s="23" t="n">
        <v>37288</v>
      </c>
      <c r="F4" s="83" t="n">
        <v>-1000</v>
      </c>
      <c r="G4" s="84" t="n">
        <v>3.415</v>
      </c>
      <c r="H4" s="94" t="n">
        <f aca="false">VLOOKUP(E4,Calendar!$A$2:$G$49,2,FALSE())</f>
        <v>28</v>
      </c>
      <c r="I4" s="95" t="n">
        <f aca="false">VLOOKUP(E4,'FWD Curves'!$A$3:$E$40,4,FALSE())</f>
        <v>2.97</v>
      </c>
      <c r="J4" s="86" t="n">
        <f aca="false">(I4-G4)*H4*F4</f>
        <v>12460</v>
      </c>
    </row>
    <row r="5" customFormat="false" ht="12.75" hidden="false" customHeight="false" outlineLevel="0" collapsed="false">
      <c r="A5" s="81" t="n">
        <v>37193</v>
      </c>
      <c r="B5" s="81" t="s">
        <v>38</v>
      </c>
      <c r="C5" s="81" t="s">
        <v>39</v>
      </c>
      <c r="D5" s="83"/>
      <c r="E5" s="23" t="n">
        <v>37316</v>
      </c>
      <c r="F5" s="83" t="n">
        <v>-1000</v>
      </c>
      <c r="G5" s="84" t="n">
        <v>3.415</v>
      </c>
      <c r="H5" s="94" t="n">
        <f aca="false">VLOOKUP(E5,Calendar!$A$2:$G$49,2,FALSE())</f>
        <v>31</v>
      </c>
      <c r="I5" s="95" t="n">
        <f aca="false">VLOOKUP(E5,'FWD Curves'!$A$3:$E$40,4,FALSE())</f>
        <v>2.935</v>
      </c>
      <c r="J5" s="86" t="n">
        <f aca="false">(I5-G5)*H5*F5</f>
        <v>14880</v>
      </c>
    </row>
    <row r="6" customFormat="false" ht="12.75" hidden="false" customHeight="false" outlineLevel="0" collapsed="false">
      <c r="A6" s="81" t="n">
        <v>37193</v>
      </c>
      <c r="B6" s="81" t="s">
        <v>38</v>
      </c>
      <c r="C6" s="81" t="s">
        <v>39</v>
      </c>
      <c r="D6" s="83"/>
      <c r="E6" s="23" t="n">
        <v>37347</v>
      </c>
      <c r="F6" s="83" t="n">
        <v>-1000</v>
      </c>
      <c r="G6" s="84" t="n">
        <v>3.415</v>
      </c>
      <c r="H6" s="94" t="n">
        <f aca="false">VLOOKUP(E6,Calendar!$A$2:$G$49,2,FALSE())</f>
        <v>30</v>
      </c>
      <c r="I6" s="95" t="n">
        <f aca="false">VLOOKUP(E6,'FWD Curves'!$A$3:$E$40,4,FALSE())</f>
        <v>2.99</v>
      </c>
      <c r="J6" s="86" t="n">
        <f aca="false">(I6-G6)*H6*F6</f>
        <v>12750</v>
      </c>
    </row>
    <row r="7" customFormat="false" ht="12.75" hidden="false" customHeight="false" outlineLevel="0" collapsed="false">
      <c r="A7" s="81" t="n">
        <v>37193</v>
      </c>
      <c r="B7" s="81" t="s">
        <v>38</v>
      </c>
      <c r="C7" s="81" t="s">
        <v>39</v>
      </c>
      <c r="D7" s="83"/>
      <c r="E7" s="23" t="n">
        <v>37377</v>
      </c>
      <c r="F7" s="83" t="n">
        <v>-1000</v>
      </c>
      <c r="G7" s="84" t="n">
        <v>3.415</v>
      </c>
      <c r="H7" s="94" t="n">
        <f aca="false">VLOOKUP(E7,Calendar!$A$2:$G$49,2,FALSE())</f>
        <v>31</v>
      </c>
      <c r="I7" s="95" t="n">
        <f aca="false">VLOOKUP(E7,'FWD Curves'!$A$3:$E$40,4,FALSE())</f>
        <v>2.99</v>
      </c>
      <c r="J7" s="86" t="n">
        <f aca="false">(I7-G7)*H7*F7</f>
        <v>13175</v>
      </c>
    </row>
    <row r="8" customFormat="false" ht="12.75" hidden="false" customHeight="false" outlineLevel="0" collapsed="false">
      <c r="A8" s="81" t="n">
        <v>37193</v>
      </c>
      <c r="B8" s="81" t="s">
        <v>38</v>
      </c>
      <c r="C8" s="81" t="s">
        <v>39</v>
      </c>
      <c r="D8" s="83"/>
      <c r="E8" s="23" t="n">
        <v>37408</v>
      </c>
      <c r="F8" s="83" t="n">
        <v>-1000</v>
      </c>
      <c r="G8" s="84" t="n">
        <v>3.415</v>
      </c>
      <c r="H8" s="94" t="n">
        <f aca="false">VLOOKUP(E8,Calendar!$A$2:$G$49,2,FALSE())</f>
        <v>30</v>
      </c>
      <c r="I8" s="95" t="n">
        <f aca="false">VLOOKUP(E8,'FWD Curves'!$A$3:$E$40,4,FALSE())</f>
        <v>2.99</v>
      </c>
      <c r="J8" s="86" t="n">
        <f aca="false">(I8-G8)*H8*F8</f>
        <v>12750</v>
      </c>
    </row>
    <row r="9" customFormat="false" ht="12.75" hidden="false" customHeight="false" outlineLevel="0" collapsed="false">
      <c r="A9" s="81" t="n">
        <v>37193</v>
      </c>
      <c r="B9" s="81" t="s">
        <v>38</v>
      </c>
      <c r="C9" s="81" t="s">
        <v>39</v>
      </c>
      <c r="D9" s="83"/>
      <c r="E9" s="23" t="n">
        <v>37438</v>
      </c>
      <c r="F9" s="83" t="n">
        <v>-1000</v>
      </c>
      <c r="G9" s="84" t="n">
        <v>3.415</v>
      </c>
      <c r="H9" s="94" t="n">
        <f aca="false">VLOOKUP(E9,Calendar!$A$2:$G$49,2,FALSE())</f>
        <v>31</v>
      </c>
      <c r="I9" s="95" t="n">
        <f aca="false">VLOOKUP(E9,'FWD Curves'!$A$3:$E$40,4,FALSE())</f>
        <v>2.99</v>
      </c>
      <c r="J9" s="86" t="n">
        <f aca="false">(I9-G9)*H9*F9</f>
        <v>13175</v>
      </c>
    </row>
    <row r="10" customFormat="false" ht="12.75" hidden="false" customHeight="false" outlineLevel="0" collapsed="false">
      <c r="A10" s="81" t="n">
        <v>37193</v>
      </c>
      <c r="B10" s="81" t="s">
        <v>38</v>
      </c>
      <c r="C10" s="81" t="s">
        <v>39</v>
      </c>
      <c r="D10" s="83"/>
      <c r="E10" s="23" t="n">
        <v>37469</v>
      </c>
      <c r="F10" s="83" t="n">
        <v>-1000</v>
      </c>
      <c r="G10" s="84" t="n">
        <v>3.415</v>
      </c>
      <c r="H10" s="94" t="n">
        <f aca="false">VLOOKUP(E10,Calendar!$A$2:$G$49,2,FALSE())</f>
        <v>31</v>
      </c>
      <c r="I10" s="95" t="n">
        <f aca="false">VLOOKUP(E10,'FWD Curves'!$A$3:$E$40,4,FALSE())</f>
        <v>2.99</v>
      </c>
      <c r="J10" s="86" t="n">
        <f aca="false">(I10-G10)*H10*F10</f>
        <v>13175</v>
      </c>
    </row>
    <row r="11" customFormat="false" ht="12.75" hidden="false" customHeight="false" outlineLevel="0" collapsed="false">
      <c r="A11" s="81" t="n">
        <v>37193</v>
      </c>
      <c r="B11" s="81" t="s">
        <v>38</v>
      </c>
      <c r="C11" s="81" t="s">
        <v>39</v>
      </c>
      <c r="D11" s="83"/>
      <c r="E11" s="23" t="n">
        <v>37500</v>
      </c>
      <c r="F11" s="83" t="n">
        <v>-1000</v>
      </c>
      <c r="G11" s="84" t="n">
        <v>3.415</v>
      </c>
      <c r="H11" s="94" t="n">
        <f aca="false">VLOOKUP(E11,Calendar!$A$2:$G$49,2,FALSE())</f>
        <v>30</v>
      </c>
      <c r="I11" s="95" t="n">
        <f aca="false">VLOOKUP(E11,'FWD Curves'!$A$3:$E$40,4,FALSE())</f>
        <v>2.99</v>
      </c>
      <c r="J11" s="86" t="n">
        <f aca="false">(I11-G11)*H11*F11</f>
        <v>12750</v>
      </c>
    </row>
    <row r="12" customFormat="false" ht="12.75" hidden="false" customHeight="false" outlineLevel="0" collapsed="false">
      <c r="A12" s="81" t="n">
        <v>37193</v>
      </c>
      <c r="B12" s="81" t="s">
        <v>38</v>
      </c>
      <c r="C12" s="81" t="s">
        <v>39</v>
      </c>
      <c r="D12" s="83"/>
      <c r="E12" s="23" t="n">
        <v>37530</v>
      </c>
      <c r="F12" s="83" t="n">
        <v>-1000</v>
      </c>
      <c r="G12" s="84" t="n">
        <v>3.415</v>
      </c>
      <c r="H12" s="94" t="n">
        <f aca="false">VLOOKUP(E12,Calendar!$A$2:$G$49,2,FALSE())</f>
        <v>31</v>
      </c>
      <c r="I12" s="95" t="n">
        <f aca="false">VLOOKUP(E12,'FWD Curves'!$A$3:$E$40,4,FALSE())</f>
        <v>2.99</v>
      </c>
      <c r="J12" s="86" t="n">
        <f aca="false">(I12-G12)*H12*F12</f>
        <v>13175</v>
      </c>
    </row>
    <row r="13" customFormat="false" ht="12.75" hidden="false" customHeight="false" outlineLevel="0" collapsed="false">
      <c r="A13" s="81" t="n">
        <v>37193</v>
      </c>
      <c r="B13" s="81" t="s">
        <v>38</v>
      </c>
      <c r="C13" s="81" t="s">
        <v>39</v>
      </c>
      <c r="D13" s="83"/>
      <c r="E13" s="23" t="n">
        <v>37561</v>
      </c>
      <c r="F13" s="83" t="n">
        <v>-1000</v>
      </c>
      <c r="G13" s="84" t="n">
        <v>3.415</v>
      </c>
      <c r="H13" s="94" t="n">
        <f aca="false">VLOOKUP(E13,Calendar!$A$2:$G$49,2,FALSE())</f>
        <v>30</v>
      </c>
      <c r="I13" s="95" t="n">
        <f aca="false">VLOOKUP(E13,'FWD Curves'!$A$3:$E$40,4,FALSE())</f>
        <v>3.24</v>
      </c>
      <c r="J13" s="86" t="n">
        <f aca="false">(I13-G13)*H13*F13</f>
        <v>5249.99999999999</v>
      </c>
    </row>
    <row r="14" customFormat="false" ht="12.75" hidden="false" customHeight="false" outlineLevel="0" collapsed="false">
      <c r="A14" s="81" t="n">
        <v>37193</v>
      </c>
      <c r="B14" s="81" t="s">
        <v>38</v>
      </c>
      <c r="C14" s="81" t="s">
        <v>39</v>
      </c>
      <c r="D14" s="83"/>
      <c r="E14" s="23" t="n">
        <v>37591</v>
      </c>
      <c r="F14" s="83" t="n">
        <v>-1000</v>
      </c>
      <c r="G14" s="84" t="n">
        <v>3.415</v>
      </c>
      <c r="H14" s="94" t="n">
        <f aca="false">VLOOKUP(E14,Calendar!$A$2:$G$49,2,FALSE())</f>
        <v>31</v>
      </c>
      <c r="I14" s="95" t="n">
        <f aca="false">VLOOKUP(E14,'FWD Curves'!$A$3:$E$40,4,FALSE())</f>
        <v>3.42</v>
      </c>
      <c r="J14" s="86" t="n">
        <f aca="false">(I14-G14)*H14*F14</f>
        <v>-154.999999999997</v>
      </c>
    </row>
    <row r="15" customFormat="false" ht="12.75" hidden="false" customHeight="false" outlineLevel="0" collapsed="false">
      <c r="A15" s="81" t="n">
        <v>37194</v>
      </c>
      <c r="B15" s="81" t="s">
        <v>38</v>
      </c>
      <c r="C15" s="81" t="s">
        <v>39</v>
      </c>
      <c r="D15" s="83"/>
      <c r="E15" s="23" t="n">
        <v>37257</v>
      </c>
      <c r="F15" s="83" t="n">
        <v>500</v>
      </c>
      <c r="G15" s="84" t="n">
        <v>3.4</v>
      </c>
      <c r="H15" s="94" t="n">
        <f aca="false">VLOOKUP(E15,Calendar!$A$2:$G$49,2,FALSE())</f>
        <v>31</v>
      </c>
      <c r="I15" s="95" t="n">
        <f aca="false">VLOOKUP(E15,'FWD Curves'!$A$3:$E$40,4,FALSE())</f>
        <v>2.915</v>
      </c>
      <c r="J15" s="86" t="n">
        <f aca="false">(I15-G15)*H15*F15</f>
        <v>-7517.5</v>
      </c>
    </row>
    <row r="16" customFormat="false" ht="12.75" hidden="false" customHeight="false" outlineLevel="0" collapsed="false">
      <c r="A16" s="81" t="n">
        <v>37194</v>
      </c>
      <c r="B16" s="81" t="s">
        <v>38</v>
      </c>
      <c r="C16" s="81" t="s">
        <v>39</v>
      </c>
      <c r="D16" s="83"/>
      <c r="E16" s="23" t="n">
        <v>37288</v>
      </c>
      <c r="F16" s="83" t="n">
        <v>500</v>
      </c>
      <c r="G16" s="84" t="n">
        <v>3.4</v>
      </c>
      <c r="H16" s="94" t="n">
        <f aca="false">VLOOKUP(E16,Calendar!$A$2:$G$49,2,FALSE())</f>
        <v>28</v>
      </c>
      <c r="I16" s="95" t="n">
        <f aca="false">VLOOKUP(E16,'FWD Curves'!$A$3:$E$40,4,FALSE())</f>
        <v>2.97</v>
      </c>
      <c r="J16" s="86" t="n">
        <f aca="false">(I16-G16)*H16*F16</f>
        <v>-6020</v>
      </c>
    </row>
    <row r="17" customFormat="false" ht="12.75" hidden="false" customHeight="false" outlineLevel="0" collapsed="false">
      <c r="A17" s="81" t="n">
        <v>37194</v>
      </c>
      <c r="B17" s="81" t="s">
        <v>38</v>
      </c>
      <c r="C17" s="81" t="s">
        <v>39</v>
      </c>
      <c r="D17" s="83"/>
      <c r="E17" s="23" t="n">
        <v>37316</v>
      </c>
      <c r="F17" s="83" t="n">
        <v>500</v>
      </c>
      <c r="G17" s="84" t="n">
        <v>3.4</v>
      </c>
      <c r="H17" s="94" t="n">
        <f aca="false">VLOOKUP(E17,Calendar!$A$2:$G$49,2,FALSE())</f>
        <v>31</v>
      </c>
      <c r="I17" s="95" t="n">
        <f aca="false">VLOOKUP(E17,'FWD Curves'!$A$3:$E$40,4,FALSE())</f>
        <v>2.935</v>
      </c>
      <c r="J17" s="86" t="n">
        <f aca="false">(I17-G17)*H17*F17</f>
        <v>-7207.5</v>
      </c>
    </row>
    <row r="18" customFormat="false" ht="12.75" hidden="false" customHeight="false" outlineLevel="0" collapsed="false">
      <c r="A18" s="81" t="n">
        <v>37194</v>
      </c>
      <c r="B18" s="81" t="s">
        <v>38</v>
      </c>
      <c r="C18" s="81" t="s">
        <v>39</v>
      </c>
      <c r="D18" s="83"/>
      <c r="E18" s="23" t="n">
        <v>37347</v>
      </c>
      <c r="F18" s="83" t="n">
        <v>500</v>
      </c>
      <c r="G18" s="84" t="n">
        <v>3.4</v>
      </c>
      <c r="H18" s="94" t="n">
        <f aca="false">VLOOKUP(E18,Calendar!$A$2:$G$49,2,FALSE())</f>
        <v>30</v>
      </c>
      <c r="I18" s="95" t="n">
        <f aca="false">VLOOKUP(E18,'FWD Curves'!$A$3:$E$40,4,FALSE())</f>
        <v>2.99</v>
      </c>
      <c r="J18" s="86" t="n">
        <f aca="false">(I18-G18)*H18*F18</f>
        <v>-6150</v>
      </c>
    </row>
    <row r="19" customFormat="false" ht="12.75" hidden="false" customHeight="false" outlineLevel="0" collapsed="false">
      <c r="A19" s="81" t="n">
        <v>37194</v>
      </c>
      <c r="B19" s="81" t="s">
        <v>38</v>
      </c>
      <c r="C19" s="81" t="s">
        <v>39</v>
      </c>
      <c r="D19" s="83"/>
      <c r="E19" s="23" t="n">
        <v>37377</v>
      </c>
      <c r="F19" s="83" t="n">
        <v>500</v>
      </c>
      <c r="G19" s="84" t="n">
        <v>3.4</v>
      </c>
      <c r="H19" s="94" t="n">
        <f aca="false">VLOOKUP(E19,Calendar!$A$2:$G$49,2,FALSE())</f>
        <v>31</v>
      </c>
      <c r="I19" s="95" t="n">
        <f aca="false">VLOOKUP(E19,'FWD Curves'!$A$3:$E$40,4,FALSE())</f>
        <v>2.99</v>
      </c>
      <c r="J19" s="86" t="n">
        <f aca="false">(I19-G19)*H19*F19</f>
        <v>-6355</v>
      </c>
    </row>
    <row r="20" customFormat="false" ht="12.75" hidden="false" customHeight="false" outlineLevel="0" collapsed="false">
      <c r="A20" s="81" t="n">
        <v>37194</v>
      </c>
      <c r="B20" s="81" t="s">
        <v>38</v>
      </c>
      <c r="C20" s="81" t="s">
        <v>39</v>
      </c>
      <c r="D20" s="83"/>
      <c r="E20" s="23" t="n">
        <v>37408</v>
      </c>
      <c r="F20" s="83" t="n">
        <v>500</v>
      </c>
      <c r="G20" s="84" t="n">
        <v>3.4</v>
      </c>
      <c r="H20" s="94" t="n">
        <f aca="false">VLOOKUP(E20,Calendar!$A$2:$G$49,2,FALSE())</f>
        <v>30</v>
      </c>
      <c r="I20" s="95" t="n">
        <f aca="false">VLOOKUP(E20,'FWD Curves'!$A$3:$E$40,4,FALSE())</f>
        <v>2.99</v>
      </c>
      <c r="J20" s="86" t="n">
        <f aca="false">(I20-G20)*H20*F20</f>
        <v>-6150</v>
      </c>
    </row>
    <row r="21" customFormat="false" ht="12.75" hidden="false" customHeight="false" outlineLevel="0" collapsed="false">
      <c r="A21" s="81" t="n">
        <v>37194</v>
      </c>
      <c r="B21" s="81" t="s">
        <v>38</v>
      </c>
      <c r="C21" s="81" t="s">
        <v>39</v>
      </c>
      <c r="D21" s="83"/>
      <c r="E21" s="23" t="n">
        <v>37438</v>
      </c>
      <c r="F21" s="83" t="n">
        <v>500</v>
      </c>
      <c r="G21" s="84" t="n">
        <v>3.4</v>
      </c>
      <c r="H21" s="94" t="n">
        <f aca="false">VLOOKUP(E21,Calendar!$A$2:$G$49,2,FALSE())</f>
        <v>31</v>
      </c>
      <c r="I21" s="95" t="n">
        <f aca="false">VLOOKUP(E21,'FWD Curves'!$A$3:$E$40,4,FALSE())</f>
        <v>2.99</v>
      </c>
      <c r="J21" s="86" t="n">
        <f aca="false">(I21-G21)*H21*F21</f>
        <v>-6355</v>
      </c>
    </row>
    <row r="22" customFormat="false" ht="12.75" hidden="false" customHeight="false" outlineLevel="0" collapsed="false">
      <c r="A22" s="81" t="n">
        <v>37194</v>
      </c>
      <c r="B22" s="81" t="s">
        <v>38</v>
      </c>
      <c r="C22" s="81" t="s">
        <v>39</v>
      </c>
      <c r="D22" s="83"/>
      <c r="E22" s="23" t="n">
        <v>37469</v>
      </c>
      <c r="F22" s="83" t="n">
        <v>500</v>
      </c>
      <c r="G22" s="84" t="n">
        <v>3.4</v>
      </c>
      <c r="H22" s="94" t="n">
        <f aca="false">VLOOKUP(E22,Calendar!$A$2:$G$49,2,FALSE())</f>
        <v>31</v>
      </c>
      <c r="I22" s="95" t="n">
        <f aca="false">VLOOKUP(E22,'FWD Curves'!$A$3:$E$40,4,FALSE())</f>
        <v>2.99</v>
      </c>
      <c r="J22" s="86" t="n">
        <f aca="false">(I22-G22)*H22*F22</f>
        <v>-6355</v>
      </c>
    </row>
    <row r="23" customFormat="false" ht="12.75" hidden="false" customHeight="false" outlineLevel="0" collapsed="false">
      <c r="A23" s="81" t="n">
        <v>37194</v>
      </c>
      <c r="B23" s="81" t="s">
        <v>38</v>
      </c>
      <c r="C23" s="81" t="s">
        <v>39</v>
      </c>
      <c r="D23" s="83"/>
      <c r="E23" s="23" t="n">
        <v>37500</v>
      </c>
      <c r="F23" s="83" t="n">
        <v>500</v>
      </c>
      <c r="G23" s="84" t="n">
        <v>3.4</v>
      </c>
      <c r="H23" s="94" t="n">
        <f aca="false">VLOOKUP(E23,Calendar!$A$2:$G$49,2,FALSE())</f>
        <v>30</v>
      </c>
      <c r="I23" s="95" t="n">
        <f aca="false">VLOOKUP(E23,'FWD Curves'!$A$3:$E$40,4,FALSE())</f>
        <v>2.99</v>
      </c>
      <c r="J23" s="86" t="n">
        <f aca="false">(I23-G23)*H23*F23</f>
        <v>-6150</v>
      </c>
    </row>
    <row r="24" customFormat="false" ht="12.75" hidden="false" customHeight="false" outlineLevel="0" collapsed="false">
      <c r="A24" s="81" t="n">
        <v>37194</v>
      </c>
      <c r="B24" s="81" t="s">
        <v>38</v>
      </c>
      <c r="C24" s="81" t="s">
        <v>39</v>
      </c>
      <c r="D24" s="83"/>
      <c r="E24" s="23" t="n">
        <v>37530</v>
      </c>
      <c r="F24" s="83" t="n">
        <v>500</v>
      </c>
      <c r="G24" s="84" t="n">
        <v>3.4</v>
      </c>
      <c r="H24" s="94" t="n">
        <f aca="false">VLOOKUP(E24,Calendar!$A$2:$G$49,2,FALSE())</f>
        <v>31</v>
      </c>
      <c r="I24" s="95" t="n">
        <f aca="false">VLOOKUP(E24,'FWD Curves'!$A$3:$E$40,4,FALSE())</f>
        <v>2.99</v>
      </c>
      <c r="J24" s="86" t="n">
        <f aca="false">(I24-G24)*H24*F24</f>
        <v>-6355</v>
      </c>
    </row>
    <row r="25" customFormat="false" ht="12.75" hidden="false" customHeight="false" outlineLevel="0" collapsed="false">
      <c r="A25" s="81" t="n">
        <v>37194</v>
      </c>
      <c r="B25" s="81" t="s">
        <v>38</v>
      </c>
      <c r="C25" s="81" t="s">
        <v>39</v>
      </c>
      <c r="D25" s="83"/>
      <c r="E25" s="23" t="n">
        <v>37561</v>
      </c>
      <c r="F25" s="83" t="n">
        <v>500</v>
      </c>
      <c r="G25" s="84" t="n">
        <v>3.4</v>
      </c>
      <c r="H25" s="94" t="n">
        <f aca="false">VLOOKUP(E25,Calendar!$A$2:$G$49,2,FALSE())</f>
        <v>30</v>
      </c>
      <c r="I25" s="95" t="n">
        <f aca="false">VLOOKUP(E25,'FWD Curves'!$A$3:$E$40,4,FALSE())</f>
        <v>3.24</v>
      </c>
      <c r="J25" s="86" t="n">
        <f aca="false">(I25-G25)*H25*F25</f>
        <v>-2400</v>
      </c>
    </row>
    <row r="26" customFormat="false" ht="12.75" hidden="false" customHeight="false" outlineLevel="0" collapsed="false">
      <c r="A26" s="81" t="n">
        <v>37194</v>
      </c>
      <c r="B26" s="81" t="s">
        <v>38</v>
      </c>
      <c r="C26" s="81" t="s">
        <v>39</v>
      </c>
      <c r="D26" s="83"/>
      <c r="E26" s="23" t="n">
        <v>37591</v>
      </c>
      <c r="F26" s="83" t="n">
        <v>500</v>
      </c>
      <c r="G26" s="84" t="n">
        <v>3.4</v>
      </c>
      <c r="H26" s="94" t="n">
        <f aca="false">VLOOKUP(E26,Calendar!$A$2:$G$49,2,FALSE())</f>
        <v>31</v>
      </c>
      <c r="I26" s="95" t="n">
        <f aca="false">VLOOKUP(E26,'FWD Curves'!$A$3:$E$40,4,FALSE())</f>
        <v>3.42</v>
      </c>
      <c r="J26" s="86" t="n">
        <f aca="false">(I26-G26)*H26*F26</f>
        <v>310</v>
      </c>
    </row>
    <row r="27" customFormat="false" ht="12.75" hidden="false" customHeight="false" outlineLevel="0" collapsed="false">
      <c r="A27" s="81" t="n">
        <v>37194</v>
      </c>
      <c r="B27" s="81" t="s">
        <v>38</v>
      </c>
      <c r="C27" s="81" t="s">
        <v>39</v>
      </c>
      <c r="D27" s="83"/>
      <c r="E27" s="23" t="n">
        <v>37257</v>
      </c>
      <c r="F27" s="83" t="n">
        <v>500</v>
      </c>
      <c r="G27" s="84" t="n">
        <v>3.355</v>
      </c>
      <c r="H27" s="94" t="n">
        <f aca="false">VLOOKUP(E27,Calendar!$A$2:$G$49,2,FALSE())</f>
        <v>31</v>
      </c>
      <c r="I27" s="95" t="n">
        <f aca="false">VLOOKUP(E27,'FWD Curves'!$A$3:$E$40,4,FALSE())</f>
        <v>2.915</v>
      </c>
      <c r="J27" s="86" t="n">
        <f aca="false">(I27-G27)*H27*F27</f>
        <v>-6820</v>
      </c>
    </row>
    <row r="28" customFormat="false" ht="12.75" hidden="false" customHeight="false" outlineLevel="0" collapsed="false">
      <c r="A28" s="81" t="n">
        <v>37194</v>
      </c>
      <c r="B28" s="81" t="s">
        <v>38</v>
      </c>
      <c r="C28" s="81" t="s">
        <v>39</v>
      </c>
      <c r="D28" s="83"/>
      <c r="E28" s="23" t="n">
        <v>37288</v>
      </c>
      <c r="F28" s="83" t="n">
        <v>500</v>
      </c>
      <c r="G28" s="84" t="n">
        <v>3.355</v>
      </c>
      <c r="H28" s="94" t="n">
        <f aca="false">VLOOKUP(E28,Calendar!$A$2:$G$49,2,FALSE())</f>
        <v>28</v>
      </c>
      <c r="I28" s="95" t="n">
        <f aca="false">VLOOKUP(E28,'FWD Curves'!$A$3:$E$40,4,FALSE())</f>
        <v>2.97</v>
      </c>
      <c r="J28" s="86" t="n">
        <f aca="false">(I28-G28)*H28*F28</f>
        <v>-5390</v>
      </c>
    </row>
    <row r="29" customFormat="false" ht="12.75" hidden="false" customHeight="false" outlineLevel="0" collapsed="false">
      <c r="A29" s="81" t="n">
        <v>37194</v>
      </c>
      <c r="B29" s="81" t="s">
        <v>38</v>
      </c>
      <c r="C29" s="81" t="s">
        <v>39</v>
      </c>
      <c r="D29" s="83"/>
      <c r="E29" s="23" t="n">
        <v>37316</v>
      </c>
      <c r="F29" s="83" t="n">
        <v>500</v>
      </c>
      <c r="G29" s="84" t="n">
        <v>3.355</v>
      </c>
      <c r="H29" s="94" t="n">
        <f aca="false">VLOOKUP(E29,Calendar!$A$2:$G$49,2,FALSE())</f>
        <v>31</v>
      </c>
      <c r="I29" s="95" t="n">
        <f aca="false">VLOOKUP(E29,'FWD Curves'!$A$3:$E$40,4,FALSE())</f>
        <v>2.935</v>
      </c>
      <c r="J29" s="86" t="n">
        <f aca="false">(I29-G29)*H29*F29</f>
        <v>-6510</v>
      </c>
    </row>
    <row r="30" customFormat="false" ht="12.75" hidden="false" customHeight="false" outlineLevel="0" collapsed="false">
      <c r="A30" s="81" t="n">
        <v>37194</v>
      </c>
      <c r="B30" s="81" t="s">
        <v>38</v>
      </c>
      <c r="C30" s="81" t="s">
        <v>39</v>
      </c>
      <c r="D30" s="83"/>
      <c r="E30" s="23" t="n">
        <v>37347</v>
      </c>
      <c r="F30" s="83" t="n">
        <v>500</v>
      </c>
      <c r="G30" s="84" t="n">
        <v>3.355</v>
      </c>
      <c r="H30" s="94" t="n">
        <f aca="false">VLOOKUP(E30,Calendar!$A$2:$G$49,2,FALSE())</f>
        <v>30</v>
      </c>
      <c r="I30" s="95" t="n">
        <f aca="false">VLOOKUP(E30,'FWD Curves'!$A$3:$E$40,4,FALSE())</f>
        <v>2.99</v>
      </c>
      <c r="J30" s="86" t="n">
        <f aca="false">(I30-G30)*H30*F30</f>
        <v>-5475</v>
      </c>
    </row>
    <row r="31" customFormat="false" ht="12.75" hidden="false" customHeight="false" outlineLevel="0" collapsed="false">
      <c r="A31" s="81" t="n">
        <v>37194</v>
      </c>
      <c r="B31" s="81" t="s">
        <v>38</v>
      </c>
      <c r="C31" s="81" t="s">
        <v>39</v>
      </c>
      <c r="D31" s="83"/>
      <c r="E31" s="23" t="n">
        <v>37377</v>
      </c>
      <c r="F31" s="83" t="n">
        <v>500</v>
      </c>
      <c r="G31" s="84" t="n">
        <v>3.355</v>
      </c>
      <c r="H31" s="94" t="n">
        <f aca="false">VLOOKUP(E31,Calendar!$A$2:$G$49,2,FALSE())</f>
        <v>31</v>
      </c>
      <c r="I31" s="95" t="n">
        <f aca="false">VLOOKUP(E31,'FWD Curves'!$A$3:$E$40,4,FALSE())</f>
        <v>2.99</v>
      </c>
      <c r="J31" s="86" t="n">
        <f aca="false">(I31-G31)*H31*F31</f>
        <v>-5657.5</v>
      </c>
    </row>
    <row r="32" customFormat="false" ht="12.75" hidden="false" customHeight="false" outlineLevel="0" collapsed="false">
      <c r="A32" s="81" t="n">
        <v>37194</v>
      </c>
      <c r="B32" s="81" t="s">
        <v>38</v>
      </c>
      <c r="C32" s="81" t="s">
        <v>39</v>
      </c>
      <c r="D32" s="83"/>
      <c r="E32" s="23" t="n">
        <v>37408</v>
      </c>
      <c r="F32" s="83" t="n">
        <v>500</v>
      </c>
      <c r="G32" s="84" t="n">
        <v>3.355</v>
      </c>
      <c r="H32" s="94" t="n">
        <f aca="false">VLOOKUP(E32,Calendar!$A$2:$G$49,2,FALSE())</f>
        <v>30</v>
      </c>
      <c r="I32" s="95" t="n">
        <f aca="false">VLOOKUP(E32,'FWD Curves'!$A$3:$E$40,4,FALSE())</f>
        <v>2.99</v>
      </c>
      <c r="J32" s="86" t="n">
        <f aca="false">(I32-G32)*H32*F32</f>
        <v>-5475</v>
      </c>
    </row>
    <row r="33" customFormat="false" ht="12.75" hidden="false" customHeight="false" outlineLevel="0" collapsed="false">
      <c r="A33" s="81" t="n">
        <v>37194</v>
      </c>
      <c r="B33" s="81" t="s">
        <v>38</v>
      </c>
      <c r="C33" s="81" t="s">
        <v>39</v>
      </c>
      <c r="D33" s="83"/>
      <c r="E33" s="23" t="n">
        <v>37438</v>
      </c>
      <c r="F33" s="83" t="n">
        <v>500</v>
      </c>
      <c r="G33" s="84" t="n">
        <v>3.355</v>
      </c>
      <c r="H33" s="94" t="n">
        <f aca="false">VLOOKUP(E33,Calendar!$A$2:$G$49,2,FALSE())</f>
        <v>31</v>
      </c>
      <c r="I33" s="95" t="n">
        <f aca="false">VLOOKUP(E33,'FWD Curves'!$A$3:$E$40,4,FALSE())</f>
        <v>2.99</v>
      </c>
      <c r="J33" s="86" t="n">
        <f aca="false">(I33-G33)*H33*F33</f>
        <v>-5657.5</v>
      </c>
    </row>
    <row r="34" customFormat="false" ht="12.75" hidden="false" customHeight="false" outlineLevel="0" collapsed="false">
      <c r="A34" s="81" t="n">
        <v>37194</v>
      </c>
      <c r="B34" s="81" t="s">
        <v>38</v>
      </c>
      <c r="C34" s="81" t="s">
        <v>39</v>
      </c>
      <c r="D34" s="83"/>
      <c r="E34" s="23" t="n">
        <v>37469</v>
      </c>
      <c r="F34" s="83" t="n">
        <v>500</v>
      </c>
      <c r="G34" s="84" t="n">
        <v>3.355</v>
      </c>
      <c r="H34" s="94" t="n">
        <f aca="false">VLOOKUP(E34,Calendar!$A$2:$G$49,2,FALSE())</f>
        <v>31</v>
      </c>
      <c r="I34" s="95" t="n">
        <f aca="false">VLOOKUP(E34,'FWD Curves'!$A$3:$E$40,4,FALSE())</f>
        <v>2.99</v>
      </c>
      <c r="J34" s="86" t="n">
        <f aca="false">(I34-G34)*H34*F34</f>
        <v>-5657.5</v>
      </c>
    </row>
    <row r="35" customFormat="false" ht="12.75" hidden="false" customHeight="false" outlineLevel="0" collapsed="false">
      <c r="A35" s="81" t="n">
        <v>37194</v>
      </c>
      <c r="B35" s="81" t="s">
        <v>38</v>
      </c>
      <c r="C35" s="81" t="s">
        <v>39</v>
      </c>
      <c r="D35" s="83"/>
      <c r="E35" s="23" t="n">
        <v>37500</v>
      </c>
      <c r="F35" s="83" t="n">
        <v>500</v>
      </c>
      <c r="G35" s="84" t="n">
        <v>3.355</v>
      </c>
      <c r="H35" s="94" t="n">
        <f aca="false">VLOOKUP(E35,Calendar!$A$2:$G$49,2,FALSE())</f>
        <v>30</v>
      </c>
      <c r="I35" s="95" t="n">
        <f aca="false">VLOOKUP(E35,'FWD Curves'!$A$3:$E$40,4,FALSE())</f>
        <v>2.99</v>
      </c>
      <c r="J35" s="86" t="n">
        <f aca="false">(I35-G35)*H35*F35</f>
        <v>-5475</v>
      </c>
    </row>
    <row r="36" customFormat="false" ht="12.75" hidden="false" customHeight="false" outlineLevel="0" collapsed="false">
      <c r="A36" s="81" t="n">
        <v>37194</v>
      </c>
      <c r="B36" s="81" t="s">
        <v>38</v>
      </c>
      <c r="C36" s="81" t="s">
        <v>39</v>
      </c>
      <c r="D36" s="83"/>
      <c r="E36" s="23" t="n">
        <v>37530</v>
      </c>
      <c r="F36" s="83" t="n">
        <v>500</v>
      </c>
      <c r="G36" s="84" t="n">
        <v>3.355</v>
      </c>
      <c r="H36" s="94" t="n">
        <f aca="false">VLOOKUP(E36,Calendar!$A$2:$G$49,2,FALSE())</f>
        <v>31</v>
      </c>
      <c r="I36" s="95" t="n">
        <f aca="false">VLOOKUP(E36,'FWD Curves'!$A$3:$E$40,4,FALSE())</f>
        <v>2.99</v>
      </c>
      <c r="J36" s="86" t="n">
        <f aca="false">(I36-G36)*H36*F36</f>
        <v>-5657.5</v>
      </c>
    </row>
    <row r="37" customFormat="false" ht="12.75" hidden="false" customHeight="false" outlineLevel="0" collapsed="false">
      <c r="A37" s="81" t="n">
        <v>37194</v>
      </c>
      <c r="B37" s="81" t="s">
        <v>38</v>
      </c>
      <c r="C37" s="81" t="s">
        <v>39</v>
      </c>
      <c r="D37" s="83"/>
      <c r="E37" s="23" t="n">
        <v>37561</v>
      </c>
      <c r="F37" s="83" t="n">
        <v>500</v>
      </c>
      <c r="G37" s="84" t="n">
        <v>3.355</v>
      </c>
      <c r="H37" s="94" t="n">
        <f aca="false">VLOOKUP(E37,Calendar!$A$2:$G$49,2,FALSE())</f>
        <v>30</v>
      </c>
      <c r="I37" s="95" t="n">
        <f aca="false">VLOOKUP(E37,'FWD Curves'!$A$3:$E$40,4,FALSE())</f>
        <v>3.24</v>
      </c>
      <c r="J37" s="86" t="n">
        <f aca="false">(I37-G37)*H37*F37</f>
        <v>-1725</v>
      </c>
    </row>
    <row r="38" customFormat="false" ht="12.75" hidden="false" customHeight="false" outlineLevel="0" collapsed="false">
      <c r="A38" s="81" t="n">
        <v>37194</v>
      </c>
      <c r="B38" s="81" t="s">
        <v>38</v>
      </c>
      <c r="C38" s="81" t="s">
        <v>39</v>
      </c>
      <c r="D38" s="83"/>
      <c r="E38" s="23" t="n">
        <v>37591</v>
      </c>
      <c r="F38" s="83" t="n">
        <v>500</v>
      </c>
      <c r="G38" s="84" t="n">
        <v>3.355</v>
      </c>
      <c r="H38" s="94" t="n">
        <f aca="false">VLOOKUP(E38,Calendar!$A$2:$G$49,2,FALSE())</f>
        <v>31</v>
      </c>
      <c r="I38" s="95" t="n">
        <f aca="false">VLOOKUP(E38,'FWD Curves'!$A$3:$E$40,4,FALSE())</f>
        <v>3.42</v>
      </c>
      <c r="J38" s="86" t="n">
        <f aca="false">(I38-G38)*H38*F38</f>
        <v>1007.5</v>
      </c>
    </row>
    <row r="39" customFormat="false" ht="12.75" hidden="false" customHeight="false" outlineLevel="0" collapsed="false">
      <c r="A39" s="81" t="n">
        <v>37194</v>
      </c>
      <c r="B39" s="81" t="s">
        <v>38</v>
      </c>
      <c r="C39" s="81" t="s">
        <v>39</v>
      </c>
      <c r="D39" s="83"/>
      <c r="E39" s="23" t="n">
        <v>37226</v>
      </c>
      <c r="F39" s="83" t="n">
        <v>-5000</v>
      </c>
      <c r="G39" s="84" t="n">
        <v>3.19</v>
      </c>
      <c r="H39" s="94" t="n">
        <f aca="false">VLOOKUP(E39,Calendar!$A$2:$G$49,2,FALSE())</f>
        <v>31</v>
      </c>
      <c r="I39" s="95" t="n">
        <f aca="false">VLOOKUP(E39,'FWD Curves'!$A$3:$E$40,4,FALSE())</f>
        <v>2.606</v>
      </c>
      <c r="J39" s="86" t="n">
        <f aca="false">(I39-G39)*H39*F39</f>
        <v>90520</v>
      </c>
    </row>
    <row r="40" customFormat="false" ht="12.75" hidden="false" customHeight="false" outlineLevel="0" collapsed="false">
      <c r="A40" s="81" t="n">
        <v>37194</v>
      </c>
      <c r="B40" s="81" t="s">
        <v>38</v>
      </c>
      <c r="C40" s="81" t="s">
        <v>39</v>
      </c>
      <c r="D40" s="83"/>
      <c r="E40" s="23" t="n">
        <v>37226</v>
      </c>
      <c r="F40" s="83" t="n">
        <v>-5000</v>
      </c>
      <c r="G40" s="84" t="n">
        <v>3.16</v>
      </c>
      <c r="H40" s="94" t="n">
        <f aca="false">VLOOKUP(E40,Calendar!$A$2:$G$49,2,FALSE())</f>
        <v>31</v>
      </c>
      <c r="I40" s="95" t="n">
        <f aca="false">VLOOKUP(E40,'FWD Curves'!$A$3:$E$40,4,FALSE())</f>
        <v>2.606</v>
      </c>
      <c r="J40" s="86" t="n">
        <f aca="false">(I40-G40)*H40*F40</f>
        <v>85870</v>
      </c>
    </row>
    <row r="41" customFormat="false" ht="12.75" hidden="false" customHeight="false" outlineLevel="0" collapsed="false">
      <c r="A41" s="81" t="n">
        <v>37194</v>
      </c>
      <c r="B41" s="81" t="s">
        <v>38</v>
      </c>
      <c r="C41" s="81" t="s">
        <v>39</v>
      </c>
      <c r="D41" s="83"/>
      <c r="E41" s="23" t="n">
        <v>37226</v>
      </c>
      <c r="F41" s="83" t="n">
        <v>2500</v>
      </c>
      <c r="G41" s="84" t="n">
        <v>3.145</v>
      </c>
      <c r="H41" s="94" t="n">
        <f aca="false">VLOOKUP(E41,Calendar!$A$2:$G$49,2,FALSE())</f>
        <v>31</v>
      </c>
      <c r="I41" s="95" t="n">
        <f aca="false">VLOOKUP(E41,'FWD Curves'!$A$3:$E$40,4,FALSE())</f>
        <v>2.606</v>
      </c>
      <c r="J41" s="86" t="n">
        <f aca="false">(I41-G41)*H41*F41</f>
        <v>-41772.5</v>
      </c>
    </row>
    <row r="42" customFormat="false" ht="12.75" hidden="false" customHeight="false" outlineLevel="0" collapsed="false">
      <c r="A42" s="81" t="n">
        <v>37194</v>
      </c>
      <c r="B42" s="81" t="s">
        <v>38</v>
      </c>
      <c r="C42" s="81" t="s">
        <v>39</v>
      </c>
      <c r="D42" s="83"/>
      <c r="E42" s="23" t="n">
        <v>37226</v>
      </c>
      <c r="F42" s="83" t="n">
        <v>-2500</v>
      </c>
      <c r="G42" s="84" t="n">
        <v>3.145</v>
      </c>
      <c r="H42" s="94" t="n">
        <f aca="false">VLOOKUP(E42,Calendar!$A$2:$G$49,2,FALSE())</f>
        <v>31</v>
      </c>
      <c r="I42" s="95" t="n">
        <f aca="false">VLOOKUP(E42,'FWD Curves'!$A$3:$E$40,4,FALSE())</f>
        <v>2.606</v>
      </c>
      <c r="J42" s="86" t="n">
        <f aca="false">(I42-G42)*H42*F42</f>
        <v>41772.5</v>
      </c>
    </row>
    <row r="43" customFormat="false" ht="12.75" hidden="false" customHeight="false" outlineLevel="0" collapsed="false">
      <c r="A43" s="81" t="n">
        <v>37194</v>
      </c>
      <c r="B43" s="81" t="s">
        <v>38</v>
      </c>
      <c r="C43" s="81" t="s">
        <v>39</v>
      </c>
      <c r="D43" s="83"/>
      <c r="E43" s="23" t="n">
        <v>37226</v>
      </c>
      <c r="F43" s="83" t="n">
        <v>-2500</v>
      </c>
      <c r="G43" s="84" t="n">
        <v>3.11</v>
      </c>
      <c r="H43" s="94" t="n">
        <f aca="false">VLOOKUP(E43,Calendar!$A$2:$G$49,2,FALSE())</f>
        <v>31</v>
      </c>
      <c r="I43" s="95" t="n">
        <f aca="false">VLOOKUP(E43,'FWD Curves'!$A$3:$E$40,4,FALSE())</f>
        <v>2.606</v>
      </c>
      <c r="J43" s="86" t="n">
        <f aca="false">(I43-G43)*H43*F43</f>
        <v>39060</v>
      </c>
    </row>
    <row r="44" customFormat="false" ht="12.75" hidden="false" customHeight="false" outlineLevel="0" collapsed="false">
      <c r="A44" s="81" t="n">
        <v>37194</v>
      </c>
      <c r="B44" s="81" t="s">
        <v>38</v>
      </c>
      <c r="C44" s="81" t="s">
        <v>39</v>
      </c>
      <c r="D44" s="83"/>
      <c r="E44" s="23" t="n">
        <v>37226</v>
      </c>
      <c r="F44" s="83" t="n">
        <v>-2500</v>
      </c>
      <c r="G44" s="84" t="n">
        <v>3.1</v>
      </c>
      <c r="H44" s="94" t="n">
        <f aca="false">VLOOKUP(E44,Calendar!$A$2:$G$49,2,FALSE())</f>
        <v>31</v>
      </c>
      <c r="I44" s="95" t="n">
        <f aca="false">VLOOKUP(E44,'FWD Curves'!$A$3:$E$40,4,FALSE())</f>
        <v>2.606</v>
      </c>
      <c r="J44" s="86" t="n">
        <f aca="false">(I44-G44)*H44*F44</f>
        <v>38285</v>
      </c>
    </row>
    <row r="45" customFormat="false" ht="12.75" hidden="false" customHeight="false" outlineLevel="0" collapsed="false">
      <c r="A45" s="81" t="n">
        <v>37194</v>
      </c>
      <c r="B45" s="81" t="s">
        <v>38</v>
      </c>
      <c r="C45" s="81" t="s">
        <v>39</v>
      </c>
      <c r="D45" s="83"/>
      <c r="E45" s="23" t="n">
        <v>37257</v>
      </c>
      <c r="F45" s="83" t="n">
        <v>1000</v>
      </c>
      <c r="G45" s="84" t="n">
        <v>3.34</v>
      </c>
      <c r="H45" s="94" t="n">
        <f aca="false">VLOOKUP(E45,Calendar!$A$2:$G$49,2,FALSE())</f>
        <v>31</v>
      </c>
      <c r="I45" s="95" t="n">
        <f aca="false">VLOOKUP(E45,'FWD Curves'!$A$3:$E$40,4,FALSE())</f>
        <v>2.915</v>
      </c>
      <c r="J45" s="86" t="n">
        <f aca="false">(I45-G45)*H45*F45</f>
        <v>-13175</v>
      </c>
    </row>
    <row r="46" customFormat="false" ht="12.75" hidden="false" customHeight="false" outlineLevel="0" collapsed="false">
      <c r="A46" s="81" t="n">
        <v>37194</v>
      </c>
      <c r="B46" s="81" t="s">
        <v>38</v>
      </c>
      <c r="C46" s="81" t="s">
        <v>39</v>
      </c>
      <c r="D46" s="83"/>
      <c r="E46" s="23" t="n">
        <v>37288</v>
      </c>
      <c r="F46" s="83" t="n">
        <v>1000</v>
      </c>
      <c r="G46" s="84" t="n">
        <v>3.34</v>
      </c>
      <c r="H46" s="94" t="n">
        <f aca="false">VLOOKUP(E46,Calendar!$A$2:$G$49,2,FALSE())</f>
        <v>28</v>
      </c>
      <c r="I46" s="95" t="n">
        <f aca="false">VLOOKUP(E46,'FWD Curves'!$A$3:$E$40,4,FALSE())</f>
        <v>2.97</v>
      </c>
      <c r="J46" s="86" t="n">
        <f aca="false">(I46-G46)*H46*F46</f>
        <v>-10360</v>
      </c>
    </row>
    <row r="47" customFormat="false" ht="12.75" hidden="false" customHeight="false" outlineLevel="0" collapsed="false">
      <c r="A47" s="81" t="n">
        <v>37194</v>
      </c>
      <c r="B47" s="81" t="s">
        <v>38</v>
      </c>
      <c r="C47" s="81" t="s">
        <v>39</v>
      </c>
      <c r="D47" s="83"/>
      <c r="E47" s="23" t="n">
        <v>37316</v>
      </c>
      <c r="F47" s="83" t="n">
        <v>1000</v>
      </c>
      <c r="G47" s="84" t="n">
        <v>3.34</v>
      </c>
      <c r="H47" s="94" t="n">
        <f aca="false">VLOOKUP(E47,Calendar!$A$2:$G$49,2,FALSE())</f>
        <v>31</v>
      </c>
      <c r="I47" s="95" t="n">
        <f aca="false">VLOOKUP(E47,'FWD Curves'!$A$3:$E$40,4,FALSE())</f>
        <v>2.935</v>
      </c>
      <c r="J47" s="86" t="n">
        <f aca="false">(I47-G47)*H47*F47</f>
        <v>-12555</v>
      </c>
    </row>
    <row r="48" customFormat="false" ht="12.75" hidden="false" customHeight="false" outlineLevel="0" collapsed="false">
      <c r="A48" s="81" t="n">
        <v>37194</v>
      </c>
      <c r="B48" s="81" t="s">
        <v>38</v>
      </c>
      <c r="C48" s="81" t="s">
        <v>39</v>
      </c>
      <c r="D48" s="83"/>
      <c r="E48" s="23" t="n">
        <v>37347</v>
      </c>
      <c r="F48" s="83" t="n">
        <v>1000</v>
      </c>
      <c r="G48" s="84" t="n">
        <v>3.34</v>
      </c>
      <c r="H48" s="94" t="n">
        <f aca="false">VLOOKUP(E48,Calendar!$A$2:$G$49,2,FALSE())</f>
        <v>30</v>
      </c>
      <c r="I48" s="95" t="n">
        <f aca="false">VLOOKUP(E48,'FWD Curves'!$A$3:$E$40,4,FALSE())</f>
        <v>2.99</v>
      </c>
      <c r="J48" s="86" t="n">
        <f aca="false">(I48-G48)*H48*F48</f>
        <v>-10500</v>
      </c>
    </row>
    <row r="49" customFormat="false" ht="12.75" hidden="false" customHeight="false" outlineLevel="0" collapsed="false">
      <c r="A49" s="81" t="n">
        <v>37194</v>
      </c>
      <c r="B49" s="81" t="s">
        <v>38</v>
      </c>
      <c r="C49" s="81" t="s">
        <v>39</v>
      </c>
      <c r="D49" s="83"/>
      <c r="E49" s="23" t="n">
        <v>37377</v>
      </c>
      <c r="F49" s="83" t="n">
        <v>1000</v>
      </c>
      <c r="G49" s="84" t="n">
        <v>3.34</v>
      </c>
      <c r="H49" s="94" t="n">
        <f aca="false">VLOOKUP(E49,Calendar!$A$2:$G$49,2,FALSE())</f>
        <v>31</v>
      </c>
      <c r="I49" s="95" t="n">
        <f aca="false">VLOOKUP(E49,'FWD Curves'!$A$3:$E$40,4,FALSE())</f>
        <v>2.99</v>
      </c>
      <c r="J49" s="86" t="n">
        <f aca="false">(I49-G49)*H49*F49</f>
        <v>-10850</v>
      </c>
    </row>
    <row r="50" customFormat="false" ht="12.75" hidden="false" customHeight="false" outlineLevel="0" collapsed="false">
      <c r="A50" s="81" t="n">
        <v>37194</v>
      </c>
      <c r="B50" s="81" t="s">
        <v>38</v>
      </c>
      <c r="C50" s="81" t="s">
        <v>39</v>
      </c>
      <c r="D50" s="83"/>
      <c r="E50" s="23" t="n">
        <v>37408</v>
      </c>
      <c r="F50" s="83" t="n">
        <v>1000</v>
      </c>
      <c r="G50" s="84" t="n">
        <v>3.34</v>
      </c>
      <c r="H50" s="94" t="n">
        <f aca="false">VLOOKUP(E50,Calendar!$A$2:$G$49,2,FALSE())</f>
        <v>30</v>
      </c>
      <c r="I50" s="95" t="n">
        <f aca="false">VLOOKUP(E50,'FWD Curves'!$A$3:$E$40,4,FALSE())</f>
        <v>2.99</v>
      </c>
      <c r="J50" s="86" t="n">
        <f aca="false">(I50-G50)*H50*F50</f>
        <v>-10500</v>
      </c>
    </row>
    <row r="51" customFormat="false" ht="12.75" hidden="false" customHeight="false" outlineLevel="0" collapsed="false">
      <c r="A51" s="81" t="n">
        <v>37194</v>
      </c>
      <c r="B51" s="81" t="s">
        <v>38</v>
      </c>
      <c r="C51" s="81" t="s">
        <v>39</v>
      </c>
      <c r="D51" s="83"/>
      <c r="E51" s="23" t="n">
        <v>37438</v>
      </c>
      <c r="F51" s="83" t="n">
        <v>1000</v>
      </c>
      <c r="G51" s="84" t="n">
        <v>3.34</v>
      </c>
      <c r="H51" s="94" t="n">
        <f aca="false">VLOOKUP(E51,Calendar!$A$2:$G$49,2,FALSE())</f>
        <v>31</v>
      </c>
      <c r="I51" s="95" t="n">
        <f aca="false">VLOOKUP(E51,'FWD Curves'!$A$3:$E$40,4,FALSE())</f>
        <v>2.99</v>
      </c>
      <c r="J51" s="86" t="n">
        <f aca="false">(I51-G51)*H51*F51</f>
        <v>-10850</v>
      </c>
    </row>
    <row r="52" customFormat="false" ht="12.75" hidden="false" customHeight="false" outlineLevel="0" collapsed="false">
      <c r="A52" s="81" t="n">
        <v>37194</v>
      </c>
      <c r="B52" s="81" t="s">
        <v>38</v>
      </c>
      <c r="C52" s="81" t="s">
        <v>39</v>
      </c>
      <c r="D52" s="83"/>
      <c r="E52" s="23" t="n">
        <v>37469</v>
      </c>
      <c r="F52" s="83" t="n">
        <v>1000</v>
      </c>
      <c r="G52" s="84" t="n">
        <v>3.34</v>
      </c>
      <c r="H52" s="94" t="n">
        <f aca="false">VLOOKUP(E52,Calendar!$A$2:$G$49,2,FALSE())</f>
        <v>31</v>
      </c>
      <c r="I52" s="95" t="n">
        <f aca="false">VLOOKUP(E52,'FWD Curves'!$A$3:$E$40,4,FALSE())</f>
        <v>2.99</v>
      </c>
      <c r="J52" s="86" t="n">
        <f aca="false">(I52-G52)*H52*F52</f>
        <v>-10850</v>
      </c>
    </row>
    <row r="53" customFormat="false" ht="12.75" hidden="false" customHeight="false" outlineLevel="0" collapsed="false">
      <c r="A53" s="81" t="n">
        <v>37194</v>
      </c>
      <c r="B53" s="81" t="s">
        <v>38</v>
      </c>
      <c r="C53" s="81" t="s">
        <v>39</v>
      </c>
      <c r="D53" s="83"/>
      <c r="E53" s="23" t="n">
        <v>37500</v>
      </c>
      <c r="F53" s="83" t="n">
        <v>1000</v>
      </c>
      <c r="G53" s="84" t="n">
        <v>3.34</v>
      </c>
      <c r="H53" s="94" t="n">
        <f aca="false">VLOOKUP(E53,Calendar!$A$2:$G$49,2,FALSE())</f>
        <v>30</v>
      </c>
      <c r="I53" s="95" t="n">
        <f aca="false">VLOOKUP(E53,'FWD Curves'!$A$3:$E$40,4,FALSE())</f>
        <v>2.99</v>
      </c>
      <c r="J53" s="86" t="n">
        <f aca="false">(I53-G53)*H53*F53</f>
        <v>-10500</v>
      </c>
    </row>
    <row r="54" customFormat="false" ht="12.75" hidden="false" customHeight="false" outlineLevel="0" collapsed="false">
      <c r="A54" s="81" t="n">
        <v>37194</v>
      </c>
      <c r="B54" s="81" t="s">
        <v>38</v>
      </c>
      <c r="C54" s="81" t="s">
        <v>39</v>
      </c>
      <c r="D54" s="83"/>
      <c r="E54" s="23" t="n">
        <v>37530</v>
      </c>
      <c r="F54" s="83" t="n">
        <v>1000</v>
      </c>
      <c r="G54" s="84" t="n">
        <v>3.34</v>
      </c>
      <c r="H54" s="94" t="n">
        <f aca="false">VLOOKUP(E54,Calendar!$A$2:$G$49,2,FALSE())</f>
        <v>31</v>
      </c>
      <c r="I54" s="95" t="n">
        <f aca="false">VLOOKUP(E54,'FWD Curves'!$A$3:$E$40,4,FALSE())</f>
        <v>2.99</v>
      </c>
      <c r="J54" s="86" t="n">
        <f aca="false">(I54-G54)*H54*F54</f>
        <v>-10850</v>
      </c>
    </row>
    <row r="55" customFormat="false" ht="12.75" hidden="false" customHeight="false" outlineLevel="0" collapsed="false">
      <c r="A55" s="81" t="n">
        <v>37194</v>
      </c>
      <c r="B55" s="81" t="s">
        <v>38</v>
      </c>
      <c r="C55" s="81" t="s">
        <v>39</v>
      </c>
      <c r="D55" s="83"/>
      <c r="E55" s="23" t="n">
        <v>37561</v>
      </c>
      <c r="F55" s="83" t="n">
        <v>1000</v>
      </c>
      <c r="G55" s="84" t="n">
        <v>3.34</v>
      </c>
      <c r="H55" s="94" t="n">
        <f aca="false">VLOOKUP(E55,Calendar!$A$2:$G$49,2,FALSE())</f>
        <v>30</v>
      </c>
      <c r="I55" s="95" t="n">
        <f aca="false">VLOOKUP(E55,'FWD Curves'!$A$3:$E$40,4,FALSE())</f>
        <v>3.24</v>
      </c>
      <c r="J55" s="86" t="n">
        <f aca="false">(I55-G55)*H55*F55</f>
        <v>-2999.99999999999</v>
      </c>
    </row>
    <row r="56" customFormat="false" ht="12.75" hidden="false" customHeight="false" outlineLevel="0" collapsed="false">
      <c r="A56" s="81" t="n">
        <v>37194</v>
      </c>
      <c r="B56" s="81" t="s">
        <v>38</v>
      </c>
      <c r="C56" s="81" t="s">
        <v>39</v>
      </c>
      <c r="D56" s="83"/>
      <c r="E56" s="23" t="n">
        <v>37591</v>
      </c>
      <c r="F56" s="83" t="n">
        <v>1000</v>
      </c>
      <c r="G56" s="84" t="n">
        <v>3.34</v>
      </c>
      <c r="H56" s="94" t="n">
        <f aca="false">VLOOKUP(E56,Calendar!$A$2:$G$49,2,FALSE())</f>
        <v>31</v>
      </c>
      <c r="I56" s="95" t="n">
        <f aca="false">VLOOKUP(E56,'FWD Curves'!$A$3:$E$40,4,FALSE())</f>
        <v>3.42</v>
      </c>
      <c r="J56" s="86" t="n">
        <f aca="false">(I56-G56)*H56*F56</f>
        <v>2480</v>
      </c>
    </row>
    <row r="57" customFormat="false" ht="12.75" hidden="false" customHeight="false" outlineLevel="0" collapsed="false">
      <c r="A57" s="81" t="n">
        <v>37195</v>
      </c>
      <c r="B57" s="81" t="s">
        <v>38</v>
      </c>
      <c r="C57" s="81" t="s">
        <v>39</v>
      </c>
      <c r="D57" s="83"/>
      <c r="E57" s="23" t="n">
        <v>37226</v>
      </c>
      <c r="F57" s="83" t="n">
        <v>2500</v>
      </c>
      <c r="G57" s="84" t="n">
        <v>3.23</v>
      </c>
      <c r="H57" s="94" t="n">
        <f aca="false">VLOOKUP(E57,Calendar!$A$2:$G$49,2,FALSE())</f>
        <v>31</v>
      </c>
      <c r="I57" s="95" t="n">
        <f aca="false">VLOOKUP(E57,'FWD Curves'!$A$3:$E$40,4,FALSE())</f>
        <v>2.606</v>
      </c>
      <c r="J57" s="86" t="n">
        <f aca="false">(I57-G57)*H57*F57</f>
        <v>-48360</v>
      </c>
    </row>
    <row r="58" customFormat="false" ht="12.75" hidden="false" customHeight="false" outlineLevel="0" collapsed="false">
      <c r="A58" s="81" t="n">
        <v>37195</v>
      </c>
      <c r="B58" s="81" t="s">
        <v>38</v>
      </c>
      <c r="C58" s="81" t="s">
        <v>39</v>
      </c>
      <c r="D58" s="83"/>
      <c r="E58" s="23" t="n">
        <v>37226</v>
      </c>
      <c r="F58" s="83" t="n">
        <v>2500</v>
      </c>
      <c r="G58" s="84" t="n">
        <v>3.16</v>
      </c>
      <c r="H58" s="94" t="n">
        <f aca="false">VLOOKUP(E58,Calendar!$A$2:$G$49,2,FALSE())</f>
        <v>31</v>
      </c>
      <c r="I58" s="95" t="n">
        <f aca="false">VLOOKUP(E58,'FWD Curves'!$A$3:$E$40,4,FALSE())</f>
        <v>2.606</v>
      </c>
      <c r="J58" s="86" t="n">
        <f aca="false">(I58-G58)*H58*F58</f>
        <v>-42935</v>
      </c>
    </row>
    <row r="59" customFormat="false" ht="12.75" hidden="false" customHeight="false" outlineLevel="0" collapsed="false">
      <c r="A59" s="81" t="n">
        <v>37195</v>
      </c>
      <c r="B59" s="81" t="s">
        <v>38</v>
      </c>
      <c r="C59" s="81" t="s">
        <v>39</v>
      </c>
      <c r="D59" s="83"/>
      <c r="E59" s="23" t="n">
        <v>37226</v>
      </c>
      <c r="F59" s="83" t="n">
        <v>-5000</v>
      </c>
      <c r="G59" s="84" t="n">
        <v>3.13</v>
      </c>
      <c r="H59" s="94" t="n">
        <f aca="false">VLOOKUP(E59,Calendar!$A$2:$G$49,2,FALSE())</f>
        <v>31</v>
      </c>
      <c r="I59" s="95" t="n">
        <f aca="false">VLOOKUP(E59,'FWD Curves'!$A$3:$E$40,4,FALSE())</f>
        <v>2.606</v>
      </c>
      <c r="J59" s="86" t="n">
        <f aca="false">(I59-G59)*H59*F59</f>
        <v>81220</v>
      </c>
    </row>
    <row r="60" customFormat="false" ht="12.75" hidden="false" customHeight="false" outlineLevel="0" collapsed="false">
      <c r="A60" s="81" t="n">
        <v>37195</v>
      </c>
      <c r="B60" s="81" t="s">
        <v>38</v>
      </c>
      <c r="C60" s="81" t="s">
        <v>39</v>
      </c>
      <c r="D60" s="83"/>
      <c r="E60" s="23" t="n">
        <v>37257</v>
      </c>
      <c r="F60" s="83" t="n">
        <v>500</v>
      </c>
      <c r="G60" s="84" t="n">
        <v>3.35</v>
      </c>
      <c r="H60" s="94" t="n">
        <f aca="false">VLOOKUP(E60,Calendar!$A$2:$G$49,2,FALSE())</f>
        <v>31</v>
      </c>
      <c r="I60" s="95" t="n">
        <f aca="false">VLOOKUP(E60,'FWD Curves'!$A$3:$E$40,4,FALSE())</f>
        <v>2.915</v>
      </c>
      <c r="J60" s="86" t="n">
        <f aca="false">(I60-G60)*H60*F60</f>
        <v>-6742.5</v>
      </c>
    </row>
    <row r="61" customFormat="false" ht="12.75" hidden="false" customHeight="false" outlineLevel="0" collapsed="false">
      <c r="A61" s="81" t="n">
        <v>37195</v>
      </c>
      <c r="B61" s="81" t="s">
        <v>38</v>
      </c>
      <c r="C61" s="81" t="s">
        <v>39</v>
      </c>
      <c r="D61" s="83"/>
      <c r="E61" s="23" t="n">
        <v>37288</v>
      </c>
      <c r="F61" s="83" t="n">
        <v>500</v>
      </c>
      <c r="G61" s="84" t="n">
        <v>3.35</v>
      </c>
      <c r="H61" s="94" t="n">
        <f aca="false">VLOOKUP(E61,Calendar!$A$2:$G$49,2,FALSE())</f>
        <v>28</v>
      </c>
      <c r="I61" s="95" t="n">
        <f aca="false">VLOOKUP(E61,'FWD Curves'!$A$3:$E$40,4,FALSE())</f>
        <v>2.97</v>
      </c>
      <c r="J61" s="86" t="n">
        <f aca="false">(I61-G61)*H61*F61</f>
        <v>-5320</v>
      </c>
    </row>
    <row r="62" customFormat="false" ht="12.75" hidden="false" customHeight="false" outlineLevel="0" collapsed="false">
      <c r="A62" s="81" t="n">
        <v>37195</v>
      </c>
      <c r="B62" s="81" t="s">
        <v>38</v>
      </c>
      <c r="C62" s="81" t="s">
        <v>39</v>
      </c>
      <c r="D62" s="83"/>
      <c r="E62" s="23" t="n">
        <v>37316</v>
      </c>
      <c r="F62" s="83" t="n">
        <v>500</v>
      </c>
      <c r="G62" s="84" t="n">
        <v>3.35</v>
      </c>
      <c r="H62" s="94" t="n">
        <f aca="false">VLOOKUP(E62,Calendar!$A$2:$G$49,2,FALSE())</f>
        <v>31</v>
      </c>
      <c r="I62" s="95" t="n">
        <f aca="false">VLOOKUP(E62,'FWD Curves'!$A$3:$E$40,4,FALSE())</f>
        <v>2.935</v>
      </c>
      <c r="J62" s="86" t="n">
        <f aca="false">(I62-G62)*H62*F62</f>
        <v>-6432.5</v>
      </c>
    </row>
    <row r="63" customFormat="false" ht="12.75" hidden="false" customHeight="false" outlineLevel="0" collapsed="false">
      <c r="A63" s="81" t="n">
        <v>37195</v>
      </c>
      <c r="B63" s="81" t="s">
        <v>38</v>
      </c>
      <c r="C63" s="81" t="s">
        <v>39</v>
      </c>
      <c r="D63" s="83"/>
      <c r="E63" s="23" t="n">
        <v>37347</v>
      </c>
      <c r="F63" s="83" t="n">
        <v>500</v>
      </c>
      <c r="G63" s="84" t="n">
        <v>3.35</v>
      </c>
      <c r="H63" s="94" t="n">
        <f aca="false">VLOOKUP(E63,Calendar!$A$2:$G$49,2,FALSE())</f>
        <v>30</v>
      </c>
      <c r="I63" s="95" t="n">
        <f aca="false">VLOOKUP(E63,'FWD Curves'!$A$3:$E$40,4,FALSE())</f>
        <v>2.99</v>
      </c>
      <c r="J63" s="86" t="n">
        <f aca="false">(I63-G63)*H63*F63</f>
        <v>-5400</v>
      </c>
    </row>
    <row r="64" customFormat="false" ht="12.75" hidden="false" customHeight="false" outlineLevel="0" collapsed="false">
      <c r="A64" s="81" t="n">
        <v>37195</v>
      </c>
      <c r="B64" s="81" t="s">
        <v>38</v>
      </c>
      <c r="C64" s="81" t="s">
        <v>39</v>
      </c>
      <c r="D64" s="83"/>
      <c r="E64" s="23" t="n">
        <v>37377</v>
      </c>
      <c r="F64" s="83" t="n">
        <v>500</v>
      </c>
      <c r="G64" s="84" t="n">
        <v>3.35</v>
      </c>
      <c r="H64" s="94" t="n">
        <f aca="false">VLOOKUP(E64,Calendar!$A$2:$G$49,2,FALSE())</f>
        <v>31</v>
      </c>
      <c r="I64" s="95" t="n">
        <f aca="false">VLOOKUP(E64,'FWD Curves'!$A$3:$E$40,4,FALSE())</f>
        <v>2.99</v>
      </c>
      <c r="J64" s="86" t="n">
        <f aca="false">(I64-G64)*H64*F64</f>
        <v>-5580</v>
      </c>
    </row>
    <row r="65" customFormat="false" ht="12.75" hidden="false" customHeight="false" outlineLevel="0" collapsed="false">
      <c r="A65" s="81" t="n">
        <v>37195</v>
      </c>
      <c r="B65" s="81" t="s">
        <v>38</v>
      </c>
      <c r="C65" s="81" t="s">
        <v>39</v>
      </c>
      <c r="D65" s="83"/>
      <c r="E65" s="23" t="n">
        <v>37408</v>
      </c>
      <c r="F65" s="83" t="n">
        <v>500</v>
      </c>
      <c r="G65" s="84" t="n">
        <v>3.35</v>
      </c>
      <c r="H65" s="94" t="n">
        <f aca="false">VLOOKUP(E65,Calendar!$A$2:$G$49,2,FALSE())</f>
        <v>30</v>
      </c>
      <c r="I65" s="95" t="n">
        <f aca="false">VLOOKUP(E65,'FWD Curves'!$A$3:$E$40,4,FALSE())</f>
        <v>2.99</v>
      </c>
      <c r="J65" s="86" t="n">
        <f aca="false">(I65-G65)*H65*F65</f>
        <v>-5400</v>
      </c>
    </row>
    <row r="66" customFormat="false" ht="12.75" hidden="false" customHeight="false" outlineLevel="0" collapsed="false">
      <c r="A66" s="81" t="n">
        <v>37195</v>
      </c>
      <c r="B66" s="81" t="s">
        <v>38</v>
      </c>
      <c r="C66" s="81" t="s">
        <v>39</v>
      </c>
      <c r="D66" s="83"/>
      <c r="E66" s="23" t="n">
        <v>37438</v>
      </c>
      <c r="F66" s="83" t="n">
        <v>500</v>
      </c>
      <c r="G66" s="84" t="n">
        <v>3.35</v>
      </c>
      <c r="H66" s="94" t="n">
        <f aca="false">VLOOKUP(E66,Calendar!$A$2:$G$49,2,FALSE())</f>
        <v>31</v>
      </c>
      <c r="I66" s="95" t="n">
        <f aca="false">VLOOKUP(E66,'FWD Curves'!$A$3:$E$40,4,FALSE())</f>
        <v>2.99</v>
      </c>
      <c r="J66" s="86" t="n">
        <f aca="false">(I66-G66)*H66*F66</f>
        <v>-5580</v>
      </c>
    </row>
    <row r="67" customFormat="false" ht="12.75" hidden="false" customHeight="false" outlineLevel="0" collapsed="false">
      <c r="A67" s="81" t="n">
        <v>37195</v>
      </c>
      <c r="B67" s="81" t="s">
        <v>38</v>
      </c>
      <c r="C67" s="81" t="s">
        <v>39</v>
      </c>
      <c r="D67" s="83"/>
      <c r="E67" s="23" t="n">
        <v>37469</v>
      </c>
      <c r="F67" s="83" t="n">
        <v>500</v>
      </c>
      <c r="G67" s="84" t="n">
        <v>3.35</v>
      </c>
      <c r="H67" s="94" t="n">
        <f aca="false">VLOOKUP(E67,Calendar!$A$2:$G$49,2,FALSE())</f>
        <v>31</v>
      </c>
      <c r="I67" s="95" t="n">
        <f aca="false">VLOOKUP(E67,'FWD Curves'!$A$3:$E$40,4,FALSE())</f>
        <v>2.99</v>
      </c>
      <c r="J67" s="86" t="n">
        <f aca="false">(I67-G67)*H67*F67</f>
        <v>-5580</v>
      </c>
    </row>
    <row r="68" customFormat="false" ht="12.75" hidden="false" customHeight="false" outlineLevel="0" collapsed="false">
      <c r="A68" s="81" t="n">
        <v>37195</v>
      </c>
      <c r="B68" s="81" t="s">
        <v>38</v>
      </c>
      <c r="C68" s="81" t="s">
        <v>39</v>
      </c>
      <c r="D68" s="83"/>
      <c r="E68" s="23" t="n">
        <v>37500</v>
      </c>
      <c r="F68" s="83" t="n">
        <v>500</v>
      </c>
      <c r="G68" s="84" t="n">
        <v>3.35</v>
      </c>
      <c r="H68" s="94" t="n">
        <f aca="false">VLOOKUP(E68,Calendar!$A$2:$G$49,2,FALSE())</f>
        <v>30</v>
      </c>
      <c r="I68" s="95" t="n">
        <f aca="false">VLOOKUP(E68,'FWD Curves'!$A$3:$E$40,4,FALSE())</f>
        <v>2.99</v>
      </c>
      <c r="J68" s="86" t="n">
        <f aca="false">(I68-G68)*H68*F68</f>
        <v>-5400</v>
      </c>
    </row>
    <row r="69" customFormat="false" ht="12.75" hidden="false" customHeight="false" outlineLevel="0" collapsed="false">
      <c r="A69" s="81" t="n">
        <v>37195</v>
      </c>
      <c r="B69" s="81" t="s">
        <v>38</v>
      </c>
      <c r="C69" s="81" t="s">
        <v>39</v>
      </c>
      <c r="D69" s="83"/>
      <c r="E69" s="23" t="n">
        <v>37530</v>
      </c>
      <c r="F69" s="83" t="n">
        <v>500</v>
      </c>
      <c r="G69" s="84" t="n">
        <v>3.35</v>
      </c>
      <c r="H69" s="94" t="n">
        <f aca="false">VLOOKUP(E69,Calendar!$A$2:$G$49,2,FALSE())</f>
        <v>31</v>
      </c>
      <c r="I69" s="95" t="n">
        <f aca="false">VLOOKUP(E69,'FWD Curves'!$A$3:$E$40,4,FALSE())</f>
        <v>2.99</v>
      </c>
      <c r="J69" s="86" t="n">
        <f aca="false">(I69-G69)*H69*F69</f>
        <v>-5580</v>
      </c>
    </row>
    <row r="70" customFormat="false" ht="12.75" hidden="false" customHeight="false" outlineLevel="0" collapsed="false">
      <c r="A70" s="81" t="n">
        <v>37195</v>
      </c>
      <c r="B70" s="81" t="s">
        <v>38</v>
      </c>
      <c r="C70" s="81" t="s">
        <v>39</v>
      </c>
      <c r="D70" s="83"/>
      <c r="E70" s="23" t="n">
        <v>37561</v>
      </c>
      <c r="F70" s="83" t="n">
        <v>500</v>
      </c>
      <c r="G70" s="84" t="n">
        <v>3.35</v>
      </c>
      <c r="H70" s="94" t="n">
        <f aca="false">VLOOKUP(E70,Calendar!$A$2:$G$49,2,FALSE())</f>
        <v>30</v>
      </c>
      <c r="I70" s="95" t="n">
        <f aca="false">VLOOKUP(E70,'FWD Curves'!$A$3:$E$40,4,FALSE())</f>
        <v>3.24</v>
      </c>
      <c r="J70" s="86" t="n">
        <f aca="false">(I70-G70)*H70*F70</f>
        <v>-1650</v>
      </c>
    </row>
    <row r="71" customFormat="false" ht="12.75" hidden="false" customHeight="false" outlineLevel="0" collapsed="false">
      <c r="A71" s="81" t="n">
        <v>37195</v>
      </c>
      <c r="B71" s="81" t="s">
        <v>38</v>
      </c>
      <c r="C71" s="81" t="s">
        <v>39</v>
      </c>
      <c r="D71" s="83"/>
      <c r="E71" s="23" t="n">
        <v>37591</v>
      </c>
      <c r="F71" s="83" t="n">
        <v>500</v>
      </c>
      <c r="G71" s="84" t="n">
        <v>3.35</v>
      </c>
      <c r="H71" s="94" t="n">
        <f aca="false">VLOOKUP(E71,Calendar!$A$2:$G$49,2,FALSE())</f>
        <v>31</v>
      </c>
      <c r="I71" s="95" t="n">
        <f aca="false">VLOOKUP(E71,'FWD Curves'!$A$3:$E$40,4,FALSE())</f>
        <v>3.42</v>
      </c>
      <c r="J71" s="86" t="n">
        <f aca="false">(I71-G71)*H71*F71</f>
        <v>1085</v>
      </c>
    </row>
    <row r="72" customFormat="false" ht="12.75" hidden="false" customHeight="false" outlineLevel="0" collapsed="false">
      <c r="A72" s="81" t="n">
        <v>37195</v>
      </c>
      <c r="B72" s="81" t="s">
        <v>38</v>
      </c>
      <c r="C72" s="81" t="s">
        <v>39</v>
      </c>
      <c r="D72" s="83"/>
      <c r="E72" s="23" t="n">
        <v>37257</v>
      </c>
      <c r="F72" s="83" t="n">
        <v>-1000</v>
      </c>
      <c r="G72" s="84" t="n">
        <v>3.395</v>
      </c>
      <c r="H72" s="94" t="n">
        <f aca="false">VLOOKUP(E72,Calendar!$A$2:$G$49,2,FALSE())</f>
        <v>31</v>
      </c>
      <c r="I72" s="95" t="n">
        <f aca="false">VLOOKUP(E72,'FWD Curves'!$A$3:$E$40,4,FALSE())</f>
        <v>2.915</v>
      </c>
      <c r="J72" s="86" t="n">
        <f aca="false">(I72-G72)*H72*F72</f>
        <v>14880</v>
      </c>
    </row>
    <row r="73" customFormat="false" ht="12.75" hidden="false" customHeight="false" outlineLevel="0" collapsed="false">
      <c r="A73" s="81" t="n">
        <v>37195</v>
      </c>
      <c r="B73" s="81" t="s">
        <v>38</v>
      </c>
      <c r="C73" s="81" t="s">
        <v>39</v>
      </c>
      <c r="D73" s="83"/>
      <c r="E73" s="23" t="n">
        <v>37288</v>
      </c>
      <c r="F73" s="83" t="n">
        <v>-1000</v>
      </c>
      <c r="G73" s="84" t="n">
        <v>3.395</v>
      </c>
      <c r="H73" s="94" t="n">
        <f aca="false">VLOOKUP(E73,Calendar!$A$2:$G$49,2,FALSE())</f>
        <v>28</v>
      </c>
      <c r="I73" s="95" t="n">
        <f aca="false">VLOOKUP(E73,'FWD Curves'!$A$3:$E$40,4,FALSE())</f>
        <v>2.97</v>
      </c>
      <c r="J73" s="86" t="n">
        <f aca="false">(I73-G73)*H73*F73</f>
        <v>11900</v>
      </c>
    </row>
    <row r="74" customFormat="false" ht="12.75" hidden="false" customHeight="false" outlineLevel="0" collapsed="false">
      <c r="A74" s="81" t="n">
        <v>37195</v>
      </c>
      <c r="B74" s="81" t="s">
        <v>38</v>
      </c>
      <c r="C74" s="81" t="s">
        <v>39</v>
      </c>
      <c r="D74" s="83"/>
      <c r="E74" s="23" t="n">
        <v>37316</v>
      </c>
      <c r="F74" s="83" t="n">
        <v>-1000</v>
      </c>
      <c r="G74" s="84" t="n">
        <v>3.395</v>
      </c>
      <c r="H74" s="94" t="n">
        <f aca="false">VLOOKUP(E74,Calendar!$A$2:$G$49,2,FALSE())</f>
        <v>31</v>
      </c>
      <c r="I74" s="95" t="n">
        <f aca="false">VLOOKUP(E74,'FWD Curves'!$A$3:$E$40,4,FALSE())</f>
        <v>2.935</v>
      </c>
      <c r="J74" s="86" t="n">
        <f aca="false">(I74-G74)*H74*F74</f>
        <v>14260</v>
      </c>
    </row>
    <row r="75" customFormat="false" ht="12.75" hidden="false" customHeight="false" outlineLevel="0" collapsed="false">
      <c r="A75" s="81" t="n">
        <v>37195</v>
      </c>
      <c r="B75" s="81" t="s">
        <v>38</v>
      </c>
      <c r="C75" s="81" t="s">
        <v>39</v>
      </c>
      <c r="D75" s="83"/>
      <c r="E75" s="23" t="n">
        <v>37347</v>
      </c>
      <c r="F75" s="83" t="n">
        <v>-1000</v>
      </c>
      <c r="G75" s="84" t="n">
        <v>3.395</v>
      </c>
      <c r="H75" s="94" t="n">
        <f aca="false">VLOOKUP(E75,Calendar!$A$2:$G$49,2,FALSE())</f>
        <v>30</v>
      </c>
      <c r="I75" s="95" t="n">
        <f aca="false">VLOOKUP(E75,'FWD Curves'!$A$3:$E$40,4,FALSE())</f>
        <v>2.99</v>
      </c>
      <c r="J75" s="86" t="n">
        <f aca="false">(I75-G75)*H75*F75</f>
        <v>12150</v>
      </c>
    </row>
    <row r="76" customFormat="false" ht="12.75" hidden="false" customHeight="false" outlineLevel="0" collapsed="false">
      <c r="A76" s="81" t="n">
        <v>37195</v>
      </c>
      <c r="B76" s="81" t="s">
        <v>38</v>
      </c>
      <c r="C76" s="81" t="s">
        <v>39</v>
      </c>
      <c r="D76" s="83"/>
      <c r="E76" s="23" t="n">
        <v>37377</v>
      </c>
      <c r="F76" s="83" t="n">
        <v>-1000</v>
      </c>
      <c r="G76" s="84" t="n">
        <v>3.395</v>
      </c>
      <c r="H76" s="94" t="n">
        <f aca="false">VLOOKUP(E76,Calendar!$A$2:$G$49,2,FALSE())</f>
        <v>31</v>
      </c>
      <c r="I76" s="95" t="n">
        <f aca="false">VLOOKUP(E76,'FWD Curves'!$A$3:$E$40,4,FALSE())</f>
        <v>2.99</v>
      </c>
      <c r="J76" s="86" t="n">
        <f aca="false">(I76-G76)*H76*F76</f>
        <v>12555</v>
      </c>
    </row>
    <row r="77" customFormat="false" ht="12.75" hidden="false" customHeight="false" outlineLevel="0" collapsed="false">
      <c r="A77" s="81" t="n">
        <v>37195</v>
      </c>
      <c r="B77" s="81" t="s">
        <v>38</v>
      </c>
      <c r="C77" s="81" t="s">
        <v>39</v>
      </c>
      <c r="D77" s="83"/>
      <c r="E77" s="23" t="n">
        <v>37408</v>
      </c>
      <c r="F77" s="83" t="n">
        <v>-1000</v>
      </c>
      <c r="G77" s="84" t="n">
        <v>3.395</v>
      </c>
      <c r="H77" s="94" t="n">
        <f aca="false">VLOOKUP(E77,Calendar!$A$2:$G$49,2,FALSE())</f>
        <v>30</v>
      </c>
      <c r="I77" s="95" t="n">
        <f aca="false">VLOOKUP(E77,'FWD Curves'!$A$3:$E$40,4,FALSE())</f>
        <v>2.99</v>
      </c>
      <c r="J77" s="86" t="n">
        <f aca="false">(I77-G77)*H77*F77</f>
        <v>12150</v>
      </c>
    </row>
    <row r="78" customFormat="false" ht="12.75" hidden="false" customHeight="false" outlineLevel="0" collapsed="false">
      <c r="A78" s="81" t="n">
        <v>37195</v>
      </c>
      <c r="B78" s="81" t="s">
        <v>38</v>
      </c>
      <c r="C78" s="81" t="s">
        <v>39</v>
      </c>
      <c r="D78" s="83"/>
      <c r="E78" s="23" t="n">
        <v>37438</v>
      </c>
      <c r="F78" s="83" t="n">
        <v>-1000</v>
      </c>
      <c r="G78" s="84" t="n">
        <v>3.395</v>
      </c>
      <c r="H78" s="94" t="n">
        <f aca="false">VLOOKUP(E78,Calendar!$A$2:$G$49,2,FALSE())</f>
        <v>31</v>
      </c>
      <c r="I78" s="95" t="n">
        <f aca="false">VLOOKUP(E78,'FWD Curves'!$A$3:$E$40,4,FALSE())</f>
        <v>2.99</v>
      </c>
      <c r="J78" s="86" t="n">
        <f aca="false">(I78-G78)*H78*F78</f>
        <v>12555</v>
      </c>
    </row>
    <row r="79" customFormat="false" ht="12.75" hidden="false" customHeight="false" outlineLevel="0" collapsed="false">
      <c r="A79" s="81" t="n">
        <v>37195</v>
      </c>
      <c r="B79" s="81" t="s">
        <v>38</v>
      </c>
      <c r="C79" s="81" t="s">
        <v>39</v>
      </c>
      <c r="D79" s="83"/>
      <c r="E79" s="23" t="n">
        <v>37469</v>
      </c>
      <c r="F79" s="83" t="n">
        <v>-1000</v>
      </c>
      <c r="G79" s="84" t="n">
        <v>3.395</v>
      </c>
      <c r="H79" s="94" t="n">
        <f aca="false">VLOOKUP(E79,Calendar!$A$2:$G$49,2,FALSE())</f>
        <v>31</v>
      </c>
      <c r="I79" s="95" t="n">
        <f aca="false">VLOOKUP(E79,'FWD Curves'!$A$3:$E$40,4,FALSE())</f>
        <v>2.99</v>
      </c>
      <c r="J79" s="86" t="n">
        <f aca="false">(I79-G79)*H79*F79</f>
        <v>12555</v>
      </c>
    </row>
    <row r="80" customFormat="false" ht="12.75" hidden="false" customHeight="false" outlineLevel="0" collapsed="false">
      <c r="A80" s="81" t="n">
        <v>37195</v>
      </c>
      <c r="B80" s="81" t="s">
        <v>38</v>
      </c>
      <c r="C80" s="81" t="s">
        <v>39</v>
      </c>
      <c r="D80" s="83"/>
      <c r="E80" s="23" t="n">
        <v>37500</v>
      </c>
      <c r="F80" s="83" t="n">
        <v>-1000</v>
      </c>
      <c r="G80" s="84" t="n">
        <v>3.395</v>
      </c>
      <c r="H80" s="94" t="n">
        <f aca="false">VLOOKUP(E80,Calendar!$A$2:$G$49,2,FALSE())</f>
        <v>30</v>
      </c>
      <c r="I80" s="95" t="n">
        <f aca="false">VLOOKUP(E80,'FWD Curves'!$A$3:$E$40,4,FALSE())</f>
        <v>2.99</v>
      </c>
      <c r="J80" s="86" t="n">
        <f aca="false">(I80-G80)*H80*F80</f>
        <v>12150</v>
      </c>
    </row>
    <row r="81" customFormat="false" ht="12.75" hidden="false" customHeight="false" outlineLevel="0" collapsed="false">
      <c r="A81" s="81" t="n">
        <v>37195</v>
      </c>
      <c r="B81" s="81" t="s">
        <v>38</v>
      </c>
      <c r="C81" s="81" t="s">
        <v>39</v>
      </c>
      <c r="D81" s="83"/>
      <c r="E81" s="23" t="n">
        <v>37530</v>
      </c>
      <c r="F81" s="83" t="n">
        <v>-1000</v>
      </c>
      <c r="G81" s="84" t="n">
        <v>3.395</v>
      </c>
      <c r="H81" s="94" t="n">
        <f aca="false">VLOOKUP(E81,Calendar!$A$2:$G$49,2,FALSE())</f>
        <v>31</v>
      </c>
      <c r="I81" s="95" t="n">
        <f aca="false">VLOOKUP(E81,'FWD Curves'!$A$3:$E$40,4,FALSE())</f>
        <v>2.99</v>
      </c>
      <c r="J81" s="86" t="n">
        <f aca="false">(I81-G81)*H81*F81</f>
        <v>12555</v>
      </c>
    </row>
    <row r="82" customFormat="false" ht="12.75" hidden="false" customHeight="false" outlineLevel="0" collapsed="false">
      <c r="A82" s="81" t="n">
        <v>37195</v>
      </c>
      <c r="B82" s="81" t="s">
        <v>38</v>
      </c>
      <c r="C82" s="81" t="s">
        <v>39</v>
      </c>
      <c r="D82" s="83"/>
      <c r="E82" s="23" t="n">
        <v>37561</v>
      </c>
      <c r="F82" s="83" t="n">
        <v>-1000</v>
      </c>
      <c r="G82" s="84" t="n">
        <v>3.395</v>
      </c>
      <c r="H82" s="94" t="n">
        <f aca="false">VLOOKUP(E82,Calendar!$A$2:$G$49,2,FALSE())</f>
        <v>30</v>
      </c>
      <c r="I82" s="95" t="n">
        <f aca="false">VLOOKUP(E82,'FWD Curves'!$A$3:$E$40,4,FALSE())</f>
        <v>3.24</v>
      </c>
      <c r="J82" s="86" t="n">
        <f aca="false">(I82-G82)*H82*F82</f>
        <v>4649.99999999999</v>
      </c>
    </row>
    <row r="83" customFormat="false" ht="12.75" hidden="false" customHeight="false" outlineLevel="0" collapsed="false">
      <c r="A83" s="81" t="n">
        <v>37195</v>
      </c>
      <c r="B83" s="81" t="s">
        <v>38</v>
      </c>
      <c r="C83" s="81" t="s">
        <v>39</v>
      </c>
      <c r="D83" s="83"/>
      <c r="E83" s="23" t="n">
        <v>37591</v>
      </c>
      <c r="F83" s="83" t="n">
        <v>-1000</v>
      </c>
      <c r="G83" s="84" t="n">
        <v>3.395</v>
      </c>
      <c r="H83" s="94" t="n">
        <f aca="false">VLOOKUP(E83,Calendar!$A$2:$G$49,2,FALSE())</f>
        <v>31</v>
      </c>
      <c r="I83" s="95" t="n">
        <f aca="false">VLOOKUP(E83,'FWD Curves'!$A$3:$E$40,4,FALSE())</f>
        <v>3.42</v>
      </c>
      <c r="J83" s="86" t="n">
        <f aca="false">(I83-G83)*H83*F83</f>
        <v>-774.999999999997</v>
      </c>
    </row>
    <row r="84" customFormat="false" ht="12.75" hidden="false" customHeight="false" outlineLevel="0" collapsed="false">
      <c r="A84" s="81" t="n">
        <v>37196</v>
      </c>
      <c r="B84" s="81" t="s">
        <v>38</v>
      </c>
      <c r="C84" s="81" t="s">
        <v>39</v>
      </c>
      <c r="D84" s="83"/>
      <c r="E84" s="23" t="n">
        <v>37257</v>
      </c>
      <c r="F84" s="83" t="n">
        <v>2000</v>
      </c>
      <c r="G84" s="84" t="n">
        <v>3.37</v>
      </c>
      <c r="H84" s="94" t="n">
        <f aca="false">VLOOKUP(E84,Calendar!$A$2:$G$49,2,FALSE())</f>
        <v>31</v>
      </c>
      <c r="I84" s="95" t="n">
        <f aca="false">VLOOKUP(E84,'FWD Curves'!$A$3:$E$40,4,FALSE())</f>
        <v>2.915</v>
      </c>
      <c r="J84" s="86" t="n">
        <f aca="false">(I84-G84)*H84*F84</f>
        <v>-28210</v>
      </c>
    </row>
    <row r="85" customFormat="false" ht="12.75" hidden="false" customHeight="false" outlineLevel="0" collapsed="false">
      <c r="A85" s="81" t="n">
        <v>37196</v>
      </c>
      <c r="B85" s="81" t="s">
        <v>38</v>
      </c>
      <c r="C85" s="81" t="s">
        <v>39</v>
      </c>
      <c r="D85" s="83"/>
      <c r="E85" s="23" t="n">
        <v>37288</v>
      </c>
      <c r="F85" s="83" t="n">
        <v>2000</v>
      </c>
      <c r="G85" s="84" t="n">
        <v>3.37</v>
      </c>
      <c r="H85" s="94" t="n">
        <f aca="false">VLOOKUP(E85,Calendar!$A$2:$G$49,2,FALSE())</f>
        <v>28</v>
      </c>
      <c r="I85" s="95" t="n">
        <f aca="false">VLOOKUP(E85,'FWD Curves'!$A$3:$E$40,4,FALSE())</f>
        <v>2.97</v>
      </c>
      <c r="J85" s="86" t="n">
        <f aca="false">(I85-G85)*H85*F85</f>
        <v>-22400</v>
      </c>
    </row>
    <row r="86" customFormat="false" ht="12.75" hidden="false" customHeight="false" outlineLevel="0" collapsed="false">
      <c r="A86" s="81" t="n">
        <v>37196</v>
      </c>
      <c r="B86" s="81" t="s">
        <v>38</v>
      </c>
      <c r="C86" s="81" t="s">
        <v>39</v>
      </c>
      <c r="D86" s="83"/>
      <c r="E86" s="23" t="n">
        <v>37316</v>
      </c>
      <c r="F86" s="83" t="n">
        <v>2000</v>
      </c>
      <c r="G86" s="84" t="n">
        <v>3.37</v>
      </c>
      <c r="H86" s="94" t="n">
        <f aca="false">VLOOKUP(E86,Calendar!$A$2:$G$49,2,FALSE())</f>
        <v>31</v>
      </c>
      <c r="I86" s="95" t="n">
        <f aca="false">VLOOKUP(E86,'FWD Curves'!$A$3:$E$40,4,FALSE())</f>
        <v>2.935</v>
      </c>
      <c r="J86" s="86" t="n">
        <f aca="false">(I86-G86)*H86*F86</f>
        <v>-26970</v>
      </c>
    </row>
    <row r="87" customFormat="false" ht="12.75" hidden="false" customHeight="false" outlineLevel="0" collapsed="false">
      <c r="A87" s="81" t="n">
        <v>37196</v>
      </c>
      <c r="B87" s="81" t="s">
        <v>38</v>
      </c>
      <c r="C87" s="81" t="s">
        <v>39</v>
      </c>
      <c r="D87" s="83"/>
      <c r="E87" s="23" t="n">
        <v>37347</v>
      </c>
      <c r="F87" s="83" t="n">
        <v>2000</v>
      </c>
      <c r="G87" s="84" t="n">
        <v>3.37</v>
      </c>
      <c r="H87" s="94" t="n">
        <f aca="false">VLOOKUP(E87,Calendar!$A$2:$G$49,2,FALSE())</f>
        <v>30</v>
      </c>
      <c r="I87" s="95" t="n">
        <f aca="false">VLOOKUP(E87,'FWD Curves'!$A$3:$E$40,4,FALSE())</f>
        <v>2.99</v>
      </c>
      <c r="J87" s="86" t="n">
        <f aca="false">(I87-G87)*H87*F87</f>
        <v>-22800</v>
      </c>
    </row>
    <row r="88" customFormat="false" ht="12.75" hidden="false" customHeight="false" outlineLevel="0" collapsed="false">
      <c r="A88" s="81" t="n">
        <v>37196</v>
      </c>
      <c r="B88" s="81" t="s">
        <v>38</v>
      </c>
      <c r="C88" s="81" t="s">
        <v>39</v>
      </c>
      <c r="D88" s="83"/>
      <c r="E88" s="23" t="n">
        <v>37377</v>
      </c>
      <c r="F88" s="83" t="n">
        <v>2000</v>
      </c>
      <c r="G88" s="84" t="n">
        <v>3.37</v>
      </c>
      <c r="H88" s="94" t="n">
        <f aca="false">VLOOKUP(E88,Calendar!$A$2:$G$49,2,FALSE())</f>
        <v>31</v>
      </c>
      <c r="I88" s="95" t="n">
        <f aca="false">VLOOKUP(E88,'FWD Curves'!$A$3:$E$40,4,FALSE())</f>
        <v>2.99</v>
      </c>
      <c r="J88" s="86" t="n">
        <f aca="false">(I88-G88)*H88*F88</f>
        <v>-23560</v>
      </c>
    </row>
    <row r="89" customFormat="false" ht="12.75" hidden="false" customHeight="false" outlineLevel="0" collapsed="false">
      <c r="A89" s="81" t="n">
        <v>37196</v>
      </c>
      <c r="B89" s="81" t="s">
        <v>38</v>
      </c>
      <c r="C89" s="81" t="s">
        <v>39</v>
      </c>
      <c r="D89" s="83"/>
      <c r="E89" s="23" t="n">
        <v>37408</v>
      </c>
      <c r="F89" s="83" t="n">
        <v>2000</v>
      </c>
      <c r="G89" s="84" t="n">
        <v>3.37</v>
      </c>
      <c r="H89" s="94" t="n">
        <f aca="false">VLOOKUP(E89,Calendar!$A$2:$G$49,2,FALSE())</f>
        <v>30</v>
      </c>
      <c r="I89" s="95" t="n">
        <f aca="false">VLOOKUP(E89,'FWD Curves'!$A$3:$E$40,4,FALSE())</f>
        <v>2.99</v>
      </c>
      <c r="J89" s="86" t="n">
        <f aca="false">(I89-G89)*H89*F89</f>
        <v>-22800</v>
      </c>
    </row>
    <row r="90" customFormat="false" ht="12.75" hidden="false" customHeight="false" outlineLevel="0" collapsed="false">
      <c r="A90" s="81" t="n">
        <v>37196</v>
      </c>
      <c r="B90" s="81" t="s">
        <v>38</v>
      </c>
      <c r="C90" s="81" t="s">
        <v>39</v>
      </c>
      <c r="D90" s="83"/>
      <c r="E90" s="23" t="n">
        <v>37438</v>
      </c>
      <c r="F90" s="83" t="n">
        <v>2000</v>
      </c>
      <c r="G90" s="84" t="n">
        <v>3.37</v>
      </c>
      <c r="H90" s="94" t="n">
        <f aca="false">VLOOKUP(E90,Calendar!$A$2:$G$49,2,FALSE())</f>
        <v>31</v>
      </c>
      <c r="I90" s="95" t="n">
        <f aca="false">VLOOKUP(E90,'FWD Curves'!$A$3:$E$40,4,FALSE())</f>
        <v>2.99</v>
      </c>
      <c r="J90" s="86" t="n">
        <f aca="false">(I90-G90)*H90*F90</f>
        <v>-23560</v>
      </c>
    </row>
    <row r="91" customFormat="false" ht="12.75" hidden="false" customHeight="false" outlineLevel="0" collapsed="false">
      <c r="A91" s="81" t="n">
        <v>37196</v>
      </c>
      <c r="B91" s="81" t="s">
        <v>38</v>
      </c>
      <c r="C91" s="81" t="s">
        <v>39</v>
      </c>
      <c r="D91" s="83"/>
      <c r="E91" s="23" t="n">
        <v>37469</v>
      </c>
      <c r="F91" s="83" t="n">
        <v>2000</v>
      </c>
      <c r="G91" s="84" t="n">
        <v>3.37</v>
      </c>
      <c r="H91" s="94" t="n">
        <f aca="false">VLOOKUP(E91,Calendar!$A$2:$G$49,2,FALSE())</f>
        <v>31</v>
      </c>
      <c r="I91" s="95" t="n">
        <f aca="false">VLOOKUP(E91,'FWD Curves'!$A$3:$E$40,4,FALSE())</f>
        <v>2.99</v>
      </c>
      <c r="J91" s="86" t="n">
        <f aca="false">(I91-G91)*H91*F91</f>
        <v>-23560</v>
      </c>
    </row>
    <row r="92" customFormat="false" ht="12.75" hidden="false" customHeight="false" outlineLevel="0" collapsed="false">
      <c r="A92" s="81" t="n">
        <v>37196</v>
      </c>
      <c r="B92" s="81" t="s">
        <v>38</v>
      </c>
      <c r="C92" s="81" t="s">
        <v>39</v>
      </c>
      <c r="D92" s="83"/>
      <c r="E92" s="23" t="n">
        <v>37500</v>
      </c>
      <c r="F92" s="83" t="n">
        <v>2000</v>
      </c>
      <c r="G92" s="84" t="n">
        <v>3.37</v>
      </c>
      <c r="H92" s="94" t="n">
        <f aca="false">VLOOKUP(E92,Calendar!$A$2:$G$49,2,FALSE())</f>
        <v>30</v>
      </c>
      <c r="I92" s="95" t="n">
        <f aca="false">VLOOKUP(E92,'FWD Curves'!$A$3:$E$40,4,FALSE())</f>
        <v>2.99</v>
      </c>
      <c r="J92" s="86" t="n">
        <f aca="false">(I92-G92)*H92*F92</f>
        <v>-22800</v>
      </c>
    </row>
    <row r="93" customFormat="false" ht="12.75" hidden="false" customHeight="false" outlineLevel="0" collapsed="false">
      <c r="A93" s="81" t="n">
        <v>37196</v>
      </c>
      <c r="B93" s="81" t="s">
        <v>38</v>
      </c>
      <c r="C93" s="81" t="s">
        <v>39</v>
      </c>
      <c r="D93" s="83"/>
      <c r="E93" s="23" t="n">
        <v>37530</v>
      </c>
      <c r="F93" s="83" t="n">
        <v>2000</v>
      </c>
      <c r="G93" s="84" t="n">
        <v>3.37</v>
      </c>
      <c r="H93" s="94" t="n">
        <f aca="false">VLOOKUP(E93,Calendar!$A$2:$G$49,2,FALSE())</f>
        <v>31</v>
      </c>
      <c r="I93" s="95" t="n">
        <f aca="false">VLOOKUP(E93,'FWD Curves'!$A$3:$E$40,4,FALSE())</f>
        <v>2.99</v>
      </c>
      <c r="J93" s="86" t="n">
        <f aca="false">(I93-G93)*H93*F93</f>
        <v>-23560</v>
      </c>
    </row>
    <row r="94" customFormat="false" ht="12.75" hidden="false" customHeight="false" outlineLevel="0" collapsed="false">
      <c r="A94" s="81" t="n">
        <v>37196</v>
      </c>
      <c r="B94" s="81" t="s">
        <v>38</v>
      </c>
      <c r="C94" s="81" t="s">
        <v>39</v>
      </c>
      <c r="D94" s="83"/>
      <c r="E94" s="23" t="n">
        <v>37561</v>
      </c>
      <c r="F94" s="83" t="n">
        <v>2000</v>
      </c>
      <c r="G94" s="84" t="n">
        <v>3.37</v>
      </c>
      <c r="H94" s="94" t="n">
        <f aca="false">VLOOKUP(E94,Calendar!$A$2:$G$49,2,FALSE())</f>
        <v>30</v>
      </c>
      <c r="I94" s="95" t="n">
        <f aca="false">VLOOKUP(E94,'FWD Curves'!$A$3:$E$40,4,FALSE())</f>
        <v>3.24</v>
      </c>
      <c r="J94" s="86" t="n">
        <f aca="false">(I94-G94)*H94*F94</f>
        <v>-7799.99999999999</v>
      </c>
    </row>
    <row r="95" customFormat="false" ht="12.75" hidden="false" customHeight="false" outlineLevel="0" collapsed="false">
      <c r="A95" s="81" t="n">
        <v>37196</v>
      </c>
      <c r="B95" s="81" t="s">
        <v>38</v>
      </c>
      <c r="C95" s="81" t="s">
        <v>39</v>
      </c>
      <c r="D95" s="83"/>
      <c r="E95" s="23" t="n">
        <v>37591</v>
      </c>
      <c r="F95" s="83" t="n">
        <v>2000</v>
      </c>
      <c r="G95" s="84" t="n">
        <v>3.37</v>
      </c>
      <c r="H95" s="94" t="n">
        <f aca="false">VLOOKUP(E95,Calendar!$A$2:$G$49,2,FALSE())</f>
        <v>31</v>
      </c>
      <c r="I95" s="95" t="n">
        <f aca="false">VLOOKUP(E95,'FWD Curves'!$A$3:$E$40,4,FALSE())</f>
        <v>3.42</v>
      </c>
      <c r="J95" s="86" t="n">
        <f aca="false">(I95-G95)*H95*F95</f>
        <v>3099.99999999999</v>
      </c>
    </row>
    <row r="96" customFormat="false" ht="12.75" hidden="false" customHeight="false" outlineLevel="0" collapsed="false">
      <c r="A96" s="81" t="n">
        <v>37196</v>
      </c>
      <c r="B96" s="81" t="s">
        <v>38</v>
      </c>
      <c r="C96" s="81" t="s">
        <v>39</v>
      </c>
      <c r="D96" s="83"/>
      <c r="E96" s="23" t="n">
        <v>37257</v>
      </c>
      <c r="F96" s="83" t="n">
        <v>-500</v>
      </c>
      <c r="G96" s="84" t="n">
        <v>3.395</v>
      </c>
      <c r="H96" s="94" t="n">
        <f aca="false">VLOOKUP(E96,Calendar!$A$2:$G$49,2,FALSE())</f>
        <v>31</v>
      </c>
      <c r="I96" s="95" t="n">
        <f aca="false">VLOOKUP(E96,'FWD Curves'!$A$3:$E$40,4,FALSE())</f>
        <v>2.915</v>
      </c>
      <c r="J96" s="86" t="n">
        <f aca="false">(I96-G96)*H96*F96</f>
        <v>7440</v>
      </c>
    </row>
    <row r="97" customFormat="false" ht="12.75" hidden="false" customHeight="false" outlineLevel="0" collapsed="false">
      <c r="A97" s="81" t="n">
        <v>37196</v>
      </c>
      <c r="B97" s="81" t="s">
        <v>38</v>
      </c>
      <c r="C97" s="81" t="s">
        <v>39</v>
      </c>
      <c r="D97" s="83"/>
      <c r="E97" s="23" t="n">
        <v>37288</v>
      </c>
      <c r="F97" s="83" t="n">
        <v>-500</v>
      </c>
      <c r="G97" s="84" t="n">
        <v>3.395</v>
      </c>
      <c r="H97" s="94" t="n">
        <f aca="false">VLOOKUP(E97,Calendar!$A$2:$G$49,2,FALSE())</f>
        <v>28</v>
      </c>
      <c r="I97" s="95" t="n">
        <f aca="false">VLOOKUP(E97,'FWD Curves'!$A$3:$E$40,4,FALSE())</f>
        <v>2.97</v>
      </c>
      <c r="J97" s="86" t="n">
        <f aca="false">(I97-G97)*H97*F97</f>
        <v>5950</v>
      </c>
    </row>
    <row r="98" customFormat="false" ht="12.75" hidden="false" customHeight="false" outlineLevel="0" collapsed="false">
      <c r="A98" s="81" t="n">
        <v>37196</v>
      </c>
      <c r="B98" s="81" t="s">
        <v>38</v>
      </c>
      <c r="C98" s="81" t="s">
        <v>39</v>
      </c>
      <c r="D98" s="83"/>
      <c r="E98" s="23" t="n">
        <v>37316</v>
      </c>
      <c r="F98" s="83" t="n">
        <v>-500</v>
      </c>
      <c r="G98" s="84" t="n">
        <v>3.395</v>
      </c>
      <c r="H98" s="94" t="n">
        <f aca="false">VLOOKUP(E98,Calendar!$A$2:$G$49,2,FALSE())</f>
        <v>31</v>
      </c>
      <c r="I98" s="95" t="n">
        <f aca="false">VLOOKUP(E98,'FWD Curves'!$A$3:$E$40,4,FALSE())</f>
        <v>2.935</v>
      </c>
      <c r="J98" s="86" t="n">
        <f aca="false">(I98-G98)*H98*F98</f>
        <v>7130</v>
      </c>
    </row>
    <row r="99" customFormat="false" ht="12.75" hidden="false" customHeight="false" outlineLevel="0" collapsed="false">
      <c r="A99" s="81" t="n">
        <v>37196</v>
      </c>
      <c r="B99" s="81" t="s">
        <v>38</v>
      </c>
      <c r="C99" s="81" t="s">
        <v>39</v>
      </c>
      <c r="D99" s="83"/>
      <c r="E99" s="23" t="n">
        <v>37347</v>
      </c>
      <c r="F99" s="83" t="n">
        <v>-500</v>
      </c>
      <c r="G99" s="84" t="n">
        <v>3.395</v>
      </c>
      <c r="H99" s="94" t="n">
        <f aca="false">VLOOKUP(E99,Calendar!$A$2:$G$49,2,FALSE())</f>
        <v>30</v>
      </c>
      <c r="I99" s="95" t="n">
        <f aca="false">VLOOKUP(E99,'FWD Curves'!$A$3:$E$40,4,FALSE())</f>
        <v>2.99</v>
      </c>
      <c r="J99" s="86" t="n">
        <f aca="false">(I99-G99)*H99*F99</f>
        <v>6075</v>
      </c>
    </row>
    <row r="100" customFormat="false" ht="12.75" hidden="false" customHeight="false" outlineLevel="0" collapsed="false">
      <c r="A100" s="81" t="n">
        <v>37196</v>
      </c>
      <c r="B100" s="81" t="s">
        <v>38</v>
      </c>
      <c r="C100" s="81" t="s">
        <v>39</v>
      </c>
      <c r="D100" s="83"/>
      <c r="E100" s="23" t="n">
        <v>37377</v>
      </c>
      <c r="F100" s="83" t="n">
        <v>-500</v>
      </c>
      <c r="G100" s="84" t="n">
        <v>3.395</v>
      </c>
      <c r="H100" s="94" t="n">
        <f aca="false">VLOOKUP(E100,Calendar!$A$2:$G$49,2,FALSE())</f>
        <v>31</v>
      </c>
      <c r="I100" s="95" t="n">
        <f aca="false">VLOOKUP(E100,'FWD Curves'!$A$3:$E$40,4,FALSE())</f>
        <v>2.99</v>
      </c>
      <c r="J100" s="86" t="n">
        <f aca="false">(I100-G100)*H100*F100</f>
        <v>6277.5</v>
      </c>
    </row>
    <row r="101" customFormat="false" ht="12.75" hidden="false" customHeight="false" outlineLevel="0" collapsed="false">
      <c r="A101" s="81" t="n">
        <v>37196</v>
      </c>
      <c r="B101" s="81" t="s">
        <v>38</v>
      </c>
      <c r="C101" s="81" t="s">
        <v>39</v>
      </c>
      <c r="D101" s="83"/>
      <c r="E101" s="23" t="n">
        <v>37408</v>
      </c>
      <c r="F101" s="83" t="n">
        <v>-500</v>
      </c>
      <c r="G101" s="84" t="n">
        <v>3.395</v>
      </c>
      <c r="H101" s="94" t="n">
        <f aca="false">VLOOKUP(E101,Calendar!$A$2:$G$49,2,FALSE())</f>
        <v>30</v>
      </c>
      <c r="I101" s="95" t="n">
        <f aca="false">VLOOKUP(E101,'FWD Curves'!$A$3:$E$40,4,FALSE())</f>
        <v>2.99</v>
      </c>
      <c r="J101" s="86" t="n">
        <f aca="false">(I101-G101)*H101*F101</f>
        <v>6075</v>
      </c>
    </row>
    <row r="102" customFormat="false" ht="12.75" hidden="false" customHeight="false" outlineLevel="0" collapsed="false">
      <c r="A102" s="81" t="n">
        <v>37196</v>
      </c>
      <c r="B102" s="81" t="s">
        <v>38</v>
      </c>
      <c r="C102" s="81" t="s">
        <v>39</v>
      </c>
      <c r="D102" s="83"/>
      <c r="E102" s="23" t="n">
        <v>37438</v>
      </c>
      <c r="F102" s="83" t="n">
        <v>-500</v>
      </c>
      <c r="G102" s="84" t="n">
        <v>3.395</v>
      </c>
      <c r="H102" s="94" t="n">
        <f aca="false">VLOOKUP(E102,Calendar!$A$2:$G$49,2,FALSE())</f>
        <v>31</v>
      </c>
      <c r="I102" s="95" t="n">
        <f aca="false">VLOOKUP(E102,'FWD Curves'!$A$3:$E$40,4,FALSE())</f>
        <v>2.99</v>
      </c>
      <c r="J102" s="86" t="n">
        <f aca="false">(I102-G102)*H102*F102</f>
        <v>6277.5</v>
      </c>
    </row>
    <row r="103" customFormat="false" ht="12.75" hidden="false" customHeight="false" outlineLevel="0" collapsed="false">
      <c r="A103" s="81" t="n">
        <v>37196</v>
      </c>
      <c r="B103" s="81" t="s">
        <v>38</v>
      </c>
      <c r="C103" s="81" t="s">
        <v>39</v>
      </c>
      <c r="D103" s="83"/>
      <c r="E103" s="23" t="n">
        <v>37469</v>
      </c>
      <c r="F103" s="83" t="n">
        <v>-500</v>
      </c>
      <c r="G103" s="84" t="n">
        <v>3.395</v>
      </c>
      <c r="H103" s="94" t="n">
        <f aca="false">VLOOKUP(E103,Calendar!$A$2:$G$49,2,FALSE())</f>
        <v>31</v>
      </c>
      <c r="I103" s="95" t="n">
        <f aca="false">VLOOKUP(E103,'FWD Curves'!$A$3:$E$40,4,FALSE())</f>
        <v>2.99</v>
      </c>
      <c r="J103" s="86" t="n">
        <f aca="false">(I103-G103)*H103*F103</f>
        <v>6277.5</v>
      </c>
    </row>
    <row r="104" customFormat="false" ht="12.75" hidden="false" customHeight="false" outlineLevel="0" collapsed="false">
      <c r="A104" s="81" t="n">
        <v>37196</v>
      </c>
      <c r="B104" s="81" t="s">
        <v>38</v>
      </c>
      <c r="C104" s="81" t="s">
        <v>39</v>
      </c>
      <c r="D104" s="83"/>
      <c r="E104" s="23" t="n">
        <v>37500</v>
      </c>
      <c r="F104" s="83" t="n">
        <v>-500</v>
      </c>
      <c r="G104" s="84" t="n">
        <v>3.395</v>
      </c>
      <c r="H104" s="94" t="n">
        <f aca="false">VLOOKUP(E104,Calendar!$A$2:$G$49,2,FALSE())</f>
        <v>30</v>
      </c>
      <c r="I104" s="95" t="n">
        <f aca="false">VLOOKUP(E104,'FWD Curves'!$A$3:$E$40,4,FALSE())</f>
        <v>2.99</v>
      </c>
      <c r="J104" s="86" t="n">
        <f aca="false">(I104-G104)*H104*F104</f>
        <v>6075</v>
      </c>
    </row>
    <row r="105" customFormat="false" ht="12.75" hidden="false" customHeight="false" outlineLevel="0" collapsed="false">
      <c r="A105" s="81" t="n">
        <v>37196</v>
      </c>
      <c r="B105" s="81" t="s">
        <v>38</v>
      </c>
      <c r="C105" s="81" t="s">
        <v>39</v>
      </c>
      <c r="D105" s="83"/>
      <c r="E105" s="23" t="n">
        <v>37530</v>
      </c>
      <c r="F105" s="83" t="n">
        <v>-500</v>
      </c>
      <c r="G105" s="84" t="n">
        <v>3.395</v>
      </c>
      <c r="H105" s="94" t="n">
        <f aca="false">VLOOKUP(E105,Calendar!$A$2:$G$49,2,FALSE())</f>
        <v>31</v>
      </c>
      <c r="I105" s="95" t="n">
        <f aca="false">VLOOKUP(E105,'FWD Curves'!$A$3:$E$40,4,FALSE())</f>
        <v>2.99</v>
      </c>
      <c r="J105" s="86" t="n">
        <f aca="false">(I105-G105)*H105*F105</f>
        <v>6277.5</v>
      </c>
    </row>
    <row r="106" customFormat="false" ht="12.75" hidden="false" customHeight="false" outlineLevel="0" collapsed="false">
      <c r="A106" s="81" t="n">
        <v>37196</v>
      </c>
      <c r="B106" s="81" t="s">
        <v>38</v>
      </c>
      <c r="C106" s="81" t="s">
        <v>39</v>
      </c>
      <c r="D106" s="83"/>
      <c r="E106" s="23" t="n">
        <v>37561</v>
      </c>
      <c r="F106" s="83" t="n">
        <v>-500</v>
      </c>
      <c r="G106" s="84" t="n">
        <v>3.395</v>
      </c>
      <c r="H106" s="94" t="n">
        <f aca="false">VLOOKUP(E106,Calendar!$A$2:$G$49,2,FALSE())</f>
        <v>30</v>
      </c>
      <c r="I106" s="95" t="n">
        <f aca="false">VLOOKUP(E106,'FWD Curves'!$A$3:$E$40,4,FALSE())</f>
        <v>3.24</v>
      </c>
      <c r="J106" s="86" t="n">
        <f aca="false">(I106-G106)*H106*F106</f>
        <v>2325</v>
      </c>
    </row>
    <row r="107" customFormat="false" ht="12.75" hidden="false" customHeight="false" outlineLevel="0" collapsed="false">
      <c r="A107" s="81" t="n">
        <v>37196</v>
      </c>
      <c r="B107" s="81" t="s">
        <v>38</v>
      </c>
      <c r="C107" s="81" t="s">
        <v>39</v>
      </c>
      <c r="D107" s="83"/>
      <c r="E107" s="23" t="n">
        <v>37591</v>
      </c>
      <c r="F107" s="83" t="n">
        <v>-500</v>
      </c>
      <c r="G107" s="84" t="n">
        <v>3.395</v>
      </c>
      <c r="H107" s="94" t="n">
        <f aca="false">VLOOKUP(E107,Calendar!$A$2:$G$49,2,FALSE())</f>
        <v>31</v>
      </c>
      <c r="I107" s="95" t="n">
        <f aca="false">VLOOKUP(E107,'FWD Curves'!$A$3:$E$40,4,FALSE())</f>
        <v>3.42</v>
      </c>
      <c r="J107" s="86" t="n">
        <f aca="false">(I107-G107)*H107*F107</f>
        <v>-387.499999999999</v>
      </c>
    </row>
    <row r="108" customFormat="false" ht="12.75" hidden="false" customHeight="false" outlineLevel="0" collapsed="false">
      <c r="A108" s="81" t="n">
        <v>37196</v>
      </c>
      <c r="B108" s="81" t="s">
        <v>38</v>
      </c>
      <c r="C108" s="81" t="s">
        <v>39</v>
      </c>
      <c r="D108" s="83"/>
      <c r="E108" s="23" t="n">
        <v>37257</v>
      </c>
      <c r="F108" s="83" t="n">
        <v>-500</v>
      </c>
      <c r="G108" s="84" t="n">
        <v>3.41</v>
      </c>
      <c r="H108" s="94" t="n">
        <f aca="false">VLOOKUP(E108,Calendar!$A$2:$G$49,2,FALSE())</f>
        <v>31</v>
      </c>
      <c r="I108" s="95" t="n">
        <f aca="false">VLOOKUP(E108,'FWD Curves'!$A$3:$E$40,4,FALSE())</f>
        <v>2.915</v>
      </c>
      <c r="J108" s="86" t="n">
        <f aca="false">(I108-G108)*H108*F108</f>
        <v>7672.5</v>
      </c>
    </row>
    <row r="109" customFormat="false" ht="12.75" hidden="false" customHeight="false" outlineLevel="0" collapsed="false">
      <c r="A109" s="81" t="n">
        <v>37196</v>
      </c>
      <c r="B109" s="81" t="s">
        <v>38</v>
      </c>
      <c r="C109" s="81" t="s">
        <v>39</v>
      </c>
      <c r="D109" s="83"/>
      <c r="E109" s="23" t="n">
        <v>37288</v>
      </c>
      <c r="F109" s="83" t="n">
        <v>-500</v>
      </c>
      <c r="G109" s="84" t="n">
        <v>3.41</v>
      </c>
      <c r="H109" s="94" t="n">
        <f aca="false">VLOOKUP(E109,Calendar!$A$2:$G$49,2,FALSE())</f>
        <v>28</v>
      </c>
      <c r="I109" s="95" t="n">
        <f aca="false">VLOOKUP(E109,'FWD Curves'!$A$3:$E$40,4,FALSE())</f>
        <v>2.97</v>
      </c>
      <c r="J109" s="86" t="n">
        <f aca="false">(I109-G109)*H109*F109</f>
        <v>6160</v>
      </c>
    </row>
    <row r="110" customFormat="false" ht="12.75" hidden="false" customHeight="false" outlineLevel="0" collapsed="false">
      <c r="A110" s="81" t="n">
        <v>37196</v>
      </c>
      <c r="B110" s="81" t="s">
        <v>38</v>
      </c>
      <c r="C110" s="81" t="s">
        <v>39</v>
      </c>
      <c r="D110" s="83"/>
      <c r="E110" s="23" t="n">
        <v>37316</v>
      </c>
      <c r="F110" s="83" t="n">
        <v>-500</v>
      </c>
      <c r="G110" s="84" t="n">
        <v>3.41</v>
      </c>
      <c r="H110" s="94" t="n">
        <f aca="false">VLOOKUP(E110,Calendar!$A$2:$G$49,2,FALSE())</f>
        <v>31</v>
      </c>
      <c r="I110" s="95" t="n">
        <f aca="false">VLOOKUP(E110,'FWD Curves'!$A$3:$E$40,4,FALSE())</f>
        <v>2.935</v>
      </c>
      <c r="J110" s="86" t="n">
        <f aca="false">(I110-G110)*H110*F110</f>
        <v>7362.5</v>
      </c>
    </row>
    <row r="111" customFormat="false" ht="12.75" hidden="false" customHeight="false" outlineLevel="0" collapsed="false">
      <c r="A111" s="81" t="n">
        <v>37196</v>
      </c>
      <c r="B111" s="81" t="s">
        <v>38</v>
      </c>
      <c r="C111" s="81" t="s">
        <v>39</v>
      </c>
      <c r="D111" s="83"/>
      <c r="E111" s="23" t="n">
        <v>37347</v>
      </c>
      <c r="F111" s="83" t="n">
        <v>-500</v>
      </c>
      <c r="G111" s="84" t="n">
        <v>3.41</v>
      </c>
      <c r="H111" s="94" t="n">
        <f aca="false">VLOOKUP(E111,Calendar!$A$2:$G$49,2,FALSE())</f>
        <v>30</v>
      </c>
      <c r="I111" s="95" t="n">
        <f aca="false">VLOOKUP(E111,'FWD Curves'!$A$3:$E$40,4,FALSE())</f>
        <v>2.99</v>
      </c>
      <c r="J111" s="86" t="n">
        <f aca="false">(I111-G111)*H111*F111</f>
        <v>6300</v>
      </c>
    </row>
    <row r="112" customFormat="false" ht="12.75" hidden="false" customHeight="false" outlineLevel="0" collapsed="false">
      <c r="A112" s="81" t="n">
        <v>37196</v>
      </c>
      <c r="B112" s="81" t="s">
        <v>38</v>
      </c>
      <c r="C112" s="81" t="s">
        <v>39</v>
      </c>
      <c r="D112" s="83"/>
      <c r="E112" s="23" t="n">
        <v>37377</v>
      </c>
      <c r="F112" s="83" t="n">
        <v>-500</v>
      </c>
      <c r="G112" s="84" t="n">
        <v>3.41</v>
      </c>
      <c r="H112" s="94" t="n">
        <f aca="false">VLOOKUP(E112,Calendar!$A$2:$G$49,2,FALSE())</f>
        <v>31</v>
      </c>
      <c r="I112" s="95" t="n">
        <f aca="false">VLOOKUP(E112,'FWD Curves'!$A$3:$E$40,4,FALSE())</f>
        <v>2.99</v>
      </c>
      <c r="J112" s="86" t="n">
        <f aca="false">(I112-G112)*H112*F112</f>
        <v>6510</v>
      </c>
    </row>
    <row r="113" customFormat="false" ht="12.75" hidden="false" customHeight="false" outlineLevel="0" collapsed="false">
      <c r="A113" s="81" t="n">
        <v>37196</v>
      </c>
      <c r="B113" s="81" t="s">
        <v>38</v>
      </c>
      <c r="C113" s="81" t="s">
        <v>39</v>
      </c>
      <c r="D113" s="83"/>
      <c r="E113" s="23" t="n">
        <v>37408</v>
      </c>
      <c r="F113" s="83" t="n">
        <v>-500</v>
      </c>
      <c r="G113" s="84" t="n">
        <v>3.41</v>
      </c>
      <c r="H113" s="94" t="n">
        <f aca="false">VLOOKUP(E113,Calendar!$A$2:$G$49,2,FALSE())</f>
        <v>30</v>
      </c>
      <c r="I113" s="95" t="n">
        <f aca="false">VLOOKUP(E113,'FWD Curves'!$A$3:$E$40,4,FALSE())</f>
        <v>2.99</v>
      </c>
      <c r="J113" s="86" t="n">
        <f aca="false">(I113-G113)*H113*F113</f>
        <v>6300</v>
      </c>
    </row>
    <row r="114" customFormat="false" ht="12.75" hidden="false" customHeight="false" outlineLevel="0" collapsed="false">
      <c r="A114" s="81" t="n">
        <v>37196</v>
      </c>
      <c r="B114" s="81" t="s">
        <v>38</v>
      </c>
      <c r="C114" s="81" t="s">
        <v>39</v>
      </c>
      <c r="D114" s="83"/>
      <c r="E114" s="23" t="n">
        <v>37438</v>
      </c>
      <c r="F114" s="83" t="n">
        <v>-500</v>
      </c>
      <c r="G114" s="84" t="n">
        <v>3.41</v>
      </c>
      <c r="H114" s="94" t="n">
        <f aca="false">VLOOKUP(E114,Calendar!$A$2:$G$49,2,FALSE())</f>
        <v>31</v>
      </c>
      <c r="I114" s="95" t="n">
        <f aca="false">VLOOKUP(E114,'FWD Curves'!$A$3:$E$40,4,FALSE())</f>
        <v>2.99</v>
      </c>
      <c r="J114" s="86" t="n">
        <f aca="false">(I114-G114)*H114*F114</f>
        <v>6510</v>
      </c>
    </row>
    <row r="115" customFormat="false" ht="12.75" hidden="false" customHeight="false" outlineLevel="0" collapsed="false">
      <c r="A115" s="81" t="n">
        <v>37196</v>
      </c>
      <c r="B115" s="81" t="s">
        <v>38</v>
      </c>
      <c r="C115" s="81" t="s">
        <v>39</v>
      </c>
      <c r="D115" s="83"/>
      <c r="E115" s="23" t="n">
        <v>37469</v>
      </c>
      <c r="F115" s="83" t="n">
        <v>-500</v>
      </c>
      <c r="G115" s="84" t="n">
        <v>3.41</v>
      </c>
      <c r="H115" s="94" t="n">
        <f aca="false">VLOOKUP(E115,Calendar!$A$2:$G$49,2,FALSE())</f>
        <v>31</v>
      </c>
      <c r="I115" s="95" t="n">
        <f aca="false">VLOOKUP(E115,'FWD Curves'!$A$3:$E$40,4,FALSE())</f>
        <v>2.99</v>
      </c>
      <c r="J115" s="86" t="n">
        <f aca="false">(I115-G115)*H115*F115</f>
        <v>6510</v>
      </c>
    </row>
    <row r="116" customFormat="false" ht="12.75" hidden="false" customHeight="false" outlineLevel="0" collapsed="false">
      <c r="A116" s="81" t="n">
        <v>37196</v>
      </c>
      <c r="B116" s="81" t="s">
        <v>38</v>
      </c>
      <c r="C116" s="81" t="s">
        <v>39</v>
      </c>
      <c r="D116" s="83"/>
      <c r="E116" s="23" t="n">
        <v>37500</v>
      </c>
      <c r="F116" s="83" t="n">
        <v>-500</v>
      </c>
      <c r="G116" s="84" t="n">
        <v>3.41</v>
      </c>
      <c r="H116" s="94" t="n">
        <f aca="false">VLOOKUP(E116,Calendar!$A$2:$G$49,2,FALSE())</f>
        <v>30</v>
      </c>
      <c r="I116" s="95" t="n">
        <f aca="false">VLOOKUP(E116,'FWD Curves'!$A$3:$E$40,4,FALSE())</f>
        <v>2.99</v>
      </c>
      <c r="J116" s="86" t="n">
        <f aca="false">(I116-G116)*H116*F116</f>
        <v>6300</v>
      </c>
    </row>
    <row r="117" customFormat="false" ht="12.75" hidden="false" customHeight="false" outlineLevel="0" collapsed="false">
      <c r="A117" s="81" t="n">
        <v>37196</v>
      </c>
      <c r="B117" s="81" t="s">
        <v>38</v>
      </c>
      <c r="C117" s="81" t="s">
        <v>39</v>
      </c>
      <c r="D117" s="83"/>
      <c r="E117" s="23" t="n">
        <v>37530</v>
      </c>
      <c r="F117" s="83" t="n">
        <v>-500</v>
      </c>
      <c r="G117" s="84" t="n">
        <v>3.41</v>
      </c>
      <c r="H117" s="94" t="n">
        <f aca="false">VLOOKUP(E117,Calendar!$A$2:$G$49,2,FALSE())</f>
        <v>31</v>
      </c>
      <c r="I117" s="95" t="n">
        <f aca="false">VLOOKUP(E117,'FWD Curves'!$A$3:$E$40,4,FALSE())</f>
        <v>2.99</v>
      </c>
      <c r="J117" s="86" t="n">
        <f aca="false">(I117-G117)*H117*F117</f>
        <v>6510</v>
      </c>
    </row>
    <row r="118" customFormat="false" ht="12.75" hidden="false" customHeight="false" outlineLevel="0" collapsed="false">
      <c r="A118" s="81" t="n">
        <v>37196</v>
      </c>
      <c r="B118" s="81" t="s">
        <v>38</v>
      </c>
      <c r="C118" s="81" t="s">
        <v>39</v>
      </c>
      <c r="D118" s="83"/>
      <c r="E118" s="23" t="n">
        <v>37561</v>
      </c>
      <c r="F118" s="83" t="n">
        <v>-500</v>
      </c>
      <c r="G118" s="84" t="n">
        <v>3.41</v>
      </c>
      <c r="H118" s="94" t="n">
        <f aca="false">VLOOKUP(E118,Calendar!$A$2:$G$49,2,FALSE())</f>
        <v>30</v>
      </c>
      <c r="I118" s="95" t="n">
        <f aca="false">VLOOKUP(E118,'FWD Curves'!$A$3:$E$40,4,FALSE())</f>
        <v>3.24</v>
      </c>
      <c r="J118" s="86" t="n">
        <f aca="false">(I118-G118)*H118*F118</f>
        <v>2550</v>
      </c>
    </row>
    <row r="119" customFormat="false" ht="12.75" hidden="false" customHeight="false" outlineLevel="0" collapsed="false">
      <c r="A119" s="81" t="n">
        <v>37196</v>
      </c>
      <c r="B119" s="81" t="s">
        <v>38</v>
      </c>
      <c r="C119" s="81" t="s">
        <v>39</v>
      </c>
      <c r="D119" s="83"/>
      <c r="E119" s="23" t="n">
        <v>37591</v>
      </c>
      <c r="F119" s="83" t="n">
        <v>-500</v>
      </c>
      <c r="G119" s="84" t="n">
        <v>3.41</v>
      </c>
      <c r="H119" s="94" t="n">
        <f aca="false">VLOOKUP(E119,Calendar!$A$2:$G$49,2,FALSE())</f>
        <v>31</v>
      </c>
      <c r="I119" s="95" t="n">
        <f aca="false">VLOOKUP(E119,'FWD Curves'!$A$3:$E$40,4,FALSE())</f>
        <v>3.42</v>
      </c>
      <c r="J119" s="86" t="n">
        <f aca="false">(I119-G119)*H119*F119</f>
        <v>-154.999999999997</v>
      </c>
    </row>
    <row r="120" customFormat="false" ht="12.75" hidden="false" customHeight="false" outlineLevel="0" collapsed="false">
      <c r="A120" s="81" t="n">
        <v>37196</v>
      </c>
      <c r="B120" s="81" t="s">
        <v>38</v>
      </c>
      <c r="C120" s="81" t="s">
        <v>39</v>
      </c>
      <c r="D120" s="83"/>
      <c r="E120" s="23" t="n">
        <v>37257</v>
      </c>
      <c r="F120" s="83" t="n">
        <v>-500</v>
      </c>
      <c r="G120" s="84" t="n">
        <v>3.4</v>
      </c>
      <c r="H120" s="94" t="n">
        <f aca="false">VLOOKUP(E120,Calendar!$A$2:$G$49,2,FALSE())</f>
        <v>31</v>
      </c>
      <c r="I120" s="95" t="n">
        <f aca="false">VLOOKUP(E120,'FWD Curves'!$A$3:$E$40,4,FALSE())</f>
        <v>2.915</v>
      </c>
      <c r="J120" s="86" t="n">
        <f aca="false">(I120-G120)*H120*F120</f>
        <v>7517.5</v>
      </c>
    </row>
    <row r="121" customFormat="false" ht="12.75" hidden="false" customHeight="false" outlineLevel="0" collapsed="false">
      <c r="A121" s="81" t="n">
        <v>37196</v>
      </c>
      <c r="B121" s="81" t="s">
        <v>38</v>
      </c>
      <c r="C121" s="81" t="s">
        <v>39</v>
      </c>
      <c r="D121" s="83"/>
      <c r="E121" s="23" t="n">
        <v>37288</v>
      </c>
      <c r="F121" s="83" t="n">
        <v>-500</v>
      </c>
      <c r="G121" s="84" t="n">
        <v>3.4</v>
      </c>
      <c r="H121" s="94" t="n">
        <f aca="false">VLOOKUP(E121,Calendar!$A$2:$G$49,2,FALSE())</f>
        <v>28</v>
      </c>
      <c r="I121" s="95" t="n">
        <f aca="false">VLOOKUP(E121,'FWD Curves'!$A$3:$E$40,4,FALSE())</f>
        <v>2.97</v>
      </c>
      <c r="J121" s="86" t="n">
        <f aca="false">(I121-G121)*H121*F121</f>
        <v>6020</v>
      </c>
    </row>
    <row r="122" customFormat="false" ht="12.75" hidden="false" customHeight="false" outlineLevel="0" collapsed="false">
      <c r="A122" s="81" t="n">
        <v>37196</v>
      </c>
      <c r="B122" s="81" t="s">
        <v>38</v>
      </c>
      <c r="C122" s="81" t="s">
        <v>39</v>
      </c>
      <c r="D122" s="83"/>
      <c r="E122" s="23" t="n">
        <v>37316</v>
      </c>
      <c r="F122" s="83" t="n">
        <v>-500</v>
      </c>
      <c r="G122" s="84" t="n">
        <v>3.4</v>
      </c>
      <c r="H122" s="94" t="n">
        <f aca="false">VLOOKUP(E122,Calendar!$A$2:$G$49,2,FALSE())</f>
        <v>31</v>
      </c>
      <c r="I122" s="95" t="n">
        <f aca="false">VLOOKUP(E122,'FWD Curves'!$A$3:$E$40,4,FALSE())</f>
        <v>2.935</v>
      </c>
      <c r="J122" s="86" t="n">
        <f aca="false">(I122-G122)*H122*F122</f>
        <v>7207.5</v>
      </c>
    </row>
    <row r="123" customFormat="false" ht="12.75" hidden="false" customHeight="false" outlineLevel="0" collapsed="false">
      <c r="A123" s="81" t="n">
        <v>37196</v>
      </c>
      <c r="B123" s="81" t="s">
        <v>38</v>
      </c>
      <c r="C123" s="81" t="s">
        <v>39</v>
      </c>
      <c r="D123" s="83"/>
      <c r="E123" s="23" t="n">
        <v>37347</v>
      </c>
      <c r="F123" s="83" t="n">
        <v>-500</v>
      </c>
      <c r="G123" s="84" t="n">
        <v>3.4</v>
      </c>
      <c r="H123" s="94" t="n">
        <f aca="false">VLOOKUP(E123,Calendar!$A$2:$G$49,2,FALSE())</f>
        <v>30</v>
      </c>
      <c r="I123" s="95" t="n">
        <f aca="false">VLOOKUP(E123,'FWD Curves'!$A$3:$E$40,4,FALSE())</f>
        <v>2.99</v>
      </c>
      <c r="J123" s="86" t="n">
        <f aca="false">(I123-G123)*H123*F123</f>
        <v>6150</v>
      </c>
    </row>
    <row r="124" customFormat="false" ht="12.75" hidden="false" customHeight="false" outlineLevel="0" collapsed="false">
      <c r="A124" s="81" t="n">
        <v>37196</v>
      </c>
      <c r="B124" s="81" t="s">
        <v>38</v>
      </c>
      <c r="C124" s="81" t="s">
        <v>39</v>
      </c>
      <c r="D124" s="83"/>
      <c r="E124" s="23" t="n">
        <v>37377</v>
      </c>
      <c r="F124" s="83" t="n">
        <v>-500</v>
      </c>
      <c r="G124" s="84" t="n">
        <v>3.4</v>
      </c>
      <c r="H124" s="94" t="n">
        <f aca="false">VLOOKUP(E124,Calendar!$A$2:$G$49,2,FALSE())</f>
        <v>31</v>
      </c>
      <c r="I124" s="95" t="n">
        <f aca="false">VLOOKUP(E124,'FWD Curves'!$A$3:$E$40,4,FALSE())</f>
        <v>2.99</v>
      </c>
      <c r="J124" s="86" t="n">
        <f aca="false">(I124-G124)*H124*F124</f>
        <v>6355</v>
      </c>
    </row>
    <row r="125" customFormat="false" ht="12.75" hidden="false" customHeight="false" outlineLevel="0" collapsed="false">
      <c r="A125" s="81" t="n">
        <v>37196</v>
      </c>
      <c r="B125" s="81" t="s">
        <v>38</v>
      </c>
      <c r="C125" s="81" t="s">
        <v>39</v>
      </c>
      <c r="D125" s="83"/>
      <c r="E125" s="23" t="n">
        <v>37408</v>
      </c>
      <c r="F125" s="83" t="n">
        <v>-500</v>
      </c>
      <c r="G125" s="84" t="n">
        <v>3.4</v>
      </c>
      <c r="H125" s="94" t="n">
        <f aca="false">VLOOKUP(E125,Calendar!$A$2:$G$49,2,FALSE())</f>
        <v>30</v>
      </c>
      <c r="I125" s="95" t="n">
        <f aca="false">VLOOKUP(E125,'FWD Curves'!$A$3:$E$40,4,FALSE())</f>
        <v>2.99</v>
      </c>
      <c r="J125" s="86" t="n">
        <f aca="false">(I125-G125)*H125*F125</f>
        <v>6150</v>
      </c>
    </row>
    <row r="126" customFormat="false" ht="12.75" hidden="false" customHeight="false" outlineLevel="0" collapsed="false">
      <c r="A126" s="81" t="n">
        <v>37196</v>
      </c>
      <c r="B126" s="81" t="s">
        <v>38</v>
      </c>
      <c r="C126" s="81" t="s">
        <v>39</v>
      </c>
      <c r="D126" s="83"/>
      <c r="E126" s="23" t="n">
        <v>37438</v>
      </c>
      <c r="F126" s="83" t="n">
        <v>-500</v>
      </c>
      <c r="G126" s="84" t="n">
        <v>3.4</v>
      </c>
      <c r="H126" s="94" t="n">
        <f aca="false">VLOOKUP(E126,Calendar!$A$2:$G$49,2,FALSE())</f>
        <v>31</v>
      </c>
      <c r="I126" s="95" t="n">
        <f aca="false">VLOOKUP(E126,'FWD Curves'!$A$3:$E$40,4,FALSE())</f>
        <v>2.99</v>
      </c>
      <c r="J126" s="86" t="n">
        <f aca="false">(I126-G126)*H126*F126</f>
        <v>6355</v>
      </c>
    </row>
    <row r="127" customFormat="false" ht="12.75" hidden="false" customHeight="false" outlineLevel="0" collapsed="false">
      <c r="A127" s="81" t="n">
        <v>37196</v>
      </c>
      <c r="B127" s="81" t="s">
        <v>38</v>
      </c>
      <c r="C127" s="81" t="s">
        <v>39</v>
      </c>
      <c r="D127" s="83"/>
      <c r="E127" s="23" t="n">
        <v>37469</v>
      </c>
      <c r="F127" s="83" t="n">
        <v>-500</v>
      </c>
      <c r="G127" s="84" t="n">
        <v>3.4</v>
      </c>
      <c r="H127" s="94" t="n">
        <f aca="false">VLOOKUP(E127,Calendar!$A$2:$G$49,2,FALSE())</f>
        <v>31</v>
      </c>
      <c r="I127" s="95" t="n">
        <f aca="false">VLOOKUP(E127,'FWD Curves'!$A$3:$E$40,4,FALSE())</f>
        <v>2.99</v>
      </c>
      <c r="J127" s="86" t="n">
        <f aca="false">(I127-G127)*H127*F127</f>
        <v>6355</v>
      </c>
    </row>
    <row r="128" customFormat="false" ht="12.75" hidden="false" customHeight="false" outlineLevel="0" collapsed="false">
      <c r="A128" s="81" t="n">
        <v>37196</v>
      </c>
      <c r="B128" s="81" t="s">
        <v>38</v>
      </c>
      <c r="C128" s="81" t="s">
        <v>39</v>
      </c>
      <c r="D128" s="83"/>
      <c r="E128" s="23" t="n">
        <v>37500</v>
      </c>
      <c r="F128" s="83" t="n">
        <v>-500</v>
      </c>
      <c r="G128" s="84" t="n">
        <v>3.4</v>
      </c>
      <c r="H128" s="94" t="n">
        <f aca="false">VLOOKUP(E128,Calendar!$A$2:$G$49,2,FALSE())</f>
        <v>30</v>
      </c>
      <c r="I128" s="95" t="n">
        <f aca="false">VLOOKUP(E128,'FWD Curves'!$A$3:$E$40,4,FALSE())</f>
        <v>2.99</v>
      </c>
      <c r="J128" s="86" t="n">
        <f aca="false">(I128-G128)*H128*F128</f>
        <v>6150</v>
      </c>
    </row>
    <row r="129" customFormat="false" ht="12.75" hidden="false" customHeight="false" outlineLevel="0" collapsed="false">
      <c r="A129" s="81" t="n">
        <v>37196</v>
      </c>
      <c r="B129" s="81" t="s">
        <v>38</v>
      </c>
      <c r="C129" s="81" t="s">
        <v>39</v>
      </c>
      <c r="D129" s="83"/>
      <c r="E129" s="23" t="n">
        <v>37530</v>
      </c>
      <c r="F129" s="83" t="n">
        <v>-500</v>
      </c>
      <c r="G129" s="84" t="n">
        <v>3.4</v>
      </c>
      <c r="H129" s="94" t="n">
        <f aca="false">VLOOKUP(E129,Calendar!$A$2:$G$49,2,FALSE())</f>
        <v>31</v>
      </c>
      <c r="I129" s="95" t="n">
        <f aca="false">VLOOKUP(E129,'FWD Curves'!$A$3:$E$40,4,FALSE())</f>
        <v>2.99</v>
      </c>
      <c r="J129" s="86" t="n">
        <f aca="false">(I129-G129)*H129*F129</f>
        <v>6355</v>
      </c>
    </row>
    <row r="130" customFormat="false" ht="12.75" hidden="false" customHeight="false" outlineLevel="0" collapsed="false">
      <c r="A130" s="81" t="n">
        <v>37196</v>
      </c>
      <c r="B130" s="81" t="s">
        <v>38</v>
      </c>
      <c r="C130" s="81" t="s">
        <v>39</v>
      </c>
      <c r="D130" s="83"/>
      <c r="E130" s="23" t="n">
        <v>37561</v>
      </c>
      <c r="F130" s="83" t="n">
        <v>-500</v>
      </c>
      <c r="G130" s="84" t="n">
        <v>3.4</v>
      </c>
      <c r="H130" s="94" t="n">
        <f aca="false">VLOOKUP(E130,Calendar!$A$2:$G$49,2,FALSE())</f>
        <v>30</v>
      </c>
      <c r="I130" s="95" t="n">
        <f aca="false">VLOOKUP(E130,'FWD Curves'!$A$3:$E$40,4,FALSE())</f>
        <v>3.24</v>
      </c>
      <c r="J130" s="86" t="n">
        <f aca="false">(I130-G130)*H130*F130</f>
        <v>2400</v>
      </c>
    </row>
    <row r="131" customFormat="false" ht="12.75" hidden="false" customHeight="false" outlineLevel="0" collapsed="false">
      <c r="A131" s="81" t="n">
        <v>37196</v>
      </c>
      <c r="B131" s="81" t="s">
        <v>38</v>
      </c>
      <c r="C131" s="81" t="s">
        <v>39</v>
      </c>
      <c r="D131" s="83"/>
      <c r="E131" s="23" t="n">
        <v>37591</v>
      </c>
      <c r="F131" s="83" t="n">
        <v>-500</v>
      </c>
      <c r="G131" s="84" t="n">
        <v>3.4</v>
      </c>
      <c r="H131" s="94" t="n">
        <f aca="false">VLOOKUP(E131,Calendar!$A$2:$G$49,2,FALSE())</f>
        <v>31</v>
      </c>
      <c r="I131" s="95" t="n">
        <f aca="false">VLOOKUP(E131,'FWD Curves'!$A$3:$E$40,4,FALSE())</f>
        <v>3.42</v>
      </c>
      <c r="J131" s="86" t="n">
        <f aca="false">(I131-G131)*H131*F131</f>
        <v>-310</v>
      </c>
    </row>
    <row r="132" customFormat="false" ht="12.75" hidden="false" customHeight="false" outlineLevel="0" collapsed="false">
      <c r="A132" s="81" t="n">
        <v>37196</v>
      </c>
      <c r="B132" s="81" t="s">
        <v>38</v>
      </c>
      <c r="C132" s="81" t="s">
        <v>39</v>
      </c>
      <c r="D132" s="83"/>
      <c r="E132" s="23" t="n">
        <v>37257</v>
      </c>
      <c r="F132" s="83" t="n">
        <v>1000</v>
      </c>
      <c r="G132" s="84" t="n">
        <v>3.455</v>
      </c>
      <c r="H132" s="94" t="n">
        <f aca="false">VLOOKUP(E132,Calendar!$A$2:$G$49,2,FALSE())</f>
        <v>31</v>
      </c>
      <c r="I132" s="95" t="n">
        <f aca="false">VLOOKUP(E132,'FWD Curves'!$A$3:$E$40,4,FALSE())</f>
        <v>2.915</v>
      </c>
      <c r="J132" s="86" t="n">
        <f aca="false">(I132-G132)*H132*F132</f>
        <v>-16740</v>
      </c>
    </row>
    <row r="133" customFormat="false" ht="12.75" hidden="false" customHeight="false" outlineLevel="0" collapsed="false">
      <c r="A133" s="81" t="n">
        <v>37196</v>
      </c>
      <c r="B133" s="81" t="s">
        <v>38</v>
      </c>
      <c r="C133" s="81" t="s">
        <v>39</v>
      </c>
      <c r="D133" s="83"/>
      <c r="E133" s="23" t="n">
        <v>37288</v>
      </c>
      <c r="F133" s="83" t="n">
        <v>1000</v>
      </c>
      <c r="G133" s="84" t="n">
        <v>3.455</v>
      </c>
      <c r="H133" s="94" t="n">
        <f aca="false">VLOOKUP(E133,Calendar!$A$2:$G$49,2,FALSE())</f>
        <v>28</v>
      </c>
      <c r="I133" s="95" t="n">
        <f aca="false">VLOOKUP(E133,'FWD Curves'!$A$3:$E$40,4,FALSE())</f>
        <v>2.97</v>
      </c>
      <c r="J133" s="86" t="n">
        <f aca="false">(I133-G133)*H133*F133</f>
        <v>-13580</v>
      </c>
    </row>
    <row r="134" customFormat="false" ht="12.75" hidden="false" customHeight="false" outlineLevel="0" collapsed="false">
      <c r="A134" s="81" t="n">
        <v>37196</v>
      </c>
      <c r="B134" s="81" t="s">
        <v>38</v>
      </c>
      <c r="C134" s="81" t="s">
        <v>39</v>
      </c>
      <c r="D134" s="83"/>
      <c r="E134" s="23" t="n">
        <v>37316</v>
      </c>
      <c r="F134" s="83" t="n">
        <v>1000</v>
      </c>
      <c r="G134" s="84" t="n">
        <v>3.455</v>
      </c>
      <c r="H134" s="94" t="n">
        <f aca="false">VLOOKUP(E134,Calendar!$A$2:$G$49,2,FALSE())</f>
        <v>31</v>
      </c>
      <c r="I134" s="95" t="n">
        <f aca="false">VLOOKUP(E134,'FWD Curves'!$A$3:$E$40,4,FALSE())</f>
        <v>2.935</v>
      </c>
      <c r="J134" s="86" t="n">
        <f aca="false">(I134-G134)*H134*F134</f>
        <v>-16120</v>
      </c>
    </row>
    <row r="135" customFormat="false" ht="12.75" hidden="false" customHeight="false" outlineLevel="0" collapsed="false">
      <c r="A135" s="81" t="n">
        <v>37196</v>
      </c>
      <c r="B135" s="81" t="s">
        <v>38</v>
      </c>
      <c r="C135" s="81" t="s">
        <v>39</v>
      </c>
      <c r="D135" s="83"/>
      <c r="E135" s="23" t="n">
        <v>37347</v>
      </c>
      <c r="F135" s="83" t="n">
        <v>1000</v>
      </c>
      <c r="G135" s="84" t="n">
        <v>3.455</v>
      </c>
      <c r="H135" s="94" t="n">
        <f aca="false">VLOOKUP(E135,Calendar!$A$2:$G$49,2,FALSE())</f>
        <v>30</v>
      </c>
      <c r="I135" s="95" t="n">
        <f aca="false">VLOOKUP(E135,'FWD Curves'!$A$3:$E$40,4,FALSE())</f>
        <v>2.99</v>
      </c>
      <c r="J135" s="86" t="n">
        <f aca="false">(I135-G135)*H135*F135</f>
        <v>-13950</v>
      </c>
    </row>
    <row r="136" customFormat="false" ht="12.75" hidden="false" customHeight="false" outlineLevel="0" collapsed="false">
      <c r="A136" s="81" t="n">
        <v>37196</v>
      </c>
      <c r="B136" s="81" t="s">
        <v>38</v>
      </c>
      <c r="C136" s="81" t="s">
        <v>39</v>
      </c>
      <c r="D136" s="83"/>
      <c r="E136" s="23" t="n">
        <v>37377</v>
      </c>
      <c r="F136" s="83" t="n">
        <v>1000</v>
      </c>
      <c r="G136" s="84" t="n">
        <v>3.455</v>
      </c>
      <c r="H136" s="94" t="n">
        <f aca="false">VLOOKUP(E136,Calendar!$A$2:$G$49,2,FALSE())</f>
        <v>31</v>
      </c>
      <c r="I136" s="95" t="n">
        <f aca="false">VLOOKUP(E136,'FWD Curves'!$A$3:$E$40,4,FALSE())</f>
        <v>2.99</v>
      </c>
      <c r="J136" s="86" t="n">
        <f aca="false">(I136-G136)*H136*F136</f>
        <v>-14415</v>
      </c>
    </row>
    <row r="137" customFormat="false" ht="12.75" hidden="false" customHeight="false" outlineLevel="0" collapsed="false">
      <c r="A137" s="81" t="n">
        <v>37196</v>
      </c>
      <c r="B137" s="81" t="s">
        <v>38</v>
      </c>
      <c r="C137" s="81" t="s">
        <v>39</v>
      </c>
      <c r="D137" s="83"/>
      <c r="E137" s="23" t="n">
        <v>37408</v>
      </c>
      <c r="F137" s="83" t="n">
        <v>1000</v>
      </c>
      <c r="G137" s="84" t="n">
        <v>3.455</v>
      </c>
      <c r="H137" s="94" t="n">
        <f aca="false">VLOOKUP(E137,Calendar!$A$2:$G$49,2,FALSE())</f>
        <v>30</v>
      </c>
      <c r="I137" s="95" t="n">
        <f aca="false">VLOOKUP(E137,'FWD Curves'!$A$3:$E$40,4,FALSE())</f>
        <v>2.99</v>
      </c>
      <c r="J137" s="86" t="n">
        <f aca="false">(I137-G137)*H137*F137</f>
        <v>-13950</v>
      </c>
    </row>
    <row r="138" customFormat="false" ht="12.75" hidden="false" customHeight="false" outlineLevel="0" collapsed="false">
      <c r="A138" s="81" t="n">
        <v>37196</v>
      </c>
      <c r="B138" s="81" t="s">
        <v>38</v>
      </c>
      <c r="C138" s="81" t="s">
        <v>39</v>
      </c>
      <c r="D138" s="83"/>
      <c r="E138" s="23" t="n">
        <v>37438</v>
      </c>
      <c r="F138" s="83" t="n">
        <v>1000</v>
      </c>
      <c r="G138" s="84" t="n">
        <v>3.455</v>
      </c>
      <c r="H138" s="94" t="n">
        <f aca="false">VLOOKUP(E138,Calendar!$A$2:$G$49,2,FALSE())</f>
        <v>31</v>
      </c>
      <c r="I138" s="95" t="n">
        <f aca="false">VLOOKUP(E138,'FWD Curves'!$A$3:$E$40,4,FALSE())</f>
        <v>2.99</v>
      </c>
      <c r="J138" s="86" t="n">
        <f aca="false">(I138-G138)*H138*F138</f>
        <v>-14415</v>
      </c>
    </row>
    <row r="139" customFormat="false" ht="12.75" hidden="false" customHeight="false" outlineLevel="0" collapsed="false">
      <c r="A139" s="81" t="n">
        <v>37196</v>
      </c>
      <c r="B139" s="81" t="s">
        <v>38</v>
      </c>
      <c r="C139" s="81" t="s">
        <v>39</v>
      </c>
      <c r="D139" s="83"/>
      <c r="E139" s="23" t="n">
        <v>37469</v>
      </c>
      <c r="F139" s="83" t="n">
        <v>1000</v>
      </c>
      <c r="G139" s="84" t="n">
        <v>3.455</v>
      </c>
      <c r="H139" s="94" t="n">
        <f aca="false">VLOOKUP(E139,Calendar!$A$2:$G$49,2,FALSE())</f>
        <v>31</v>
      </c>
      <c r="I139" s="95" t="n">
        <f aca="false">VLOOKUP(E139,'FWD Curves'!$A$3:$E$40,4,FALSE())</f>
        <v>2.99</v>
      </c>
      <c r="J139" s="86" t="n">
        <f aca="false">(I139-G139)*H139*F139</f>
        <v>-14415</v>
      </c>
    </row>
    <row r="140" customFormat="false" ht="12.75" hidden="false" customHeight="false" outlineLevel="0" collapsed="false">
      <c r="A140" s="81" t="n">
        <v>37196</v>
      </c>
      <c r="B140" s="81" t="s">
        <v>38</v>
      </c>
      <c r="C140" s="81" t="s">
        <v>39</v>
      </c>
      <c r="D140" s="83"/>
      <c r="E140" s="23" t="n">
        <v>37500</v>
      </c>
      <c r="F140" s="83" t="n">
        <v>1000</v>
      </c>
      <c r="G140" s="84" t="n">
        <v>3.455</v>
      </c>
      <c r="H140" s="94" t="n">
        <f aca="false">VLOOKUP(E140,Calendar!$A$2:$G$49,2,FALSE())</f>
        <v>30</v>
      </c>
      <c r="I140" s="95" t="n">
        <f aca="false">VLOOKUP(E140,'FWD Curves'!$A$3:$E$40,4,FALSE())</f>
        <v>2.99</v>
      </c>
      <c r="J140" s="86" t="n">
        <f aca="false">(I140-G140)*H140*F140</f>
        <v>-13950</v>
      </c>
    </row>
    <row r="141" customFormat="false" ht="12.75" hidden="false" customHeight="false" outlineLevel="0" collapsed="false">
      <c r="A141" s="81" t="n">
        <v>37196</v>
      </c>
      <c r="B141" s="81" t="s">
        <v>38</v>
      </c>
      <c r="C141" s="81" t="s">
        <v>39</v>
      </c>
      <c r="D141" s="83"/>
      <c r="E141" s="23" t="n">
        <v>37530</v>
      </c>
      <c r="F141" s="83" t="n">
        <v>1000</v>
      </c>
      <c r="G141" s="84" t="n">
        <v>3.455</v>
      </c>
      <c r="H141" s="94" t="n">
        <f aca="false">VLOOKUP(E141,Calendar!$A$2:$G$49,2,FALSE())</f>
        <v>31</v>
      </c>
      <c r="I141" s="95" t="n">
        <f aca="false">VLOOKUP(E141,'FWD Curves'!$A$3:$E$40,4,FALSE())</f>
        <v>2.99</v>
      </c>
      <c r="J141" s="86" t="n">
        <f aca="false">(I141-G141)*H141*F141</f>
        <v>-14415</v>
      </c>
    </row>
    <row r="142" customFormat="false" ht="12.75" hidden="false" customHeight="false" outlineLevel="0" collapsed="false">
      <c r="A142" s="81" t="n">
        <v>37196</v>
      </c>
      <c r="B142" s="81" t="s">
        <v>38</v>
      </c>
      <c r="C142" s="81" t="s">
        <v>39</v>
      </c>
      <c r="D142" s="83"/>
      <c r="E142" s="23" t="n">
        <v>37561</v>
      </c>
      <c r="F142" s="83" t="n">
        <v>1000</v>
      </c>
      <c r="G142" s="84" t="n">
        <v>3.455</v>
      </c>
      <c r="H142" s="94" t="n">
        <f aca="false">VLOOKUP(E142,Calendar!$A$2:$G$49,2,FALSE())</f>
        <v>30</v>
      </c>
      <c r="I142" s="95" t="n">
        <f aca="false">VLOOKUP(E142,'FWD Curves'!$A$3:$E$40,4,FALSE())</f>
        <v>3.24</v>
      </c>
      <c r="J142" s="86" t="n">
        <f aca="false">(I142-G142)*H142*F142</f>
        <v>-6450</v>
      </c>
    </row>
    <row r="143" customFormat="false" ht="12.75" hidden="false" customHeight="false" outlineLevel="0" collapsed="false">
      <c r="A143" s="81" t="n">
        <v>37196</v>
      </c>
      <c r="B143" s="81" t="s">
        <v>38</v>
      </c>
      <c r="C143" s="81" t="s">
        <v>39</v>
      </c>
      <c r="D143" s="83"/>
      <c r="E143" s="23" t="n">
        <v>37591</v>
      </c>
      <c r="F143" s="83" t="n">
        <v>1000</v>
      </c>
      <c r="G143" s="84" t="n">
        <v>3.455</v>
      </c>
      <c r="H143" s="94" t="n">
        <f aca="false">VLOOKUP(E143,Calendar!$A$2:$G$49,2,FALSE())</f>
        <v>31</v>
      </c>
      <c r="I143" s="95" t="n">
        <f aca="false">VLOOKUP(E143,'FWD Curves'!$A$3:$E$40,4,FALSE())</f>
        <v>3.42</v>
      </c>
      <c r="J143" s="86" t="n">
        <f aca="false">(I143-G143)*H143*F143</f>
        <v>-1085</v>
      </c>
    </row>
    <row r="144" customFormat="false" ht="12.75" hidden="false" customHeight="false" outlineLevel="0" collapsed="false">
      <c r="A144" s="81" t="n">
        <v>37196</v>
      </c>
      <c r="B144" s="81" t="s">
        <v>38</v>
      </c>
      <c r="C144" s="81" t="s">
        <v>39</v>
      </c>
      <c r="D144" s="83"/>
      <c r="E144" s="23" t="n">
        <v>37257</v>
      </c>
      <c r="F144" s="83" t="n">
        <v>3000</v>
      </c>
      <c r="G144" s="84" t="n">
        <v>3.44</v>
      </c>
      <c r="H144" s="94" t="n">
        <f aca="false">VLOOKUP(E144,Calendar!$A$2:$G$49,2,FALSE())</f>
        <v>31</v>
      </c>
      <c r="I144" s="95" t="n">
        <f aca="false">VLOOKUP(E144,'FWD Curves'!$A$3:$E$40,4,FALSE())</f>
        <v>2.915</v>
      </c>
      <c r="J144" s="86" t="n">
        <f aca="false">(I144-G144)*H144*F144</f>
        <v>-48825</v>
      </c>
    </row>
    <row r="145" customFormat="false" ht="12.75" hidden="false" customHeight="false" outlineLevel="0" collapsed="false">
      <c r="A145" s="81" t="n">
        <v>37196</v>
      </c>
      <c r="B145" s="81" t="s">
        <v>38</v>
      </c>
      <c r="C145" s="81" t="s">
        <v>39</v>
      </c>
      <c r="D145" s="83"/>
      <c r="E145" s="23" t="n">
        <v>37288</v>
      </c>
      <c r="F145" s="83" t="n">
        <v>3000</v>
      </c>
      <c r="G145" s="84" t="n">
        <v>3.44</v>
      </c>
      <c r="H145" s="94" t="n">
        <f aca="false">VLOOKUP(E145,Calendar!$A$2:$G$49,2,FALSE())</f>
        <v>28</v>
      </c>
      <c r="I145" s="95" t="n">
        <f aca="false">VLOOKUP(E145,'FWD Curves'!$A$3:$E$40,4,FALSE())</f>
        <v>2.97</v>
      </c>
      <c r="J145" s="86" t="n">
        <f aca="false">(I145-G145)*H145*F145</f>
        <v>-39480</v>
      </c>
    </row>
    <row r="146" customFormat="false" ht="12.75" hidden="false" customHeight="false" outlineLevel="0" collapsed="false">
      <c r="A146" s="81" t="n">
        <v>37196</v>
      </c>
      <c r="B146" s="81" t="s">
        <v>38</v>
      </c>
      <c r="C146" s="81" t="s">
        <v>39</v>
      </c>
      <c r="D146" s="83"/>
      <c r="E146" s="23" t="n">
        <v>37316</v>
      </c>
      <c r="F146" s="83" t="n">
        <v>3000</v>
      </c>
      <c r="G146" s="84" t="n">
        <v>3.44</v>
      </c>
      <c r="H146" s="94" t="n">
        <f aca="false">VLOOKUP(E146,Calendar!$A$2:$G$49,2,FALSE())</f>
        <v>31</v>
      </c>
      <c r="I146" s="95" t="n">
        <f aca="false">VLOOKUP(E146,'FWD Curves'!$A$3:$E$40,4,FALSE())</f>
        <v>2.935</v>
      </c>
      <c r="J146" s="86" t="n">
        <f aca="false">(I146-G146)*H146*F146</f>
        <v>-46965</v>
      </c>
    </row>
    <row r="147" customFormat="false" ht="12.75" hidden="false" customHeight="false" outlineLevel="0" collapsed="false">
      <c r="A147" s="81" t="n">
        <v>37196</v>
      </c>
      <c r="B147" s="81" t="s">
        <v>38</v>
      </c>
      <c r="C147" s="81" t="s">
        <v>39</v>
      </c>
      <c r="D147" s="83"/>
      <c r="E147" s="23" t="n">
        <v>37347</v>
      </c>
      <c r="F147" s="83" t="n">
        <v>3000</v>
      </c>
      <c r="G147" s="84" t="n">
        <v>3.44</v>
      </c>
      <c r="H147" s="94" t="n">
        <f aca="false">VLOOKUP(E147,Calendar!$A$2:$G$49,2,FALSE())</f>
        <v>30</v>
      </c>
      <c r="I147" s="95" t="n">
        <f aca="false">VLOOKUP(E147,'FWD Curves'!$A$3:$E$40,4,FALSE())</f>
        <v>2.99</v>
      </c>
      <c r="J147" s="86" t="n">
        <f aca="false">(I147-G147)*H147*F147</f>
        <v>-40500</v>
      </c>
    </row>
    <row r="148" customFormat="false" ht="12.75" hidden="false" customHeight="false" outlineLevel="0" collapsed="false">
      <c r="A148" s="81" t="n">
        <v>37196</v>
      </c>
      <c r="B148" s="81" t="s">
        <v>38</v>
      </c>
      <c r="C148" s="81" t="s">
        <v>39</v>
      </c>
      <c r="D148" s="83"/>
      <c r="E148" s="23" t="n">
        <v>37377</v>
      </c>
      <c r="F148" s="83" t="n">
        <v>3000</v>
      </c>
      <c r="G148" s="84" t="n">
        <v>3.44</v>
      </c>
      <c r="H148" s="94" t="n">
        <f aca="false">VLOOKUP(E148,Calendar!$A$2:$G$49,2,FALSE())</f>
        <v>31</v>
      </c>
      <c r="I148" s="95" t="n">
        <f aca="false">VLOOKUP(E148,'FWD Curves'!$A$3:$E$40,4,FALSE())</f>
        <v>2.99</v>
      </c>
      <c r="J148" s="86" t="n">
        <f aca="false">(I148-G148)*H148*F148</f>
        <v>-41850</v>
      </c>
    </row>
    <row r="149" customFormat="false" ht="12.75" hidden="false" customHeight="false" outlineLevel="0" collapsed="false">
      <c r="A149" s="81" t="n">
        <v>37196</v>
      </c>
      <c r="B149" s="81" t="s">
        <v>38</v>
      </c>
      <c r="C149" s="81" t="s">
        <v>39</v>
      </c>
      <c r="D149" s="83"/>
      <c r="E149" s="23" t="n">
        <v>37408</v>
      </c>
      <c r="F149" s="83" t="n">
        <v>3000</v>
      </c>
      <c r="G149" s="84" t="n">
        <v>3.44</v>
      </c>
      <c r="H149" s="94" t="n">
        <f aca="false">VLOOKUP(E149,Calendar!$A$2:$G$49,2,FALSE())</f>
        <v>30</v>
      </c>
      <c r="I149" s="95" t="n">
        <f aca="false">VLOOKUP(E149,'FWD Curves'!$A$3:$E$40,4,FALSE())</f>
        <v>2.99</v>
      </c>
      <c r="J149" s="86" t="n">
        <f aca="false">(I149-G149)*H149*F149</f>
        <v>-40500</v>
      </c>
    </row>
    <row r="150" customFormat="false" ht="12.75" hidden="false" customHeight="false" outlineLevel="0" collapsed="false">
      <c r="A150" s="81" t="n">
        <v>37196</v>
      </c>
      <c r="B150" s="81" t="s">
        <v>38</v>
      </c>
      <c r="C150" s="81" t="s">
        <v>39</v>
      </c>
      <c r="D150" s="83"/>
      <c r="E150" s="23" t="n">
        <v>37438</v>
      </c>
      <c r="F150" s="83" t="n">
        <v>3000</v>
      </c>
      <c r="G150" s="84" t="n">
        <v>3.44</v>
      </c>
      <c r="H150" s="94" t="n">
        <f aca="false">VLOOKUP(E150,Calendar!$A$2:$G$49,2,FALSE())</f>
        <v>31</v>
      </c>
      <c r="I150" s="95" t="n">
        <f aca="false">VLOOKUP(E150,'FWD Curves'!$A$3:$E$40,4,FALSE())</f>
        <v>2.99</v>
      </c>
      <c r="J150" s="86" t="n">
        <f aca="false">(I150-G150)*H150*F150</f>
        <v>-41850</v>
      </c>
    </row>
    <row r="151" customFormat="false" ht="12.75" hidden="false" customHeight="false" outlineLevel="0" collapsed="false">
      <c r="A151" s="81" t="n">
        <v>37196</v>
      </c>
      <c r="B151" s="81" t="s">
        <v>38</v>
      </c>
      <c r="C151" s="81" t="s">
        <v>39</v>
      </c>
      <c r="D151" s="83"/>
      <c r="E151" s="23" t="n">
        <v>37469</v>
      </c>
      <c r="F151" s="83" t="n">
        <v>3000</v>
      </c>
      <c r="G151" s="84" t="n">
        <v>3.44</v>
      </c>
      <c r="H151" s="94" t="n">
        <f aca="false">VLOOKUP(E151,Calendar!$A$2:$G$49,2,FALSE())</f>
        <v>31</v>
      </c>
      <c r="I151" s="95" t="n">
        <f aca="false">VLOOKUP(E151,'FWD Curves'!$A$3:$E$40,4,FALSE())</f>
        <v>2.99</v>
      </c>
      <c r="J151" s="86" t="n">
        <f aca="false">(I151-G151)*H151*F151</f>
        <v>-41850</v>
      </c>
    </row>
    <row r="152" customFormat="false" ht="12.75" hidden="false" customHeight="false" outlineLevel="0" collapsed="false">
      <c r="A152" s="81" t="n">
        <v>37196</v>
      </c>
      <c r="B152" s="81" t="s">
        <v>38</v>
      </c>
      <c r="C152" s="81" t="s">
        <v>39</v>
      </c>
      <c r="D152" s="83"/>
      <c r="E152" s="23" t="n">
        <v>37500</v>
      </c>
      <c r="F152" s="83" t="n">
        <v>3000</v>
      </c>
      <c r="G152" s="84" t="n">
        <v>3.44</v>
      </c>
      <c r="H152" s="94" t="n">
        <f aca="false">VLOOKUP(E152,Calendar!$A$2:$G$49,2,FALSE())</f>
        <v>30</v>
      </c>
      <c r="I152" s="95" t="n">
        <f aca="false">VLOOKUP(E152,'FWD Curves'!$A$3:$E$40,4,FALSE())</f>
        <v>2.99</v>
      </c>
      <c r="J152" s="86" t="n">
        <f aca="false">(I152-G152)*H152*F152</f>
        <v>-40500</v>
      </c>
    </row>
    <row r="153" customFormat="false" ht="12.75" hidden="false" customHeight="false" outlineLevel="0" collapsed="false">
      <c r="A153" s="81" t="n">
        <v>37196</v>
      </c>
      <c r="B153" s="81" t="s">
        <v>38</v>
      </c>
      <c r="C153" s="81" t="s">
        <v>39</v>
      </c>
      <c r="D153" s="83"/>
      <c r="E153" s="23" t="n">
        <v>37530</v>
      </c>
      <c r="F153" s="83" t="n">
        <v>3000</v>
      </c>
      <c r="G153" s="84" t="n">
        <v>3.44</v>
      </c>
      <c r="H153" s="94" t="n">
        <f aca="false">VLOOKUP(E153,Calendar!$A$2:$G$49,2,FALSE())</f>
        <v>31</v>
      </c>
      <c r="I153" s="95" t="n">
        <f aca="false">VLOOKUP(E153,'FWD Curves'!$A$3:$E$40,4,FALSE())</f>
        <v>2.99</v>
      </c>
      <c r="J153" s="86" t="n">
        <f aca="false">(I153-G153)*H153*F153</f>
        <v>-41850</v>
      </c>
    </row>
    <row r="154" customFormat="false" ht="12.75" hidden="false" customHeight="false" outlineLevel="0" collapsed="false">
      <c r="A154" s="81" t="n">
        <v>37196</v>
      </c>
      <c r="B154" s="81" t="s">
        <v>38</v>
      </c>
      <c r="C154" s="81" t="s">
        <v>39</v>
      </c>
      <c r="D154" s="83"/>
      <c r="E154" s="23" t="n">
        <v>37561</v>
      </c>
      <c r="F154" s="83" t="n">
        <v>3000</v>
      </c>
      <c r="G154" s="84" t="n">
        <v>3.44</v>
      </c>
      <c r="H154" s="94" t="n">
        <f aca="false">VLOOKUP(E154,Calendar!$A$2:$G$49,2,FALSE())</f>
        <v>30</v>
      </c>
      <c r="I154" s="95" t="n">
        <f aca="false">VLOOKUP(E154,'FWD Curves'!$A$3:$E$40,4,FALSE())</f>
        <v>3.24</v>
      </c>
      <c r="J154" s="86" t="n">
        <f aca="false">(I154-G154)*H154*F154</f>
        <v>-18000</v>
      </c>
    </row>
    <row r="155" customFormat="false" ht="12.75" hidden="false" customHeight="false" outlineLevel="0" collapsed="false">
      <c r="A155" s="81" t="n">
        <v>37196</v>
      </c>
      <c r="B155" s="81" t="s">
        <v>38</v>
      </c>
      <c r="C155" s="81" t="s">
        <v>39</v>
      </c>
      <c r="D155" s="83"/>
      <c r="E155" s="23" t="n">
        <v>37591</v>
      </c>
      <c r="F155" s="83" t="n">
        <v>3000</v>
      </c>
      <c r="G155" s="84" t="n">
        <v>3.44</v>
      </c>
      <c r="H155" s="94" t="n">
        <f aca="false">VLOOKUP(E155,Calendar!$A$2:$G$49,2,FALSE())</f>
        <v>31</v>
      </c>
      <c r="I155" s="95" t="n">
        <f aca="false">VLOOKUP(E155,'FWD Curves'!$A$3:$E$40,4,FALSE())</f>
        <v>3.42</v>
      </c>
      <c r="J155" s="86" t="n">
        <f aca="false">(I155-G155)*H155*F155</f>
        <v>-1860</v>
      </c>
    </row>
    <row r="156" customFormat="false" ht="12.75" hidden="false" customHeight="false" outlineLevel="0" collapsed="false">
      <c r="A156" s="81" t="n">
        <v>37197</v>
      </c>
      <c r="B156" s="81" t="s">
        <v>38</v>
      </c>
      <c r="C156" s="81" t="s">
        <v>39</v>
      </c>
      <c r="D156" s="83"/>
      <c r="E156" s="23" t="n">
        <v>37257</v>
      </c>
      <c r="F156" s="83" t="n">
        <v>-500</v>
      </c>
      <c r="G156" s="84" t="n">
        <v>3.36</v>
      </c>
      <c r="H156" s="94" t="n">
        <f aca="false">VLOOKUP(E156,Calendar!$A$2:$G$49,2,FALSE())</f>
        <v>31</v>
      </c>
      <c r="I156" s="95" t="n">
        <f aca="false">VLOOKUP(E156,'FWD Curves'!$A$3:$E$40,4,FALSE())</f>
        <v>2.915</v>
      </c>
      <c r="J156" s="86" t="n">
        <f aca="false">(I156-G156)*H156*F156</f>
        <v>6897.5</v>
      </c>
    </row>
    <row r="157" customFormat="false" ht="12.75" hidden="false" customHeight="false" outlineLevel="0" collapsed="false">
      <c r="A157" s="81" t="n">
        <v>37197</v>
      </c>
      <c r="B157" s="81" t="s">
        <v>38</v>
      </c>
      <c r="C157" s="81" t="s">
        <v>39</v>
      </c>
      <c r="D157" s="83"/>
      <c r="E157" s="23" t="n">
        <v>37288</v>
      </c>
      <c r="F157" s="83" t="n">
        <v>-500</v>
      </c>
      <c r="G157" s="84" t="n">
        <v>3.36</v>
      </c>
      <c r="H157" s="94" t="n">
        <f aca="false">VLOOKUP(E157,Calendar!$A$2:$G$49,2,FALSE())</f>
        <v>28</v>
      </c>
      <c r="I157" s="95" t="n">
        <f aca="false">VLOOKUP(E157,'FWD Curves'!$A$3:$E$40,4,FALSE())</f>
        <v>2.97</v>
      </c>
      <c r="J157" s="86" t="n">
        <f aca="false">(I157-G157)*H157*F157</f>
        <v>5460</v>
      </c>
    </row>
    <row r="158" customFormat="false" ht="12.75" hidden="false" customHeight="false" outlineLevel="0" collapsed="false">
      <c r="A158" s="81" t="n">
        <v>37197</v>
      </c>
      <c r="B158" s="81" t="s">
        <v>38</v>
      </c>
      <c r="C158" s="81" t="s">
        <v>39</v>
      </c>
      <c r="D158" s="83"/>
      <c r="E158" s="23" t="n">
        <v>37316</v>
      </c>
      <c r="F158" s="83" t="n">
        <v>-500</v>
      </c>
      <c r="G158" s="84" t="n">
        <v>3.36</v>
      </c>
      <c r="H158" s="94" t="n">
        <f aca="false">VLOOKUP(E158,Calendar!$A$2:$G$49,2,FALSE())</f>
        <v>31</v>
      </c>
      <c r="I158" s="95" t="n">
        <f aca="false">VLOOKUP(E158,'FWD Curves'!$A$3:$E$40,4,FALSE())</f>
        <v>2.935</v>
      </c>
      <c r="J158" s="86" t="n">
        <f aca="false">(I158-G158)*H158*F158</f>
        <v>6587.5</v>
      </c>
    </row>
    <row r="159" customFormat="false" ht="12.75" hidden="false" customHeight="false" outlineLevel="0" collapsed="false">
      <c r="A159" s="81" t="n">
        <v>37197</v>
      </c>
      <c r="B159" s="81" t="s">
        <v>38</v>
      </c>
      <c r="C159" s="81" t="s">
        <v>39</v>
      </c>
      <c r="D159" s="83"/>
      <c r="E159" s="23" t="n">
        <v>37347</v>
      </c>
      <c r="F159" s="83" t="n">
        <v>-500</v>
      </c>
      <c r="G159" s="84" t="n">
        <v>3.36</v>
      </c>
      <c r="H159" s="94" t="n">
        <f aca="false">VLOOKUP(E159,Calendar!$A$2:$G$49,2,FALSE())</f>
        <v>30</v>
      </c>
      <c r="I159" s="95" t="n">
        <f aca="false">VLOOKUP(E159,'FWD Curves'!$A$3:$E$40,4,FALSE())</f>
        <v>2.99</v>
      </c>
      <c r="J159" s="86" t="n">
        <f aca="false">(I159-G159)*H159*F159</f>
        <v>5550</v>
      </c>
    </row>
    <row r="160" customFormat="false" ht="12.75" hidden="false" customHeight="false" outlineLevel="0" collapsed="false">
      <c r="A160" s="81" t="n">
        <v>37197</v>
      </c>
      <c r="B160" s="81" t="s">
        <v>38</v>
      </c>
      <c r="C160" s="81" t="s">
        <v>39</v>
      </c>
      <c r="D160" s="83"/>
      <c r="E160" s="23" t="n">
        <v>37377</v>
      </c>
      <c r="F160" s="83" t="n">
        <v>-500</v>
      </c>
      <c r="G160" s="84" t="n">
        <v>3.36</v>
      </c>
      <c r="H160" s="94" t="n">
        <f aca="false">VLOOKUP(E160,Calendar!$A$2:$G$49,2,FALSE())</f>
        <v>31</v>
      </c>
      <c r="I160" s="95" t="n">
        <f aca="false">VLOOKUP(E160,'FWD Curves'!$A$3:$E$40,4,FALSE())</f>
        <v>2.99</v>
      </c>
      <c r="J160" s="86" t="n">
        <f aca="false">(I160-G160)*H160*F160</f>
        <v>5734.99999999999</v>
      </c>
    </row>
    <row r="161" customFormat="false" ht="12.75" hidden="false" customHeight="false" outlineLevel="0" collapsed="false">
      <c r="A161" s="81" t="n">
        <v>37197</v>
      </c>
      <c r="B161" s="81" t="s">
        <v>38</v>
      </c>
      <c r="C161" s="81" t="s">
        <v>39</v>
      </c>
      <c r="D161" s="83"/>
      <c r="E161" s="23" t="n">
        <v>37408</v>
      </c>
      <c r="F161" s="83" t="n">
        <v>-500</v>
      </c>
      <c r="G161" s="84" t="n">
        <v>3.36</v>
      </c>
      <c r="H161" s="94" t="n">
        <f aca="false">VLOOKUP(E161,Calendar!$A$2:$G$49,2,FALSE())</f>
        <v>30</v>
      </c>
      <c r="I161" s="95" t="n">
        <f aca="false">VLOOKUP(E161,'FWD Curves'!$A$3:$E$40,4,FALSE())</f>
        <v>2.99</v>
      </c>
      <c r="J161" s="86" t="n">
        <f aca="false">(I161-G161)*H161*F161</f>
        <v>5550</v>
      </c>
    </row>
    <row r="162" customFormat="false" ht="12.75" hidden="false" customHeight="false" outlineLevel="0" collapsed="false">
      <c r="A162" s="81" t="n">
        <v>37197</v>
      </c>
      <c r="B162" s="81" t="s">
        <v>38</v>
      </c>
      <c r="C162" s="81" t="s">
        <v>39</v>
      </c>
      <c r="D162" s="83"/>
      <c r="E162" s="23" t="n">
        <v>37438</v>
      </c>
      <c r="F162" s="83" t="n">
        <v>-500</v>
      </c>
      <c r="G162" s="84" t="n">
        <v>3.36</v>
      </c>
      <c r="H162" s="94" t="n">
        <f aca="false">VLOOKUP(E162,Calendar!$A$2:$G$49,2,FALSE())</f>
        <v>31</v>
      </c>
      <c r="I162" s="95" t="n">
        <f aca="false">VLOOKUP(E162,'FWD Curves'!$A$3:$E$40,4,FALSE())</f>
        <v>2.99</v>
      </c>
      <c r="J162" s="86" t="n">
        <f aca="false">(I162-G162)*H162*F162</f>
        <v>5734.99999999999</v>
      </c>
    </row>
    <row r="163" customFormat="false" ht="12.75" hidden="false" customHeight="false" outlineLevel="0" collapsed="false">
      <c r="A163" s="81" t="n">
        <v>37197</v>
      </c>
      <c r="B163" s="81" t="s">
        <v>38</v>
      </c>
      <c r="C163" s="81" t="s">
        <v>39</v>
      </c>
      <c r="D163" s="83"/>
      <c r="E163" s="23" t="n">
        <v>37469</v>
      </c>
      <c r="F163" s="83" t="n">
        <v>-500</v>
      </c>
      <c r="G163" s="84" t="n">
        <v>3.36</v>
      </c>
      <c r="H163" s="94" t="n">
        <f aca="false">VLOOKUP(E163,Calendar!$A$2:$G$49,2,FALSE())</f>
        <v>31</v>
      </c>
      <c r="I163" s="95" t="n">
        <f aca="false">VLOOKUP(E163,'FWD Curves'!$A$3:$E$40,4,FALSE())</f>
        <v>2.99</v>
      </c>
      <c r="J163" s="86" t="n">
        <f aca="false">(I163-G163)*H163*F163</f>
        <v>5734.99999999999</v>
      </c>
    </row>
    <row r="164" customFormat="false" ht="12.75" hidden="false" customHeight="false" outlineLevel="0" collapsed="false">
      <c r="A164" s="81" t="n">
        <v>37197</v>
      </c>
      <c r="B164" s="81" t="s">
        <v>38</v>
      </c>
      <c r="C164" s="81" t="s">
        <v>39</v>
      </c>
      <c r="D164" s="83"/>
      <c r="E164" s="23" t="n">
        <v>37500</v>
      </c>
      <c r="F164" s="83" t="n">
        <v>-500</v>
      </c>
      <c r="G164" s="84" t="n">
        <v>3.36</v>
      </c>
      <c r="H164" s="94" t="n">
        <f aca="false">VLOOKUP(E164,Calendar!$A$2:$G$49,2,FALSE())</f>
        <v>30</v>
      </c>
      <c r="I164" s="95" t="n">
        <f aca="false">VLOOKUP(E164,'FWD Curves'!$A$3:$E$40,4,FALSE())</f>
        <v>2.99</v>
      </c>
      <c r="J164" s="86" t="n">
        <f aca="false">(I164-G164)*H164*F164</f>
        <v>5550</v>
      </c>
    </row>
    <row r="165" customFormat="false" ht="12.75" hidden="false" customHeight="false" outlineLevel="0" collapsed="false">
      <c r="A165" s="81" t="n">
        <v>37197</v>
      </c>
      <c r="B165" s="81" t="s">
        <v>38</v>
      </c>
      <c r="C165" s="81" t="s">
        <v>39</v>
      </c>
      <c r="D165" s="83"/>
      <c r="E165" s="23" t="n">
        <v>37530</v>
      </c>
      <c r="F165" s="83" t="n">
        <v>-500</v>
      </c>
      <c r="G165" s="84" t="n">
        <v>3.36</v>
      </c>
      <c r="H165" s="94" t="n">
        <f aca="false">VLOOKUP(E165,Calendar!$A$2:$G$49,2,FALSE())</f>
        <v>31</v>
      </c>
      <c r="I165" s="95" t="n">
        <f aca="false">VLOOKUP(E165,'FWD Curves'!$A$3:$E$40,4,FALSE())</f>
        <v>2.99</v>
      </c>
      <c r="J165" s="86" t="n">
        <f aca="false">(I165-G165)*H165*F165</f>
        <v>5734.99999999999</v>
      </c>
    </row>
    <row r="166" customFormat="false" ht="12.75" hidden="false" customHeight="false" outlineLevel="0" collapsed="false">
      <c r="A166" s="81" t="n">
        <v>37197</v>
      </c>
      <c r="B166" s="81" t="s">
        <v>38</v>
      </c>
      <c r="C166" s="81" t="s">
        <v>39</v>
      </c>
      <c r="D166" s="83"/>
      <c r="E166" s="23" t="n">
        <v>37561</v>
      </c>
      <c r="F166" s="83" t="n">
        <v>-500</v>
      </c>
      <c r="G166" s="84" t="n">
        <v>3.36</v>
      </c>
      <c r="H166" s="94" t="n">
        <f aca="false">VLOOKUP(E166,Calendar!$A$2:$G$49,2,FALSE())</f>
        <v>30</v>
      </c>
      <c r="I166" s="95" t="n">
        <f aca="false">VLOOKUP(E166,'FWD Curves'!$A$3:$E$40,4,FALSE())</f>
        <v>3.24</v>
      </c>
      <c r="J166" s="86" t="n">
        <f aca="false">(I166-G166)*H166*F166</f>
        <v>1800</v>
      </c>
    </row>
    <row r="167" customFormat="false" ht="12.75" hidden="false" customHeight="false" outlineLevel="0" collapsed="false">
      <c r="A167" s="81" t="n">
        <v>37197</v>
      </c>
      <c r="B167" s="81" t="s">
        <v>38</v>
      </c>
      <c r="C167" s="81" t="s">
        <v>39</v>
      </c>
      <c r="D167" s="83"/>
      <c r="E167" s="23" t="n">
        <v>37591</v>
      </c>
      <c r="F167" s="83" t="n">
        <v>-500</v>
      </c>
      <c r="G167" s="84" t="n">
        <v>3.36</v>
      </c>
      <c r="H167" s="94" t="n">
        <f aca="false">VLOOKUP(E167,Calendar!$A$2:$G$49,2,FALSE())</f>
        <v>31</v>
      </c>
      <c r="I167" s="95" t="n">
        <f aca="false">VLOOKUP(E167,'FWD Curves'!$A$3:$E$40,4,FALSE())</f>
        <v>3.42</v>
      </c>
      <c r="J167" s="86" t="n">
        <f aca="false">(I167-G167)*H167*F167</f>
        <v>-930.000000000001</v>
      </c>
    </row>
    <row r="168" customFormat="false" ht="12.75" hidden="false" customHeight="false" outlineLevel="0" collapsed="false">
      <c r="A168" s="81" t="n">
        <v>37197</v>
      </c>
      <c r="B168" s="81" t="s">
        <v>38</v>
      </c>
      <c r="C168" s="81" t="s">
        <v>39</v>
      </c>
      <c r="D168" s="83"/>
      <c r="E168" s="23" t="n">
        <v>37257</v>
      </c>
      <c r="F168" s="83" t="n">
        <v>-500</v>
      </c>
      <c r="G168" s="84" t="n">
        <v>3.4</v>
      </c>
      <c r="H168" s="94" t="n">
        <f aca="false">VLOOKUP(E168,Calendar!$A$2:$G$49,2,FALSE())</f>
        <v>31</v>
      </c>
      <c r="I168" s="95" t="n">
        <f aca="false">VLOOKUP(E168,'FWD Curves'!$A$3:$E$40,4,FALSE())</f>
        <v>2.915</v>
      </c>
      <c r="J168" s="86" t="n">
        <f aca="false">(I168-G168)*H168*F168</f>
        <v>7517.5</v>
      </c>
    </row>
    <row r="169" customFormat="false" ht="12.75" hidden="false" customHeight="false" outlineLevel="0" collapsed="false">
      <c r="A169" s="81" t="n">
        <v>37197</v>
      </c>
      <c r="B169" s="81" t="s">
        <v>38</v>
      </c>
      <c r="C169" s="81" t="s">
        <v>39</v>
      </c>
      <c r="D169" s="83"/>
      <c r="E169" s="23" t="n">
        <v>37288</v>
      </c>
      <c r="F169" s="83" t="n">
        <v>-500</v>
      </c>
      <c r="G169" s="84" t="n">
        <v>3.4</v>
      </c>
      <c r="H169" s="94" t="n">
        <f aca="false">VLOOKUP(E169,Calendar!$A$2:$G$49,2,FALSE())</f>
        <v>28</v>
      </c>
      <c r="I169" s="95" t="n">
        <f aca="false">VLOOKUP(E169,'FWD Curves'!$A$3:$E$40,4,FALSE())</f>
        <v>2.97</v>
      </c>
      <c r="J169" s="86" t="n">
        <f aca="false">(I169-G169)*H169*F169</f>
        <v>6020</v>
      </c>
    </row>
    <row r="170" customFormat="false" ht="12.75" hidden="false" customHeight="false" outlineLevel="0" collapsed="false">
      <c r="A170" s="81" t="n">
        <v>37197</v>
      </c>
      <c r="B170" s="81" t="s">
        <v>38</v>
      </c>
      <c r="C170" s="81" t="s">
        <v>39</v>
      </c>
      <c r="D170" s="83"/>
      <c r="E170" s="23" t="n">
        <v>37316</v>
      </c>
      <c r="F170" s="83" t="n">
        <v>-500</v>
      </c>
      <c r="G170" s="84" t="n">
        <v>3.4</v>
      </c>
      <c r="H170" s="94" t="n">
        <f aca="false">VLOOKUP(E170,Calendar!$A$2:$G$49,2,FALSE())</f>
        <v>31</v>
      </c>
      <c r="I170" s="95" t="n">
        <f aca="false">VLOOKUP(E170,'FWD Curves'!$A$3:$E$40,4,FALSE())</f>
        <v>2.935</v>
      </c>
      <c r="J170" s="86" t="n">
        <f aca="false">(I170-G170)*H170*F170</f>
        <v>7207.5</v>
      </c>
    </row>
    <row r="171" customFormat="false" ht="12.75" hidden="false" customHeight="false" outlineLevel="0" collapsed="false">
      <c r="A171" s="81" t="n">
        <v>37197</v>
      </c>
      <c r="B171" s="81" t="s">
        <v>38</v>
      </c>
      <c r="C171" s="81" t="s">
        <v>39</v>
      </c>
      <c r="D171" s="83"/>
      <c r="E171" s="23" t="n">
        <v>37347</v>
      </c>
      <c r="F171" s="83" t="n">
        <v>-500</v>
      </c>
      <c r="G171" s="84" t="n">
        <v>3.4</v>
      </c>
      <c r="H171" s="94" t="n">
        <f aca="false">VLOOKUP(E171,Calendar!$A$2:$G$49,2,FALSE())</f>
        <v>30</v>
      </c>
      <c r="I171" s="95" t="n">
        <f aca="false">VLOOKUP(E171,'FWD Curves'!$A$3:$E$40,4,FALSE())</f>
        <v>2.99</v>
      </c>
      <c r="J171" s="86" t="n">
        <f aca="false">(I171-G171)*H171*F171</f>
        <v>6150</v>
      </c>
    </row>
    <row r="172" customFormat="false" ht="12.75" hidden="false" customHeight="false" outlineLevel="0" collapsed="false">
      <c r="A172" s="81" t="n">
        <v>37197</v>
      </c>
      <c r="B172" s="81" t="s">
        <v>38</v>
      </c>
      <c r="C172" s="81" t="s">
        <v>39</v>
      </c>
      <c r="D172" s="83"/>
      <c r="E172" s="23" t="n">
        <v>37377</v>
      </c>
      <c r="F172" s="83" t="n">
        <v>-500</v>
      </c>
      <c r="G172" s="84" t="n">
        <v>3.4</v>
      </c>
      <c r="H172" s="94" t="n">
        <f aca="false">VLOOKUP(E172,Calendar!$A$2:$G$49,2,FALSE())</f>
        <v>31</v>
      </c>
      <c r="I172" s="95" t="n">
        <f aca="false">VLOOKUP(E172,'FWD Curves'!$A$3:$E$40,4,FALSE())</f>
        <v>2.99</v>
      </c>
      <c r="J172" s="86" t="n">
        <f aca="false">(I172-G172)*H172*F172</f>
        <v>6355</v>
      </c>
    </row>
    <row r="173" customFormat="false" ht="12.75" hidden="false" customHeight="false" outlineLevel="0" collapsed="false">
      <c r="A173" s="81" t="n">
        <v>37197</v>
      </c>
      <c r="B173" s="81" t="s">
        <v>38</v>
      </c>
      <c r="C173" s="81" t="s">
        <v>39</v>
      </c>
      <c r="D173" s="83"/>
      <c r="E173" s="23" t="n">
        <v>37408</v>
      </c>
      <c r="F173" s="83" t="n">
        <v>-500</v>
      </c>
      <c r="G173" s="84" t="n">
        <v>3.4</v>
      </c>
      <c r="H173" s="94" t="n">
        <f aca="false">VLOOKUP(E173,Calendar!$A$2:$G$49,2,FALSE())</f>
        <v>30</v>
      </c>
      <c r="I173" s="95" t="n">
        <f aca="false">VLOOKUP(E173,'FWD Curves'!$A$3:$E$40,4,FALSE())</f>
        <v>2.99</v>
      </c>
      <c r="J173" s="86" t="n">
        <f aca="false">(I173-G173)*H173*F173</f>
        <v>6150</v>
      </c>
    </row>
    <row r="174" customFormat="false" ht="12.75" hidden="false" customHeight="false" outlineLevel="0" collapsed="false">
      <c r="A174" s="81" t="n">
        <v>37197</v>
      </c>
      <c r="B174" s="81" t="s">
        <v>38</v>
      </c>
      <c r="C174" s="81" t="s">
        <v>39</v>
      </c>
      <c r="D174" s="83"/>
      <c r="E174" s="23" t="n">
        <v>37438</v>
      </c>
      <c r="F174" s="83" t="n">
        <v>-500</v>
      </c>
      <c r="G174" s="84" t="n">
        <v>3.4</v>
      </c>
      <c r="H174" s="94" t="n">
        <f aca="false">VLOOKUP(E174,Calendar!$A$2:$G$49,2,FALSE())</f>
        <v>31</v>
      </c>
      <c r="I174" s="95" t="n">
        <f aca="false">VLOOKUP(E174,'FWD Curves'!$A$3:$E$40,4,FALSE())</f>
        <v>2.99</v>
      </c>
      <c r="J174" s="86" t="n">
        <f aca="false">(I174-G174)*H174*F174</f>
        <v>6355</v>
      </c>
    </row>
    <row r="175" customFormat="false" ht="12.75" hidden="false" customHeight="false" outlineLevel="0" collapsed="false">
      <c r="A175" s="81" t="n">
        <v>37197</v>
      </c>
      <c r="B175" s="81" t="s">
        <v>38</v>
      </c>
      <c r="C175" s="81" t="s">
        <v>39</v>
      </c>
      <c r="D175" s="83"/>
      <c r="E175" s="23" t="n">
        <v>37469</v>
      </c>
      <c r="F175" s="83" t="n">
        <v>-500</v>
      </c>
      <c r="G175" s="84" t="n">
        <v>3.4</v>
      </c>
      <c r="H175" s="94" t="n">
        <f aca="false">VLOOKUP(E175,Calendar!$A$2:$G$49,2,FALSE())</f>
        <v>31</v>
      </c>
      <c r="I175" s="95" t="n">
        <f aca="false">VLOOKUP(E175,'FWD Curves'!$A$3:$E$40,4,FALSE())</f>
        <v>2.99</v>
      </c>
      <c r="J175" s="86" t="n">
        <f aca="false">(I175-G175)*H175*F175</f>
        <v>6355</v>
      </c>
    </row>
    <row r="176" customFormat="false" ht="12.75" hidden="false" customHeight="false" outlineLevel="0" collapsed="false">
      <c r="A176" s="81" t="n">
        <v>37197</v>
      </c>
      <c r="B176" s="81" t="s">
        <v>38</v>
      </c>
      <c r="C176" s="81" t="s">
        <v>39</v>
      </c>
      <c r="D176" s="83"/>
      <c r="E176" s="23" t="n">
        <v>37500</v>
      </c>
      <c r="F176" s="83" t="n">
        <v>-500</v>
      </c>
      <c r="G176" s="84" t="n">
        <v>3.4</v>
      </c>
      <c r="H176" s="94" t="n">
        <f aca="false">VLOOKUP(E176,Calendar!$A$2:$G$49,2,FALSE())</f>
        <v>30</v>
      </c>
      <c r="I176" s="95" t="n">
        <f aca="false">VLOOKUP(E176,'FWD Curves'!$A$3:$E$40,4,FALSE())</f>
        <v>2.99</v>
      </c>
      <c r="J176" s="86" t="n">
        <f aca="false">(I176-G176)*H176*F176</f>
        <v>6150</v>
      </c>
    </row>
    <row r="177" customFormat="false" ht="12.75" hidden="false" customHeight="false" outlineLevel="0" collapsed="false">
      <c r="A177" s="81" t="n">
        <v>37197</v>
      </c>
      <c r="B177" s="81" t="s">
        <v>38</v>
      </c>
      <c r="C177" s="81" t="s">
        <v>39</v>
      </c>
      <c r="D177" s="83"/>
      <c r="E177" s="23" t="n">
        <v>37530</v>
      </c>
      <c r="F177" s="83" t="n">
        <v>-500</v>
      </c>
      <c r="G177" s="84" t="n">
        <v>3.4</v>
      </c>
      <c r="H177" s="94" t="n">
        <f aca="false">VLOOKUP(E177,Calendar!$A$2:$G$49,2,FALSE())</f>
        <v>31</v>
      </c>
      <c r="I177" s="95" t="n">
        <f aca="false">VLOOKUP(E177,'FWD Curves'!$A$3:$E$40,4,FALSE())</f>
        <v>2.99</v>
      </c>
      <c r="J177" s="86" t="n">
        <f aca="false">(I177-G177)*H177*F177</f>
        <v>6355</v>
      </c>
    </row>
    <row r="178" customFormat="false" ht="12.75" hidden="false" customHeight="false" outlineLevel="0" collapsed="false">
      <c r="A178" s="81" t="n">
        <v>37197</v>
      </c>
      <c r="B178" s="81" t="s">
        <v>38</v>
      </c>
      <c r="C178" s="81" t="s">
        <v>39</v>
      </c>
      <c r="D178" s="83"/>
      <c r="E178" s="23" t="n">
        <v>37561</v>
      </c>
      <c r="F178" s="83" t="n">
        <v>-500</v>
      </c>
      <c r="G178" s="84" t="n">
        <v>3.4</v>
      </c>
      <c r="H178" s="94" t="n">
        <f aca="false">VLOOKUP(E178,Calendar!$A$2:$G$49,2,FALSE())</f>
        <v>30</v>
      </c>
      <c r="I178" s="95" t="n">
        <f aca="false">VLOOKUP(E178,'FWD Curves'!$A$3:$E$40,4,FALSE())</f>
        <v>3.24</v>
      </c>
      <c r="J178" s="86" t="n">
        <f aca="false">(I178-G178)*H178*F178</f>
        <v>2400</v>
      </c>
    </row>
    <row r="179" customFormat="false" ht="12.75" hidden="false" customHeight="false" outlineLevel="0" collapsed="false">
      <c r="A179" s="81" t="n">
        <v>37197</v>
      </c>
      <c r="B179" s="81" t="s">
        <v>38</v>
      </c>
      <c r="C179" s="81" t="s">
        <v>39</v>
      </c>
      <c r="D179" s="83"/>
      <c r="E179" s="23" t="n">
        <v>37591</v>
      </c>
      <c r="F179" s="83" t="n">
        <v>-500</v>
      </c>
      <c r="G179" s="84" t="n">
        <v>3.4</v>
      </c>
      <c r="H179" s="94" t="n">
        <f aca="false">VLOOKUP(E179,Calendar!$A$2:$G$49,2,FALSE())</f>
        <v>31</v>
      </c>
      <c r="I179" s="95" t="n">
        <f aca="false">VLOOKUP(E179,'FWD Curves'!$A$3:$E$40,4,FALSE())</f>
        <v>3.42</v>
      </c>
      <c r="J179" s="86" t="n">
        <f aca="false">(I179-G179)*H179*F179</f>
        <v>-310</v>
      </c>
    </row>
    <row r="180" customFormat="false" ht="12.75" hidden="false" customHeight="false" outlineLevel="0" collapsed="false">
      <c r="A180" s="81" t="n">
        <v>37197</v>
      </c>
      <c r="B180" s="81" t="s">
        <v>38</v>
      </c>
      <c r="C180" s="81" t="s">
        <v>39</v>
      </c>
      <c r="D180" s="83"/>
      <c r="E180" s="23" t="n">
        <v>37257</v>
      </c>
      <c r="F180" s="83" t="n">
        <v>500</v>
      </c>
      <c r="G180" s="84" t="n">
        <v>3.38</v>
      </c>
      <c r="H180" s="94" t="n">
        <f aca="false">VLOOKUP(E180,Calendar!$A$2:$G$49,2,FALSE())</f>
        <v>31</v>
      </c>
      <c r="I180" s="95" t="n">
        <f aca="false">VLOOKUP(E180,'FWD Curves'!$A$3:$E$40,4,FALSE())</f>
        <v>2.915</v>
      </c>
      <c r="J180" s="86" t="n">
        <f aca="false">(I180-G180)*H180*F180</f>
        <v>-7207.5</v>
      </c>
    </row>
    <row r="181" customFormat="false" ht="12.75" hidden="false" customHeight="false" outlineLevel="0" collapsed="false">
      <c r="A181" s="81" t="n">
        <v>37197</v>
      </c>
      <c r="B181" s="81" t="s">
        <v>38</v>
      </c>
      <c r="C181" s="81" t="s">
        <v>39</v>
      </c>
      <c r="D181" s="83"/>
      <c r="E181" s="23" t="n">
        <v>37288</v>
      </c>
      <c r="F181" s="83" t="n">
        <v>500</v>
      </c>
      <c r="G181" s="84" t="n">
        <v>3.38</v>
      </c>
      <c r="H181" s="94" t="n">
        <f aca="false">VLOOKUP(E181,Calendar!$A$2:$G$49,2,FALSE())</f>
        <v>28</v>
      </c>
      <c r="I181" s="95" t="n">
        <f aca="false">VLOOKUP(E181,'FWD Curves'!$A$3:$E$40,4,FALSE())</f>
        <v>2.97</v>
      </c>
      <c r="J181" s="86" t="n">
        <f aca="false">(I181-G181)*H181*F181</f>
        <v>-5740</v>
      </c>
    </row>
    <row r="182" customFormat="false" ht="12.75" hidden="false" customHeight="false" outlineLevel="0" collapsed="false">
      <c r="A182" s="81" t="n">
        <v>37197</v>
      </c>
      <c r="B182" s="81" t="s">
        <v>38</v>
      </c>
      <c r="C182" s="81" t="s">
        <v>39</v>
      </c>
      <c r="D182" s="83"/>
      <c r="E182" s="23" t="n">
        <v>37316</v>
      </c>
      <c r="F182" s="83" t="n">
        <v>500</v>
      </c>
      <c r="G182" s="84" t="n">
        <v>3.38</v>
      </c>
      <c r="H182" s="94" t="n">
        <f aca="false">VLOOKUP(E182,Calendar!$A$2:$G$49,2,FALSE())</f>
        <v>31</v>
      </c>
      <c r="I182" s="95" t="n">
        <f aca="false">VLOOKUP(E182,'FWD Curves'!$A$3:$E$40,4,FALSE())</f>
        <v>2.935</v>
      </c>
      <c r="J182" s="86" t="n">
        <f aca="false">(I182-G182)*H182*F182</f>
        <v>-6897.5</v>
      </c>
    </row>
    <row r="183" customFormat="false" ht="12.75" hidden="false" customHeight="false" outlineLevel="0" collapsed="false">
      <c r="A183" s="81" t="n">
        <v>37197</v>
      </c>
      <c r="B183" s="81" t="s">
        <v>38</v>
      </c>
      <c r="C183" s="81" t="s">
        <v>39</v>
      </c>
      <c r="D183" s="83"/>
      <c r="E183" s="23" t="n">
        <v>37347</v>
      </c>
      <c r="F183" s="83" t="n">
        <v>500</v>
      </c>
      <c r="G183" s="84" t="n">
        <v>3.38</v>
      </c>
      <c r="H183" s="94" t="n">
        <f aca="false">VLOOKUP(E183,Calendar!$A$2:$G$49,2,FALSE())</f>
        <v>30</v>
      </c>
      <c r="I183" s="95" t="n">
        <f aca="false">VLOOKUP(E183,'FWD Curves'!$A$3:$E$40,4,FALSE())</f>
        <v>2.99</v>
      </c>
      <c r="J183" s="86" t="n">
        <f aca="false">(I183-G183)*H183*F183</f>
        <v>-5850</v>
      </c>
    </row>
    <row r="184" customFormat="false" ht="12.75" hidden="false" customHeight="false" outlineLevel="0" collapsed="false">
      <c r="A184" s="81" t="n">
        <v>37197</v>
      </c>
      <c r="B184" s="81" t="s">
        <v>38</v>
      </c>
      <c r="C184" s="81" t="s">
        <v>39</v>
      </c>
      <c r="D184" s="83"/>
      <c r="E184" s="23" t="n">
        <v>37377</v>
      </c>
      <c r="F184" s="83" t="n">
        <v>500</v>
      </c>
      <c r="G184" s="84" t="n">
        <v>3.38</v>
      </c>
      <c r="H184" s="94" t="n">
        <f aca="false">VLOOKUP(E184,Calendar!$A$2:$G$49,2,FALSE())</f>
        <v>31</v>
      </c>
      <c r="I184" s="95" t="n">
        <f aca="false">VLOOKUP(E184,'FWD Curves'!$A$3:$E$40,4,FALSE())</f>
        <v>2.99</v>
      </c>
      <c r="J184" s="86" t="n">
        <f aca="false">(I184-G184)*H184*F184</f>
        <v>-6044.99999999999</v>
      </c>
    </row>
    <row r="185" customFormat="false" ht="12.75" hidden="false" customHeight="false" outlineLevel="0" collapsed="false">
      <c r="A185" s="81" t="n">
        <v>37197</v>
      </c>
      <c r="B185" s="81" t="s">
        <v>38</v>
      </c>
      <c r="C185" s="81" t="s">
        <v>39</v>
      </c>
      <c r="D185" s="83"/>
      <c r="E185" s="23" t="n">
        <v>37408</v>
      </c>
      <c r="F185" s="83" t="n">
        <v>500</v>
      </c>
      <c r="G185" s="84" t="n">
        <v>3.38</v>
      </c>
      <c r="H185" s="94" t="n">
        <f aca="false">VLOOKUP(E185,Calendar!$A$2:$G$49,2,FALSE())</f>
        <v>30</v>
      </c>
      <c r="I185" s="95" t="n">
        <f aca="false">VLOOKUP(E185,'FWD Curves'!$A$3:$E$40,4,FALSE())</f>
        <v>2.99</v>
      </c>
      <c r="J185" s="86" t="n">
        <f aca="false">(I185-G185)*H185*F185</f>
        <v>-5850</v>
      </c>
    </row>
    <row r="186" customFormat="false" ht="12.75" hidden="false" customHeight="false" outlineLevel="0" collapsed="false">
      <c r="A186" s="81" t="n">
        <v>37197</v>
      </c>
      <c r="B186" s="81" t="s">
        <v>38</v>
      </c>
      <c r="C186" s="81" t="s">
        <v>39</v>
      </c>
      <c r="D186" s="83"/>
      <c r="E186" s="23" t="n">
        <v>37438</v>
      </c>
      <c r="F186" s="83" t="n">
        <v>500</v>
      </c>
      <c r="G186" s="84" t="n">
        <v>3.38</v>
      </c>
      <c r="H186" s="94" t="n">
        <f aca="false">VLOOKUP(E186,Calendar!$A$2:$G$49,2,FALSE())</f>
        <v>31</v>
      </c>
      <c r="I186" s="95" t="n">
        <f aca="false">VLOOKUP(E186,'FWD Curves'!$A$3:$E$40,4,FALSE())</f>
        <v>2.99</v>
      </c>
      <c r="J186" s="86" t="n">
        <f aca="false">(I186-G186)*H186*F186</f>
        <v>-6044.99999999999</v>
      </c>
    </row>
    <row r="187" customFormat="false" ht="12.75" hidden="false" customHeight="false" outlineLevel="0" collapsed="false">
      <c r="A187" s="81" t="n">
        <v>37197</v>
      </c>
      <c r="B187" s="81" t="s">
        <v>38</v>
      </c>
      <c r="C187" s="81" t="s">
        <v>39</v>
      </c>
      <c r="D187" s="83"/>
      <c r="E187" s="23" t="n">
        <v>37469</v>
      </c>
      <c r="F187" s="83" t="n">
        <v>500</v>
      </c>
      <c r="G187" s="84" t="n">
        <v>3.38</v>
      </c>
      <c r="H187" s="94" t="n">
        <f aca="false">VLOOKUP(E187,Calendar!$A$2:$G$49,2,FALSE())</f>
        <v>31</v>
      </c>
      <c r="I187" s="95" t="n">
        <f aca="false">VLOOKUP(E187,'FWD Curves'!$A$3:$E$40,4,FALSE())</f>
        <v>2.99</v>
      </c>
      <c r="J187" s="86" t="n">
        <f aca="false">(I187-G187)*H187*F187</f>
        <v>-6044.99999999999</v>
      </c>
    </row>
    <row r="188" customFormat="false" ht="12.75" hidden="false" customHeight="false" outlineLevel="0" collapsed="false">
      <c r="A188" s="81" t="n">
        <v>37197</v>
      </c>
      <c r="B188" s="81" t="s">
        <v>38</v>
      </c>
      <c r="C188" s="81" t="s">
        <v>39</v>
      </c>
      <c r="D188" s="83"/>
      <c r="E188" s="23" t="n">
        <v>37500</v>
      </c>
      <c r="F188" s="83" t="n">
        <v>500</v>
      </c>
      <c r="G188" s="84" t="n">
        <v>3.38</v>
      </c>
      <c r="H188" s="94" t="n">
        <f aca="false">VLOOKUP(E188,Calendar!$A$2:$G$49,2,FALSE())</f>
        <v>30</v>
      </c>
      <c r="I188" s="95" t="n">
        <f aca="false">VLOOKUP(E188,'FWD Curves'!$A$3:$E$40,4,FALSE())</f>
        <v>2.99</v>
      </c>
      <c r="J188" s="86" t="n">
        <f aca="false">(I188-G188)*H188*F188</f>
        <v>-5850</v>
      </c>
    </row>
    <row r="189" customFormat="false" ht="12.75" hidden="false" customHeight="false" outlineLevel="0" collapsed="false">
      <c r="A189" s="81" t="n">
        <v>37197</v>
      </c>
      <c r="B189" s="81" t="s">
        <v>38</v>
      </c>
      <c r="C189" s="81" t="s">
        <v>39</v>
      </c>
      <c r="D189" s="83"/>
      <c r="E189" s="23" t="n">
        <v>37530</v>
      </c>
      <c r="F189" s="83" t="n">
        <v>500</v>
      </c>
      <c r="G189" s="84" t="n">
        <v>3.38</v>
      </c>
      <c r="H189" s="94" t="n">
        <f aca="false">VLOOKUP(E189,Calendar!$A$2:$G$49,2,FALSE())</f>
        <v>31</v>
      </c>
      <c r="I189" s="95" t="n">
        <f aca="false">VLOOKUP(E189,'FWD Curves'!$A$3:$E$40,4,FALSE())</f>
        <v>2.99</v>
      </c>
      <c r="J189" s="86" t="n">
        <f aca="false">(I189-G189)*H189*F189</f>
        <v>-6044.99999999999</v>
      </c>
    </row>
    <row r="190" customFormat="false" ht="12.75" hidden="false" customHeight="false" outlineLevel="0" collapsed="false">
      <c r="A190" s="81" t="n">
        <v>37197</v>
      </c>
      <c r="B190" s="81" t="s">
        <v>38</v>
      </c>
      <c r="C190" s="81" t="s">
        <v>39</v>
      </c>
      <c r="D190" s="83"/>
      <c r="E190" s="23" t="n">
        <v>37561</v>
      </c>
      <c r="F190" s="83" t="n">
        <v>500</v>
      </c>
      <c r="G190" s="84" t="n">
        <v>3.38</v>
      </c>
      <c r="H190" s="94" t="n">
        <f aca="false">VLOOKUP(E190,Calendar!$A$2:$G$49,2,FALSE())</f>
        <v>30</v>
      </c>
      <c r="I190" s="95" t="n">
        <f aca="false">VLOOKUP(E190,'FWD Curves'!$A$3:$E$40,4,FALSE())</f>
        <v>3.24</v>
      </c>
      <c r="J190" s="86" t="n">
        <f aca="false">(I190-G190)*H190*F190</f>
        <v>-2100</v>
      </c>
    </row>
    <row r="191" customFormat="false" ht="12.75" hidden="false" customHeight="false" outlineLevel="0" collapsed="false">
      <c r="A191" s="81" t="n">
        <v>37197</v>
      </c>
      <c r="B191" s="81" t="s">
        <v>38</v>
      </c>
      <c r="C191" s="81" t="s">
        <v>39</v>
      </c>
      <c r="D191" s="83"/>
      <c r="E191" s="23" t="n">
        <v>37591</v>
      </c>
      <c r="F191" s="83" t="n">
        <v>500</v>
      </c>
      <c r="G191" s="84" t="n">
        <v>3.38</v>
      </c>
      <c r="H191" s="94" t="n">
        <f aca="false">VLOOKUP(E191,Calendar!$A$2:$G$49,2,FALSE())</f>
        <v>31</v>
      </c>
      <c r="I191" s="95" t="n">
        <f aca="false">VLOOKUP(E191,'FWD Curves'!$A$3:$E$40,4,FALSE())</f>
        <v>3.42</v>
      </c>
      <c r="J191" s="86" t="n">
        <f aca="false">(I191-G191)*H191*F191</f>
        <v>620.000000000001</v>
      </c>
    </row>
    <row r="192" customFormat="false" ht="12.75" hidden="false" customHeight="false" outlineLevel="0" collapsed="false">
      <c r="A192" s="81" t="n">
        <v>37197</v>
      </c>
      <c r="B192" s="81" t="s">
        <v>38</v>
      </c>
      <c r="C192" s="81" t="s">
        <v>39</v>
      </c>
      <c r="D192" s="83"/>
      <c r="E192" s="23" t="n">
        <v>37226</v>
      </c>
      <c r="F192" s="83" t="n">
        <v>5000</v>
      </c>
      <c r="G192" s="84" t="n">
        <v>3.235</v>
      </c>
      <c r="H192" s="94" t="n">
        <f aca="false">VLOOKUP(E192,Calendar!$A$2:$G$49,2,FALSE())</f>
        <v>31</v>
      </c>
      <c r="I192" s="95" t="n">
        <f aca="false">VLOOKUP(E192,'FWD Curves'!$A$3:$E$40,4,FALSE())</f>
        <v>2.606</v>
      </c>
      <c r="J192" s="86" t="n">
        <f aca="false">(I192-G192)*H192*F192</f>
        <v>-97495</v>
      </c>
    </row>
    <row r="193" customFormat="false" ht="12.75" hidden="false" customHeight="false" outlineLevel="0" collapsed="false">
      <c r="A193" s="81" t="n">
        <v>37198</v>
      </c>
      <c r="B193" s="81" t="s">
        <v>38</v>
      </c>
      <c r="C193" s="81" t="s">
        <v>39</v>
      </c>
      <c r="D193" s="83"/>
      <c r="E193" s="23" t="n">
        <v>37226</v>
      </c>
      <c r="F193" s="83" t="n">
        <v>2500</v>
      </c>
      <c r="G193" s="84" t="n">
        <v>3.185</v>
      </c>
      <c r="H193" s="94" t="n">
        <f aca="false">VLOOKUP(E193,Calendar!$A$2:$G$49,2,FALSE())</f>
        <v>31</v>
      </c>
      <c r="I193" s="95" t="n">
        <f aca="false">VLOOKUP(E193,'FWD Curves'!$A$3:$E$40,4,FALSE())</f>
        <v>2.606</v>
      </c>
      <c r="J193" s="86" t="n">
        <f aca="false">(I193-G193)*H193*F193</f>
        <v>-44872.5</v>
      </c>
    </row>
    <row r="194" customFormat="false" ht="12.75" hidden="false" customHeight="false" outlineLevel="0" collapsed="false">
      <c r="A194" s="81" t="n">
        <v>37199</v>
      </c>
      <c r="B194" s="81" t="s">
        <v>38</v>
      </c>
      <c r="C194" s="81" t="s">
        <v>39</v>
      </c>
      <c r="D194" s="83"/>
      <c r="E194" s="23" t="n">
        <v>37226</v>
      </c>
      <c r="F194" s="83" t="n">
        <v>2500</v>
      </c>
      <c r="G194" s="84" t="n">
        <v>3.115</v>
      </c>
      <c r="H194" s="94" t="n">
        <f aca="false">VLOOKUP(E194,Calendar!$A$2:$G$49,2,FALSE())</f>
        <v>31</v>
      </c>
      <c r="I194" s="95" t="n">
        <f aca="false">VLOOKUP(E194,'FWD Curves'!$A$3:$E$40,4,FALSE())</f>
        <v>2.606</v>
      </c>
      <c r="J194" s="86" t="n">
        <f aca="false">(I194-G194)*H194*F194</f>
        <v>-39447.5</v>
      </c>
    </row>
    <row r="195" customFormat="false" ht="12.75" hidden="false" customHeight="false" outlineLevel="0" collapsed="false">
      <c r="A195" s="81" t="n">
        <v>37200</v>
      </c>
      <c r="B195" s="81" t="s">
        <v>38</v>
      </c>
      <c r="C195" s="81" t="s">
        <v>39</v>
      </c>
      <c r="D195" s="83"/>
      <c r="E195" s="23" t="n">
        <v>37257</v>
      </c>
      <c r="F195" s="83" t="n">
        <v>500</v>
      </c>
      <c r="G195" s="84" t="n">
        <v>3.22</v>
      </c>
      <c r="H195" s="94" t="n">
        <f aca="false">VLOOKUP(E195,Calendar!$A$2:$G$49,2,FALSE())</f>
        <v>31</v>
      </c>
      <c r="I195" s="95" t="n">
        <f aca="false">VLOOKUP(E195,'FWD Curves'!$A$3:$E$40,4,FALSE())</f>
        <v>2.915</v>
      </c>
      <c r="J195" s="86" t="n">
        <f aca="false">(I195-G195)*H195*F195</f>
        <v>-4727.5</v>
      </c>
    </row>
    <row r="196" customFormat="false" ht="12.75" hidden="false" customHeight="false" outlineLevel="0" collapsed="false">
      <c r="A196" s="81" t="n">
        <v>37200</v>
      </c>
      <c r="B196" s="81" t="s">
        <v>38</v>
      </c>
      <c r="C196" s="81" t="s">
        <v>39</v>
      </c>
      <c r="D196" s="83"/>
      <c r="E196" s="23" t="n">
        <v>37288</v>
      </c>
      <c r="F196" s="83" t="n">
        <v>500</v>
      </c>
      <c r="G196" s="84" t="n">
        <v>3.22</v>
      </c>
      <c r="H196" s="94" t="n">
        <f aca="false">VLOOKUP(E196,Calendar!$A$2:$G$49,2,FALSE())</f>
        <v>28</v>
      </c>
      <c r="I196" s="95" t="n">
        <f aca="false">VLOOKUP(E196,'FWD Curves'!$A$3:$E$40,4,FALSE())</f>
        <v>2.97</v>
      </c>
      <c r="J196" s="86" t="n">
        <f aca="false">(I196-G196)*H196*F196</f>
        <v>-3500</v>
      </c>
    </row>
    <row r="197" customFormat="false" ht="12.75" hidden="false" customHeight="false" outlineLevel="0" collapsed="false">
      <c r="A197" s="81" t="n">
        <v>37200</v>
      </c>
      <c r="B197" s="81" t="s">
        <v>38</v>
      </c>
      <c r="C197" s="81" t="s">
        <v>39</v>
      </c>
      <c r="D197" s="83"/>
      <c r="E197" s="23" t="n">
        <v>37316</v>
      </c>
      <c r="F197" s="83" t="n">
        <v>500</v>
      </c>
      <c r="G197" s="84" t="n">
        <v>3.22</v>
      </c>
      <c r="H197" s="94" t="n">
        <f aca="false">VLOOKUP(E197,Calendar!$A$2:$G$49,2,FALSE())</f>
        <v>31</v>
      </c>
      <c r="I197" s="95" t="n">
        <f aca="false">VLOOKUP(E197,'FWD Curves'!$A$3:$E$40,4,FALSE())</f>
        <v>2.935</v>
      </c>
      <c r="J197" s="86" t="n">
        <f aca="false">(I197-G197)*H197*F197</f>
        <v>-4417.5</v>
      </c>
    </row>
    <row r="198" customFormat="false" ht="12.75" hidden="false" customHeight="false" outlineLevel="0" collapsed="false">
      <c r="A198" s="81" t="n">
        <v>37200</v>
      </c>
      <c r="B198" s="81" t="s">
        <v>38</v>
      </c>
      <c r="C198" s="81" t="s">
        <v>39</v>
      </c>
      <c r="D198" s="83"/>
      <c r="E198" s="23" t="n">
        <v>37347</v>
      </c>
      <c r="F198" s="83" t="n">
        <v>500</v>
      </c>
      <c r="G198" s="84" t="n">
        <v>3.22</v>
      </c>
      <c r="H198" s="94" t="n">
        <f aca="false">VLOOKUP(E198,Calendar!$A$2:$G$49,2,FALSE())</f>
        <v>30</v>
      </c>
      <c r="I198" s="95" t="n">
        <f aca="false">VLOOKUP(E198,'FWD Curves'!$A$3:$E$40,4,FALSE())</f>
        <v>2.99</v>
      </c>
      <c r="J198" s="86" t="n">
        <f aca="false">(I198-G198)*H198*F198</f>
        <v>-3450</v>
      </c>
    </row>
    <row r="199" customFormat="false" ht="12.75" hidden="false" customHeight="false" outlineLevel="0" collapsed="false">
      <c r="A199" s="81" t="n">
        <v>37200</v>
      </c>
      <c r="B199" s="81" t="s">
        <v>38</v>
      </c>
      <c r="C199" s="81" t="s">
        <v>39</v>
      </c>
      <c r="D199" s="83"/>
      <c r="E199" s="23" t="n">
        <v>37377</v>
      </c>
      <c r="F199" s="83" t="n">
        <v>500</v>
      </c>
      <c r="G199" s="84" t="n">
        <v>3.22</v>
      </c>
      <c r="H199" s="94" t="n">
        <f aca="false">VLOOKUP(E199,Calendar!$A$2:$G$49,2,FALSE())</f>
        <v>31</v>
      </c>
      <c r="I199" s="95" t="n">
        <f aca="false">VLOOKUP(E199,'FWD Curves'!$A$3:$E$40,4,FALSE())</f>
        <v>2.99</v>
      </c>
      <c r="J199" s="86" t="n">
        <f aca="false">(I199-G199)*H199*F199</f>
        <v>-3565</v>
      </c>
    </row>
    <row r="200" customFormat="false" ht="12.75" hidden="false" customHeight="false" outlineLevel="0" collapsed="false">
      <c r="A200" s="81" t="n">
        <v>37200</v>
      </c>
      <c r="B200" s="81" t="s">
        <v>38</v>
      </c>
      <c r="C200" s="81" t="s">
        <v>39</v>
      </c>
      <c r="D200" s="83"/>
      <c r="E200" s="23" t="n">
        <v>37408</v>
      </c>
      <c r="F200" s="83" t="n">
        <v>500</v>
      </c>
      <c r="G200" s="84" t="n">
        <v>3.22</v>
      </c>
      <c r="H200" s="94" t="n">
        <f aca="false">VLOOKUP(E200,Calendar!$A$2:$G$49,2,FALSE())</f>
        <v>30</v>
      </c>
      <c r="I200" s="95" t="n">
        <f aca="false">VLOOKUP(E200,'FWD Curves'!$A$3:$E$40,4,FALSE())</f>
        <v>2.99</v>
      </c>
      <c r="J200" s="86" t="n">
        <f aca="false">(I200-G200)*H200*F200</f>
        <v>-3450</v>
      </c>
    </row>
    <row r="201" customFormat="false" ht="12.75" hidden="false" customHeight="false" outlineLevel="0" collapsed="false">
      <c r="A201" s="81" t="n">
        <v>37200</v>
      </c>
      <c r="B201" s="81" t="s">
        <v>38</v>
      </c>
      <c r="C201" s="81" t="s">
        <v>39</v>
      </c>
      <c r="D201" s="83"/>
      <c r="E201" s="23" t="n">
        <v>37438</v>
      </c>
      <c r="F201" s="83" t="n">
        <v>500</v>
      </c>
      <c r="G201" s="84" t="n">
        <v>3.22</v>
      </c>
      <c r="H201" s="94" t="n">
        <f aca="false">VLOOKUP(E201,Calendar!$A$2:$G$49,2,FALSE())</f>
        <v>31</v>
      </c>
      <c r="I201" s="95" t="n">
        <f aca="false">VLOOKUP(E201,'FWD Curves'!$A$3:$E$40,4,FALSE())</f>
        <v>2.99</v>
      </c>
      <c r="J201" s="86" t="n">
        <f aca="false">(I201-G201)*H201*F201</f>
        <v>-3565</v>
      </c>
    </row>
    <row r="202" customFormat="false" ht="12.75" hidden="false" customHeight="false" outlineLevel="0" collapsed="false">
      <c r="A202" s="81" t="n">
        <v>37200</v>
      </c>
      <c r="B202" s="81" t="s">
        <v>38</v>
      </c>
      <c r="C202" s="81" t="s">
        <v>39</v>
      </c>
      <c r="D202" s="83"/>
      <c r="E202" s="23" t="n">
        <v>37469</v>
      </c>
      <c r="F202" s="83" t="n">
        <v>500</v>
      </c>
      <c r="G202" s="84" t="n">
        <v>3.22</v>
      </c>
      <c r="H202" s="94" t="n">
        <f aca="false">VLOOKUP(E202,Calendar!$A$2:$G$49,2,FALSE())</f>
        <v>31</v>
      </c>
      <c r="I202" s="95" t="n">
        <f aca="false">VLOOKUP(E202,'FWD Curves'!$A$3:$E$40,4,FALSE())</f>
        <v>2.99</v>
      </c>
      <c r="J202" s="86" t="n">
        <f aca="false">(I202-G202)*H202*F202</f>
        <v>-3565</v>
      </c>
    </row>
    <row r="203" customFormat="false" ht="12.75" hidden="false" customHeight="false" outlineLevel="0" collapsed="false">
      <c r="A203" s="81" t="n">
        <v>37200</v>
      </c>
      <c r="B203" s="81" t="s">
        <v>38</v>
      </c>
      <c r="C203" s="81" t="s">
        <v>39</v>
      </c>
      <c r="D203" s="83"/>
      <c r="E203" s="23" t="n">
        <v>37500</v>
      </c>
      <c r="F203" s="83" t="n">
        <v>500</v>
      </c>
      <c r="G203" s="84" t="n">
        <v>3.22</v>
      </c>
      <c r="H203" s="94" t="n">
        <f aca="false">VLOOKUP(E203,Calendar!$A$2:$G$49,2,FALSE())</f>
        <v>30</v>
      </c>
      <c r="I203" s="95" t="n">
        <f aca="false">VLOOKUP(E203,'FWD Curves'!$A$3:$E$40,4,FALSE())</f>
        <v>2.99</v>
      </c>
      <c r="J203" s="86" t="n">
        <f aca="false">(I203-G203)*H203*F203</f>
        <v>-3450</v>
      </c>
    </row>
    <row r="204" customFormat="false" ht="12.75" hidden="false" customHeight="false" outlineLevel="0" collapsed="false">
      <c r="A204" s="81" t="n">
        <v>37200</v>
      </c>
      <c r="B204" s="81" t="s">
        <v>38</v>
      </c>
      <c r="C204" s="81" t="s">
        <v>39</v>
      </c>
      <c r="D204" s="83"/>
      <c r="E204" s="23" t="n">
        <v>37530</v>
      </c>
      <c r="F204" s="83" t="n">
        <v>500</v>
      </c>
      <c r="G204" s="84" t="n">
        <v>3.22</v>
      </c>
      <c r="H204" s="94" t="n">
        <f aca="false">VLOOKUP(E204,Calendar!$A$2:$G$49,2,FALSE())</f>
        <v>31</v>
      </c>
      <c r="I204" s="95" t="n">
        <f aca="false">VLOOKUP(E204,'FWD Curves'!$A$3:$E$40,4,FALSE())</f>
        <v>2.99</v>
      </c>
      <c r="J204" s="86" t="n">
        <f aca="false">(I204-G204)*H204*F204</f>
        <v>-3565</v>
      </c>
    </row>
    <row r="205" customFormat="false" ht="12.75" hidden="false" customHeight="false" outlineLevel="0" collapsed="false">
      <c r="A205" s="81" t="n">
        <v>37200</v>
      </c>
      <c r="B205" s="81" t="s">
        <v>38</v>
      </c>
      <c r="C205" s="81" t="s">
        <v>39</v>
      </c>
      <c r="D205" s="83"/>
      <c r="E205" s="23" t="n">
        <v>37561</v>
      </c>
      <c r="F205" s="83" t="n">
        <v>500</v>
      </c>
      <c r="G205" s="84" t="n">
        <v>3.22</v>
      </c>
      <c r="H205" s="94" t="n">
        <f aca="false">VLOOKUP(E205,Calendar!$A$2:$G$49,2,FALSE())</f>
        <v>30</v>
      </c>
      <c r="I205" s="95" t="n">
        <f aca="false">VLOOKUP(E205,'FWD Curves'!$A$3:$E$40,4,FALSE())</f>
        <v>3.24</v>
      </c>
      <c r="J205" s="86" t="n">
        <f aca="false">(I205-G205)*H205*F205</f>
        <v>300</v>
      </c>
    </row>
    <row r="206" customFormat="false" ht="12.75" hidden="false" customHeight="false" outlineLevel="0" collapsed="false">
      <c r="A206" s="81" t="n">
        <v>37200</v>
      </c>
      <c r="B206" s="81" t="s">
        <v>38</v>
      </c>
      <c r="C206" s="81" t="s">
        <v>39</v>
      </c>
      <c r="D206" s="83"/>
      <c r="E206" s="23" t="n">
        <v>37591</v>
      </c>
      <c r="F206" s="83" t="n">
        <v>500</v>
      </c>
      <c r="G206" s="84" t="n">
        <v>3.22</v>
      </c>
      <c r="H206" s="94" t="n">
        <f aca="false">VLOOKUP(E206,Calendar!$A$2:$G$49,2,FALSE())</f>
        <v>31</v>
      </c>
      <c r="I206" s="95" t="n">
        <f aca="false">VLOOKUP(E206,'FWD Curves'!$A$3:$E$40,4,FALSE())</f>
        <v>3.42</v>
      </c>
      <c r="J206" s="86" t="n">
        <f aca="false">(I206-G206)*H206*F206</f>
        <v>3100</v>
      </c>
    </row>
    <row r="207" customFormat="false" ht="12.75" hidden="false" customHeight="false" outlineLevel="0" collapsed="false">
      <c r="A207" s="81" t="n">
        <v>37200</v>
      </c>
      <c r="B207" s="81" t="s">
        <v>38</v>
      </c>
      <c r="C207" s="81" t="s">
        <v>39</v>
      </c>
      <c r="D207" s="83"/>
      <c r="E207" s="23" t="n">
        <v>37257</v>
      </c>
      <c r="F207" s="83" t="n">
        <v>-500</v>
      </c>
      <c r="G207" s="84" t="n">
        <v>3.22</v>
      </c>
      <c r="H207" s="94" t="n">
        <f aca="false">VLOOKUP(E207,Calendar!$A$2:$G$49,2,FALSE())</f>
        <v>31</v>
      </c>
      <c r="I207" s="95" t="n">
        <f aca="false">VLOOKUP(E207,'FWD Curves'!$A$3:$E$40,4,FALSE())</f>
        <v>2.915</v>
      </c>
      <c r="J207" s="86" t="n">
        <f aca="false">(I207-G207)*H207*F207</f>
        <v>4727.5</v>
      </c>
    </row>
    <row r="208" customFormat="false" ht="12.75" hidden="false" customHeight="false" outlineLevel="0" collapsed="false">
      <c r="A208" s="81" t="n">
        <v>37200</v>
      </c>
      <c r="B208" s="81" t="s">
        <v>38</v>
      </c>
      <c r="C208" s="81" t="s">
        <v>39</v>
      </c>
      <c r="D208" s="83"/>
      <c r="E208" s="23" t="n">
        <v>37288</v>
      </c>
      <c r="F208" s="83" t="n">
        <v>-500</v>
      </c>
      <c r="G208" s="84" t="n">
        <v>3.22</v>
      </c>
      <c r="H208" s="94" t="n">
        <f aca="false">VLOOKUP(E208,Calendar!$A$2:$G$49,2,FALSE())</f>
        <v>28</v>
      </c>
      <c r="I208" s="95" t="n">
        <f aca="false">VLOOKUP(E208,'FWD Curves'!$A$3:$E$40,4,FALSE())</f>
        <v>2.97</v>
      </c>
      <c r="J208" s="86" t="n">
        <f aca="false">(I208-G208)*H208*F208</f>
        <v>3500</v>
      </c>
    </row>
    <row r="209" customFormat="false" ht="12.75" hidden="false" customHeight="false" outlineLevel="0" collapsed="false">
      <c r="A209" s="81" t="n">
        <v>37200</v>
      </c>
      <c r="B209" s="81" t="s">
        <v>38</v>
      </c>
      <c r="C209" s="81" t="s">
        <v>39</v>
      </c>
      <c r="D209" s="83"/>
      <c r="E209" s="23" t="n">
        <v>37316</v>
      </c>
      <c r="F209" s="83" t="n">
        <v>-500</v>
      </c>
      <c r="G209" s="84" t="n">
        <v>3.22</v>
      </c>
      <c r="H209" s="94" t="n">
        <f aca="false">VLOOKUP(E209,Calendar!$A$2:$G$49,2,FALSE())</f>
        <v>31</v>
      </c>
      <c r="I209" s="95" t="n">
        <f aca="false">VLOOKUP(E209,'FWD Curves'!$A$3:$E$40,4,FALSE())</f>
        <v>2.935</v>
      </c>
      <c r="J209" s="86" t="n">
        <f aca="false">(I209-G209)*H209*F209</f>
        <v>4417.5</v>
      </c>
    </row>
    <row r="210" customFormat="false" ht="12.75" hidden="false" customHeight="false" outlineLevel="0" collapsed="false">
      <c r="A210" s="81" t="n">
        <v>37200</v>
      </c>
      <c r="B210" s="81" t="s">
        <v>38</v>
      </c>
      <c r="C210" s="81" t="s">
        <v>39</v>
      </c>
      <c r="D210" s="83"/>
      <c r="E210" s="23" t="n">
        <v>37347</v>
      </c>
      <c r="F210" s="83" t="n">
        <v>-500</v>
      </c>
      <c r="G210" s="84" t="n">
        <v>3.22</v>
      </c>
      <c r="H210" s="94" t="n">
        <f aca="false">VLOOKUP(E210,Calendar!$A$2:$G$49,2,FALSE())</f>
        <v>30</v>
      </c>
      <c r="I210" s="95" t="n">
        <f aca="false">VLOOKUP(E210,'FWD Curves'!$A$3:$E$40,4,FALSE())</f>
        <v>2.99</v>
      </c>
      <c r="J210" s="86" t="n">
        <f aca="false">(I210-G210)*H210*F210</f>
        <v>3450</v>
      </c>
    </row>
    <row r="211" customFormat="false" ht="12.75" hidden="false" customHeight="false" outlineLevel="0" collapsed="false">
      <c r="A211" s="81" t="n">
        <v>37200</v>
      </c>
      <c r="B211" s="81" t="s">
        <v>38</v>
      </c>
      <c r="C211" s="81" t="s">
        <v>39</v>
      </c>
      <c r="D211" s="83"/>
      <c r="E211" s="23" t="n">
        <v>37377</v>
      </c>
      <c r="F211" s="83" t="n">
        <v>-500</v>
      </c>
      <c r="G211" s="84" t="n">
        <v>3.22</v>
      </c>
      <c r="H211" s="94" t="n">
        <f aca="false">VLOOKUP(E211,Calendar!$A$2:$G$49,2,FALSE())</f>
        <v>31</v>
      </c>
      <c r="I211" s="95" t="n">
        <f aca="false">VLOOKUP(E211,'FWD Curves'!$A$3:$E$40,4,FALSE())</f>
        <v>2.99</v>
      </c>
      <c r="J211" s="86" t="n">
        <f aca="false">(I211-G211)*H211*F211</f>
        <v>3565</v>
      </c>
    </row>
    <row r="212" customFormat="false" ht="12.75" hidden="false" customHeight="false" outlineLevel="0" collapsed="false">
      <c r="A212" s="81" t="n">
        <v>37200</v>
      </c>
      <c r="B212" s="81" t="s">
        <v>38</v>
      </c>
      <c r="C212" s="81" t="s">
        <v>39</v>
      </c>
      <c r="D212" s="83"/>
      <c r="E212" s="23" t="n">
        <v>37408</v>
      </c>
      <c r="F212" s="83" t="n">
        <v>-500</v>
      </c>
      <c r="G212" s="84" t="n">
        <v>3.22</v>
      </c>
      <c r="H212" s="94" t="n">
        <f aca="false">VLOOKUP(E212,Calendar!$A$2:$G$49,2,FALSE())</f>
        <v>30</v>
      </c>
      <c r="I212" s="95" t="n">
        <f aca="false">VLOOKUP(E212,'FWD Curves'!$A$3:$E$40,4,FALSE())</f>
        <v>2.99</v>
      </c>
      <c r="J212" s="86" t="n">
        <f aca="false">(I212-G212)*H212*F212</f>
        <v>3450</v>
      </c>
    </row>
    <row r="213" customFormat="false" ht="12.75" hidden="false" customHeight="false" outlineLevel="0" collapsed="false">
      <c r="A213" s="81" t="n">
        <v>37200</v>
      </c>
      <c r="B213" s="81" t="s">
        <v>38</v>
      </c>
      <c r="C213" s="81" t="s">
        <v>39</v>
      </c>
      <c r="D213" s="83"/>
      <c r="E213" s="23" t="n">
        <v>37438</v>
      </c>
      <c r="F213" s="83" t="n">
        <v>-500</v>
      </c>
      <c r="G213" s="84" t="n">
        <v>3.22</v>
      </c>
      <c r="H213" s="94" t="n">
        <f aca="false">VLOOKUP(E213,Calendar!$A$2:$G$49,2,FALSE())</f>
        <v>31</v>
      </c>
      <c r="I213" s="95" t="n">
        <f aca="false">VLOOKUP(E213,'FWD Curves'!$A$3:$E$40,4,FALSE())</f>
        <v>2.99</v>
      </c>
      <c r="J213" s="86" t="n">
        <f aca="false">(I213-G213)*H213*F213</f>
        <v>3565</v>
      </c>
    </row>
    <row r="214" customFormat="false" ht="12.75" hidden="false" customHeight="false" outlineLevel="0" collapsed="false">
      <c r="A214" s="81" t="n">
        <v>37200</v>
      </c>
      <c r="B214" s="81" t="s">
        <v>38</v>
      </c>
      <c r="C214" s="81" t="s">
        <v>39</v>
      </c>
      <c r="D214" s="83"/>
      <c r="E214" s="23" t="n">
        <v>37469</v>
      </c>
      <c r="F214" s="83" t="n">
        <v>-500</v>
      </c>
      <c r="G214" s="84" t="n">
        <v>3.22</v>
      </c>
      <c r="H214" s="94" t="n">
        <f aca="false">VLOOKUP(E214,Calendar!$A$2:$G$49,2,FALSE())</f>
        <v>31</v>
      </c>
      <c r="I214" s="95" t="n">
        <f aca="false">VLOOKUP(E214,'FWD Curves'!$A$3:$E$40,4,FALSE())</f>
        <v>2.99</v>
      </c>
      <c r="J214" s="86" t="n">
        <f aca="false">(I214-G214)*H214*F214</f>
        <v>3565</v>
      </c>
    </row>
    <row r="215" customFormat="false" ht="12.75" hidden="false" customHeight="false" outlineLevel="0" collapsed="false">
      <c r="A215" s="81" t="n">
        <v>37200</v>
      </c>
      <c r="B215" s="81" t="s">
        <v>38</v>
      </c>
      <c r="C215" s="81" t="s">
        <v>39</v>
      </c>
      <c r="D215" s="83"/>
      <c r="E215" s="23" t="n">
        <v>37500</v>
      </c>
      <c r="F215" s="83" t="n">
        <v>-500</v>
      </c>
      <c r="G215" s="84" t="n">
        <v>3.22</v>
      </c>
      <c r="H215" s="94" t="n">
        <f aca="false">VLOOKUP(E215,Calendar!$A$2:$G$49,2,FALSE())</f>
        <v>30</v>
      </c>
      <c r="I215" s="95" t="n">
        <f aca="false">VLOOKUP(E215,'FWD Curves'!$A$3:$E$40,4,FALSE())</f>
        <v>2.99</v>
      </c>
      <c r="J215" s="86" t="n">
        <f aca="false">(I215-G215)*H215*F215</f>
        <v>3450</v>
      </c>
    </row>
    <row r="216" customFormat="false" ht="12.75" hidden="false" customHeight="false" outlineLevel="0" collapsed="false">
      <c r="A216" s="81" t="n">
        <v>37200</v>
      </c>
      <c r="B216" s="81" t="s">
        <v>38</v>
      </c>
      <c r="C216" s="81" t="s">
        <v>39</v>
      </c>
      <c r="D216" s="83"/>
      <c r="E216" s="23" t="n">
        <v>37530</v>
      </c>
      <c r="F216" s="83" t="n">
        <v>-500</v>
      </c>
      <c r="G216" s="84" t="n">
        <v>3.22</v>
      </c>
      <c r="H216" s="94" t="n">
        <f aca="false">VLOOKUP(E216,Calendar!$A$2:$G$49,2,FALSE())</f>
        <v>31</v>
      </c>
      <c r="I216" s="95" t="n">
        <f aca="false">VLOOKUP(E216,'FWD Curves'!$A$3:$E$40,4,FALSE())</f>
        <v>2.99</v>
      </c>
      <c r="J216" s="86" t="n">
        <f aca="false">(I216-G216)*H216*F216</f>
        <v>3565</v>
      </c>
    </row>
    <row r="217" customFormat="false" ht="12.75" hidden="false" customHeight="false" outlineLevel="0" collapsed="false">
      <c r="A217" s="81" t="n">
        <v>37200</v>
      </c>
      <c r="B217" s="81" t="s">
        <v>38</v>
      </c>
      <c r="C217" s="81" t="s">
        <v>39</v>
      </c>
      <c r="D217" s="83"/>
      <c r="E217" s="23" t="n">
        <v>37561</v>
      </c>
      <c r="F217" s="83" t="n">
        <v>-500</v>
      </c>
      <c r="G217" s="84" t="n">
        <v>3.22</v>
      </c>
      <c r="H217" s="94" t="n">
        <f aca="false">VLOOKUP(E217,Calendar!$A$2:$G$49,2,FALSE())</f>
        <v>30</v>
      </c>
      <c r="I217" s="95" t="n">
        <f aca="false">VLOOKUP(E217,'FWD Curves'!$A$3:$E$40,4,FALSE())</f>
        <v>3.24</v>
      </c>
      <c r="J217" s="86" t="n">
        <f aca="false">(I217-G217)*H217*F217</f>
        <v>-300</v>
      </c>
    </row>
    <row r="218" customFormat="false" ht="12.75" hidden="false" customHeight="false" outlineLevel="0" collapsed="false">
      <c r="A218" s="81" t="n">
        <v>37200</v>
      </c>
      <c r="B218" s="81" t="s">
        <v>38</v>
      </c>
      <c r="C218" s="81" t="s">
        <v>39</v>
      </c>
      <c r="D218" s="83"/>
      <c r="E218" s="23" t="n">
        <v>37591</v>
      </c>
      <c r="F218" s="83" t="n">
        <v>-500</v>
      </c>
      <c r="G218" s="84" t="n">
        <v>3.22</v>
      </c>
      <c r="H218" s="94" t="n">
        <f aca="false">VLOOKUP(E218,Calendar!$A$2:$G$49,2,FALSE())</f>
        <v>31</v>
      </c>
      <c r="I218" s="95" t="n">
        <f aca="false">VLOOKUP(E218,'FWD Curves'!$A$3:$E$40,4,FALSE())</f>
        <v>3.42</v>
      </c>
      <c r="J218" s="86" t="n">
        <f aca="false">(I218-G218)*H218*F218</f>
        <v>-3100</v>
      </c>
    </row>
    <row r="219" customFormat="false" ht="12.75" hidden="false" customHeight="false" outlineLevel="0" collapsed="false">
      <c r="A219" s="81" t="n">
        <v>37200</v>
      </c>
      <c r="B219" s="81" t="s">
        <v>38</v>
      </c>
      <c r="C219" s="81" t="s">
        <v>39</v>
      </c>
      <c r="D219" s="83"/>
      <c r="E219" s="23" t="n">
        <v>37257</v>
      </c>
      <c r="F219" s="83" t="n">
        <v>-500</v>
      </c>
      <c r="G219" s="84" t="n">
        <v>3.215</v>
      </c>
      <c r="H219" s="94" t="n">
        <f aca="false">VLOOKUP(E219,Calendar!$A$2:$G$49,2,FALSE())</f>
        <v>31</v>
      </c>
      <c r="I219" s="95" t="n">
        <f aca="false">VLOOKUP(E219,'FWD Curves'!$A$3:$E$40,4,FALSE())</f>
        <v>2.915</v>
      </c>
      <c r="J219" s="86" t="n">
        <f aca="false">(I219-G219)*H219*F219</f>
        <v>4650</v>
      </c>
    </row>
    <row r="220" customFormat="false" ht="12.75" hidden="false" customHeight="false" outlineLevel="0" collapsed="false">
      <c r="A220" s="81" t="n">
        <v>37200</v>
      </c>
      <c r="B220" s="81" t="s">
        <v>38</v>
      </c>
      <c r="C220" s="81" t="s">
        <v>39</v>
      </c>
      <c r="D220" s="83"/>
      <c r="E220" s="23" t="n">
        <v>37288</v>
      </c>
      <c r="F220" s="83" t="n">
        <v>-500</v>
      </c>
      <c r="G220" s="84" t="n">
        <v>3.215</v>
      </c>
      <c r="H220" s="94" t="n">
        <f aca="false">VLOOKUP(E220,Calendar!$A$2:$G$49,2,FALSE())</f>
        <v>28</v>
      </c>
      <c r="I220" s="95" t="n">
        <f aca="false">VLOOKUP(E220,'FWD Curves'!$A$3:$E$40,4,FALSE())</f>
        <v>2.97</v>
      </c>
      <c r="J220" s="86" t="n">
        <f aca="false">(I220-G220)*H220*F220</f>
        <v>3430</v>
      </c>
    </row>
    <row r="221" customFormat="false" ht="12.75" hidden="false" customHeight="false" outlineLevel="0" collapsed="false">
      <c r="A221" s="81" t="n">
        <v>37200</v>
      </c>
      <c r="B221" s="81" t="s">
        <v>38</v>
      </c>
      <c r="C221" s="81" t="s">
        <v>39</v>
      </c>
      <c r="D221" s="83"/>
      <c r="E221" s="23" t="n">
        <v>37316</v>
      </c>
      <c r="F221" s="83" t="n">
        <v>-500</v>
      </c>
      <c r="G221" s="84" t="n">
        <v>3.215</v>
      </c>
      <c r="H221" s="94" t="n">
        <f aca="false">VLOOKUP(E221,Calendar!$A$2:$G$49,2,FALSE())</f>
        <v>31</v>
      </c>
      <c r="I221" s="95" t="n">
        <f aca="false">VLOOKUP(E221,'FWD Curves'!$A$3:$E$40,4,FALSE())</f>
        <v>2.935</v>
      </c>
      <c r="J221" s="86" t="n">
        <f aca="false">(I221-G221)*H221*F221</f>
        <v>4340</v>
      </c>
    </row>
    <row r="222" customFormat="false" ht="12.75" hidden="false" customHeight="false" outlineLevel="0" collapsed="false">
      <c r="A222" s="81" t="n">
        <v>37200</v>
      </c>
      <c r="B222" s="81" t="s">
        <v>38</v>
      </c>
      <c r="C222" s="81" t="s">
        <v>39</v>
      </c>
      <c r="D222" s="83"/>
      <c r="E222" s="23" t="n">
        <v>37347</v>
      </c>
      <c r="F222" s="83" t="n">
        <v>-500</v>
      </c>
      <c r="G222" s="84" t="n">
        <v>3.215</v>
      </c>
      <c r="H222" s="94" t="n">
        <f aca="false">VLOOKUP(E222,Calendar!$A$2:$G$49,2,FALSE())</f>
        <v>30</v>
      </c>
      <c r="I222" s="95" t="n">
        <f aca="false">VLOOKUP(E222,'FWD Curves'!$A$3:$E$40,4,FALSE())</f>
        <v>2.99</v>
      </c>
      <c r="J222" s="86" t="n">
        <f aca="false">(I222-G222)*H222*F222</f>
        <v>3374.99999999999</v>
      </c>
    </row>
    <row r="223" customFormat="false" ht="12.75" hidden="false" customHeight="false" outlineLevel="0" collapsed="false">
      <c r="A223" s="81" t="n">
        <v>37200</v>
      </c>
      <c r="B223" s="81" t="s">
        <v>38</v>
      </c>
      <c r="C223" s="81" t="s">
        <v>39</v>
      </c>
      <c r="D223" s="83"/>
      <c r="E223" s="23" t="n">
        <v>37377</v>
      </c>
      <c r="F223" s="83" t="n">
        <v>-500</v>
      </c>
      <c r="G223" s="84" t="n">
        <v>3.215</v>
      </c>
      <c r="H223" s="94" t="n">
        <f aca="false">VLOOKUP(E223,Calendar!$A$2:$G$49,2,FALSE())</f>
        <v>31</v>
      </c>
      <c r="I223" s="95" t="n">
        <f aca="false">VLOOKUP(E223,'FWD Curves'!$A$3:$E$40,4,FALSE())</f>
        <v>2.99</v>
      </c>
      <c r="J223" s="86" t="n">
        <f aca="false">(I223-G223)*H223*F223</f>
        <v>3487.49999999999</v>
      </c>
    </row>
    <row r="224" customFormat="false" ht="12.75" hidden="false" customHeight="false" outlineLevel="0" collapsed="false">
      <c r="A224" s="81" t="n">
        <v>37200</v>
      </c>
      <c r="B224" s="81" t="s">
        <v>38</v>
      </c>
      <c r="C224" s="81" t="s">
        <v>39</v>
      </c>
      <c r="D224" s="83"/>
      <c r="E224" s="23" t="n">
        <v>37408</v>
      </c>
      <c r="F224" s="83" t="n">
        <v>-500</v>
      </c>
      <c r="G224" s="84" t="n">
        <v>3.215</v>
      </c>
      <c r="H224" s="94" t="n">
        <f aca="false">VLOOKUP(E224,Calendar!$A$2:$G$49,2,FALSE())</f>
        <v>30</v>
      </c>
      <c r="I224" s="95" t="n">
        <f aca="false">VLOOKUP(E224,'FWD Curves'!$A$3:$E$40,4,FALSE())</f>
        <v>2.99</v>
      </c>
      <c r="J224" s="86" t="n">
        <f aca="false">(I224-G224)*H224*F224</f>
        <v>3374.99999999999</v>
      </c>
    </row>
    <row r="225" customFormat="false" ht="12.75" hidden="false" customHeight="false" outlineLevel="0" collapsed="false">
      <c r="A225" s="81" t="n">
        <v>37200</v>
      </c>
      <c r="B225" s="81" t="s">
        <v>38</v>
      </c>
      <c r="C225" s="81" t="s">
        <v>39</v>
      </c>
      <c r="D225" s="83"/>
      <c r="E225" s="23" t="n">
        <v>37438</v>
      </c>
      <c r="F225" s="83" t="n">
        <v>-500</v>
      </c>
      <c r="G225" s="84" t="n">
        <v>3.215</v>
      </c>
      <c r="H225" s="94" t="n">
        <f aca="false">VLOOKUP(E225,Calendar!$A$2:$G$49,2,FALSE())</f>
        <v>31</v>
      </c>
      <c r="I225" s="95" t="n">
        <f aca="false">VLOOKUP(E225,'FWD Curves'!$A$3:$E$40,4,FALSE())</f>
        <v>2.99</v>
      </c>
      <c r="J225" s="86" t="n">
        <f aca="false">(I225-G225)*H225*F225</f>
        <v>3487.49999999999</v>
      </c>
    </row>
    <row r="226" customFormat="false" ht="12.75" hidden="false" customHeight="false" outlineLevel="0" collapsed="false">
      <c r="A226" s="81" t="n">
        <v>37200</v>
      </c>
      <c r="B226" s="81" t="s">
        <v>38</v>
      </c>
      <c r="C226" s="81" t="s">
        <v>39</v>
      </c>
      <c r="D226" s="83"/>
      <c r="E226" s="23" t="n">
        <v>37469</v>
      </c>
      <c r="F226" s="83" t="n">
        <v>-500</v>
      </c>
      <c r="G226" s="84" t="n">
        <v>3.215</v>
      </c>
      <c r="H226" s="94" t="n">
        <f aca="false">VLOOKUP(E226,Calendar!$A$2:$G$49,2,FALSE())</f>
        <v>31</v>
      </c>
      <c r="I226" s="95" t="n">
        <f aca="false">VLOOKUP(E226,'FWD Curves'!$A$3:$E$40,4,FALSE())</f>
        <v>2.99</v>
      </c>
      <c r="J226" s="86" t="n">
        <f aca="false">(I226-G226)*H226*F226</f>
        <v>3487.49999999999</v>
      </c>
    </row>
    <row r="227" customFormat="false" ht="12.75" hidden="false" customHeight="false" outlineLevel="0" collapsed="false">
      <c r="A227" s="81" t="n">
        <v>37200</v>
      </c>
      <c r="B227" s="81" t="s">
        <v>38</v>
      </c>
      <c r="C227" s="81" t="s">
        <v>39</v>
      </c>
      <c r="D227" s="83"/>
      <c r="E227" s="23" t="n">
        <v>37500</v>
      </c>
      <c r="F227" s="83" t="n">
        <v>-500</v>
      </c>
      <c r="G227" s="84" t="n">
        <v>3.215</v>
      </c>
      <c r="H227" s="94" t="n">
        <f aca="false">VLOOKUP(E227,Calendar!$A$2:$G$49,2,FALSE())</f>
        <v>30</v>
      </c>
      <c r="I227" s="95" t="n">
        <f aca="false">VLOOKUP(E227,'FWD Curves'!$A$3:$E$40,4,FALSE())</f>
        <v>2.99</v>
      </c>
      <c r="J227" s="86" t="n">
        <f aca="false">(I227-G227)*H227*F227</f>
        <v>3374.99999999999</v>
      </c>
    </row>
    <row r="228" customFormat="false" ht="12.75" hidden="false" customHeight="false" outlineLevel="0" collapsed="false">
      <c r="A228" s="81" t="n">
        <v>37200</v>
      </c>
      <c r="B228" s="81" t="s">
        <v>38</v>
      </c>
      <c r="C228" s="81" t="s">
        <v>39</v>
      </c>
      <c r="D228" s="83"/>
      <c r="E228" s="23" t="n">
        <v>37530</v>
      </c>
      <c r="F228" s="83" t="n">
        <v>-500</v>
      </c>
      <c r="G228" s="84" t="n">
        <v>3.215</v>
      </c>
      <c r="H228" s="94" t="n">
        <f aca="false">VLOOKUP(E228,Calendar!$A$2:$G$49,2,FALSE())</f>
        <v>31</v>
      </c>
      <c r="I228" s="95" t="n">
        <f aca="false">VLOOKUP(E228,'FWD Curves'!$A$3:$E$40,4,FALSE())</f>
        <v>2.99</v>
      </c>
      <c r="J228" s="86" t="n">
        <f aca="false">(I228-G228)*H228*F228</f>
        <v>3487.49999999999</v>
      </c>
    </row>
    <row r="229" customFormat="false" ht="12.75" hidden="false" customHeight="false" outlineLevel="0" collapsed="false">
      <c r="A229" s="81" t="n">
        <v>37200</v>
      </c>
      <c r="B229" s="81" t="s">
        <v>38</v>
      </c>
      <c r="C229" s="81" t="s">
        <v>39</v>
      </c>
      <c r="D229" s="83"/>
      <c r="E229" s="23" t="n">
        <v>37561</v>
      </c>
      <c r="F229" s="83" t="n">
        <v>-500</v>
      </c>
      <c r="G229" s="84" t="n">
        <v>3.215</v>
      </c>
      <c r="H229" s="94" t="n">
        <f aca="false">VLOOKUP(E229,Calendar!$A$2:$G$49,2,FALSE())</f>
        <v>30</v>
      </c>
      <c r="I229" s="95" t="n">
        <f aca="false">VLOOKUP(E229,'FWD Curves'!$A$3:$E$40,4,FALSE())</f>
        <v>3.24</v>
      </c>
      <c r="J229" s="86" t="n">
        <f aca="false">(I229-G229)*H229*F229</f>
        <v>-375.000000000005</v>
      </c>
    </row>
    <row r="230" customFormat="false" ht="12.75" hidden="false" customHeight="false" outlineLevel="0" collapsed="false">
      <c r="A230" s="81" t="n">
        <v>37200</v>
      </c>
      <c r="B230" s="81" t="s">
        <v>38</v>
      </c>
      <c r="C230" s="81" t="s">
        <v>39</v>
      </c>
      <c r="D230" s="83"/>
      <c r="E230" s="23" t="n">
        <v>37591</v>
      </c>
      <c r="F230" s="83" t="n">
        <v>-500</v>
      </c>
      <c r="G230" s="84" t="n">
        <v>3.215</v>
      </c>
      <c r="H230" s="94" t="n">
        <f aca="false">VLOOKUP(E230,Calendar!$A$2:$G$49,2,FALSE())</f>
        <v>31</v>
      </c>
      <c r="I230" s="95" t="n">
        <f aca="false">VLOOKUP(E230,'FWD Curves'!$A$3:$E$40,4,FALSE())</f>
        <v>3.42</v>
      </c>
      <c r="J230" s="86" t="n">
        <f aca="false">(I230-G230)*H230*F230</f>
        <v>-3177.5</v>
      </c>
    </row>
    <row r="231" customFormat="false" ht="12.75" hidden="false" customHeight="false" outlineLevel="0" collapsed="false">
      <c r="A231" s="81" t="n">
        <v>37200</v>
      </c>
      <c r="B231" s="81" t="s">
        <v>38</v>
      </c>
      <c r="C231" s="81" t="s">
        <v>39</v>
      </c>
      <c r="D231" s="83"/>
      <c r="E231" s="23" t="n">
        <v>37226</v>
      </c>
      <c r="F231" s="83" t="n">
        <v>5000</v>
      </c>
      <c r="G231" s="84" t="n">
        <v>3.05</v>
      </c>
      <c r="H231" s="94" t="n">
        <f aca="false">VLOOKUP(E231,Calendar!$A$2:$G$49,2,FALSE())</f>
        <v>31</v>
      </c>
      <c r="I231" s="95" t="n">
        <f aca="false">VLOOKUP(E231,'FWD Curves'!$A$3:$E$40,4,FALSE())</f>
        <v>2.606</v>
      </c>
      <c r="J231" s="86" t="n">
        <f aca="false">(I231-G231)*H231*F231</f>
        <v>-68820</v>
      </c>
    </row>
    <row r="232" customFormat="false" ht="12.75" hidden="false" customHeight="false" outlineLevel="0" collapsed="false">
      <c r="A232" s="81" t="n">
        <v>37200</v>
      </c>
      <c r="B232" s="81" t="s">
        <v>38</v>
      </c>
      <c r="C232" s="81" t="s">
        <v>39</v>
      </c>
      <c r="D232" s="83"/>
      <c r="E232" s="23" t="n">
        <v>37257</v>
      </c>
      <c r="F232" s="83" t="n">
        <v>3000</v>
      </c>
      <c r="G232" s="84" t="n">
        <v>3.185</v>
      </c>
      <c r="H232" s="94" t="n">
        <f aca="false">VLOOKUP(E232,Calendar!$A$2:$G$49,2,FALSE())</f>
        <v>31</v>
      </c>
      <c r="I232" s="95" t="n">
        <f aca="false">VLOOKUP(E232,'FWD Curves'!$A$3:$E$40,4,FALSE())</f>
        <v>2.915</v>
      </c>
      <c r="J232" s="86" t="n">
        <f aca="false">(I232-G232)*H232*F232</f>
        <v>-25110</v>
      </c>
    </row>
    <row r="233" customFormat="false" ht="12.75" hidden="false" customHeight="false" outlineLevel="0" collapsed="false">
      <c r="A233" s="81" t="n">
        <v>37200</v>
      </c>
      <c r="B233" s="81" t="s">
        <v>38</v>
      </c>
      <c r="C233" s="81" t="s">
        <v>39</v>
      </c>
      <c r="D233" s="83"/>
      <c r="E233" s="23" t="n">
        <v>37288</v>
      </c>
      <c r="F233" s="83" t="n">
        <v>3000</v>
      </c>
      <c r="G233" s="84" t="n">
        <v>3.185</v>
      </c>
      <c r="H233" s="94" t="n">
        <f aca="false">VLOOKUP(E233,Calendar!$A$2:$G$49,2,FALSE())</f>
        <v>28</v>
      </c>
      <c r="I233" s="95" t="n">
        <f aca="false">VLOOKUP(E233,'FWD Curves'!$A$3:$E$40,4,FALSE())</f>
        <v>2.97</v>
      </c>
      <c r="J233" s="86" t="n">
        <f aca="false">(I233-G233)*H233*F233</f>
        <v>-18060</v>
      </c>
    </row>
    <row r="234" customFormat="false" ht="12.75" hidden="false" customHeight="false" outlineLevel="0" collapsed="false">
      <c r="A234" s="81" t="n">
        <v>37200</v>
      </c>
      <c r="B234" s="81" t="s">
        <v>38</v>
      </c>
      <c r="C234" s="81" t="s">
        <v>39</v>
      </c>
      <c r="D234" s="83"/>
      <c r="E234" s="23" t="n">
        <v>37316</v>
      </c>
      <c r="F234" s="83" t="n">
        <v>3000</v>
      </c>
      <c r="G234" s="84" t="n">
        <v>3.185</v>
      </c>
      <c r="H234" s="94" t="n">
        <f aca="false">VLOOKUP(E234,Calendar!$A$2:$G$49,2,FALSE())</f>
        <v>31</v>
      </c>
      <c r="I234" s="95" t="n">
        <f aca="false">VLOOKUP(E234,'FWD Curves'!$A$3:$E$40,4,FALSE())</f>
        <v>2.935</v>
      </c>
      <c r="J234" s="86" t="n">
        <f aca="false">(I234-G234)*H234*F234</f>
        <v>-23250</v>
      </c>
    </row>
    <row r="235" customFormat="false" ht="12.75" hidden="false" customHeight="false" outlineLevel="0" collapsed="false">
      <c r="A235" s="81" t="n">
        <v>37200</v>
      </c>
      <c r="B235" s="81" t="s">
        <v>38</v>
      </c>
      <c r="C235" s="81" t="s">
        <v>39</v>
      </c>
      <c r="D235" s="83"/>
      <c r="E235" s="23" t="n">
        <v>37347</v>
      </c>
      <c r="F235" s="83" t="n">
        <v>3000</v>
      </c>
      <c r="G235" s="84" t="n">
        <v>3.185</v>
      </c>
      <c r="H235" s="94" t="n">
        <f aca="false">VLOOKUP(E235,Calendar!$A$2:$G$49,2,FALSE())</f>
        <v>30</v>
      </c>
      <c r="I235" s="95" t="n">
        <f aca="false">VLOOKUP(E235,'FWD Curves'!$A$3:$E$40,4,FALSE())</f>
        <v>2.99</v>
      </c>
      <c r="J235" s="86" t="n">
        <f aca="false">(I235-G235)*H235*F235</f>
        <v>-17550</v>
      </c>
    </row>
    <row r="236" customFormat="false" ht="12.75" hidden="false" customHeight="false" outlineLevel="0" collapsed="false">
      <c r="A236" s="81" t="n">
        <v>37200</v>
      </c>
      <c r="B236" s="81" t="s">
        <v>38</v>
      </c>
      <c r="C236" s="81" t="s">
        <v>39</v>
      </c>
      <c r="D236" s="83"/>
      <c r="E236" s="23" t="n">
        <v>37377</v>
      </c>
      <c r="F236" s="83" t="n">
        <v>3000</v>
      </c>
      <c r="G236" s="84" t="n">
        <v>3.185</v>
      </c>
      <c r="H236" s="94" t="n">
        <f aca="false">VLOOKUP(E236,Calendar!$A$2:$G$49,2,FALSE())</f>
        <v>31</v>
      </c>
      <c r="I236" s="95" t="n">
        <f aca="false">VLOOKUP(E236,'FWD Curves'!$A$3:$E$40,4,FALSE())</f>
        <v>2.99</v>
      </c>
      <c r="J236" s="86" t="n">
        <f aca="false">(I236-G236)*H236*F236</f>
        <v>-18135</v>
      </c>
    </row>
    <row r="237" customFormat="false" ht="12.75" hidden="false" customHeight="false" outlineLevel="0" collapsed="false">
      <c r="A237" s="81" t="n">
        <v>37200</v>
      </c>
      <c r="B237" s="81" t="s">
        <v>38</v>
      </c>
      <c r="C237" s="81" t="s">
        <v>39</v>
      </c>
      <c r="D237" s="83"/>
      <c r="E237" s="23" t="n">
        <v>37408</v>
      </c>
      <c r="F237" s="83" t="n">
        <v>3000</v>
      </c>
      <c r="G237" s="84" t="n">
        <v>3.185</v>
      </c>
      <c r="H237" s="94" t="n">
        <f aca="false">VLOOKUP(E237,Calendar!$A$2:$G$49,2,FALSE())</f>
        <v>30</v>
      </c>
      <c r="I237" s="95" t="n">
        <f aca="false">VLOOKUP(E237,'FWD Curves'!$A$3:$E$40,4,FALSE())</f>
        <v>2.99</v>
      </c>
      <c r="J237" s="86" t="n">
        <f aca="false">(I237-G237)*H237*F237</f>
        <v>-17550</v>
      </c>
    </row>
    <row r="238" customFormat="false" ht="12.75" hidden="false" customHeight="false" outlineLevel="0" collapsed="false">
      <c r="A238" s="81" t="n">
        <v>37200</v>
      </c>
      <c r="B238" s="81" t="s">
        <v>38</v>
      </c>
      <c r="C238" s="81" t="s">
        <v>39</v>
      </c>
      <c r="D238" s="83"/>
      <c r="E238" s="23" t="n">
        <v>37438</v>
      </c>
      <c r="F238" s="83" t="n">
        <v>3000</v>
      </c>
      <c r="G238" s="84" t="n">
        <v>3.185</v>
      </c>
      <c r="H238" s="94" t="n">
        <f aca="false">VLOOKUP(E238,Calendar!$A$2:$G$49,2,FALSE())</f>
        <v>31</v>
      </c>
      <c r="I238" s="95" t="n">
        <f aca="false">VLOOKUP(E238,'FWD Curves'!$A$3:$E$40,4,FALSE())</f>
        <v>2.99</v>
      </c>
      <c r="J238" s="86" t="n">
        <f aca="false">(I238-G238)*H238*F238</f>
        <v>-18135</v>
      </c>
    </row>
    <row r="239" customFormat="false" ht="12.75" hidden="false" customHeight="false" outlineLevel="0" collapsed="false">
      <c r="A239" s="81" t="n">
        <v>37200</v>
      </c>
      <c r="B239" s="81" t="s">
        <v>38</v>
      </c>
      <c r="C239" s="81" t="s">
        <v>39</v>
      </c>
      <c r="D239" s="83"/>
      <c r="E239" s="23" t="n">
        <v>37469</v>
      </c>
      <c r="F239" s="83" t="n">
        <v>3000</v>
      </c>
      <c r="G239" s="84" t="n">
        <v>3.185</v>
      </c>
      <c r="H239" s="94" t="n">
        <f aca="false">VLOOKUP(E239,Calendar!$A$2:$G$49,2,FALSE())</f>
        <v>31</v>
      </c>
      <c r="I239" s="95" t="n">
        <f aca="false">VLOOKUP(E239,'FWD Curves'!$A$3:$E$40,4,FALSE())</f>
        <v>2.99</v>
      </c>
      <c r="J239" s="86" t="n">
        <f aca="false">(I239-G239)*H239*F239</f>
        <v>-18135</v>
      </c>
    </row>
    <row r="240" customFormat="false" ht="12.75" hidden="false" customHeight="false" outlineLevel="0" collapsed="false">
      <c r="A240" s="81" t="n">
        <v>37200</v>
      </c>
      <c r="B240" s="81" t="s">
        <v>38</v>
      </c>
      <c r="C240" s="81" t="s">
        <v>39</v>
      </c>
      <c r="D240" s="83"/>
      <c r="E240" s="23" t="n">
        <v>37500</v>
      </c>
      <c r="F240" s="83" t="n">
        <v>3000</v>
      </c>
      <c r="G240" s="84" t="n">
        <v>3.185</v>
      </c>
      <c r="H240" s="94" t="n">
        <f aca="false">VLOOKUP(E240,Calendar!$A$2:$G$49,2,FALSE())</f>
        <v>30</v>
      </c>
      <c r="I240" s="95" t="n">
        <f aca="false">VLOOKUP(E240,'FWD Curves'!$A$3:$E$40,4,FALSE())</f>
        <v>2.99</v>
      </c>
      <c r="J240" s="86" t="n">
        <f aca="false">(I240-G240)*H240*F240</f>
        <v>-17550</v>
      </c>
    </row>
    <row r="241" customFormat="false" ht="12.75" hidden="false" customHeight="false" outlineLevel="0" collapsed="false">
      <c r="A241" s="81" t="n">
        <v>37200</v>
      </c>
      <c r="B241" s="81" t="s">
        <v>38</v>
      </c>
      <c r="C241" s="81" t="s">
        <v>39</v>
      </c>
      <c r="D241" s="83"/>
      <c r="E241" s="23" t="n">
        <v>37530</v>
      </c>
      <c r="F241" s="83" t="n">
        <v>3000</v>
      </c>
      <c r="G241" s="84" t="n">
        <v>3.185</v>
      </c>
      <c r="H241" s="94" t="n">
        <f aca="false">VLOOKUP(E241,Calendar!$A$2:$G$49,2,FALSE())</f>
        <v>31</v>
      </c>
      <c r="I241" s="95" t="n">
        <f aca="false">VLOOKUP(E241,'FWD Curves'!$A$3:$E$40,4,FALSE())</f>
        <v>2.99</v>
      </c>
      <c r="J241" s="86" t="n">
        <f aca="false">(I241-G241)*H241*F241</f>
        <v>-18135</v>
      </c>
    </row>
    <row r="242" customFormat="false" ht="12.75" hidden="false" customHeight="false" outlineLevel="0" collapsed="false">
      <c r="A242" s="81" t="n">
        <v>37200</v>
      </c>
      <c r="B242" s="81" t="s">
        <v>38</v>
      </c>
      <c r="C242" s="81" t="s">
        <v>39</v>
      </c>
      <c r="D242" s="83"/>
      <c r="E242" s="23" t="n">
        <v>37561</v>
      </c>
      <c r="F242" s="83" t="n">
        <v>3000</v>
      </c>
      <c r="G242" s="84" t="n">
        <v>3.185</v>
      </c>
      <c r="H242" s="94" t="n">
        <f aca="false">VLOOKUP(E242,Calendar!$A$2:$G$49,2,FALSE())</f>
        <v>30</v>
      </c>
      <c r="I242" s="95" t="n">
        <f aca="false">VLOOKUP(E242,'FWD Curves'!$A$3:$E$40,4,FALSE())</f>
        <v>3.24</v>
      </c>
      <c r="J242" s="86" t="n">
        <f aca="false">(I242-G242)*H242*F242</f>
        <v>4950.00000000002</v>
      </c>
    </row>
    <row r="243" customFormat="false" ht="12.75" hidden="false" customHeight="false" outlineLevel="0" collapsed="false">
      <c r="A243" s="81" t="n">
        <v>37200</v>
      </c>
      <c r="B243" s="81" t="s">
        <v>38</v>
      </c>
      <c r="C243" s="81" t="s">
        <v>39</v>
      </c>
      <c r="D243" s="83"/>
      <c r="E243" s="23" t="n">
        <v>37591</v>
      </c>
      <c r="F243" s="83" t="n">
        <v>3000</v>
      </c>
      <c r="G243" s="84" t="n">
        <v>3.185</v>
      </c>
      <c r="H243" s="94" t="n">
        <f aca="false">VLOOKUP(E243,Calendar!$A$2:$G$49,2,FALSE())</f>
        <v>31</v>
      </c>
      <c r="I243" s="95" t="n">
        <f aca="false">VLOOKUP(E243,'FWD Curves'!$A$3:$E$40,4,FALSE())</f>
        <v>3.42</v>
      </c>
      <c r="J243" s="86" t="n">
        <f aca="false">(I243-G243)*H243*F243</f>
        <v>21855</v>
      </c>
    </row>
    <row r="244" customFormat="false" ht="12.75" hidden="false" customHeight="false" outlineLevel="0" collapsed="false">
      <c r="A244" s="81" t="n">
        <v>37200</v>
      </c>
      <c r="B244" s="81" t="s">
        <v>38</v>
      </c>
      <c r="C244" s="81" t="s">
        <v>39</v>
      </c>
      <c r="D244" s="83"/>
      <c r="E244" s="23" t="n">
        <v>37257</v>
      </c>
      <c r="F244" s="83" t="n">
        <v>500</v>
      </c>
      <c r="G244" s="84" t="n">
        <v>3.165</v>
      </c>
      <c r="H244" s="94" t="n">
        <f aca="false">VLOOKUP(E244,Calendar!$A$2:$G$49,2,FALSE())</f>
        <v>31</v>
      </c>
      <c r="I244" s="95" t="n">
        <f aca="false">VLOOKUP(E244,'FWD Curves'!$A$3:$E$40,4,FALSE())</f>
        <v>2.915</v>
      </c>
      <c r="J244" s="86" t="n">
        <f aca="false">(I244-G244)*H244*F244</f>
        <v>-3875</v>
      </c>
    </row>
    <row r="245" customFormat="false" ht="12.75" hidden="false" customHeight="false" outlineLevel="0" collapsed="false">
      <c r="A245" s="81" t="n">
        <v>37200</v>
      </c>
      <c r="B245" s="81" t="s">
        <v>38</v>
      </c>
      <c r="C245" s="81" t="s">
        <v>39</v>
      </c>
      <c r="D245" s="83"/>
      <c r="E245" s="23" t="n">
        <v>37288</v>
      </c>
      <c r="F245" s="83" t="n">
        <v>500</v>
      </c>
      <c r="G245" s="84" t="n">
        <v>3.165</v>
      </c>
      <c r="H245" s="94" t="n">
        <f aca="false">VLOOKUP(E245,Calendar!$A$2:$G$49,2,FALSE())</f>
        <v>28</v>
      </c>
      <c r="I245" s="95" t="n">
        <f aca="false">VLOOKUP(E245,'FWD Curves'!$A$3:$E$40,4,FALSE())</f>
        <v>2.97</v>
      </c>
      <c r="J245" s="86" t="n">
        <f aca="false">(I245-G245)*H245*F245</f>
        <v>-2730</v>
      </c>
    </row>
    <row r="246" customFormat="false" ht="12.75" hidden="false" customHeight="false" outlineLevel="0" collapsed="false">
      <c r="A246" s="81" t="n">
        <v>37200</v>
      </c>
      <c r="B246" s="81" t="s">
        <v>38</v>
      </c>
      <c r="C246" s="81" t="s">
        <v>39</v>
      </c>
      <c r="D246" s="83"/>
      <c r="E246" s="23" t="n">
        <v>37316</v>
      </c>
      <c r="F246" s="83" t="n">
        <v>500</v>
      </c>
      <c r="G246" s="84" t="n">
        <v>3.165</v>
      </c>
      <c r="H246" s="94" t="n">
        <f aca="false">VLOOKUP(E246,Calendar!$A$2:$G$49,2,FALSE())</f>
        <v>31</v>
      </c>
      <c r="I246" s="95" t="n">
        <f aca="false">VLOOKUP(E246,'FWD Curves'!$A$3:$E$40,4,FALSE())</f>
        <v>2.935</v>
      </c>
      <c r="J246" s="86" t="n">
        <f aca="false">(I246-G246)*H246*F246</f>
        <v>-3565</v>
      </c>
    </row>
    <row r="247" customFormat="false" ht="12.75" hidden="false" customHeight="false" outlineLevel="0" collapsed="false">
      <c r="A247" s="81" t="n">
        <v>37200</v>
      </c>
      <c r="B247" s="81" t="s">
        <v>38</v>
      </c>
      <c r="C247" s="81" t="s">
        <v>39</v>
      </c>
      <c r="D247" s="83"/>
      <c r="E247" s="23" t="n">
        <v>37347</v>
      </c>
      <c r="F247" s="83" t="n">
        <v>500</v>
      </c>
      <c r="G247" s="84" t="n">
        <v>3.165</v>
      </c>
      <c r="H247" s="94" t="n">
        <f aca="false">VLOOKUP(E247,Calendar!$A$2:$G$49,2,FALSE())</f>
        <v>30</v>
      </c>
      <c r="I247" s="95" t="n">
        <f aca="false">VLOOKUP(E247,'FWD Curves'!$A$3:$E$40,4,FALSE())</f>
        <v>2.99</v>
      </c>
      <c r="J247" s="86" t="n">
        <f aca="false">(I247-G247)*H247*F247</f>
        <v>-2625</v>
      </c>
    </row>
    <row r="248" customFormat="false" ht="12.75" hidden="false" customHeight="false" outlineLevel="0" collapsed="false">
      <c r="A248" s="81" t="n">
        <v>37200</v>
      </c>
      <c r="B248" s="81" t="s">
        <v>38</v>
      </c>
      <c r="C248" s="81" t="s">
        <v>39</v>
      </c>
      <c r="D248" s="83"/>
      <c r="E248" s="23" t="n">
        <v>37377</v>
      </c>
      <c r="F248" s="83" t="n">
        <v>500</v>
      </c>
      <c r="G248" s="84" t="n">
        <v>3.165</v>
      </c>
      <c r="H248" s="94" t="n">
        <f aca="false">VLOOKUP(E248,Calendar!$A$2:$G$49,2,FALSE())</f>
        <v>31</v>
      </c>
      <c r="I248" s="95" t="n">
        <f aca="false">VLOOKUP(E248,'FWD Curves'!$A$3:$E$40,4,FALSE())</f>
        <v>2.99</v>
      </c>
      <c r="J248" s="86" t="n">
        <f aca="false">(I248-G248)*H248*F248</f>
        <v>-2712.5</v>
      </c>
    </row>
    <row r="249" customFormat="false" ht="12.75" hidden="false" customHeight="false" outlineLevel="0" collapsed="false">
      <c r="A249" s="81" t="n">
        <v>37200</v>
      </c>
      <c r="B249" s="81" t="s">
        <v>38</v>
      </c>
      <c r="C249" s="81" t="s">
        <v>39</v>
      </c>
      <c r="D249" s="83"/>
      <c r="E249" s="23" t="n">
        <v>37408</v>
      </c>
      <c r="F249" s="83" t="n">
        <v>500</v>
      </c>
      <c r="G249" s="84" t="n">
        <v>3.165</v>
      </c>
      <c r="H249" s="94" t="n">
        <f aca="false">VLOOKUP(E249,Calendar!$A$2:$G$49,2,FALSE())</f>
        <v>30</v>
      </c>
      <c r="I249" s="95" t="n">
        <f aca="false">VLOOKUP(E249,'FWD Curves'!$A$3:$E$40,4,FALSE())</f>
        <v>2.99</v>
      </c>
      <c r="J249" s="86" t="n">
        <f aca="false">(I249-G249)*H249*F249</f>
        <v>-2625</v>
      </c>
    </row>
    <row r="250" customFormat="false" ht="12.75" hidden="false" customHeight="false" outlineLevel="0" collapsed="false">
      <c r="A250" s="81" t="n">
        <v>37200</v>
      </c>
      <c r="B250" s="81" t="s">
        <v>38</v>
      </c>
      <c r="C250" s="81" t="s">
        <v>39</v>
      </c>
      <c r="D250" s="83"/>
      <c r="E250" s="23" t="n">
        <v>37438</v>
      </c>
      <c r="F250" s="83" t="n">
        <v>500</v>
      </c>
      <c r="G250" s="84" t="n">
        <v>3.165</v>
      </c>
      <c r="H250" s="94" t="n">
        <f aca="false">VLOOKUP(E250,Calendar!$A$2:$G$49,2,FALSE())</f>
        <v>31</v>
      </c>
      <c r="I250" s="95" t="n">
        <f aca="false">VLOOKUP(E250,'FWD Curves'!$A$3:$E$40,4,FALSE())</f>
        <v>2.99</v>
      </c>
      <c r="J250" s="86" t="n">
        <f aca="false">(I250-G250)*H250*F250</f>
        <v>-2712.5</v>
      </c>
    </row>
    <row r="251" customFormat="false" ht="12.75" hidden="false" customHeight="false" outlineLevel="0" collapsed="false">
      <c r="A251" s="81" t="n">
        <v>37200</v>
      </c>
      <c r="B251" s="81" t="s">
        <v>38</v>
      </c>
      <c r="C251" s="81" t="s">
        <v>39</v>
      </c>
      <c r="D251" s="83"/>
      <c r="E251" s="23" t="n">
        <v>37469</v>
      </c>
      <c r="F251" s="83" t="n">
        <v>500</v>
      </c>
      <c r="G251" s="84" t="n">
        <v>3.165</v>
      </c>
      <c r="H251" s="94" t="n">
        <f aca="false">VLOOKUP(E251,Calendar!$A$2:$G$49,2,FALSE())</f>
        <v>31</v>
      </c>
      <c r="I251" s="95" t="n">
        <f aca="false">VLOOKUP(E251,'FWD Curves'!$A$3:$E$40,4,FALSE())</f>
        <v>2.99</v>
      </c>
      <c r="J251" s="86" t="n">
        <f aca="false">(I251-G251)*H251*F251</f>
        <v>-2712.5</v>
      </c>
    </row>
    <row r="252" customFormat="false" ht="12.75" hidden="false" customHeight="false" outlineLevel="0" collapsed="false">
      <c r="A252" s="81" t="n">
        <v>37200</v>
      </c>
      <c r="B252" s="81" t="s">
        <v>38</v>
      </c>
      <c r="C252" s="81" t="s">
        <v>39</v>
      </c>
      <c r="D252" s="83"/>
      <c r="E252" s="23" t="n">
        <v>37500</v>
      </c>
      <c r="F252" s="83" t="n">
        <v>500</v>
      </c>
      <c r="G252" s="84" t="n">
        <v>3.165</v>
      </c>
      <c r="H252" s="94" t="n">
        <f aca="false">VLOOKUP(E252,Calendar!$A$2:$G$49,2,FALSE())</f>
        <v>30</v>
      </c>
      <c r="I252" s="95" t="n">
        <f aca="false">VLOOKUP(E252,'FWD Curves'!$A$3:$E$40,4,FALSE())</f>
        <v>2.99</v>
      </c>
      <c r="J252" s="86" t="n">
        <f aca="false">(I252-G252)*H252*F252</f>
        <v>-2625</v>
      </c>
    </row>
    <row r="253" customFormat="false" ht="12.75" hidden="false" customHeight="false" outlineLevel="0" collapsed="false">
      <c r="A253" s="81" t="n">
        <v>37200</v>
      </c>
      <c r="B253" s="81" t="s">
        <v>38</v>
      </c>
      <c r="C253" s="81" t="s">
        <v>39</v>
      </c>
      <c r="D253" s="83"/>
      <c r="E253" s="23" t="n">
        <v>37530</v>
      </c>
      <c r="F253" s="83" t="n">
        <v>500</v>
      </c>
      <c r="G253" s="84" t="n">
        <v>3.165</v>
      </c>
      <c r="H253" s="94" t="n">
        <f aca="false">VLOOKUP(E253,Calendar!$A$2:$G$49,2,FALSE())</f>
        <v>31</v>
      </c>
      <c r="I253" s="95" t="n">
        <f aca="false">VLOOKUP(E253,'FWD Curves'!$A$3:$E$40,4,FALSE())</f>
        <v>2.99</v>
      </c>
      <c r="J253" s="86" t="n">
        <f aca="false">(I253-G253)*H253*F253</f>
        <v>-2712.5</v>
      </c>
    </row>
    <row r="254" customFormat="false" ht="12.75" hidden="false" customHeight="false" outlineLevel="0" collapsed="false">
      <c r="A254" s="81" t="n">
        <v>37200</v>
      </c>
      <c r="B254" s="81" t="s">
        <v>38</v>
      </c>
      <c r="C254" s="81" t="s">
        <v>39</v>
      </c>
      <c r="D254" s="83"/>
      <c r="E254" s="23" t="n">
        <v>37561</v>
      </c>
      <c r="F254" s="83" t="n">
        <v>500</v>
      </c>
      <c r="G254" s="84" t="n">
        <v>3.165</v>
      </c>
      <c r="H254" s="94" t="n">
        <f aca="false">VLOOKUP(E254,Calendar!$A$2:$G$49,2,FALSE())</f>
        <v>30</v>
      </c>
      <c r="I254" s="95" t="n">
        <f aca="false">VLOOKUP(E254,'FWD Curves'!$A$3:$E$40,4,FALSE())</f>
        <v>3.24</v>
      </c>
      <c r="J254" s="86" t="n">
        <f aca="false">(I254-G254)*H254*F254</f>
        <v>1125</v>
      </c>
    </row>
    <row r="255" customFormat="false" ht="12.75" hidden="false" customHeight="false" outlineLevel="0" collapsed="false">
      <c r="A255" s="81" t="n">
        <v>37200</v>
      </c>
      <c r="B255" s="81" t="s">
        <v>38</v>
      </c>
      <c r="C255" s="81" t="s">
        <v>39</v>
      </c>
      <c r="D255" s="83"/>
      <c r="E255" s="23" t="n">
        <v>37591</v>
      </c>
      <c r="F255" s="83" t="n">
        <v>500</v>
      </c>
      <c r="G255" s="84" t="n">
        <v>3.165</v>
      </c>
      <c r="H255" s="94" t="n">
        <f aca="false">VLOOKUP(E255,Calendar!$A$2:$G$49,2,FALSE())</f>
        <v>31</v>
      </c>
      <c r="I255" s="95" t="n">
        <f aca="false">VLOOKUP(E255,'FWD Curves'!$A$3:$E$40,4,FALSE())</f>
        <v>3.42</v>
      </c>
      <c r="J255" s="86" t="n">
        <f aca="false">(I255-G255)*H255*F255</f>
        <v>3952.5</v>
      </c>
    </row>
    <row r="256" customFormat="false" ht="12.75" hidden="false" customHeight="false" outlineLevel="0" collapsed="false">
      <c r="A256" s="81" t="n">
        <v>37200</v>
      </c>
      <c r="B256" s="81" t="s">
        <v>38</v>
      </c>
      <c r="C256" s="81" t="s">
        <v>39</v>
      </c>
      <c r="D256" s="83"/>
      <c r="E256" s="23" t="n">
        <v>37226</v>
      </c>
      <c r="F256" s="83" t="n">
        <v>5000</v>
      </c>
      <c r="G256" s="84" t="n">
        <v>2.9</v>
      </c>
      <c r="H256" s="94" t="n">
        <f aca="false">VLOOKUP(E256,Calendar!$A$2:$G$49,2,FALSE())</f>
        <v>31</v>
      </c>
      <c r="I256" s="95" t="n">
        <f aca="false">VLOOKUP(E256,'FWD Curves'!$A$3:$E$40,4,FALSE())</f>
        <v>2.606</v>
      </c>
      <c r="J256" s="86" t="n">
        <f aca="false">(I256-G256)*H256*F256</f>
        <v>-45570</v>
      </c>
    </row>
    <row r="257" customFormat="false" ht="12.75" hidden="false" customHeight="false" outlineLevel="0" collapsed="false">
      <c r="A257" s="81" t="n">
        <v>37200</v>
      </c>
      <c r="B257" s="81" t="s">
        <v>38</v>
      </c>
      <c r="C257" s="81" t="s">
        <v>39</v>
      </c>
      <c r="D257" s="83"/>
      <c r="E257" s="23" t="n">
        <v>37257</v>
      </c>
      <c r="F257" s="83" t="n">
        <v>500</v>
      </c>
      <c r="G257" s="84" t="n">
        <v>3.125</v>
      </c>
      <c r="H257" s="94" t="n">
        <f aca="false">VLOOKUP(E257,Calendar!$A$2:$G$49,2,FALSE())</f>
        <v>31</v>
      </c>
      <c r="I257" s="95" t="n">
        <f aca="false">VLOOKUP(E257,'FWD Curves'!$A$3:$E$40,4,FALSE())</f>
        <v>2.915</v>
      </c>
      <c r="J257" s="86" t="n">
        <f aca="false">(I257-G257)*H257*F257</f>
        <v>-3255</v>
      </c>
    </row>
    <row r="258" customFormat="false" ht="12.75" hidden="false" customHeight="false" outlineLevel="0" collapsed="false">
      <c r="A258" s="81" t="n">
        <v>37200</v>
      </c>
      <c r="B258" s="81" t="s">
        <v>38</v>
      </c>
      <c r="C258" s="81" t="s">
        <v>39</v>
      </c>
      <c r="D258" s="83"/>
      <c r="E258" s="23" t="n">
        <v>37288</v>
      </c>
      <c r="F258" s="83" t="n">
        <v>500</v>
      </c>
      <c r="G258" s="84" t="n">
        <v>3.125</v>
      </c>
      <c r="H258" s="94" t="n">
        <f aca="false">VLOOKUP(E258,Calendar!$A$2:$G$49,2,FALSE())</f>
        <v>28</v>
      </c>
      <c r="I258" s="95" t="n">
        <f aca="false">VLOOKUP(E258,'FWD Curves'!$A$3:$E$40,4,FALSE())</f>
        <v>2.97</v>
      </c>
      <c r="J258" s="86" t="n">
        <f aca="false">(I258-G258)*H258*F258</f>
        <v>-2170</v>
      </c>
    </row>
    <row r="259" customFormat="false" ht="12.75" hidden="false" customHeight="false" outlineLevel="0" collapsed="false">
      <c r="A259" s="81" t="n">
        <v>37200</v>
      </c>
      <c r="B259" s="81" t="s">
        <v>38</v>
      </c>
      <c r="C259" s="81" t="s">
        <v>39</v>
      </c>
      <c r="D259" s="83"/>
      <c r="E259" s="23" t="n">
        <v>37316</v>
      </c>
      <c r="F259" s="83" t="n">
        <v>500</v>
      </c>
      <c r="G259" s="84" t="n">
        <v>3.125</v>
      </c>
      <c r="H259" s="94" t="n">
        <f aca="false">VLOOKUP(E259,Calendar!$A$2:$G$49,2,FALSE())</f>
        <v>31</v>
      </c>
      <c r="I259" s="95" t="n">
        <f aca="false">VLOOKUP(E259,'FWD Curves'!$A$3:$E$40,4,FALSE())</f>
        <v>2.935</v>
      </c>
      <c r="J259" s="86" t="n">
        <f aca="false">(I259-G259)*H259*F259</f>
        <v>-2945</v>
      </c>
    </row>
    <row r="260" customFormat="false" ht="12.75" hidden="false" customHeight="false" outlineLevel="0" collapsed="false">
      <c r="A260" s="81" t="n">
        <v>37200</v>
      </c>
      <c r="B260" s="81" t="s">
        <v>38</v>
      </c>
      <c r="C260" s="81" t="s">
        <v>39</v>
      </c>
      <c r="D260" s="83"/>
      <c r="E260" s="23" t="n">
        <v>37347</v>
      </c>
      <c r="F260" s="83" t="n">
        <v>500</v>
      </c>
      <c r="G260" s="84" t="n">
        <v>3.125</v>
      </c>
      <c r="H260" s="94" t="n">
        <f aca="false">VLOOKUP(E260,Calendar!$A$2:$G$49,2,FALSE())</f>
        <v>30</v>
      </c>
      <c r="I260" s="95" t="n">
        <f aca="false">VLOOKUP(E260,'FWD Curves'!$A$3:$E$40,4,FALSE())</f>
        <v>2.99</v>
      </c>
      <c r="J260" s="86" t="n">
        <f aca="false">(I260-G260)*H260*F260</f>
        <v>-2025</v>
      </c>
    </row>
    <row r="261" customFormat="false" ht="12.75" hidden="false" customHeight="false" outlineLevel="0" collapsed="false">
      <c r="A261" s="81" t="n">
        <v>37200</v>
      </c>
      <c r="B261" s="81" t="s">
        <v>38</v>
      </c>
      <c r="C261" s="81" t="s">
        <v>39</v>
      </c>
      <c r="D261" s="83"/>
      <c r="E261" s="23" t="n">
        <v>37377</v>
      </c>
      <c r="F261" s="83" t="n">
        <v>500</v>
      </c>
      <c r="G261" s="84" t="n">
        <v>3.125</v>
      </c>
      <c r="H261" s="94" t="n">
        <f aca="false">VLOOKUP(E261,Calendar!$A$2:$G$49,2,FALSE())</f>
        <v>31</v>
      </c>
      <c r="I261" s="95" t="n">
        <f aca="false">VLOOKUP(E261,'FWD Curves'!$A$3:$E$40,4,FALSE())</f>
        <v>2.99</v>
      </c>
      <c r="J261" s="86" t="n">
        <f aca="false">(I261-G261)*H261*F261</f>
        <v>-2092.5</v>
      </c>
    </row>
    <row r="262" customFormat="false" ht="12.75" hidden="false" customHeight="false" outlineLevel="0" collapsed="false">
      <c r="A262" s="81" t="n">
        <v>37200</v>
      </c>
      <c r="B262" s="81" t="s">
        <v>38</v>
      </c>
      <c r="C262" s="81" t="s">
        <v>39</v>
      </c>
      <c r="D262" s="83"/>
      <c r="E262" s="23" t="n">
        <v>37408</v>
      </c>
      <c r="F262" s="83" t="n">
        <v>500</v>
      </c>
      <c r="G262" s="84" t="n">
        <v>3.125</v>
      </c>
      <c r="H262" s="94" t="n">
        <f aca="false">VLOOKUP(E262,Calendar!$A$2:$G$49,2,FALSE())</f>
        <v>30</v>
      </c>
      <c r="I262" s="95" t="n">
        <f aca="false">VLOOKUP(E262,'FWD Curves'!$A$3:$E$40,4,FALSE())</f>
        <v>2.99</v>
      </c>
      <c r="J262" s="86" t="n">
        <f aca="false">(I262-G262)*H262*F262</f>
        <v>-2025</v>
      </c>
    </row>
    <row r="263" customFormat="false" ht="12.75" hidden="false" customHeight="false" outlineLevel="0" collapsed="false">
      <c r="A263" s="81" t="n">
        <v>37200</v>
      </c>
      <c r="B263" s="81" t="s">
        <v>38</v>
      </c>
      <c r="C263" s="81" t="s">
        <v>39</v>
      </c>
      <c r="D263" s="83"/>
      <c r="E263" s="23" t="n">
        <v>37438</v>
      </c>
      <c r="F263" s="83" t="n">
        <v>500</v>
      </c>
      <c r="G263" s="84" t="n">
        <v>3.125</v>
      </c>
      <c r="H263" s="94" t="n">
        <f aca="false">VLOOKUP(E263,Calendar!$A$2:$G$49,2,FALSE())</f>
        <v>31</v>
      </c>
      <c r="I263" s="95" t="n">
        <f aca="false">VLOOKUP(E263,'FWD Curves'!$A$3:$E$40,4,FALSE())</f>
        <v>2.99</v>
      </c>
      <c r="J263" s="86" t="n">
        <f aca="false">(I263-G263)*H263*F263</f>
        <v>-2092.5</v>
      </c>
    </row>
    <row r="264" customFormat="false" ht="12.75" hidden="false" customHeight="false" outlineLevel="0" collapsed="false">
      <c r="A264" s="81" t="n">
        <v>37200</v>
      </c>
      <c r="B264" s="81" t="s">
        <v>38</v>
      </c>
      <c r="C264" s="81" t="s">
        <v>39</v>
      </c>
      <c r="D264" s="83"/>
      <c r="E264" s="23" t="n">
        <v>37469</v>
      </c>
      <c r="F264" s="83" t="n">
        <v>500</v>
      </c>
      <c r="G264" s="84" t="n">
        <v>3.125</v>
      </c>
      <c r="H264" s="94" t="n">
        <f aca="false">VLOOKUP(E264,Calendar!$A$2:$G$49,2,FALSE())</f>
        <v>31</v>
      </c>
      <c r="I264" s="95" t="n">
        <f aca="false">VLOOKUP(E264,'FWD Curves'!$A$3:$E$40,4,FALSE())</f>
        <v>2.99</v>
      </c>
      <c r="J264" s="86" t="n">
        <f aca="false">(I264-G264)*H264*F264</f>
        <v>-2092.5</v>
      </c>
    </row>
    <row r="265" customFormat="false" ht="12.75" hidden="false" customHeight="false" outlineLevel="0" collapsed="false">
      <c r="A265" s="81" t="n">
        <v>37200</v>
      </c>
      <c r="B265" s="81" t="s">
        <v>38</v>
      </c>
      <c r="C265" s="81" t="s">
        <v>39</v>
      </c>
      <c r="D265" s="83"/>
      <c r="E265" s="23" t="n">
        <v>37500</v>
      </c>
      <c r="F265" s="83" t="n">
        <v>500</v>
      </c>
      <c r="G265" s="84" t="n">
        <v>3.125</v>
      </c>
      <c r="H265" s="94" t="n">
        <f aca="false">VLOOKUP(E265,Calendar!$A$2:$G$49,2,FALSE())</f>
        <v>30</v>
      </c>
      <c r="I265" s="95" t="n">
        <f aca="false">VLOOKUP(E265,'FWD Curves'!$A$3:$E$40,4,FALSE())</f>
        <v>2.99</v>
      </c>
      <c r="J265" s="86" t="n">
        <f aca="false">(I265-G265)*H265*F265</f>
        <v>-2025</v>
      </c>
    </row>
    <row r="266" customFormat="false" ht="12.75" hidden="false" customHeight="false" outlineLevel="0" collapsed="false">
      <c r="A266" s="81" t="n">
        <v>37200</v>
      </c>
      <c r="B266" s="81" t="s">
        <v>38</v>
      </c>
      <c r="C266" s="81" t="s">
        <v>39</v>
      </c>
      <c r="D266" s="83"/>
      <c r="E266" s="23" t="n">
        <v>37530</v>
      </c>
      <c r="F266" s="83" t="n">
        <v>500</v>
      </c>
      <c r="G266" s="84" t="n">
        <v>3.125</v>
      </c>
      <c r="H266" s="94" t="n">
        <f aca="false">VLOOKUP(E266,Calendar!$A$2:$G$49,2,FALSE())</f>
        <v>31</v>
      </c>
      <c r="I266" s="95" t="n">
        <f aca="false">VLOOKUP(E266,'FWD Curves'!$A$3:$E$40,4,FALSE())</f>
        <v>2.99</v>
      </c>
      <c r="J266" s="86" t="n">
        <f aca="false">(I266-G266)*H266*F266</f>
        <v>-2092.5</v>
      </c>
    </row>
    <row r="267" customFormat="false" ht="12.75" hidden="false" customHeight="false" outlineLevel="0" collapsed="false">
      <c r="A267" s="81" t="n">
        <v>37200</v>
      </c>
      <c r="B267" s="81" t="s">
        <v>38</v>
      </c>
      <c r="C267" s="81" t="s">
        <v>39</v>
      </c>
      <c r="D267" s="83"/>
      <c r="E267" s="23" t="n">
        <v>37561</v>
      </c>
      <c r="F267" s="83" t="n">
        <v>500</v>
      </c>
      <c r="G267" s="84" t="n">
        <v>3.125</v>
      </c>
      <c r="H267" s="94" t="n">
        <f aca="false">VLOOKUP(E267,Calendar!$A$2:$G$49,2,FALSE())</f>
        <v>30</v>
      </c>
      <c r="I267" s="95" t="n">
        <f aca="false">VLOOKUP(E267,'FWD Curves'!$A$3:$E$40,4,FALSE())</f>
        <v>3.24</v>
      </c>
      <c r="J267" s="86" t="n">
        <f aca="false">(I267-G267)*H267*F267</f>
        <v>1725</v>
      </c>
    </row>
    <row r="268" customFormat="false" ht="12.75" hidden="false" customHeight="false" outlineLevel="0" collapsed="false">
      <c r="A268" s="81" t="n">
        <v>37200</v>
      </c>
      <c r="B268" s="81" t="s">
        <v>38</v>
      </c>
      <c r="C268" s="81" t="s">
        <v>39</v>
      </c>
      <c r="D268" s="83"/>
      <c r="E268" s="23" t="n">
        <v>37591</v>
      </c>
      <c r="F268" s="83" t="n">
        <v>500</v>
      </c>
      <c r="G268" s="84" t="n">
        <v>3.125</v>
      </c>
      <c r="H268" s="94" t="n">
        <f aca="false">VLOOKUP(E268,Calendar!$A$2:$G$49,2,FALSE())</f>
        <v>31</v>
      </c>
      <c r="I268" s="95" t="n">
        <f aca="false">VLOOKUP(E268,'FWD Curves'!$A$3:$E$40,4,FALSE())</f>
        <v>3.42</v>
      </c>
      <c r="J268" s="86" t="n">
        <f aca="false">(I268-G268)*H268*F268</f>
        <v>4572.5</v>
      </c>
    </row>
    <row r="269" customFormat="false" ht="12.75" hidden="false" customHeight="false" outlineLevel="0" collapsed="false">
      <c r="A269" s="81" t="n">
        <v>37201</v>
      </c>
      <c r="B269" s="81" t="s">
        <v>38</v>
      </c>
      <c r="C269" s="81" t="s">
        <v>39</v>
      </c>
      <c r="D269" s="83"/>
      <c r="E269" s="23" t="n">
        <v>37226</v>
      </c>
      <c r="F269" s="83" t="n">
        <v>5000</v>
      </c>
      <c r="G269" s="84" t="n">
        <v>2.815</v>
      </c>
      <c r="H269" s="94" t="n">
        <f aca="false">VLOOKUP(E269,Calendar!$A$2:$G$49,2,FALSE())</f>
        <v>31</v>
      </c>
      <c r="I269" s="95" t="n">
        <f aca="false">VLOOKUP(E269,'FWD Curves'!$A$3:$E$40,4,FALSE())</f>
        <v>2.606</v>
      </c>
      <c r="J269" s="86" t="n">
        <f aca="false">(I269-G269)*H269*F269</f>
        <v>-32395</v>
      </c>
    </row>
    <row r="270" customFormat="false" ht="12.75" hidden="false" customHeight="false" outlineLevel="0" collapsed="false">
      <c r="A270" s="81" t="n">
        <v>37201</v>
      </c>
      <c r="B270" s="81" t="s">
        <v>38</v>
      </c>
      <c r="C270" s="81" t="s">
        <v>39</v>
      </c>
      <c r="D270" s="83"/>
      <c r="E270" s="23" t="n">
        <v>37226</v>
      </c>
      <c r="F270" s="83" t="n">
        <v>-5000</v>
      </c>
      <c r="G270" s="84" t="n">
        <v>2.835</v>
      </c>
      <c r="H270" s="94" t="n">
        <f aca="false">VLOOKUP(E270,Calendar!$A$2:$G$49,2,FALSE())</f>
        <v>31</v>
      </c>
      <c r="I270" s="95" t="n">
        <f aca="false">VLOOKUP(E270,'FWD Curves'!$A$3:$E$40,4,FALSE())</f>
        <v>2.606</v>
      </c>
      <c r="J270" s="86" t="n">
        <f aca="false">(I270-G270)*H270*F270</f>
        <v>35495</v>
      </c>
    </row>
    <row r="271" customFormat="false" ht="12.75" hidden="false" customHeight="false" outlineLevel="0" collapsed="false">
      <c r="A271" s="81" t="n">
        <v>37201</v>
      </c>
      <c r="B271" s="81" t="s">
        <v>38</v>
      </c>
      <c r="C271" s="81" t="s">
        <v>39</v>
      </c>
      <c r="D271" s="83"/>
      <c r="E271" s="23" t="n">
        <v>37257</v>
      </c>
      <c r="F271" s="83" t="n">
        <v>2000</v>
      </c>
      <c r="G271" s="84" t="n">
        <v>3.115</v>
      </c>
      <c r="H271" s="94" t="n">
        <f aca="false">VLOOKUP(E271,Calendar!$A$2:$G$49,2,FALSE())</f>
        <v>31</v>
      </c>
      <c r="I271" s="95" t="n">
        <f aca="false">VLOOKUP(E271,'FWD Curves'!$A$3:$E$40,4,FALSE())</f>
        <v>2.915</v>
      </c>
      <c r="J271" s="86" t="n">
        <f aca="false">(I271-G271)*H271*F271</f>
        <v>-12400</v>
      </c>
    </row>
    <row r="272" customFormat="false" ht="12.75" hidden="false" customHeight="false" outlineLevel="0" collapsed="false">
      <c r="A272" s="81" t="n">
        <v>37201</v>
      </c>
      <c r="B272" s="81" t="s">
        <v>38</v>
      </c>
      <c r="C272" s="81" t="s">
        <v>39</v>
      </c>
      <c r="D272" s="83"/>
      <c r="E272" s="23" t="n">
        <v>37288</v>
      </c>
      <c r="F272" s="83" t="n">
        <v>2000</v>
      </c>
      <c r="G272" s="84" t="n">
        <v>3.115</v>
      </c>
      <c r="H272" s="94" t="n">
        <f aca="false">VLOOKUP(E272,Calendar!$A$2:$G$49,2,FALSE())</f>
        <v>28</v>
      </c>
      <c r="I272" s="95" t="n">
        <f aca="false">VLOOKUP(E272,'FWD Curves'!$A$3:$E$40,4,FALSE())</f>
        <v>2.97</v>
      </c>
      <c r="J272" s="86" t="n">
        <f aca="false">(I272-G272)*H272*F272</f>
        <v>-8120</v>
      </c>
    </row>
    <row r="273" customFormat="false" ht="12.75" hidden="false" customHeight="false" outlineLevel="0" collapsed="false">
      <c r="A273" s="81" t="n">
        <v>37201</v>
      </c>
      <c r="B273" s="81" t="s">
        <v>38</v>
      </c>
      <c r="C273" s="81" t="s">
        <v>39</v>
      </c>
      <c r="D273" s="83"/>
      <c r="E273" s="23" t="n">
        <v>37316</v>
      </c>
      <c r="F273" s="83" t="n">
        <v>2000</v>
      </c>
      <c r="G273" s="84" t="n">
        <v>3.115</v>
      </c>
      <c r="H273" s="94" t="n">
        <f aca="false">VLOOKUP(E273,Calendar!$A$2:$G$49,2,FALSE())</f>
        <v>31</v>
      </c>
      <c r="I273" s="95" t="n">
        <f aca="false">VLOOKUP(E273,'FWD Curves'!$A$3:$E$40,4,FALSE())</f>
        <v>2.935</v>
      </c>
      <c r="J273" s="86" t="n">
        <f aca="false">(I273-G273)*H273*F273</f>
        <v>-11160</v>
      </c>
    </row>
    <row r="274" customFormat="false" ht="12.75" hidden="false" customHeight="false" outlineLevel="0" collapsed="false">
      <c r="A274" s="81" t="n">
        <v>37201</v>
      </c>
      <c r="B274" s="81" t="s">
        <v>38</v>
      </c>
      <c r="C274" s="81" t="s">
        <v>39</v>
      </c>
      <c r="D274" s="83"/>
      <c r="E274" s="23" t="n">
        <v>37347</v>
      </c>
      <c r="F274" s="83" t="n">
        <v>2000</v>
      </c>
      <c r="G274" s="84" t="n">
        <v>3.115</v>
      </c>
      <c r="H274" s="94" t="n">
        <f aca="false">VLOOKUP(E274,Calendar!$A$2:$G$49,2,FALSE())</f>
        <v>30</v>
      </c>
      <c r="I274" s="95" t="n">
        <f aca="false">VLOOKUP(E274,'FWD Curves'!$A$3:$E$40,4,FALSE())</f>
        <v>2.99</v>
      </c>
      <c r="J274" s="86" t="n">
        <f aca="false">(I274-G274)*H274*F274</f>
        <v>-7500</v>
      </c>
    </row>
    <row r="275" customFormat="false" ht="12.75" hidden="false" customHeight="false" outlineLevel="0" collapsed="false">
      <c r="A275" s="81" t="n">
        <v>37201</v>
      </c>
      <c r="B275" s="81" t="s">
        <v>38</v>
      </c>
      <c r="C275" s="81" t="s">
        <v>39</v>
      </c>
      <c r="D275" s="83"/>
      <c r="E275" s="23" t="n">
        <v>37377</v>
      </c>
      <c r="F275" s="83" t="n">
        <v>2000</v>
      </c>
      <c r="G275" s="84" t="n">
        <v>3.115</v>
      </c>
      <c r="H275" s="94" t="n">
        <f aca="false">VLOOKUP(E275,Calendar!$A$2:$G$49,2,FALSE())</f>
        <v>31</v>
      </c>
      <c r="I275" s="95" t="n">
        <f aca="false">VLOOKUP(E275,'FWD Curves'!$A$3:$E$40,4,FALSE())</f>
        <v>2.99</v>
      </c>
      <c r="J275" s="86" t="n">
        <f aca="false">(I275-G275)*H275*F275</f>
        <v>-7750</v>
      </c>
    </row>
    <row r="276" customFormat="false" ht="12.75" hidden="false" customHeight="false" outlineLevel="0" collapsed="false">
      <c r="A276" s="81" t="n">
        <v>37201</v>
      </c>
      <c r="B276" s="81" t="s">
        <v>38</v>
      </c>
      <c r="C276" s="81" t="s">
        <v>39</v>
      </c>
      <c r="D276" s="83"/>
      <c r="E276" s="23" t="n">
        <v>37408</v>
      </c>
      <c r="F276" s="83" t="n">
        <v>2000</v>
      </c>
      <c r="G276" s="84" t="n">
        <v>3.115</v>
      </c>
      <c r="H276" s="94" t="n">
        <f aca="false">VLOOKUP(E276,Calendar!$A$2:$G$49,2,FALSE())</f>
        <v>30</v>
      </c>
      <c r="I276" s="95" t="n">
        <f aca="false">VLOOKUP(E276,'FWD Curves'!$A$3:$E$40,4,FALSE())</f>
        <v>2.99</v>
      </c>
      <c r="J276" s="86" t="n">
        <f aca="false">(I276-G276)*H276*F276</f>
        <v>-7500</v>
      </c>
    </row>
    <row r="277" customFormat="false" ht="12.75" hidden="false" customHeight="false" outlineLevel="0" collapsed="false">
      <c r="A277" s="81" t="n">
        <v>37201</v>
      </c>
      <c r="B277" s="81" t="s">
        <v>38</v>
      </c>
      <c r="C277" s="81" t="s">
        <v>39</v>
      </c>
      <c r="D277" s="83"/>
      <c r="E277" s="23" t="n">
        <v>37438</v>
      </c>
      <c r="F277" s="83" t="n">
        <v>2000</v>
      </c>
      <c r="G277" s="84" t="n">
        <v>3.115</v>
      </c>
      <c r="H277" s="94" t="n">
        <f aca="false">VLOOKUP(E277,Calendar!$A$2:$G$49,2,FALSE())</f>
        <v>31</v>
      </c>
      <c r="I277" s="95" t="n">
        <f aca="false">VLOOKUP(E277,'FWD Curves'!$A$3:$E$40,4,FALSE())</f>
        <v>2.99</v>
      </c>
      <c r="J277" s="86" t="n">
        <f aca="false">(I277-G277)*H277*F277</f>
        <v>-7750</v>
      </c>
    </row>
    <row r="278" customFormat="false" ht="12.75" hidden="false" customHeight="false" outlineLevel="0" collapsed="false">
      <c r="A278" s="81" t="n">
        <v>37201</v>
      </c>
      <c r="B278" s="81" t="s">
        <v>38</v>
      </c>
      <c r="C278" s="81" t="s">
        <v>39</v>
      </c>
      <c r="D278" s="83"/>
      <c r="E278" s="23" t="n">
        <v>37469</v>
      </c>
      <c r="F278" s="83" t="n">
        <v>2000</v>
      </c>
      <c r="G278" s="84" t="n">
        <v>3.115</v>
      </c>
      <c r="H278" s="94" t="n">
        <f aca="false">VLOOKUP(E278,Calendar!$A$2:$G$49,2,FALSE())</f>
        <v>31</v>
      </c>
      <c r="I278" s="95" t="n">
        <f aca="false">VLOOKUP(E278,'FWD Curves'!$A$3:$E$40,4,FALSE())</f>
        <v>2.99</v>
      </c>
      <c r="J278" s="86" t="n">
        <f aca="false">(I278-G278)*H278*F278</f>
        <v>-7750</v>
      </c>
    </row>
    <row r="279" customFormat="false" ht="12.75" hidden="false" customHeight="false" outlineLevel="0" collapsed="false">
      <c r="A279" s="81" t="n">
        <v>37201</v>
      </c>
      <c r="B279" s="81" t="s">
        <v>38</v>
      </c>
      <c r="C279" s="81" t="s">
        <v>39</v>
      </c>
      <c r="D279" s="83"/>
      <c r="E279" s="23" t="n">
        <v>37500</v>
      </c>
      <c r="F279" s="83" t="n">
        <v>2000</v>
      </c>
      <c r="G279" s="84" t="n">
        <v>3.115</v>
      </c>
      <c r="H279" s="94" t="n">
        <f aca="false">VLOOKUP(E279,Calendar!$A$2:$G$49,2,FALSE())</f>
        <v>30</v>
      </c>
      <c r="I279" s="95" t="n">
        <f aca="false">VLOOKUP(E279,'FWD Curves'!$A$3:$E$40,4,FALSE())</f>
        <v>2.99</v>
      </c>
      <c r="J279" s="86" t="n">
        <f aca="false">(I279-G279)*H279*F279</f>
        <v>-7500</v>
      </c>
    </row>
    <row r="280" customFormat="false" ht="12.75" hidden="false" customHeight="false" outlineLevel="0" collapsed="false">
      <c r="A280" s="81" t="n">
        <v>37201</v>
      </c>
      <c r="B280" s="81" t="s">
        <v>38</v>
      </c>
      <c r="C280" s="81" t="s">
        <v>39</v>
      </c>
      <c r="D280" s="83"/>
      <c r="E280" s="23" t="n">
        <v>37530</v>
      </c>
      <c r="F280" s="83" t="n">
        <v>2000</v>
      </c>
      <c r="G280" s="84" t="n">
        <v>3.115</v>
      </c>
      <c r="H280" s="94" t="n">
        <f aca="false">VLOOKUP(E280,Calendar!$A$2:$G$49,2,FALSE())</f>
        <v>31</v>
      </c>
      <c r="I280" s="95" t="n">
        <f aca="false">VLOOKUP(E280,'FWD Curves'!$A$3:$E$40,4,FALSE())</f>
        <v>2.99</v>
      </c>
      <c r="J280" s="86" t="n">
        <f aca="false">(I280-G280)*H280*F280</f>
        <v>-7750</v>
      </c>
    </row>
    <row r="281" customFormat="false" ht="12.75" hidden="false" customHeight="false" outlineLevel="0" collapsed="false">
      <c r="A281" s="81" t="n">
        <v>37201</v>
      </c>
      <c r="B281" s="81" t="s">
        <v>38</v>
      </c>
      <c r="C281" s="81" t="s">
        <v>39</v>
      </c>
      <c r="D281" s="83"/>
      <c r="E281" s="23" t="n">
        <v>37561</v>
      </c>
      <c r="F281" s="83" t="n">
        <v>2000</v>
      </c>
      <c r="G281" s="84" t="n">
        <v>3.115</v>
      </c>
      <c r="H281" s="94" t="n">
        <f aca="false">VLOOKUP(E281,Calendar!$A$2:$G$49,2,FALSE())</f>
        <v>30</v>
      </c>
      <c r="I281" s="95" t="n">
        <f aca="false">VLOOKUP(E281,'FWD Curves'!$A$3:$E$40,4,FALSE())</f>
        <v>3.24</v>
      </c>
      <c r="J281" s="86" t="n">
        <f aca="false">(I281-G281)*H281*F281</f>
        <v>7500</v>
      </c>
    </row>
    <row r="282" customFormat="false" ht="12.75" hidden="false" customHeight="false" outlineLevel="0" collapsed="false">
      <c r="A282" s="81" t="n">
        <v>37201</v>
      </c>
      <c r="B282" s="81" t="s">
        <v>38</v>
      </c>
      <c r="C282" s="81" t="s">
        <v>39</v>
      </c>
      <c r="D282" s="83"/>
      <c r="E282" s="23" t="n">
        <v>37591</v>
      </c>
      <c r="F282" s="83" t="n">
        <v>2000</v>
      </c>
      <c r="G282" s="84" t="n">
        <v>3.115</v>
      </c>
      <c r="H282" s="94" t="n">
        <f aca="false">VLOOKUP(E282,Calendar!$A$2:$G$49,2,FALSE())</f>
        <v>31</v>
      </c>
      <c r="I282" s="95" t="n">
        <f aca="false">VLOOKUP(E282,'FWD Curves'!$A$3:$E$40,4,FALSE())</f>
        <v>3.42</v>
      </c>
      <c r="J282" s="86" t="n">
        <f aca="false">(I282-G282)*H282*F282</f>
        <v>18910</v>
      </c>
    </row>
    <row r="283" customFormat="false" ht="12.75" hidden="false" customHeight="false" outlineLevel="0" collapsed="false">
      <c r="A283" s="81" t="n">
        <v>37201</v>
      </c>
      <c r="B283" s="81" t="s">
        <v>38</v>
      </c>
      <c r="C283" s="81" t="s">
        <v>39</v>
      </c>
      <c r="D283" s="83"/>
      <c r="E283" s="23" t="n">
        <v>37257</v>
      </c>
      <c r="F283" s="83" t="n">
        <v>-500</v>
      </c>
      <c r="G283" s="84" t="n">
        <v>3.105</v>
      </c>
      <c r="H283" s="94" t="n">
        <f aca="false">VLOOKUP(E283,Calendar!$A$2:$G$49,2,FALSE())</f>
        <v>31</v>
      </c>
      <c r="I283" s="95" t="n">
        <f aca="false">VLOOKUP(E283,'FWD Curves'!$A$3:$E$40,4,FALSE())</f>
        <v>2.915</v>
      </c>
      <c r="J283" s="86" t="n">
        <f aca="false">(I283-G283)*H283*F283</f>
        <v>2945</v>
      </c>
    </row>
    <row r="284" customFormat="false" ht="12.75" hidden="false" customHeight="false" outlineLevel="0" collapsed="false">
      <c r="A284" s="81" t="n">
        <v>37201</v>
      </c>
      <c r="B284" s="81" t="s">
        <v>38</v>
      </c>
      <c r="C284" s="81" t="s">
        <v>39</v>
      </c>
      <c r="D284" s="83"/>
      <c r="E284" s="23" t="n">
        <v>37288</v>
      </c>
      <c r="F284" s="83" t="n">
        <v>-500</v>
      </c>
      <c r="G284" s="84" t="n">
        <v>3.105</v>
      </c>
      <c r="H284" s="94" t="n">
        <f aca="false">VLOOKUP(E284,Calendar!$A$2:$G$49,2,FALSE())</f>
        <v>28</v>
      </c>
      <c r="I284" s="95" t="n">
        <f aca="false">VLOOKUP(E284,'FWD Curves'!$A$3:$E$40,4,FALSE())</f>
        <v>2.97</v>
      </c>
      <c r="J284" s="86" t="n">
        <f aca="false">(I284-G284)*H284*F284</f>
        <v>1890</v>
      </c>
    </row>
    <row r="285" customFormat="false" ht="12.75" hidden="false" customHeight="false" outlineLevel="0" collapsed="false">
      <c r="A285" s="81" t="n">
        <v>37201</v>
      </c>
      <c r="B285" s="81" t="s">
        <v>38</v>
      </c>
      <c r="C285" s="81" t="s">
        <v>39</v>
      </c>
      <c r="D285" s="83"/>
      <c r="E285" s="23" t="n">
        <v>37316</v>
      </c>
      <c r="F285" s="83" t="n">
        <v>-500</v>
      </c>
      <c r="G285" s="84" t="n">
        <v>3.105</v>
      </c>
      <c r="H285" s="94" t="n">
        <f aca="false">VLOOKUP(E285,Calendar!$A$2:$G$49,2,FALSE())</f>
        <v>31</v>
      </c>
      <c r="I285" s="95" t="n">
        <f aca="false">VLOOKUP(E285,'FWD Curves'!$A$3:$E$40,4,FALSE())</f>
        <v>2.935</v>
      </c>
      <c r="J285" s="86" t="n">
        <f aca="false">(I285-G285)*H285*F285</f>
        <v>2635</v>
      </c>
    </row>
    <row r="286" customFormat="false" ht="12.75" hidden="false" customHeight="false" outlineLevel="0" collapsed="false">
      <c r="A286" s="81" t="n">
        <v>37201</v>
      </c>
      <c r="B286" s="81" t="s">
        <v>38</v>
      </c>
      <c r="C286" s="81" t="s">
        <v>39</v>
      </c>
      <c r="D286" s="83"/>
      <c r="E286" s="23" t="n">
        <v>37347</v>
      </c>
      <c r="F286" s="83" t="n">
        <v>-500</v>
      </c>
      <c r="G286" s="84" t="n">
        <v>3.105</v>
      </c>
      <c r="H286" s="94" t="n">
        <f aca="false">VLOOKUP(E286,Calendar!$A$2:$G$49,2,FALSE())</f>
        <v>30</v>
      </c>
      <c r="I286" s="95" t="n">
        <f aca="false">VLOOKUP(E286,'FWD Curves'!$A$3:$E$40,4,FALSE())</f>
        <v>2.99</v>
      </c>
      <c r="J286" s="86" t="n">
        <f aca="false">(I286-G286)*H286*F286</f>
        <v>1725</v>
      </c>
    </row>
    <row r="287" customFormat="false" ht="12.75" hidden="false" customHeight="false" outlineLevel="0" collapsed="false">
      <c r="A287" s="81" t="n">
        <v>37201</v>
      </c>
      <c r="B287" s="81" t="s">
        <v>38</v>
      </c>
      <c r="C287" s="81" t="s">
        <v>39</v>
      </c>
      <c r="D287" s="83"/>
      <c r="E287" s="23" t="n">
        <v>37377</v>
      </c>
      <c r="F287" s="83" t="n">
        <v>-500</v>
      </c>
      <c r="G287" s="84" t="n">
        <v>3.105</v>
      </c>
      <c r="H287" s="94" t="n">
        <f aca="false">VLOOKUP(E287,Calendar!$A$2:$G$49,2,FALSE())</f>
        <v>31</v>
      </c>
      <c r="I287" s="95" t="n">
        <f aca="false">VLOOKUP(E287,'FWD Curves'!$A$3:$E$40,4,FALSE())</f>
        <v>2.99</v>
      </c>
      <c r="J287" s="86" t="n">
        <f aca="false">(I287-G287)*H287*F287</f>
        <v>1782.5</v>
      </c>
    </row>
    <row r="288" customFormat="false" ht="12.75" hidden="false" customHeight="false" outlineLevel="0" collapsed="false">
      <c r="A288" s="81" t="n">
        <v>37201</v>
      </c>
      <c r="B288" s="81" t="s">
        <v>38</v>
      </c>
      <c r="C288" s="81" t="s">
        <v>39</v>
      </c>
      <c r="D288" s="83"/>
      <c r="E288" s="23" t="n">
        <v>37408</v>
      </c>
      <c r="F288" s="83" t="n">
        <v>-500</v>
      </c>
      <c r="G288" s="84" t="n">
        <v>3.105</v>
      </c>
      <c r="H288" s="94" t="n">
        <f aca="false">VLOOKUP(E288,Calendar!$A$2:$G$49,2,FALSE())</f>
        <v>30</v>
      </c>
      <c r="I288" s="95" t="n">
        <f aca="false">VLOOKUP(E288,'FWD Curves'!$A$3:$E$40,4,FALSE())</f>
        <v>2.99</v>
      </c>
      <c r="J288" s="86" t="n">
        <f aca="false">(I288-G288)*H288*F288</f>
        <v>1725</v>
      </c>
    </row>
    <row r="289" customFormat="false" ht="12.75" hidden="false" customHeight="false" outlineLevel="0" collapsed="false">
      <c r="A289" s="81" t="n">
        <v>37201</v>
      </c>
      <c r="B289" s="81" t="s">
        <v>38</v>
      </c>
      <c r="C289" s="81" t="s">
        <v>39</v>
      </c>
      <c r="D289" s="83"/>
      <c r="E289" s="23" t="n">
        <v>37438</v>
      </c>
      <c r="F289" s="83" t="n">
        <v>-500</v>
      </c>
      <c r="G289" s="84" t="n">
        <v>3.105</v>
      </c>
      <c r="H289" s="94" t="n">
        <f aca="false">VLOOKUP(E289,Calendar!$A$2:$G$49,2,FALSE())</f>
        <v>31</v>
      </c>
      <c r="I289" s="95" t="n">
        <f aca="false">VLOOKUP(E289,'FWD Curves'!$A$3:$E$40,4,FALSE())</f>
        <v>2.99</v>
      </c>
      <c r="J289" s="86" t="n">
        <f aca="false">(I289-G289)*H289*F289</f>
        <v>1782.5</v>
      </c>
    </row>
    <row r="290" customFormat="false" ht="12.75" hidden="false" customHeight="false" outlineLevel="0" collapsed="false">
      <c r="A290" s="81" t="n">
        <v>37201</v>
      </c>
      <c r="B290" s="81" t="s">
        <v>38</v>
      </c>
      <c r="C290" s="81" t="s">
        <v>39</v>
      </c>
      <c r="D290" s="83"/>
      <c r="E290" s="23" t="n">
        <v>37469</v>
      </c>
      <c r="F290" s="83" t="n">
        <v>-500</v>
      </c>
      <c r="G290" s="84" t="n">
        <v>3.105</v>
      </c>
      <c r="H290" s="94" t="n">
        <f aca="false">VLOOKUP(E290,Calendar!$A$2:$G$49,2,FALSE())</f>
        <v>31</v>
      </c>
      <c r="I290" s="95" t="n">
        <f aca="false">VLOOKUP(E290,'FWD Curves'!$A$3:$E$40,4,FALSE())</f>
        <v>2.99</v>
      </c>
      <c r="J290" s="86" t="n">
        <f aca="false">(I290-G290)*H290*F290</f>
        <v>1782.5</v>
      </c>
    </row>
    <row r="291" customFormat="false" ht="12.75" hidden="false" customHeight="false" outlineLevel="0" collapsed="false">
      <c r="A291" s="81" t="n">
        <v>37201</v>
      </c>
      <c r="B291" s="81" t="s">
        <v>38</v>
      </c>
      <c r="C291" s="81" t="s">
        <v>39</v>
      </c>
      <c r="D291" s="83"/>
      <c r="E291" s="23" t="n">
        <v>37500</v>
      </c>
      <c r="F291" s="83" t="n">
        <v>-500</v>
      </c>
      <c r="G291" s="84" t="n">
        <v>3.105</v>
      </c>
      <c r="H291" s="94" t="n">
        <f aca="false">VLOOKUP(E291,Calendar!$A$2:$G$49,2,FALSE())</f>
        <v>30</v>
      </c>
      <c r="I291" s="95" t="n">
        <f aca="false">VLOOKUP(E291,'FWD Curves'!$A$3:$E$40,4,FALSE())</f>
        <v>2.99</v>
      </c>
      <c r="J291" s="86" t="n">
        <f aca="false">(I291-G291)*H291*F291</f>
        <v>1725</v>
      </c>
    </row>
    <row r="292" customFormat="false" ht="12.75" hidden="false" customHeight="false" outlineLevel="0" collapsed="false">
      <c r="A292" s="81" t="n">
        <v>37201</v>
      </c>
      <c r="B292" s="81" t="s">
        <v>38</v>
      </c>
      <c r="C292" s="81" t="s">
        <v>39</v>
      </c>
      <c r="D292" s="83"/>
      <c r="E292" s="23" t="n">
        <v>37530</v>
      </c>
      <c r="F292" s="83" t="n">
        <v>-500</v>
      </c>
      <c r="G292" s="84" t="n">
        <v>3.105</v>
      </c>
      <c r="H292" s="94" t="n">
        <f aca="false">VLOOKUP(E292,Calendar!$A$2:$G$49,2,FALSE())</f>
        <v>31</v>
      </c>
      <c r="I292" s="95" t="n">
        <f aca="false">VLOOKUP(E292,'FWD Curves'!$A$3:$E$40,4,FALSE())</f>
        <v>2.99</v>
      </c>
      <c r="J292" s="86" t="n">
        <f aca="false">(I292-G292)*H292*F292</f>
        <v>1782.5</v>
      </c>
    </row>
    <row r="293" customFormat="false" ht="12.75" hidden="false" customHeight="false" outlineLevel="0" collapsed="false">
      <c r="A293" s="81" t="n">
        <v>37201</v>
      </c>
      <c r="B293" s="81" t="s">
        <v>38</v>
      </c>
      <c r="C293" s="81" t="s">
        <v>39</v>
      </c>
      <c r="D293" s="83"/>
      <c r="E293" s="23" t="n">
        <v>37561</v>
      </c>
      <c r="F293" s="83" t="n">
        <v>-500</v>
      </c>
      <c r="G293" s="84" t="n">
        <v>3.105</v>
      </c>
      <c r="H293" s="94" t="n">
        <f aca="false">VLOOKUP(E293,Calendar!$A$2:$G$49,2,FALSE())</f>
        <v>30</v>
      </c>
      <c r="I293" s="95" t="n">
        <f aca="false">VLOOKUP(E293,'FWD Curves'!$A$3:$E$40,4,FALSE())</f>
        <v>3.24</v>
      </c>
      <c r="J293" s="86" t="n">
        <f aca="false">(I293-G293)*H293*F293</f>
        <v>-2025</v>
      </c>
    </row>
    <row r="294" customFormat="false" ht="12.75" hidden="false" customHeight="false" outlineLevel="0" collapsed="false">
      <c r="A294" s="81" t="n">
        <v>37201</v>
      </c>
      <c r="B294" s="81" t="s">
        <v>38</v>
      </c>
      <c r="C294" s="81" t="s">
        <v>39</v>
      </c>
      <c r="D294" s="83"/>
      <c r="E294" s="23" t="n">
        <v>37591</v>
      </c>
      <c r="F294" s="83" t="n">
        <v>-500</v>
      </c>
      <c r="G294" s="84" t="n">
        <v>3.105</v>
      </c>
      <c r="H294" s="94" t="n">
        <f aca="false">VLOOKUP(E294,Calendar!$A$2:$G$49,2,FALSE())</f>
        <v>31</v>
      </c>
      <c r="I294" s="95" t="n">
        <f aca="false">VLOOKUP(E294,'FWD Curves'!$A$3:$E$40,4,FALSE())</f>
        <v>3.42</v>
      </c>
      <c r="J294" s="86" t="n">
        <f aca="false">(I294-G294)*H294*F294</f>
        <v>-4882.5</v>
      </c>
    </row>
    <row r="295" customFormat="false" ht="12.75" hidden="false" customHeight="false" outlineLevel="0" collapsed="false">
      <c r="A295" s="81" t="n">
        <v>37201</v>
      </c>
      <c r="B295" s="81" t="s">
        <v>38</v>
      </c>
      <c r="C295" s="81" t="s">
        <v>39</v>
      </c>
      <c r="D295" s="83"/>
      <c r="E295" s="23" t="n">
        <v>37257</v>
      </c>
      <c r="F295" s="83" t="n">
        <v>-1500</v>
      </c>
      <c r="G295" s="84" t="n">
        <v>3.11</v>
      </c>
      <c r="H295" s="94" t="n">
        <f aca="false">VLOOKUP(E295,Calendar!$A$2:$G$49,2,FALSE())</f>
        <v>31</v>
      </c>
      <c r="I295" s="95" t="n">
        <f aca="false">VLOOKUP(E295,'FWD Curves'!$A$3:$E$40,4,FALSE())</f>
        <v>2.915</v>
      </c>
      <c r="J295" s="86" t="n">
        <f aca="false">(I295-G295)*H295*F295</f>
        <v>9067.49999999999</v>
      </c>
    </row>
    <row r="296" customFormat="false" ht="12.75" hidden="false" customHeight="false" outlineLevel="0" collapsed="false">
      <c r="A296" s="81" t="n">
        <v>37201</v>
      </c>
      <c r="B296" s="81" t="s">
        <v>38</v>
      </c>
      <c r="C296" s="81" t="s">
        <v>39</v>
      </c>
      <c r="D296" s="83"/>
      <c r="E296" s="23" t="n">
        <v>37288</v>
      </c>
      <c r="F296" s="83" t="n">
        <v>-1500</v>
      </c>
      <c r="G296" s="84" t="n">
        <v>3.11</v>
      </c>
      <c r="H296" s="94" t="n">
        <f aca="false">VLOOKUP(E296,Calendar!$A$2:$G$49,2,FALSE())</f>
        <v>28</v>
      </c>
      <c r="I296" s="95" t="n">
        <f aca="false">VLOOKUP(E296,'FWD Curves'!$A$3:$E$40,4,FALSE())</f>
        <v>2.97</v>
      </c>
      <c r="J296" s="86" t="n">
        <f aca="false">(I296-G296)*H296*F296</f>
        <v>5879.99999999999</v>
      </c>
    </row>
    <row r="297" customFormat="false" ht="12.75" hidden="false" customHeight="false" outlineLevel="0" collapsed="false">
      <c r="A297" s="81" t="n">
        <v>37201</v>
      </c>
      <c r="B297" s="81" t="s">
        <v>38</v>
      </c>
      <c r="C297" s="81" t="s">
        <v>39</v>
      </c>
      <c r="D297" s="83"/>
      <c r="E297" s="23" t="n">
        <v>37316</v>
      </c>
      <c r="F297" s="83" t="n">
        <v>-1500</v>
      </c>
      <c r="G297" s="84" t="n">
        <v>3.11</v>
      </c>
      <c r="H297" s="94" t="n">
        <f aca="false">VLOOKUP(E297,Calendar!$A$2:$G$49,2,FALSE())</f>
        <v>31</v>
      </c>
      <c r="I297" s="95" t="n">
        <f aca="false">VLOOKUP(E297,'FWD Curves'!$A$3:$E$40,4,FALSE())</f>
        <v>2.935</v>
      </c>
      <c r="J297" s="86" t="n">
        <f aca="false">(I297-G297)*H297*F297</f>
        <v>8137.49999999999</v>
      </c>
    </row>
    <row r="298" customFormat="false" ht="12.75" hidden="false" customHeight="false" outlineLevel="0" collapsed="false">
      <c r="A298" s="81" t="n">
        <v>37201</v>
      </c>
      <c r="B298" s="81" t="s">
        <v>38</v>
      </c>
      <c r="C298" s="81" t="s">
        <v>39</v>
      </c>
      <c r="D298" s="83"/>
      <c r="E298" s="23" t="n">
        <v>37347</v>
      </c>
      <c r="F298" s="83" t="n">
        <v>-1500</v>
      </c>
      <c r="G298" s="84" t="n">
        <v>3.11</v>
      </c>
      <c r="H298" s="94" t="n">
        <f aca="false">VLOOKUP(E298,Calendar!$A$2:$G$49,2,FALSE())</f>
        <v>30</v>
      </c>
      <c r="I298" s="95" t="n">
        <f aca="false">VLOOKUP(E298,'FWD Curves'!$A$3:$E$40,4,FALSE())</f>
        <v>2.99</v>
      </c>
      <c r="J298" s="86" t="n">
        <f aca="false">(I298-G298)*H298*F298</f>
        <v>5399.99999999998</v>
      </c>
    </row>
    <row r="299" customFormat="false" ht="12.75" hidden="false" customHeight="false" outlineLevel="0" collapsed="false">
      <c r="A299" s="81" t="n">
        <v>37201</v>
      </c>
      <c r="B299" s="81" t="s">
        <v>38</v>
      </c>
      <c r="C299" s="81" t="s">
        <v>39</v>
      </c>
      <c r="D299" s="83"/>
      <c r="E299" s="23" t="n">
        <v>37377</v>
      </c>
      <c r="F299" s="83" t="n">
        <v>-1500</v>
      </c>
      <c r="G299" s="84" t="n">
        <v>3.11</v>
      </c>
      <c r="H299" s="94" t="n">
        <f aca="false">VLOOKUP(E299,Calendar!$A$2:$G$49,2,FALSE())</f>
        <v>31</v>
      </c>
      <c r="I299" s="95" t="n">
        <f aca="false">VLOOKUP(E299,'FWD Curves'!$A$3:$E$40,4,FALSE())</f>
        <v>2.99</v>
      </c>
      <c r="J299" s="86" t="n">
        <f aca="false">(I299-G299)*H299*F299</f>
        <v>5579.99999999998</v>
      </c>
    </row>
    <row r="300" customFormat="false" ht="12.75" hidden="false" customHeight="false" outlineLevel="0" collapsed="false">
      <c r="A300" s="81" t="n">
        <v>37201</v>
      </c>
      <c r="B300" s="81" t="s">
        <v>38</v>
      </c>
      <c r="C300" s="81" t="s">
        <v>39</v>
      </c>
      <c r="D300" s="83"/>
      <c r="E300" s="23" t="n">
        <v>37408</v>
      </c>
      <c r="F300" s="83" t="n">
        <v>-1500</v>
      </c>
      <c r="G300" s="84" t="n">
        <v>3.11</v>
      </c>
      <c r="H300" s="94" t="n">
        <f aca="false">VLOOKUP(E300,Calendar!$A$2:$G$49,2,FALSE())</f>
        <v>30</v>
      </c>
      <c r="I300" s="95" t="n">
        <f aca="false">VLOOKUP(E300,'FWD Curves'!$A$3:$E$40,4,FALSE())</f>
        <v>2.99</v>
      </c>
      <c r="J300" s="86" t="n">
        <f aca="false">(I300-G300)*H300*F300</f>
        <v>5399.99999999998</v>
      </c>
    </row>
    <row r="301" customFormat="false" ht="12.75" hidden="false" customHeight="false" outlineLevel="0" collapsed="false">
      <c r="A301" s="81" t="n">
        <v>37201</v>
      </c>
      <c r="B301" s="81" t="s">
        <v>38</v>
      </c>
      <c r="C301" s="81" t="s">
        <v>39</v>
      </c>
      <c r="D301" s="83"/>
      <c r="E301" s="23" t="n">
        <v>37438</v>
      </c>
      <c r="F301" s="83" t="n">
        <v>-1500</v>
      </c>
      <c r="G301" s="84" t="n">
        <v>3.11</v>
      </c>
      <c r="H301" s="94" t="n">
        <f aca="false">VLOOKUP(E301,Calendar!$A$2:$G$49,2,FALSE())</f>
        <v>31</v>
      </c>
      <c r="I301" s="95" t="n">
        <f aca="false">VLOOKUP(E301,'FWD Curves'!$A$3:$E$40,4,FALSE())</f>
        <v>2.99</v>
      </c>
      <c r="J301" s="86" t="n">
        <f aca="false">(I301-G301)*H301*F301</f>
        <v>5579.99999999998</v>
      </c>
    </row>
    <row r="302" customFormat="false" ht="12.75" hidden="false" customHeight="false" outlineLevel="0" collapsed="false">
      <c r="A302" s="81" t="n">
        <v>37201</v>
      </c>
      <c r="B302" s="81" t="s">
        <v>38</v>
      </c>
      <c r="C302" s="81" t="s">
        <v>39</v>
      </c>
      <c r="D302" s="83"/>
      <c r="E302" s="23" t="n">
        <v>37469</v>
      </c>
      <c r="F302" s="83" t="n">
        <v>-1500</v>
      </c>
      <c r="G302" s="84" t="n">
        <v>3.11</v>
      </c>
      <c r="H302" s="94" t="n">
        <f aca="false">VLOOKUP(E302,Calendar!$A$2:$G$49,2,FALSE())</f>
        <v>31</v>
      </c>
      <c r="I302" s="95" t="n">
        <f aca="false">VLOOKUP(E302,'FWD Curves'!$A$3:$E$40,4,FALSE())</f>
        <v>2.99</v>
      </c>
      <c r="J302" s="86" t="n">
        <f aca="false">(I302-G302)*H302*F302</f>
        <v>5579.99999999998</v>
      </c>
    </row>
    <row r="303" customFormat="false" ht="12.75" hidden="false" customHeight="false" outlineLevel="0" collapsed="false">
      <c r="A303" s="81" t="n">
        <v>37201</v>
      </c>
      <c r="B303" s="81" t="s">
        <v>38</v>
      </c>
      <c r="C303" s="81" t="s">
        <v>39</v>
      </c>
      <c r="D303" s="83"/>
      <c r="E303" s="23" t="n">
        <v>37500</v>
      </c>
      <c r="F303" s="83" t="n">
        <v>-1500</v>
      </c>
      <c r="G303" s="84" t="n">
        <v>3.11</v>
      </c>
      <c r="H303" s="94" t="n">
        <f aca="false">VLOOKUP(E303,Calendar!$A$2:$G$49,2,FALSE())</f>
        <v>30</v>
      </c>
      <c r="I303" s="95" t="n">
        <f aca="false">VLOOKUP(E303,'FWD Curves'!$A$3:$E$40,4,FALSE())</f>
        <v>2.99</v>
      </c>
      <c r="J303" s="86" t="n">
        <f aca="false">(I303-G303)*H303*F303</f>
        <v>5399.99999999998</v>
      </c>
    </row>
    <row r="304" customFormat="false" ht="12.75" hidden="false" customHeight="false" outlineLevel="0" collapsed="false">
      <c r="A304" s="81" t="n">
        <v>37201</v>
      </c>
      <c r="B304" s="81" t="s">
        <v>38</v>
      </c>
      <c r="C304" s="81" t="s">
        <v>39</v>
      </c>
      <c r="D304" s="83"/>
      <c r="E304" s="23" t="n">
        <v>37530</v>
      </c>
      <c r="F304" s="83" t="n">
        <v>-1500</v>
      </c>
      <c r="G304" s="84" t="n">
        <v>3.11</v>
      </c>
      <c r="H304" s="94" t="n">
        <f aca="false">VLOOKUP(E304,Calendar!$A$2:$G$49,2,FALSE())</f>
        <v>31</v>
      </c>
      <c r="I304" s="95" t="n">
        <f aca="false">VLOOKUP(E304,'FWD Curves'!$A$3:$E$40,4,FALSE())</f>
        <v>2.99</v>
      </c>
      <c r="J304" s="86" t="n">
        <f aca="false">(I304-G304)*H304*F304</f>
        <v>5579.99999999998</v>
      </c>
    </row>
    <row r="305" customFormat="false" ht="12.75" hidden="false" customHeight="false" outlineLevel="0" collapsed="false">
      <c r="A305" s="81" t="n">
        <v>37201</v>
      </c>
      <c r="B305" s="81" t="s">
        <v>38</v>
      </c>
      <c r="C305" s="81" t="s">
        <v>39</v>
      </c>
      <c r="D305" s="83"/>
      <c r="E305" s="23" t="n">
        <v>37561</v>
      </c>
      <c r="F305" s="83" t="n">
        <v>-1500</v>
      </c>
      <c r="G305" s="84" t="n">
        <v>3.11</v>
      </c>
      <c r="H305" s="94" t="n">
        <f aca="false">VLOOKUP(E305,Calendar!$A$2:$G$49,2,FALSE())</f>
        <v>30</v>
      </c>
      <c r="I305" s="95" t="n">
        <f aca="false">VLOOKUP(E305,'FWD Curves'!$A$3:$E$40,4,FALSE())</f>
        <v>3.24</v>
      </c>
      <c r="J305" s="86" t="n">
        <f aca="false">(I305-G305)*H305*F305</f>
        <v>-5850.00000000002</v>
      </c>
    </row>
    <row r="306" customFormat="false" ht="12.75" hidden="false" customHeight="false" outlineLevel="0" collapsed="false">
      <c r="A306" s="81" t="n">
        <v>37201</v>
      </c>
      <c r="B306" s="81" t="s">
        <v>38</v>
      </c>
      <c r="C306" s="81" t="s">
        <v>39</v>
      </c>
      <c r="D306" s="83"/>
      <c r="E306" s="23" t="n">
        <v>37591</v>
      </c>
      <c r="F306" s="83" t="n">
        <v>-1500</v>
      </c>
      <c r="G306" s="84" t="n">
        <v>3.11</v>
      </c>
      <c r="H306" s="94" t="n">
        <f aca="false">VLOOKUP(E306,Calendar!$A$2:$G$49,2,FALSE())</f>
        <v>31</v>
      </c>
      <c r="I306" s="95" t="n">
        <f aca="false">VLOOKUP(E306,'FWD Curves'!$A$3:$E$40,4,FALSE())</f>
        <v>3.42</v>
      </c>
      <c r="J306" s="86" t="n">
        <f aca="false">(I306-G306)*H306*F306</f>
        <v>-14415</v>
      </c>
    </row>
    <row r="307" customFormat="false" ht="12.75" hidden="false" customHeight="false" outlineLevel="0" collapsed="false">
      <c r="A307" s="81" t="n">
        <v>37201</v>
      </c>
      <c r="B307" s="81" t="s">
        <v>38</v>
      </c>
      <c r="C307" s="81" t="s">
        <v>39</v>
      </c>
      <c r="D307" s="83"/>
      <c r="E307" s="23" t="n">
        <v>37257</v>
      </c>
      <c r="F307" s="83" t="n">
        <v>-500</v>
      </c>
      <c r="G307" s="84" t="n">
        <v>3.11</v>
      </c>
      <c r="H307" s="94" t="n">
        <f aca="false">VLOOKUP(E307,Calendar!$A$2:$G$49,2,FALSE())</f>
        <v>31</v>
      </c>
      <c r="I307" s="95" t="n">
        <f aca="false">VLOOKUP(E307,'FWD Curves'!$A$3:$E$40,4,FALSE())</f>
        <v>2.915</v>
      </c>
      <c r="J307" s="86" t="n">
        <f aca="false">(I307-G307)*H307*F307</f>
        <v>3022.5</v>
      </c>
    </row>
    <row r="308" customFormat="false" ht="12.75" hidden="false" customHeight="false" outlineLevel="0" collapsed="false">
      <c r="A308" s="81" t="n">
        <v>37201</v>
      </c>
      <c r="B308" s="81" t="s">
        <v>38</v>
      </c>
      <c r="C308" s="81" t="s">
        <v>39</v>
      </c>
      <c r="D308" s="83"/>
      <c r="E308" s="23" t="n">
        <v>37288</v>
      </c>
      <c r="F308" s="83" t="n">
        <v>-500</v>
      </c>
      <c r="G308" s="84" t="n">
        <v>3.11</v>
      </c>
      <c r="H308" s="94" t="n">
        <f aca="false">VLOOKUP(E308,Calendar!$A$2:$G$49,2,FALSE())</f>
        <v>28</v>
      </c>
      <c r="I308" s="95" t="n">
        <f aca="false">VLOOKUP(E308,'FWD Curves'!$A$3:$E$40,4,FALSE())</f>
        <v>2.97</v>
      </c>
      <c r="J308" s="86" t="n">
        <f aca="false">(I308-G308)*H308*F308</f>
        <v>1960</v>
      </c>
    </row>
    <row r="309" customFormat="false" ht="12.75" hidden="false" customHeight="false" outlineLevel="0" collapsed="false">
      <c r="A309" s="81" t="n">
        <v>37201</v>
      </c>
      <c r="B309" s="81" t="s">
        <v>38</v>
      </c>
      <c r="C309" s="81" t="s">
        <v>39</v>
      </c>
      <c r="D309" s="83"/>
      <c r="E309" s="23" t="n">
        <v>37316</v>
      </c>
      <c r="F309" s="83" t="n">
        <v>-500</v>
      </c>
      <c r="G309" s="84" t="n">
        <v>3.11</v>
      </c>
      <c r="H309" s="94" t="n">
        <f aca="false">VLOOKUP(E309,Calendar!$A$2:$G$49,2,FALSE())</f>
        <v>31</v>
      </c>
      <c r="I309" s="95" t="n">
        <f aca="false">VLOOKUP(E309,'FWD Curves'!$A$3:$E$40,4,FALSE())</f>
        <v>2.935</v>
      </c>
      <c r="J309" s="86" t="n">
        <f aca="false">(I309-G309)*H309*F309</f>
        <v>2712.5</v>
      </c>
    </row>
    <row r="310" customFormat="false" ht="12.75" hidden="false" customHeight="false" outlineLevel="0" collapsed="false">
      <c r="A310" s="81" t="n">
        <v>37201</v>
      </c>
      <c r="B310" s="81" t="s">
        <v>38</v>
      </c>
      <c r="C310" s="81" t="s">
        <v>39</v>
      </c>
      <c r="D310" s="83"/>
      <c r="E310" s="23" t="n">
        <v>37347</v>
      </c>
      <c r="F310" s="83" t="n">
        <v>-500</v>
      </c>
      <c r="G310" s="84" t="n">
        <v>3.11</v>
      </c>
      <c r="H310" s="94" t="n">
        <f aca="false">VLOOKUP(E310,Calendar!$A$2:$G$49,2,FALSE())</f>
        <v>30</v>
      </c>
      <c r="I310" s="95" t="n">
        <f aca="false">VLOOKUP(E310,'FWD Curves'!$A$3:$E$40,4,FALSE())</f>
        <v>2.99</v>
      </c>
      <c r="J310" s="86" t="n">
        <f aca="false">(I310-G310)*H310*F310</f>
        <v>1800</v>
      </c>
    </row>
    <row r="311" customFormat="false" ht="12.75" hidden="false" customHeight="false" outlineLevel="0" collapsed="false">
      <c r="A311" s="81" t="n">
        <v>37201</v>
      </c>
      <c r="B311" s="81" t="s">
        <v>38</v>
      </c>
      <c r="C311" s="81" t="s">
        <v>39</v>
      </c>
      <c r="D311" s="83"/>
      <c r="E311" s="23" t="n">
        <v>37377</v>
      </c>
      <c r="F311" s="83" t="n">
        <v>-500</v>
      </c>
      <c r="G311" s="84" t="n">
        <v>3.11</v>
      </c>
      <c r="H311" s="94" t="n">
        <f aca="false">VLOOKUP(E311,Calendar!$A$2:$G$49,2,FALSE())</f>
        <v>31</v>
      </c>
      <c r="I311" s="95" t="n">
        <f aca="false">VLOOKUP(E311,'FWD Curves'!$A$3:$E$40,4,FALSE())</f>
        <v>2.99</v>
      </c>
      <c r="J311" s="86" t="n">
        <f aca="false">(I311-G311)*H311*F311</f>
        <v>1859.99999999999</v>
      </c>
    </row>
    <row r="312" customFormat="false" ht="12.75" hidden="false" customHeight="false" outlineLevel="0" collapsed="false">
      <c r="A312" s="81" t="n">
        <v>37201</v>
      </c>
      <c r="B312" s="81" t="s">
        <v>38</v>
      </c>
      <c r="C312" s="81" t="s">
        <v>39</v>
      </c>
      <c r="D312" s="83"/>
      <c r="E312" s="23" t="n">
        <v>37408</v>
      </c>
      <c r="F312" s="83" t="n">
        <v>-500</v>
      </c>
      <c r="G312" s="84" t="n">
        <v>3.11</v>
      </c>
      <c r="H312" s="94" t="n">
        <f aca="false">VLOOKUP(E312,Calendar!$A$2:$G$49,2,FALSE())</f>
        <v>30</v>
      </c>
      <c r="I312" s="95" t="n">
        <f aca="false">VLOOKUP(E312,'FWD Curves'!$A$3:$E$40,4,FALSE())</f>
        <v>2.99</v>
      </c>
      <c r="J312" s="86" t="n">
        <f aca="false">(I312-G312)*H312*F312</f>
        <v>1800</v>
      </c>
    </row>
    <row r="313" customFormat="false" ht="12.75" hidden="false" customHeight="false" outlineLevel="0" collapsed="false">
      <c r="A313" s="81" t="n">
        <v>37201</v>
      </c>
      <c r="B313" s="81" t="s">
        <v>38</v>
      </c>
      <c r="C313" s="81" t="s">
        <v>39</v>
      </c>
      <c r="D313" s="83"/>
      <c r="E313" s="23" t="n">
        <v>37438</v>
      </c>
      <c r="F313" s="83" t="n">
        <v>-500</v>
      </c>
      <c r="G313" s="84" t="n">
        <v>3.11</v>
      </c>
      <c r="H313" s="94" t="n">
        <f aca="false">VLOOKUP(E313,Calendar!$A$2:$G$49,2,FALSE())</f>
        <v>31</v>
      </c>
      <c r="I313" s="95" t="n">
        <f aca="false">VLOOKUP(E313,'FWD Curves'!$A$3:$E$40,4,FALSE())</f>
        <v>2.99</v>
      </c>
      <c r="J313" s="86" t="n">
        <f aca="false">(I313-G313)*H313*F313</f>
        <v>1859.99999999999</v>
      </c>
    </row>
    <row r="314" customFormat="false" ht="12.75" hidden="false" customHeight="false" outlineLevel="0" collapsed="false">
      <c r="A314" s="81" t="n">
        <v>37201</v>
      </c>
      <c r="B314" s="81" t="s">
        <v>38</v>
      </c>
      <c r="C314" s="81" t="s">
        <v>39</v>
      </c>
      <c r="D314" s="83"/>
      <c r="E314" s="23" t="n">
        <v>37469</v>
      </c>
      <c r="F314" s="83" t="n">
        <v>-500</v>
      </c>
      <c r="G314" s="84" t="n">
        <v>3.11</v>
      </c>
      <c r="H314" s="94" t="n">
        <f aca="false">VLOOKUP(E314,Calendar!$A$2:$G$49,2,FALSE())</f>
        <v>31</v>
      </c>
      <c r="I314" s="95" t="n">
        <f aca="false">VLOOKUP(E314,'FWD Curves'!$A$3:$E$40,4,FALSE())</f>
        <v>2.99</v>
      </c>
      <c r="J314" s="86" t="n">
        <f aca="false">(I314-G314)*H314*F314</f>
        <v>1859.99999999999</v>
      </c>
    </row>
    <row r="315" customFormat="false" ht="12.75" hidden="false" customHeight="false" outlineLevel="0" collapsed="false">
      <c r="A315" s="81" t="n">
        <v>37201</v>
      </c>
      <c r="B315" s="81" t="s">
        <v>38</v>
      </c>
      <c r="C315" s="81" t="s">
        <v>39</v>
      </c>
      <c r="D315" s="83"/>
      <c r="E315" s="23" t="n">
        <v>37500</v>
      </c>
      <c r="F315" s="83" t="n">
        <v>-500</v>
      </c>
      <c r="G315" s="84" t="n">
        <v>3.11</v>
      </c>
      <c r="H315" s="94" t="n">
        <f aca="false">VLOOKUP(E315,Calendar!$A$2:$G$49,2,FALSE())</f>
        <v>30</v>
      </c>
      <c r="I315" s="95" t="n">
        <f aca="false">VLOOKUP(E315,'FWD Curves'!$A$3:$E$40,4,FALSE())</f>
        <v>2.99</v>
      </c>
      <c r="J315" s="86" t="n">
        <f aca="false">(I315-G315)*H315*F315</f>
        <v>1800</v>
      </c>
    </row>
    <row r="316" customFormat="false" ht="12.75" hidden="false" customHeight="false" outlineLevel="0" collapsed="false">
      <c r="A316" s="81" t="n">
        <v>37201</v>
      </c>
      <c r="B316" s="81" t="s">
        <v>38</v>
      </c>
      <c r="C316" s="81" t="s">
        <v>39</v>
      </c>
      <c r="D316" s="83"/>
      <c r="E316" s="23" t="n">
        <v>37530</v>
      </c>
      <c r="F316" s="83" t="n">
        <v>-500</v>
      </c>
      <c r="G316" s="84" t="n">
        <v>3.11</v>
      </c>
      <c r="H316" s="94" t="n">
        <f aca="false">VLOOKUP(E316,Calendar!$A$2:$G$49,2,FALSE())</f>
        <v>31</v>
      </c>
      <c r="I316" s="95" t="n">
        <f aca="false">VLOOKUP(E316,'FWD Curves'!$A$3:$E$40,4,FALSE())</f>
        <v>2.99</v>
      </c>
      <c r="J316" s="86" t="n">
        <f aca="false">(I316-G316)*H316*F316</f>
        <v>1859.99999999999</v>
      </c>
    </row>
    <row r="317" customFormat="false" ht="12.75" hidden="false" customHeight="false" outlineLevel="0" collapsed="false">
      <c r="A317" s="81" t="n">
        <v>37201</v>
      </c>
      <c r="B317" s="81" t="s">
        <v>38</v>
      </c>
      <c r="C317" s="81" t="s">
        <v>39</v>
      </c>
      <c r="D317" s="83"/>
      <c r="E317" s="23" t="n">
        <v>37561</v>
      </c>
      <c r="F317" s="83" t="n">
        <v>-500</v>
      </c>
      <c r="G317" s="84" t="n">
        <v>3.11</v>
      </c>
      <c r="H317" s="94" t="n">
        <f aca="false">VLOOKUP(E317,Calendar!$A$2:$G$49,2,FALSE())</f>
        <v>30</v>
      </c>
      <c r="I317" s="95" t="n">
        <f aca="false">VLOOKUP(E317,'FWD Curves'!$A$3:$E$40,4,FALSE())</f>
        <v>3.24</v>
      </c>
      <c r="J317" s="86" t="n">
        <f aca="false">(I317-G317)*H317*F317</f>
        <v>-1950.00000000001</v>
      </c>
    </row>
    <row r="318" customFormat="false" ht="12.75" hidden="false" customHeight="false" outlineLevel="0" collapsed="false">
      <c r="A318" s="81" t="n">
        <v>37201</v>
      </c>
      <c r="B318" s="81" t="s">
        <v>38</v>
      </c>
      <c r="C318" s="81" t="s">
        <v>39</v>
      </c>
      <c r="D318" s="83"/>
      <c r="E318" s="23" t="n">
        <v>37591</v>
      </c>
      <c r="F318" s="83" t="n">
        <v>-500</v>
      </c>
      <c r="G318" s="84" t="n">
        <v>3.11</v>
      </c>
      <c r="H318" s="94" t="n">
        <f aca="false">VLOOKUP(E318,Calendar!$A$2:$G$49,2,FALSE())</f>
        <v>31</v>
      </c>
      <c r="I318" s="95" t="n">
        <f aca="false">VLOOKUP(E318,'FWD Curves'!$A$3:$E$40,4,FALSE())</f>
        <v>3.42</v>
      </c>
      <c r="J318" s="86" t="n">
        <f aca="false">(I318-G318)*H318*F318</f>
        <v>-4805</v>
      </c>
    </row>
    <row r="319" customFormat="false" ht="12.75" hidden="false" customHeight="false" outlineLevel="0" collapsed="false">
      <c r="A319" s="81" t="n">
        <v>37201</v>
      </c>
      <c r="B319" s="81" t="s">
        <v>38</v>
      </c>
      <c r="C319" s="81" t="s">
        <v>39</v>
      </c>
      <c r="D319" s="83"/>
      <c r="E319" s="23" t="n">
        <v>37257</v>
      </c>
      <c r="F319" s="83" t="n">
        <v>1000</v>
      </c>
      <c r="G319" s="84" t="n">
        <v>3.11</v>
      </c>
      <c r="H319" s="94" t="n">
        <f aca="false">VLOOKUP(E319,Calendar!$A$2:$G$49,2,FALSE())</f>
        <v>31</v>
      </c>
      <c r="I319" s="95" t="n">
        <f aca="false">VLOOKUP(E319,'FWD Curves'!$A$3:$E$40,4,FALSE())</f>
        <v>2.915</v>
      </c>
      <c r="J319" s="86" t="n">
        <f aca="false">(I319-G319)*H319*F319</f>
        <v>-6044.99999999999</v>
      </c>
    </row>
    <row r="320" customFormat="false" ht="12.75" hidden="false" customHeight="false" outlineLevel="0" collapsed="false">
      <c r="A320" s="81" t="n">
        <v>37201</v>
      </c>
      <c r="B320" s="81" t="s">
        <v>38</v>
      </c>
      <c r="C320" s="81" t="s">
        <v>39</v>
      </c>
      <c r="D320" s="83"/>
      <c r="E320" s="23" t="n">
        <v>37288</v>
      </c>
      <c r="F320" s="83" t="n">
        <v>1000</v>
      </c>
      <c r="G320" s="84" t="n">
        <v>3.11</v>
      </c>
      <c r="H320" s="94" t="n">
        <f aca="false">VLOOKUP(E320,Calendar!$A$2:$G$49,2,FALSE())</f>
        <v>28</v>
      </c>
      <c r="I320" s="95" t="n">
        <f aca="false">VLOOKUP(E320,'FWD Curves'!$A$3:$E$40,4,FALSE())</f>
        <v>2.97</v>
      </c>
      <c r="J320" s="86" t="n">
        <f aca="false">(I320-G320)*H320*F320</f>
        <v>-3919.99999999999</v>
      </c>
    </row>
    <row r="321" customFormat="false" ht="12.75" hidden="false" customHeight="false" outlineLevel="0" collapsed="false">
      <c r="A321" s="81" t="n">
        <v>37201</v>
      </c>
      <c r="B321" s="81" t="s">
        <v>38</v>
      </c>
      <c r="C321" s="81" t="s">
        <v>39</v>
      </c>
      <c r="D321" s="83"/>
      <c r="E321" s="23" t="n">
        <v>37316</v>
      </c>
      <c r="F321" s="83" t="n">
        <v>1000</v>
      </c>
      <c r="G321" s="84" t="n">
        <v>3.11</v>
      </c>
      <c r="H321" s="94" t="n">
        <f aca="false">VLOOKUP(E321,Calendar!$A$2:$G$49,2,FALSE())</f>
        <v>31</v>
      </c>
      <c r="I321" s="95" t="n">
        <f aca="false">VLOOKUP(E321,'FWD Curves'!$A$3:$E$40,4,FALSE())</f>
        <v>2.935</v>
      </c>
      <c r="J321" s="86" t="n">
        <f aca="false">(I321-G321)*H321*F321</f>
        <v>-5424.99999999999</v>
      </c>
    </row>
    <row r="322" customFormat="false" ht="12.75" hidden="false" customHeight="false" outlineLevel="0" collapsed="false">
      <c r="A322" s="81" t="n">
        <v>37201</v>
      </c>
      <c r="B322" s="81" t="s">
        <v>38</v>
      </c>
      <c r="C322" s="81" t="s">
        <v>39</v>
      </c>
      <c r="D322" s="83"/>
      <c r="E322" s="23" t="n">
        <v>37347</v>
      </c>
      <c r="F322" s="83" t="n">
        <v>1000</v>
      </c>
      <c r="G322" s="84" t="n">
        <v>3.11</v>
      </c>
      <c r="H322" s="94" t="n">
        <f aca="false">VLOOKUP(E322,Calendar!$A$2:$G$49,2,FALSE())</f>
        <v>30</v>
      </c>
      <c r="I322" s="95" t="n">
        <f aca="false">VLOOKUP(E322,'FWD Curves'!$A$3:$E$40,4,FALSE())</f>
        <v>2.99</v>
      </c>
      <c r="J322" s="86" t="n">
        <f aca="false">(I322-G322)*H322*F322</f>
        <v>-3599.99999999999</v>
      </c>
    </row>
    <row r="323" customFormat="false" ht="12.75" hidden="false" customHeight="false" outlineLevel="0" collapsed="false">
      <c r="A323" s="81" t="n">
        <v>37201</v>
      </c>
      <c r="B323" s="81" t="s">
        <v>38</v>
      </c>
      <c r="C323" s="81" t="s">
        <v>39</v>
      </c>
      <c r="D323" s="83"/>
      <c r="E323" s="23" t="n">
        <v>37377</v>
      </c>
      <c r="F323" s="83" t="n">
        <v>1000</v>
      </c>
      <c r="G323" s="84" t="n">
        <v>3.11</v>
      </c>
      <c r="H323" s="94" t="n">
        <f aca="false">VLOOKUP(E323,Calendar!$A$2:$G$49,2,FALSE())</f>
        <v>31</v>
      </c>
      <c r="I323" s="95" t="n">
        <f aca="false">VLOOKUP(E323,'FWD Curves'!$A$3:$E$40,4,FALSE())</f>
        <v>2.99</v>
      </c>
      <c r="J323" s="86" t="n">
        <f aca="false">(I323-G323)*H323*F323</f>
        <v>-3719.99999999999</v>
      </c>
    </row>
    <row r="324" customFormat="false" ht="12.75" hidden="false" customHeight="false" outlineLevel="0" collapsed="false">
      <c r="A324" s="81" t="n">
        <v>37201</v>
      </c>
      <c r="B324" s="81" t="s">
        <v>38</v>
      </c>
      <c r="C324" s="81" t="s">
        <v>39</v>
      </c>
      <c r="D324" s="83"/>
      <c r="E324" s="23" t="n">
        <v>37408</v>
      </c>
      <c r="F324" s="83" t="n">
        <v>1000</v>
      </c>
      <c r="G324" s="84" t="n">
        <v>3.11</v>
      </c>
      <c r="H324" s="94" t="n">
        <f aca="false">VLOOKUP(E324,Calendar!$A$2:$G$49,2,FALSE())</f>
        <v>30</v>
      </c>
      <c r="I324" s="95" t="n">
        <f aca="false">VLOOKUP(E324,'FWD Curves'!$A$3:$E$40,4,FALSE())</f>
        <v>2.99</v>
      </c>
      <c r="J324" s="86" t="n">
        <f aca="false">(I324-G324)*H324*F324</f>
        <v>-3599.99999999999</v>
      </c>
    </row>
    <row r="325" customFormat="false" ht="12.75" hidden="false" customHeight="false" outlineLevel="0" collapsed="false">
      <c r="A325" s="81" t="n">
        <v>37201</v>
      </c>
      <c r="B325" s="81" t="s">
        <v>38</v>
      </c>
      <c r="C325" s="81" t="s">
        <v>39</v>
      </c>
      <c r="D325" s="83"/>
      <c r="E325" s="23" t="n">
        <v>37438</v>
      </c>
      <c r="F325" s="83" t="n">
        <v>1000</v>
      </c>
      <c r="G325" s="84" t="n">
        <v>3.11</v>
      </c>
      <c r="H325" s="94" t="n">
        <f aca="false">VLOOKUP(E325,Calendar!$A$2:$G$49,2,FALSE())</f>
        <v>31</v>
      </c>
      <c r="I325" s="95" t="n">
        <f aca="false">VLOOKUP(E325,'FWD Curves'!$A$3:$E$40,4,FALSE())</f>
        <v>2.99</v>
      </c>
      <c r="J325" s="86" t="n">
        <f aca="false">(I325-G325)*H325*F325</f>
        <v>-3719.99999999999</v>
      </c>
    </row>
    <row r="326" customFormat="false" ht="12.75" hidden="false" customHeight="false" outlineLevel="0" collapsed="false">
      <c r="A326" s="81" t="n">
        <v>37201</v>
      </c>
      <c r="B326" s="81" t="s">
        <v>38</v>
      </c>
      <c r="C326" s="81" t="s">
        <v>39</v>
      </c>
      <c r="D326" s="83"/>
      <c r="E326" s="23" t="n">
        <v>37469</v>
      </c>
      <c r="F326" s="83" t="n">
        <v>1000</v>
      </c>
      <c r="G326" s="84" t="n">
        <v>3.11</v>
      </c>
      <c r="H326" s="94" t="n">
        <f aca="false">VLOOKUP(E326,Calendar!$A$2:$G$49,2,FALSE())</f>
        <v>31</v>
      </c>
      <c r="I326" s="95" t="n">
        <f aca="false">VLOOKUP(E326,'FWD Curves'!$A$3:$E$40,4,FALSE())</f>
        <v>2.99</v>
      </c>
      <c r="J326" s="86" t="n">
        <f aca="false">(I326-G326)*H326*F326</f>
        <v>-3719.99999999999</v>
      </c>
    </row>
    <row r="327" customFormat="false" ht="12.75" hidden="false" customHeight="false" outlineLevel="0" collapsed="false">
      <c r="A327" s="81" t="n">
        <v>37201</v>
      </c>
      <c r="B327" s="81" t="s">
        <v>38</v>
      </c>
      <c r="C327" s="81" t="s">
        <v>39</v>
      </c>
      <c r="D327" s="83"/>
      <c r="E327" s="23" t="n">
        <v>37500</v>
      </c>
      <c r="F327" s="83" t="n">
        <v>1000</v>
      </c>
      <c r="G327" s="84" t="n">
        <v>3.11</v>
      </c>
      <c r="H327" s="94" t="n">
        <f aca="false">VLOOKUP(E327,Calendar!$A$2:$G$49,2,FALSE())</f>
        <v>30</v>
      </c>
      <c r="I327" s="95" t="n">
        <f aca="false">VLOOKUP(E327,'FWD Curves'!$A$3:$E$40,4,FALSE())</f>
        <v>2.99</v>
      </c>
      <c r="J327" s="86" t="n">
        <f aca="false">(I327-G327)*H327*F327</f>
        <v>-3599.99999999999</v>
      </c>
    </row>
    <row r="328" customFormat="false" ht="12.75" hidden="false" customHeight="false" outlineLevel="0" collapsed="false">
      <c r="A328" s="81" t="n">
        <v>37201</v>
      </c>
      <c r="B328" s="81" t="s">
        <v>38</v>
      </c>
      <c r="C328" s="81" t="s">
        <v>39</v>
      </c>
      <c r="D328" s="83"/>
      <c r="E328" s="23" t="n">
        <v>37530</v>
      </c>
      <c r="F328" s="83" t="n">
        <v>1000</v>
      </c>
      <c r="G328" s="84" t="n">
        <v>3.11</v>
      </c>
      <c r="H328" s="94" t="n">
        <f aca="false">VLOOKUP(E328,Calendar!$A$2:$G$49,2,FALSE())</f>
        <v>31</v>
      </c>
      <c r="I328" s="95" t="n">
        <f aca="false">VLOOKUP(E328,'FWD Curves'!$A$3:$E$40,4,FALSE())</f>
        <v>2.99</v>
      </c>
      <c r="J328" s="86" t="n">
        <f aca="false">(I328-G328)*H328*F328</f>
        <v>-3719.99999999999</v>
      </c>
    </row>
    <row r="329" customFormat="false" ht="12.75" hidden="false" customHeight="false" outlineLevel="0" collapsed="false">
      <c r="A329" s="81" t="n">
        <v>37201</v>
      </c>
      <c r="B329" s="81" t="s">
        <v>38</v>
      </c>
      <c r="C329" s="81" t="s">
        <v>39</v>
      </c>
      <c r="D329" s="83"/>
      <c r="E329" s="23" t="n">
        <v>37561</v>
      </c>
      <c r="F329" s="83" t="n">
        <v>1000</v>
      </c>
      <c r="G329" s="84" t="n">
        <v>3.11</v>
      </c>
      <c r="H329" s="94" t="n">
        <f aca="false">VLOOKUP(E329,Calendar!$A$2:$G$49,2,FALSE())</f>
        <v>30</v>
      </c>
      <c r="I329" s="95" t="n">
        <f aca="false">VLOOKUP(E329,'FWD Curves'!$A$3:$E$40,4,FALSE())</f>
        <v>3.24</v>
      </c>
      <c r="J329" s="86" t="n">
        <f aca="false">(I329-G329)*H329*F329</f>
        <v>3900.00000000001</v>
      </c>
    </row>
    <row r="330" customFormat="false" ht="12.75" hidden="false" customHeight="false" outlineLevel="0" collapsed="false">
      <c r="A330" s="81" t="n">
        <v>37201</v>
      </c>
      <c r="B330" s="81" t="s">
        <v>38</v>
      </c>
      <c r="C330" s="81" t="s">
        <v>39</v>
      </c>
      <c r="D330" s="83"/>
      <c r="E330" s="23" t="n">
        <v>37591</v>
      </c>
      <c r="F330" s="83" t="n">
        <v>1000</v>
      </c>
      <c r="G330" s="84" t="n">
        <v>3.11</v>
      </c>
      <c r="H330" s="94" t="n">
        <f aca="false">VLOOKUP(E330,Calendar!$A$2:$G$49,2,FALSE())</f>
        <v>31</v>
      </c>
      <c r="I330" s="95" t="n">
        <f aca="false">VLOOKUP(E330,'FWD Curves'!$A$3:$E$40,4,FALSE())</f>
        <v>3.42</v>
      </c>
      <c r="J330" s="86" t="n">
        <f aca="false">(I330-G330)*H330*F330</f>
        <v>9610</v>
      </c>
    </row>
    <row r="331" customFormat="false" ht="12.75" hidden="false" customHeight="false" outlineLevel="0" collapsed="false">
      <c r="A331" s="81" t="n">
        <v>37201</v>
      </c>
      <c r="B331" s="81" t="s">
        <v>38</v>
      </c>
      <c r="C331" s="81" t="s">
        <v>39</v>
      </c>
      <c r="D331" s="83"/>
      <c r="E331" s="23" t="n">
        <v>37257</v>
      </c>
      <c r="F331" s="83" t="n">
        <v>500</v>
      </c>
      <c r="G331" s="84" t="n">
        <v>3.125</v>
      </c>
      <c r="H331" s="94" t="n">
        <f aca="false">VLOOKUP(E331,Calendar!$A$2:$G$49,2,FALSE())</f>
        <v>31</v>
      </c>
      <c r="I331" s="95" t="n">
        <f aca="false">VLOOKUP(E331,'FWD Curves'!$A$3:$E$40,4,FALSE())</f>
        <v>2.915</v>
      </c>
      <c r="J331" s="86" t="n">
        <f aca="false">(I331-G331)*H331*F331</f>
        <v>-3255</v>
      </c>
    </row>
    <row r="332" customFormat="false" ht="12.75" hidden="false" customHeight="false" outlineLevel="0" collapsed="false">
      <c r="A332" s="81" t="n">
        <v>37201</v>
      </c>
      <c r="B332" s="81" t="s">
        <v>38</v>
      </c>
      <c r="C332" s="81" t="s">
        <v>39</v>
      </c>
      <c r="D332" s="83"/>
      <c r="E332" s="23" t="n">
        <v>37288</v>
      </c>
      <c r="F332" s="83" t="n">
        <v>500</v>
      </c>
      <c r="G332" s="84" t="n">
        <v>3.125</v>
      </c>
      <c r="H332" s="94" t="n">
        <f aca="false">VLOOKUP(E332,Calendar!$A$2:$G$49,2,FALSE())</f>
        <v>28</v>
      </c>
      <c r="I332" s="95" t="n">
        <f aca="false">VLOOKUP(E332,'FWD Curves'!$A$3:$E$40,4,FALSE())</f>
        <v>2.97</v>
      </c>
      <c r="J332" s="86" t="n">
        <f aca="false">(I332-G332)*H332*F332</f>
        <v>-2170</v>
      </c>
    </row>
    <row r="333" customFormat="false" ht="12.75" hidden="false" customHeight="false" outlineLevel="0" collapsed="false">
      <c r="A333" s="81" t="n">
        <v>37201</v>
      </c>
      <c r="B333" s="81" t="s">
        <v>38</v>
      </c>
      <c r="C333" s="81" t="s">
        <v>39</v>
      </c>
      <c r="D333" s="83"/>
      <c r="E333" s="23" t="n">
        <v>37316</v>
      </c>
      <c r="F333" s="83" t="n">
        <v>500</v>
      </c>
      <c r="G333" s="84" t="n">
        <v>3.125</v>
      </c>
      <c r="H333" s="94" t="n">
        <f aca="false">VLOOKUP(E333,Calendar!$A$2:$G$49,2,FALSE())</f>
        <v>31</v>
      </c>
      <c r="I333" s="95" t="n">
        <f aca="false">VLOOKUP(E333,'FWD Curves'!$A$3:$E$40,4,FALSE())</f>
        <v>2.935</v>
      </c>
      <c r="J333" s="86" t="n">
        <f aca="false">(I333-G333)*H333*F333</f>
        <v>-2945</v>
      </c>
    </row>
    <row r="334" customFormat="false" ht="12.75" hidden="false" customHeight="false" outlineLevel="0" collapsed="false">
      <c r="A334" s="81" t="n">
        <v>37201</v>
      </c>
      <c r="B334" s="81" t="s">
        <v>38</v>
      </c>
      <c r="C334" s="81" t="s">
        <v>39</v>
      </c>
      <c r="D334" s="83"/>
      <c r="E334" s="23" t="n">
        <v>37347</v>
      </c>
      <c r="F334" s="83" t="n">
        <v>500</v>
      </c>
      <c r="G334" s="84" t="n">
        <v>3.125</v>
      </c>
      <c r="H334" s="94" t="n">
        <f aca="false">VLOOKUP(E334,Calendar!$A$2:$G$49,2,FALSE())</f>
        <v>30</v>
      </c>
      <c r="I334" s="95" t="n">
        <f aca="false">VLOOKUP(E334,'FWD Curves'!$A$3:$E$40,4,FALSE())</f>
        <v>2.99</v>
      </c>
      <c r="J334" s="86" t="n">
        <f aca="false">(I334-G334)*H334*F334</f>
        <v>-2025</v>
      </c>
    </row>
    <row r="335" customFormat="false" ht="12.75" hidden="false" customHeight="false" outlineLevel="0" collapsed="false">
      <c r="A335" s="81" t="n">
        <v>37201</v>
      </c>
      <c r="B335" s="81" t="s">
        <v>38</v>
      </c>
      <c r="C335" s="81" t="s">
        <v>39</v>
      </c>
      <c r="D335" s="83"/>
      <c r="E335" s="23" t="n">
        <v>37377</v>
      </c>
      <c r="F335" s="83" t="n">
        <v>500</v>
      </c>
      <c r="G335" s="84" t="n">
        <v>3.125</v>
      </c>
      <c r="H335" s="94" t="n">
        <f aca="false">VLOOKUP(E335,Calendar!$A$2:$G$49,2,FALSE())</f>
        <v>31</v>
      </c>
      <c r="I335" s="95" t="n">
        <f aca="false">VLOOKUP(E335,'FWD Curves'!$A$3:$E$40,4,FALSE())</f>
        <v>2.99</v>
      </c>
      <c r="J335" s="86" t="n">
        <f aca="false">(I335-G335)*H335*F335</f>
        <v>-2092.5</v>
      </c>
    </row>
    <row r="336" customFormat="false" ht="12.75" hidden="false" customHeight="false" outlineLevel="0" collapsed="false">
      <c r="A336" s="81" t="n">
        <v>37201</v>
      </c>
      <c r="B336" s="81" t="s">
        <v>38</v>
      </c>
      <c r="C336" s="81" t="s">
        <v>39</v>
      </c>
      <c r="D336" s="83"/>
      <c r="E336" s="23" t="n">
        <v>37408</v>
      </c>
      <c r="F336" s="83" t="n">
        <v>500</v>
      </c>
      <c r="G336" s="84" t="n">
        <v>3.125</v>
      </c>
      <c r="H336" s="94" t="n">
        <f aca="false">VLOOKUP(E336,Calendar!$A$2:$G$49,2,FALSE())</f>
        <v>30</v>
      </c>
      <c r="I336" s="95" t="n">
        <f aca="false">VLOOKUP(E336,'FWD Curves'!$A$3:$E$40,4,FALSE())</f>
        <v>2.99</v>
      </c>
      <c r="J336" s="86" t="n">
        <f aca="false">(I336-G336)*H336*F336</f>
        <v>-2025</v>
      </c>
    </row>
    <row r="337" customFormat="false" ht="12.75" hidden="false" customHeight="false" outlineLevel="0" collapsed="false">
      <c r="A337" s="81" t="n">
        <v>37201</v>
      </c>
      <c r="B337" s="81" t="s">
        <v>38</v>
      </c>
      <c r="C337" s="81" t="s">
        <v>39</v>
      </c>
      <c r="D337" s="83"/>
      <c r="E337" s="23" t="n">
        <v>37438</v>
      </c>
      <c r="F337" s="83" t="n">
        <v>500</v>
      </c>
      <c r="G337" s="84" t="n">
        <v>3.125</v>
      </c>
      <c r="H337" s="94" t="n">
        <f aca="false">VLOOKUP(E337,Calendar!$A$2:$G$49,2,FALSE())</f>
        <v>31</v>
      </c>
      <c r="I337" s="95" t="n">
        <f aca="false">VLOOKUP(E337,'FWD Curves'!$A$3:$E$40,4,FALSE())</f>
        <v>2.99</v>
      </c>
      <c r="J337" s="86" t="n">
        <f aca="false">(I337-G337)*H337*F337</f>
        <v>-2092.5</v>
      </c>
    </row>
    <row r="338" customFormat="false" ht="12.75" hidden="false" customHeight="false" outlineLevel="0" collapsed="false">
      <c r="A338" s="81" t="n">
        <v>37201</v>
      </c>
      <c r="B338" s="81" t="s">
        <v>38</v>
      </c>
      <c r="C338" s="81" t="s">
        <v>39</v>
      </c>
      <c r="D338" s="83"/>
      <c r="E338" s="23" t="n">
        <v>37469</v>
      </c>
      <c r="F338" s="83" t="n">
        <v>500</v>
      </c>
      <c r="G338" s="84" t="n">
        <v>3.125</v>
      </c>
      <c r="H338" s="94" t="n">
        <f aca="false">VLOOKUP(E338,Calendar!$A$2:$G$49,2,FALSE())</f>
        <v>31</v>
      </c>
      <c r="I338" s="95" t="n">
        <f aca="false">VLOOKUP(E338,'FWD Curves'!$A$3:$E$40,4,FALSE())</f>
        <v>2.99</v>
      </c>
      <c r="J338" s="86" t="n">
        <f aca="false">(I338-G338)*H338*F338</f>
        <v>-2092.5</v>
      </c>
    </row>
    <row r="339" customFormat="false" ht="12.75" hidden="false" customHeight="false" outlineLevel="0" collapsed="false">
      <c r="A339" s="81" t="n">
        <v>37201</v>
      </c>
      <c r="B339" s="81" t="s">
        <v>38</v>
      </c>
      <c r="C339" s="81" t="s">
        <v>39</v>
      </c>
      <c r="D339" s="83"/>
      <c r="E339" s="23" t="n">
        <v>37500</v>
      </c>
      <c r="F339" s="83" t="n">
        <v>500</v>
      </c>
      <c r="G339" s="84" t="n">
        <v>3.125</v>
      </c>
      <c r="H339" s="94" t="n">
        <f aca="false">VLOOKUP(E339,Calendar!$A$2:$G$49,2,FALSE())</f>
        <v>30</v>
      </c>
      <c r="I339" s="95" t="n">
        <f aca="false">VLOOKUP(E339,'FWD Curves'!$A$3:$E$40,4,FALSE())</f>
        <v>2.99</v>
      </c>
      <c r="J339" s="86" t="n">
        <f aca="false">(I339-G339)*H339*F339</f>
        <v>-2025</v>
      </c>
    </row>
    <row r="340" customFormat="false" ht="12.75" hidden="false" customHeight="false" outlineLevel="0" collapsed="false">
      <c r="A340" s="81" t="n">
        <v>37201</v>
      </c>
      <c r="B340" s="81" t="s">
        <v>38</v>
      </c>
      <c r="C340" s="81" t="s">
        <v>39</v>
      </c>
      <c r="D340" s="83"/>
      <c r="E340" s="23" t="n">
        <v>37530</v>
      </c>
      <c r="F340" s="83" t="n">
        <v>500</v>
      </c>
      <c r="G340" s="84" t="n">
        <v>3.125</v>
      </c>
      <c r="H340" s="94" t="n">
        <f aca="false">VLOOKUP(E340,Calendar!$A$2:$G$49,2,FALSE())</f>
        <v>31</v>
      </c>
      <c r="I340" s="95" t="n">
        <f aca="false">VLOOKUP(E340,'FWD Curves'!$A$3:$E$40,4,FALSE())</f>
        <v>2.99</v>
      </c>
      <c r="J340" s="86" t="n">
        <f aca="false">(I340-G340)*H340*F340</f>
        <v>-2092.5</v>
      </c>
    </row>
    <row r="341" customFormat="false" ht="12.75" hidden="false" customHeight="false" outlineLevel="0" collapsed="false">
      <c r="A341" s="81" t="n">
        <v>37201</v>
      </c>
      <c r="B341" s="81" t="s">
        <v>38</v>
      </c>
      <c r="C341" s="81" t="s">
        <v>39</v>
      </c>
      <c r="D341" s="83"/>
      <c r="E341" s="23" t="n">
        <v>37561</v>
      </c>
      <c r="F341" s="83" t="n">
        <v>500</v>
      </c>
      <c r="G341" s="84" t="n">
        <v>3.125</v>
      </c>
      <c r="H341" s="94" t="n">
        <f aca="false">VLOOKUP(E341,Calendar!$A$2:$G$49,2,FALSE())</f>
        <v>30</v>
      </c>
      <c r="I341" s="95" t="n">
        <f aca="false">VLOOKUP(E341,'FWD Curves'!$A$3:$E$40,4,FALSE())</f>
        <v>3.24</v>
      </c>
      <c r="J341" s="86" t="n">
        <f aca="false">(I341-G341)*H341*F341</f>
        <v>1725</v>
      </c>
    </row>
    <row r="342" customFormat="false" ht="12.75" hidden="false" customHeight="false" outlineLevel="0" collapsed="false">
      <c r="A342" s="81" t="n">
        <v>37201</v>
      </c>
      <c r="B342" s="81" t="s">
        <v>38</v>
      </c>
      <c r="C342" s="81" t="s">
        <v>39</v>
      </c>
      <c r="D342" s="83"/>
      <c r="E342" s="23" t="n">
        <v>37591</v>
      </c>
      <c r="F342" s="83" t="n">
        <v>500</v>
      </c>
      <c r="G342" s="84" t="n">
        <v>3.125</v>
      </c>
      <c r="H342" s="94" t="n">
        <f aca="false">VLOOKUP(E342,Calendar!$A$2:$G$49,2,FALSE())</f>
        <v>31</v>
      </c>
      <c r="I342" s="95" t="n">
        <f aca="false">VLOOKUP(E342,'FWD Curves'!$A$3:$E$40,4,FALSE())</f>
        <v>3.42</v>
      </c>
      <c r="J342" s="86" t="n">
        <f aca="false">(I342-G342)*H342*F342</f>
        <v>4572.5</v>
      </c>
    </row>
    <row r="343" customFormat="false" ht="12.75" hidden="false" customHeight="false" outlineLevel="0" collapsed="false">
      <c r="A343" s="81" t="n">
        <v>37201</v>
      </c>
      <c r="B343" s="81" t="s">
        <v>38</v>
      </c>
      <c r="C343" s="81" t="s">
        <v>39</v>
      </c>
      <c r="D343" s="83"/>
      <c r="E343" s="23" t="n">
        <v>37257</v>
      </c>
      <c r="F343" s="83" t="n">
        <v>-500</v>
      </c>
      <c r="G343" s="84" t="n">
        <v>3.145</v>
      </c>
      <c r="H343" s="94" t="n">
        <f aca="false">VLOOKUP(E343,Calendar!$A$2:$G$49,2,FALSE())</f>
        <v>31</v>
      </c>
      <c r="I343" s="95" t="n">
        <f aca="false">VLOOKUP(E343,'FWD Curves'!$A$3:$E$40,4,FALSE())</f>
        <v>2.915</v>
      </c>
      <c r="J343" s="86" t="n">
        <f aca="false">(I343-G343)*H343*F343</f>
        <v>3565</v>
      </c>
    </row>
    <row r="344" customFormat="false" ht="12.75" hidden="false" customHeight="false" outlineLevel="0" collapsed="false">
      <c r="A344" s="81" t="n">
        <v>37201</v>
      </c>
      <c r="B344" s="81" t="s">
        <v>38</v>
      </c>
      <c r="C344" s="81" t="s">
        <v>39</v>
      </c>
      <c r="D344" s="83"/>
      <c r="E344" s="23" t="n">
        <v>37288</v>
      </c>
      <c r="F344" s="83" t="n">
        <v>-500</v>
      </c>
      <c r="G344" s="84" t="n">
        <v>3.145</v>
      </c>
      <c r="H344" s="94" t="n">
        <f aca="false">VLOOKUP(E344,Calendar!$A$2:$G$49,2,FALSE())</f>
        <v>28</v>
      </c>
      <c r="I344" s="95" t="n">
        <f aca="false">VLOOKUP(E344,'FWD Curves'!$A$3:$E$40,4,FALSE())</f>
        <v>2.97</v>
      </c>
      <c r="J344" s="86" t="n">
        <f aca="false">(I344-G344)*H344*F344</f>
        <v>2450</v>
      </c>
    </row>
    <row r="345" customFormat="false" ht="12.75" hidden="false" customHeight="false" outlineLevel="0" collapsed="false">
      <c r="A345" s="81" t="n">
        <v>37201</v>
      </c>
      <c r="B345" s="81" t="s">
        <v>38</v>
      </c>
      <c r="C345" s="81" t="s">
        <v>39</v>
      </c>
      <c r="D345" s="83"/>
      <c r="E345" s="23" t="n">
        <v>37316</v>
      </c>
      <c r="F345" s="83" t="n">
        <v>-500</v>
      </c>
      <c r="G345" s="84" t="n">
        <v>3.145</v>
      </c>
      <c r="H345" s="94" t="n">
        <f aca="false">VLOOKUP(E345,Calendar!$A$2:$G$49,2,FALSE())</f>
        <v>31</v>
      </c>
      <c r="I345" s="95" t="n">
        <f aca="false">VLOOKUP(E345,'FWD Curves'!$A$3:$E$40,4,FALSE())</f>
        <v>2.935</v>
      </c>
      <c r="J345" s="86" t="n">
        <f aca="false">(I345-G345)*H345*F345</f>
        <v>3255</v>
      </c>
    </row>
    <row r="346" customFormat="false" ht="12.75" hidden="false" customHeight="false" outlineLevel="0" collapsed="false">
      <c r="A346" s="81" t="n">
        <v>37201</v>
      </c>
      <c r="B346" s="81" t="s">
        <v>38</v>
      </c>
      <c r="C346" s="81" t="s">
        <v>39</v>
      </c>
      <c r="D346" s="83"/>
      <c r="E346" s="23" t="n">
        <v>37347</v>
      </c>
      <c r="F346" s="83" t="n">
        <v>-500</v>
      </c>
      <c r="G346" s="84" t="n">
        <v>3.145</v>
      </c>
      <c r="H346" s="94" t="n">
        <f aca="false">VLOOKUP(E346,Calendar!$A$2:$G$49,2,FALSE())</f>
        <v>30</v>
      </c>
      <c r="I346" s="95" t="n">
        <f aca="false">VLOOKUP(E346,'FWD Curves'!$A$3:$E$40,4,FALSE())</f>
        <v>2.99</v>
      </c>
      <c r="J346" s="86" t="n">
        <f aca="false">(I346-G346)*H346*F346</f>
        <v>2325</v>
      </c>
    </row>
    <row r="347" customFormat="false" ht="12.75" hidden="false" customHeight="false" outlineLevel="0" collapsed="false">
      <c r="A347" s="81" t="n">
        <v>37201</v>
      </c>
      <c r="B347" s="81" t="s">
        <v>38</v>
      </c>
      <c r="C347" s="81" t="s">
        <v>39</v>
      </c>
      <c r="D347" s="83"/>
      <c r="E347" s="23" t="n">
        <v>37377</v>
      </c>
      <c r="F347" s="83" t="n">
        <v>-500</v>
      </c>
      <c r="G347" s="84" t="n">
        <v>3.145</v>
      </c>
      <c r="H347" s="94" t="n">
        <f aca="false">VLOOKUP(E347,Calendar!$A$2:$G$49,2,FALSE())</f>
        <v>31</v>
      </c>
      <c r="I347" s="95" t="n">
        <f aca="false">VLOOKUP(E347,'FWD Curves'!$A$3:$E$40,4,FALSE())</f>
        <v>2.99</v>
      </c>
      <c r="J347" s="86" t="n">
        <f aca="false">(I347-G347)*H347*F347</f>
        <v>2402.5</v>
      </c>
    </row>
    <row r="348" customFormat="false" ht="12.75" hidden="false" customHeight="false" outlineLevel="0" collapsed="false">
      <c r="A348" s="81" t="n">
        <v>37201</v>
      </c>
      <c r="B348" s="81" t="s">
        <v>38</v>
      </c>
      <c r="C348" s="81" t="s">
        <v>39</v>
      </c>
      <c r="D348" s="83"/>
      <c r="E348" s="23" t="n">
        <v>37408</v>
      </c>
      <c r="F348" s="83" t="n">
        <v>-500</v>
      </c>
      <c r="G348" s="84" t="n">
        <v>3.145</v>
      </c>
      <c r="H348" s="94" t="n">
        <f aca="false">VLOOKUP(E348,Calendar!$A$2:$G$49,2,FALSE())</f>
        <v>30</v>
      </c>
      <c r="I348" s="95" t="n">
        <f aca="false">VLOOKUP(E348,'FWD Curves'!$A$3:$E$40,4,FALSE())</f>
        <v>2.99</v>
      </c>
      <c r="J348" s="86" t="n">
        <f aca="false">(I348-G348)*H348*F348</f>
        <v>2325</v>
      </c>
    </row>
    <row r="349" customFormat="false" ht="12.75" hidden="false" customHeight="false" outlineLevel="0" collapsed="false">
      <c r="A349" s="81" t="n">
        <v>37201</v>
      </c>
      <c r="B349" s="81" t="s">
        <v>38</v>
      </c>
      <c r="C349" s="81" t="s">
        <v>39</v>
      </c>
      <c r="D349" s="83"/>
      <c r="E349" s="23" t="n">
        <v>37438</v>
      </c>
      <c r="F349" s="83" t="n">
        <v>-500</v>
      </c>
      <c r="G349" s="84" t="n">
        <v>3.145</v>
      </c>
      <c r="H349" s="94" t="n">
        <f aca="false">VLOOKUP(E349,Calendar!$A$2:$G$49,2,FALSE())</f>
        <v>31</v>
      </c>
      <c r="I349" s="95" t="n">
        <f aca="false">VLOOKUP(E349,'FWD Curves'!$A$3:$E$40,4,FALSE())</f>
        <v>2.99</v>
      </c>
      <c r="J349" s="86" t="n">
        <f aca="false">(I349-G349)*H349*F349</f>
        <v>2402.5</v>
      </c>
    </row>
    <row r="350" customFormat="false" ht="12.75" hidden="false" customHeight="false" outlineLevel="0" collapsed="false">
      <c r="A350" s="81" t="n">
        <v>37201</v>
      </c>
      <c r="B350" s="81" t="s">
        <v>38</v>
      </c>
      <c r="C350" s="81" t="s">
        <v>39</v>
      </c>
      <c r="D350" s="83"/>
      <c r="E350" s="23" t="n">
        <v>37469</v>
      </c>
      <c r="F350" s="83" t="n">
        <v>-500</v>
      </c>
      <c r="G350" s="84" t="n">
        <v>3.145</v>
      </c>
      <c r="H350" s="94" t="n">
        <f aca="false">VLOOKUP(E350,Calendar!$A$2:$G$49,2,FALSE())</f>
        <v>31</v>
      </c>
      <c r="I350" s="95" t="n">
        <f aca="false">VLOOKUP(E350,'FWD Curves'!$A$3:$E$40,4,FALSE())</f>
        <v>2.99</v>
      </c>
      <c r="J350" s="86" t="n">
        <f aca="false">(I350-G350)*H350*F350</f>
        <v>2402.5</v>
      </c>
    </row>
    <row r="351" customFormat="false" ht="12.75" hidden="false" customHeight="false" outlineLevel="0" collapsed="false">
      <c r="A351" s="81" t="n">
        <v>37201</v>
      </c>
      <c r="B351" s="81" t="s">
        <v>38</v>
      </c>
      <c r="C351" s="81" t="s">
        <v>39</v>
      </c>
      <c r="D351" s="83"/>
      <c r="E351" s="23" t="n">
        <v>37500</v>
      </c>
      <c r="F351" s="83" t="n">
        <v>-500</v>
      </c>
      <c r="G351" s="84" t="n">
        <v>3.145</v>
      </c>
      <c r="H351" s="94" t="n">
        <f aca="false">VLOOKUP(E351,Calendar!$A$2:$G$49,2,FALSE())</f>
        <v>30</v>
      </c>
      <c r="I351" s="95" t="n">
        <f aca="false">VLOOKUP(E351,'FWD Curves'!$A$3:$E$40,4,FALSE())</f>
        <v>2.99</v>
      </c>
      <c r="J351" s="86" t="n">
        <f aca="false">(I351-G351)*H351*F351</f>
        <v>2325</v>
      </c>
    </row>
    <row r="352" customFormat="false" ht="12.75" hidden="false" customHeight="false" outlineLevel="0" collapsed="false">
      <c r="A352" s="81" t="n">
        <v>37201</v>
      </c>
      <c r="B352" s="81" t="s">
        <v>38</v>
      </c>
      <c r="C352" s="81" t="s">
        <v>39</v>
      </c>
      <c r="D352" s="83"/>
      <c r="E352" s="23" t="n">
        <v>37530</v>
      </c>
      <c r="F352" s="83" t="n">
        <v>-500</v>
      </c>
      <c r="G352" s="84" t="n">
        <v>3.145</v>
      </c>
      <c r="H352" s="94" t="n">
        <f aca="false">VLOOKUP(E352,Calendar!$A$2:$G$49,2,FALSE())</f>
        <v>31</v>
      </c>
      <c r="I352" s="95" t="n">
        <f aca="false">VLOOKUP(E352,'FWD Curves'!$A$3:$E$40,4,FALSE())</f>
        <v>2.99</v>
      </c>
      <c r="J352" s="86" t="n">
        <f aca="false">(I352-G352)*H352*F352</f>
        <v>2402.5</v>
      </c>
    </row>
    <row r="353" customFormat="false" ht="12.75" hidden="false" customHeight="false" outlineLevel="0" collapsed="false">
      <c r="A353" s="81" t="n">
        <v>37201</v>
      </c>
      <c r="B353" s="81" t="s">
        <v>38</v>
      </c>
      <c r="C353" s="81" t="s">
        <v>39</v>
      </c>
      <c r="D353" s="83"/>
      <c r="E353" s="23" t="n">
        <v>37561</v>
      </c>
      <c r="F353" s="83" t="n">
        <v>-500</v>
      </c>
      <c r="G353" s="84" t="n">
        <v>3.145</v>
      </c>
      <c r="H353" s="94" t="n">
        <f aca="false">VLOOKUP(E353,Calendar!$A$2:$G$49,2,FALSE())</f>
        <v>30</v>
      </c>
      <c r="I353" s="95" t="n">
        <f aca="false">VLOOKUP(E353,'FWD Curves'!$A$3:$E$40,4,FALSE())</f>
        <v>3.24</v>
      </c>
      <c r="J353" s="86" t="n">
        <f aca="false">(I353-G353)*H353*F353</f>
        <v>-1425</v>
      </c>
    </row>
    <row r="354" customFormat="false" ht="12.75" hidden="false" customHeight="false" outlineLevel="0" collapsed="false">
      <c r="A354" s="81" t="n">
        <v>37201</v>
      </c>
      <c r="B354" s="81" t="s">
        <v>38</v>
      </c>
      <c r="C354" s="81" t="s">
        <v>39</v>
      </c>
      <c r="D354" s="83"/>
      <c r="E354" s="23" t="n">
        <v>37591</v>
      </c>
      <c r="F354" s="83" t="n">
        <v>-500</v>
      </c>
      <c r="G354" s="84" t="n">
        <v>3.145</v>
      </c>
      <c r="H354" s="94" t="n">
        <f aca="false">VLOOKUP(E354,Calendar!$A$2:$G$49,2,FALSE())</f>
        <v>31</v>
      </c>
      <c r="I354" s="95" t="n">
        <f aca="false">VLOOKUP(E354,'FWD Curves'!$A$3:$E$40,4,FALSE())</f>
        <v>3.42</v>
      </c>
      <c r="J354" s="86" t="n">
        <f aca="false">(I354-G354)*H354*F354</f>
        <v>-4262.5</v>
      </c>
    </row>
    <row r="355" customFormat="false" ht="12.75" hidden="false" customHeight="false" outlineLevel="0" collapsed="false">
      <c r="A355" s="81" t="n">
        <v>37202</v>
      </c>
      <c r="B355" s="81" t="s">
        <v>38</v>
      </c>
      <c r="C355" s="81" t="s">
        <v>39</v>
      </c>
      <c r="D355" s="83"/>
      <c r="E355" s="23" t="n">
        <v>37257</v>
      </c>
      <c r="F355" s="83" t="n">
        <v>-500</v>
      </c>
      <c r="G355" s="84" t="n">
        <v>3.17</v>
      </c>
      <c r="H355" s="94" t="n">
        <f aca="false">VLOOKUP(E355,Calendar!$A$2:$G$49,2,FALSE())</f>
        <v>31</v>
      </c>
      <c r="I355" s="95" t="n">
        <f aca="false">VLOOKUP(E355,'FWD Curves'!$A$3:$E$40,4,FALSE())</f>
        <v>2.915</v>
      </c>
      <c r="J355" s="86" t="n">
        <f aca="false">(I355-G355)*H355*F355</f>
        <v>3952.5</v>
      </c>
    </row>
    <row r="356" customFormat="false" ht="12.75" hidden="false" customHeight="false" outlineLevel="0" collapsed="false">
      <c r="A356" s="81" t="n">
        <v>37202</v>
      </c>
      <c r="B356" s="81" t="s">
        <v>38</v>
      </c>
      <c r="C356" s="81" t="s">
        <v>39</v>
      </c>
      <c r="D356" s="83"/>
      <c r="E356" s="23" t="n">
        <v>37288</v>
      </c>
      <c r="F356" s="83" t="n">
        <v>-500</v>
      </c>
      <c r="G356" s="84" t="n">
        <v>3.17</v>
      </c>
      <c r="H356" s="94" t="n">
        <f aca="false">VLOOKUP(E356,Calendar!$A$2:$G$49,2,FALSE())</f>
        <v>28</v>
      </c>
      <c r="I356" s="95" t="n">
        <f aca="false">VLOOKUP(E356,'FWD Curves'!$A$3:$E$40,4,FALSE())</f>
        <v>2.97</v>
      </c>
      <c r="J356" s="86" t="n">
        <f aca="false">(I356-G356)*H356*F356</f>
        <v>2800</v>
      </c>
    </row>
    <row r="357" customFormat="false" ht="12.75" hidden="false" customHeight="false" outlineLevel="0" collapsed="false">
      <c r="A357" s="81" t="n">
        <v>37202</v>
      </c>
      <c r="B357" s="81" t="s">
        <v>38</v>
      </c>
      <c r="C357" s="81" t="s">
        <v>39</v>
      </c>
      <c r="D357" s="83"/>
      <c r="E357" s="23" t="n">
        <v>37316</v>
      </c>
      <c r="F357" s="83" t="n">
        <v>-500</v>
      </c>
      <c r="G357" s="84" t="n">
        <v>3.17</v>
      </c>
      <c r="H357" s="94" t="n">
        <f aca="false">VLOOKUP(E357,Calendar!$A$2:$G$49,2,FALSE())</f>
        <v>31</v>
      </c>
      <c r="I357" s="95" t="n">
        <f aca="false">VLOOKUP(E357,'FWD Curves'!$A$3:$E$40,4,FALSE())</f>
        <v>2.935</v>
      </c>
      <c r="J357" s="86" t="n">
        <f aca="false">(I357-G357)*H357*F357</f>
        <v>3642.5</v>
      </c>
    </row>
    <row r="358" customFormat="false" ht="12.75" hidden="false" customHeight="false" outlineLevel="0" collapsed="false">
      <c r="A358" s="81" t="n">
        <v>37202</v>
      </c>
      <c r="B358" s="81" t="s">
        <v>38</v>
      </c>
      <c r="C358" s="81" t="s">
        <v>39</v>
      </c>
      <c r="D358" s="83"/>
      <c r="E358" s="23" t="n">
        <v>37347</v>
      </c>
      <c r="F358" s="83" t="n">
        <v>-500</v>
      </c>
      <c r="G358" s="84" t="n">
        <v>3.17</v>
      </c>
      <c r="H358" s="94" t="n">
        <f aca="false">VLOOKUP(E358,Calendar!$A$2:$G$49,2,FALSE())</f>
        <v>30</v>
      </c>
      <c r="I358" s="95" t="n">
        <f aca="false">VLOOKUP(E358,'FWD Curves'!$A$3:$E$40,4,FALSE())</f>
        <v>2.99</v>
      </c>
      <c r="J358" s="86" t="n">
        <f aca="false">(I358-G358)*H358*F358</f>
        <v>2700</v>
      </c>
    </row>
    <row r="359" customFormat="false" ht="12.75" hidden="false" customHeight="false" outlineLevel="0" collapsed="false">
      <c r="A359" s="81" t="n">
        <v>37202</v>
      </c>
      <c r="B359" s="81" t="s">
        <v>38</v>
      </c>
      <c r="C359" s="81" t="s">
        <v>39</v>
      </c>
      <c r="D359" s="83"/>
      <c r="E359" s="23" t="n">
        <v>37377</v>
      </c>
      <c r="F359" s="83" t="n">
        <v>-500</v>
      </c>
      <c r="G359" s="84" t="n">
        <v>3.17</v>
      </c>
      <c r="H359" s="94" t="n">
        <f aca="false">VLOOKUP(E359,Calendar!$A$2:$G$49,2,FALSE())</f>
        <v>31</v>
      </c>
      <c r="I359" s="95" t="n">
        <f aca="false">VLOOKUP(E359,'FWD Curves'!$A$3:$E$40,4,FALSE())</f>
        <v>2.99</v>
      </c>
      <c r="J359" s="86" t="n">
        <f aca="false">(I359-G359)*H359*F359</f>
        <v>2790</v>
      </c>
    </row>
    <row r="360" customFormat="false" ht="12.75" hidden="false" customHeight="false" outlineLevel="0" collapsed="false">
      <c r="A360" s="81" t="n">
        <v>37202</v>
      </c>
      <c r="B360" s="81" t="s">
        <v>38</v>
      </c>
      <c r="C360" s="81" t="s">
        <v>39</v>
      </c>
      <c r="D360" s="83"/>
      <c r="E360" s="23" t="n">
        <v>37408</v>
      </c>
      <c r="F360" s="83" t="n">
        <v>-500</v>
      </c>
      <c r="G360" s="84" t="n">
        <v>3.17</v>
      </c>
      <c r="H360" s="94" t="n">
        <f aca="false">VLOOKUP(E360,Calendar!$A$2:$G$49,2,FALSE())</f>
        <v>30</v>
      </c>
      <c r="I360" s="95" t="n">
        <f aca="false">VLOOKUP(E360,'FWD Curves'!$A$3:$E$40,4,FALSE())</f>
        <v>2.99</v>
      </c>
      <c r="J360" s="86" t="n">
        <f aca="false">(I360-G360)*H360*F360</f>
        <v>2700</v>
      </c>
    </row>
    <row r="361" customFormat="false" ht="12.75" hidden="false" customHeight="false" outlineLevel="0" collapsed="false">
      <c r="A361" s="81" t="n">
        <v>37202</v>
      </c>
      <c r="B361" s="81" t="s">
        <v>38</v>
      </c>
      <c r="C361" s="81" t="s">
        <v>39</v>
      </c>
      <c r="D361" s="83"/>
      <c r="E361" s="23" t="n">
        <v>37438</v>
      </c>
      <c r="F361" s="83" t="n">
        <v>-500</v>
      </c>
      <c r="G361" s="84" t="n">
        <v>3.17</v>
      </c>
      <c r="H361" s="94" t="n">
        <f aca="false">VLOOKUP(E361,Calendar!$A$2:$G$49,2,FALSE())</f>
        <v>31</v>
      </c>
      <c r="I361" s="95" t="n">
        <f aca="false">VLOOKUP(E361,'FWD Curves'!$A$3:$E$40,4,FALSE())</f>
        <v>2.99</v>
      </c>
      <c r="J361" s="86" t="n">
        <f aca="false">(I361-G361)*H361*F361</f>
        <v>2790</v>
      </c>
    </row>
    <row r="362" customFormat="false" ht="12.75" hidden="false" customHeight="false" outlineLevel="0" collapsed="false">
      <c r="A362" s="81" t="n">
        <v>37202</v>
      </c>
      <c r="B362" s="81" t="s">
        <v>38</v>
      </c>
      <c r="C362" s="81" t="s">
        <v>39</v>
      </c>
      <c r="D362" s="83"/>
      <c r="E362" s="23" t="n">
        <v>37469</v>
      </c>
      <c r="F362" s="83" t="n">
        <v>-500</v>
      </c>
      <c r="G362" s="84" t="n">
        <v>3.17</v>
      </c>
      <c r="H362" s="94" t="n">
        <f aca="false">VLOOKUP(E362,Calendar!$A$2:$G$49,2,FALSE())</f>
        <v>31</v>
      </c>
      <c r="I362" s="95" t="n">
        <f aca="false">VLOOKUP(E362,'FWD Curves'!$A$3:$E$40,4,FALSE())</f>
        <v>2.99</v>
      </c>
      <c r="J362" s="86" t="n">
        <f aca="false">(I362-G362)*H362*F362</f>
        <v>2790</v>
      </c>
    </row>
    <row r="363" customFormat="false" ht="12.75" hidden="false" customHeight="false" outlineLevel="0" collapsed="false">
      <c r="A363" s="81" t="n">
        <v>37202</v>
      </c>
      <c r="B363" s="81" t="s">
        <v>38</v>
      </c>
      <c r="C363" s="81" t="s">
        <v>39</v>
      </c>
      <c r="D363" s="83"/>
      <c r="E363" s="23" t="n">
        <v>37500</v>
      </c>
      <c r="F363" s="83" t="n">
        <v>-500</v>
      </c>
      <c r="G363" s="84" t="n">
        <v>3.17</v>
      </c>
      <c r="H363" s="94" t="n">
        <f aca="false">VLOOKUP(E363,Calendar!$A$2:$G$49,2,FALSE())</f>
        <v>30</v>
      </c>
      <c r="I363" s="95" t="n">
        <f aca="false">VLOOKUP(E363,'FWD Curves'!$A$3:$E$40,4,FALSE())</f>
        <v>2.99</v>
      </c>
      <c r="J363" s="86" t="n">
        <f aca="false">(I363-G363)*H363*F363</f>
        <v>2700</v>
      </c>
    </row>
    <row r="364" customFormat="false" ht="12.75" hidden="false" customHeight="false" outlineLevel="0" collapsed="false">
      <c r="A364" s="81" t="n">
        <v>37202</v>
      </c>
      <c r="B364" s="81" t="s">
        <v>38</v>
      </c>
      <c r="C364" s="81" t="s">
        <v>39</v>
      </c>
      <c r="D364" s="83"/>
      <c r="E364" s="23" t="n">
        <v>37530</v>
      </c>
      <c r="F364" s="83" t="n">
        <v>-500</v>
      </c>
      <c r="G364" s="84" t="n">
        <v>3.17</v>
      </c>
      <c r="H364" s="94" t="n">
        <f aca="false">VLOOKUP(E364,Calendar!$A$2:$G$49,2,FALSE())</f>
        <v>31</v>
      </c>
      <c r="I364" s="95" t="n">
        <f aca="false">VLOOKUP(E364,'FWD Curves'!$A$3:$E$40,4,FALSE())</f>
        <v>2.99</v>
      </c>
      <c r="J364" s="86" t="n">
        <f aca="false">(I364-G364)*H364*F364</f>
        <v>2790</v>
      </c>
    </row>
    <row r="365" customFormat="false" ht="12.75" hidden="false" customHeight="false" outlineLevel="0" collapsed="false">
      <c r="A365" s="81" t="n">
        <v>37202</v>
      </c>
      <c r="B365" s="81" t="s">
        <v>38</v>
      </c>
      <c r="C365" s="81" t="s">
        <v>39</v>
      </c>
      <c r="D365" s="83"/>
      <c r="E365" s="23" t="n">
        <v>37561</v>
      </c>
      <c r="F365" s="83" t="n">
        <v>-500</v>
      </c>
      <c r="G365" s="84" t="n">
        <v>3.17</v>
      </c>
      <c r="H365" s="94" t="n">
        <f aca="false">VLOOKUP(E365,Calendar!$A$2:$G$49,2,FALSE())</f>
        <v>30</v>
      </c>
      <c r="I365" s="95" t="n">
        <f aca="false">VLOOKUP(E365,'FWD Curves'!$A$3:$E$40,4,FALSE())</f>
        <v>3.24</v>
      </c>
      <c r="J365" s="86" t="n">
        <f aca="false">(I365-G365)*H365*F365</f>
        <v>-1050</v>
      </c>
    </row>
    <row r="366" customFormat="false" ht="12.75" hidden="false" customHeight="false" outlineLevel="0" collapsed="false">
      <c r="A366" s="81" t="n">
        <v>37202</v>
      </c>
      <c r="B366" s="81" t="s">
        <v>38</v>
      </c>
      <c r="C366" s="81" t="s">
        <v>39</v>
      </c>
      <c r="D366" s="83"/>
      <c r="E366" s="23" t="n">
        <v>37591</v>
      </c>
      <c r="F366" s="83" t="n">
        <v>-500</v>
      </c>
      <c r="G366" s="84" t="n">
        <v>3.17</v>
      </c>
      <c r="H366" s="94" t="n">
        <f aca="false">VLOOKUP(E366,Calendar!$A$2:$G$49,2,FALSE())</f>
        <v>31</v>
      </c>
      <c r="I366" s="95" t="n">
        <f aca="false">VLOOKUP(E366,'FWD Curves'!$A$3:$E$40,4,FALSE())</f>
        <v>3.42</v>
      </c>
      <c r="J366" s="86" t="n">
        <f aca="false">(I366-G366)*H366*F366</f>
        <v>-3875</v>
      </c>
    </row>
    <row r="367" customFormat="false" ht="12.75" hidden="false" customHeight="false" outlineLevel="0" collapsed="false">
      <c r="A367" s="81" t="n">
        <v>37202</v>
      </c>
      <c r="B367" s="81" t="s">
        <v>38</v>
      </c>
      <c r="C367" s="81" t="s">
        <v>39</v>
      </c>
      <c r="D367" s="83"/>
      <c r="E367" s="23" t="n">
        <v>37257</v>
      </c>
      <c r="F367" s="83" t="n">
        <v>500</v>
      </c>
      <c r="G367" s="84" t="n">
        <v>3.15</v>
      </c>
      <c r="H367" s="94" t="n">
        <f aca="false">VLOOKUP(E367,Calendar!$A$2:$G$49,2,FALSE())</f>
        <v>31</v>
      </c>
      <c r="I367" s="95" t="n">
        <f aca="false">VLOOKUP(E367,'FWD Curves'!$A$3:$E$40,4,FALSE())</f>
        <v>2.915</v>
      </c>
      <c r="J367" s="86" t="n">
        <f aca="false">(I367-G367)*H367*F367</f>
        <v>-3642.5</v>
      </c>
    </row>
    <row r="368" customFormat="false" ht="12.75" hidden="false" customHeight="false" outlineLevel="0" collapsed="false">
      <c r="A368" s="81" t="n">
        <v>37202</v>
      </c>
      <c r="B368" s="81" t="s">
        <v>38</v>
      </c>
      <c r="C368" s="81" t="s">
        <v>39</v>
      </c>
      <c r="D368" s="83"/>
      <c r="E368" s="23" t="n">
        <v>37288</v>
      </c>
      <c r="F368" s="83" t="n">
        <v>500</v>
      </c>
      <c r="G368" s="84" t="n">
        <v>3.15</v>
      </c>
      <c r="H368" s="94" t="n">
        <f aca="false">VLOOKUP(E368,Calendar!$A$2:$G$49,2,FALSE())</f>
        <v>28</v>
      </c>
      <c r="I368" s="95" t="n">
        <f aca="false">VLOOKUP(E368,'FWD Curves'!$A$3:$E$40,4,FALSE())</f>
        <v>2.97</v>
      </c>
      <c r="J368" s="86" t="n">
        <f aca="false">(I368-G368)*H368*F368</f>
        <v>-2520</v>
      </c>
    </row>
    <row r="369" customFormat="false" ht="12.75" hidden="false" customHeight="false" outlineLevel="0" collapsed="false">
      <c r="A369" s="81" t="n">
        <v>37202</v>
      </c>
      <c r="B369" s="81" t="s">
        <v>38</v>
      </c>
      <c r="C369" s="81" t="s">
        <v>39</v>
      </c>
      <c r="D369" s="83"/>
      <c r="E369" s="23" t="n">
        <v>37316</v>
      </c>
      <c r="F369" s="83" t="n">
        <v>500</v>
      </c>
      <c r="G369" s="84" t="n">
        <v>3.15</v>
      </c>
      <c r="H369" s="94" t="n">
        <f aca="false">VLOOKUP(E369,Calendar!$A$2:$G$49,2,FALSE())</f>
        <v>31</v>
      </c>
      <c r="I369" s="95" t="n">
        <f aca="false">VLOOKUP(E369,'FWD Curves'!$A$3:$E$40,4,FALSE())</f>
        <v>2.935</v>
      </c>
      <c r="J369" s="86" t="n">
        <f aca="false">(I369-G369)*H369*F369</f>
        <v>-3332.5</v>
      </c>
    </row>
    <row r="370" customFormat="false" ht="12.75" hidden="false" customHeight="false" outlineLevel="0" collapsed="false">
      <c r="A370" s="81" t="n">
        <v>37202</v>
      </c>
      <c r="B370" s="81" t="s">
        <v>38</v>
      </c>
      <c r="C370" s="81" t="s">
        <v>39</v>
      </c>
      <c r="D370" s="83"/>
      <c r="E370" s="23" t="n">
        <v>37347</v>
      </c>
      <c r="F370" s="83" t="n">
        <v>500</v>
      </c>
      <c r="G370" s="84" t="n">
        <v>3.15</v>
      </c>
      <c r="H370" s="94" t="n">
        <f aca="false">VLOOKUP(E370,Calendar!$A$2:$G$49,2,FALSE())</f>
        <v>30</v>
      </c>
      <c r="I370" s="95" t="n">
        <f aca="false">VLOOKUP(E370,'FWD Curves'!$A$3:$E$40,4,FALSE())</f>
        <v>2.99</v>
      </c>
      <c r="J370" s="86" t="n">
        <f aca="false">(I370-G370)*H370*F370</f>
        <v>-2400</v>
      </c>
    </row>
    <row r="371" customFormat="false" ht="12.75" hidden="false" customHeight="false" outlineLevel="0" collapsed="false">
      <c r="A371" s="81" t="n">
        <v>37202</v>
      </c>
      <c r="B371" s="81" t="s">
        <v>38</v>
      </c>
      <c r="C371" s="81" t="s">
        <v>39</v>
      </c>
      <c r="D371" s="83"/>
      <c r="E371" s="23" t="n">
        <v>37377</v>
      </c>
      <c r="F371" s="83" t="n">
        <v>500</v>
      </c>
      <c r="G371" s="84" t="n">
        <v>3.15</v>
      </c>
      <c r="H371" s="94" t="n">
        <f aca="false">VLOOKUP(E371,Calendar!$A$2:$G$49,2,FALSE())</f>
        <v>31</v>
      </c>
      <c r="I371" s="95" t="n">
        <f aca="false">VLOOKUP(E371,'FWD Curves'!$A$3:$E$40,4,FALSE())</f>
        <v>2.99</v>
      </c>
      <c r="J371" s="86" t="n">
        <f aca="false">(I371-G371)*H371*F371</f>
        <v>-2480</v>
      </c>
    </row>
    <row r="372" customFormat="false" ht="12.75" hidden="false" customHeight="false" outlineLevel="0" collapsed="false">
      <c r="A372" s="81" t="n">
        <v>37202</v>
      </c>
      <c r="B372" s="81" t="s">
        <v>38</v>
      </c>
      <c r="C372" s="81" t="s">
        <v>39</v>
      </c>
      <c r="D372" s="83"/>
      <c r="E372" s="23" t="n">
        <v>37408</v>
      </c>
      <c r="F372" s="83" t="n">
        <v>500</v>
      </c>
      <c r="G372" s="84" t="n">
        <v>3.15</v>
      </c>
      <c r="H372" s="94" t="n">
        <f aca="false">VLOOKUP(E372,Calendar!$A$2:$G$49,2,FALSE())</f>
        <v>30</v>
      </c>
      <c r="I372" s="95" t="n">
        <f aca="false">VLOOKUP(E372,'FWD Curves'!$A$3:$E$40,4,FALSE())</f>
        <v>2.99</v>
      </c>
      <c r="J372" s="86" t="n">
        <f aca="false">(I372-G372)*H372*F372</f>
        <v>-2400</v>
      </c>
    </row>
    <row r="373" customFormat="false" ht="12.75" hidden="false" customHeight="false" outlineLevel="0" collapsed="false">
      <c r="A373" s="81" t="n">
        <v>37202</v>
      </c>
      <c r="B373" s="81" t="s">
        <v>38</v>
      </c>
      <c r="C373" s="81" t="s">
        <v>39</v>
      </c>
      <c r="D373" s="83"/>
      <c r="E373" s="23" t="n">
        <v>37438</v>
      </c>
      <c r="F373" s="83" t="n">
        <v>500</v>
      </c>
      <c r="G373" s="84" t="n">
        <v>3.15</v>
      </c>
      <c r="H373" s="94" t="n">
        <f aca="false">VLOOKUP(E373,Calendar!$A$2:$G$49,2,FALSE())</f>
        <v>31</v>
      </c>
      <c r="I373" s="95" t="n">
        <f aca="false">VLOOKUP(E373,'FWD Curves'!$A$3:$E$40,4,FALSE())</f>
        <v>2.99</v>
      </c>
      <c r="J373" s="86" t="n">
        <f aca="false">(I373-G373)*H373*F373</f>
        <v>-2480</v>
      </c>
    </row>
    <row r="374" customFormat="false" ht="12.75" hidden="false" customHeight="false" outlineLevel="0" collapsed="false">
      <c r="A374" s="81" t="n">
        <v>37202</v>
      </c>
      <c r="B374" s="81" t="s">
        <v>38</v>
      </c>
      <c r="C374" s="81" t="s">
        <v>39</v>
      </c>
      <c r="D374" s="83"/>
      <c r="E374" s="23" t="n">
        <v>37469</v>
      </c>
      <c r="F374" s="83" t="n">
        <v>500</v>
      </c>
      <c r="G374" s="84" t="n">
        <v>3.15</v>
      </c>
      <c r="H374" s="94" t="n">
        <f aca="false">VLOOKUP(E374,Calendar!$A$2:$G$49,2,FALSE())</f>
        <v>31</v>
      </c>
      <c r="I374" s="95" t="n">
        <f aca="false">VLOOKUP(E374,'FWD Curves'!$A$3:$E$40,4,FALSE())</f>
        <v>2.99</v>
      </c>
      <c r="J374" s="86" t="n">
        <f aca="false">(I374-G374)*H374*F374</f>
        <v>-2480</v>
      </c>
    </row>
    <row r="375" customFormat="false" ht="12.75" hidden="false" customHeight="false" outlineLevel="0" collapsed="false">
      <c r="A375" s="81" t="n">
        <v>37202</v>
      </c>
      <c r="B375" s="81" t="s">
        <v>38</v>
      </c>
      <c r="C375" s="81" t="s">
        <v>39</v>
      </c>
      <c r="D375" s="83"/>
      <c r="E375" s="23" t="n">
        <v>37500</v>
      </c>
      <c r="F375" s="83" t="n">
        <v>500</v>
      </c>
      <c r="G375" s="84" t="n">
        <v>3.15</v>
      </c>
      <c r="H375" s="94" t="n">
        <f aca="false">VLOOKUP(E375,Calendar!$A$2:$G$49,2,FALSE())</f>
        <v>30</v>
      </c>
      <c r="I375" s="95" t="n">
        <f aca="false">VLOOKUP(E375,'FWD Curves'!$A$3:$E$40,4,FALSE())</f>
        <v>2.99</v>
      </c>
      <c r="J375" s="86" t="n">
        <f aca="false">(I375-G375)*H375*F375</f>
        <v>-2400</v>
      </c>
    </row>
    <row r="376" customFormat="false" ht="12.75" hidden="false" customHeight="false" outlineLevel="0" collapsed="false">
      <c r="A376" s="81" t="n">
        <v>37202</v>
      </c>
      <c r="B376" s="81" t="s">
        <v>38</v>
      </c>
      <c r="C376" s="81" t="s">
        <v>39</v>
      </c>
      <c r="D376" s="83"/>
      <c r="E376" s="23" t="n">
        <v>37530</v>
      </c>
      <c r="F376" s="83" t="n">
        <v>500</v>
      </c>
      <c r="G376" s="84" t="n">
        <v>3.15</v>
      </c>
      <c r="H376" s="94" t="n">
        <f aca="false">VLOOKUP(E376,Calendar!$A$2:$G$49,2,FALSE())</f>
        <v>31</v>
      </c>
      <c r="I376" s="95" t="n">
        <f aca="false">VLOOKUP(E376,'FWD Curves'!$A$3:$E$40,4,FALSE())</f>
        <v>2.99</v>
      </c>
      <c r="J376" s="86" t="n">
        <f aca="false">(I376-G376)*H376*F376</f>
        <v>-2480</v>
      </c>
    </row>
    <row r="377" customFormat="false" ht="12.75" hidden="false" customHeight="false" outlineLevel="0" collapsed="false">
      <c r="A377" s="81" t="n">
        <v>37202</v>
      </c>
      <c r="B377" s="81" t="s">
        <v>38</v>
      </c>
      <c r="C377" s="81" t="s">
        <v>39</v>
      </c>
      <c r="D377" s="83"/>
      <c r="E377" s="23" t="n">
        <v>37561</v>
      </c>
      <c r="F377" s="83" t="n">
        <v>500</v>
      </c>
      <c r="G377" s="84" t="n">
        <v>3.15</v>
      </c>
      <c r="H377" s="94" t="n">
        <f aca="false">VLOOKUP(E377,Calendar!$A$2:$G$49,2,FALSE())</f>
        <v>30</v>
      </c>
      <c r="I377" s="95" t="n">
        <f aca="false">VLOOKUP(E377,'FWD Curves'!$A$3:$E$40,4,FALSE())</f>
        <v>3.24</v>
      </c>
      <c r="J377" s="86" t="n">
        <f aca="false">(I377-G377)*H377*F377</f>
        <v>1350</v>
      </c>
    </row>
    <row r="378" customFormat="false" ht="12.75" hidden="false" customHeight="false" outlineLevel="0" collapsed="false">
      <c r="A378" s="81" t="n">
        <v>37202</v>
      </c>
      <c r="B378" s="81" t="s">
        <v>38</v>
      </c>
      <c r="C378" s="81" t="s">
        <v>39</v>
      </c>
      <c r="D378" s="83"/>
      <c r="E378" s="23" t="n">
        <v>37591</v>
      </c>
      <c r="F378" s="83" t="n">
        <v>500</v>
      </c>
      <c r="G378" s="84" t="n">
        <v>3.15</v>
      </c>
      <c r="H378" s="94" t="n">
        <f aca="false">VLOOKUP(E378,Calendar!$A$2:$G$49,2,FALSE())</f>
        <v>31</v>
      </c>
      <c r="I378" s="95" t="n">
        <f aca="false">VLOOKUP(E378,'FWD Curves'!$A$3:$E$40,4,FALSE())</f>
        <v>3.42</v>
      </c>
      <c r="J378" s="86" t="n">
        <f aca="false">(I378-G378)*H378*F378</f>
        <v>4185</v>
      </c>
    </row>
    <row r="379" customFormat="false" ht="12.75" hidden="false" customHeight="false" outlineLevel="0" collapsed="false">
      <c r="A379" s="81" t="n">
        <v>37202</v>
      </c>
      <c r="B379" s="81" t="s">
        <v>38</v>
      </c>
      <c r="C379" s="81" t="s">
        <v>39</v>
      </c>
      <c r="D379" s="83"/>
      <c r="E379" s="23" t="n">
        <v>37257</v>
      </c>
      <c r="F379" s="83" t="n">
        <v>1000</v>
      </c>
      <c r="G379" s="84" t="n">
        <v>3.185</v>
      </c>
      <c r="H379" s="94" t="n">
        <f aca="false">VLOOKUP(E379,Calendar!$A$2:$G$49,2,FALSE())</f>
        <v>31</v>
      </c>
      <c r="I379" s="95" t="n">
        <f aca="false">VLOOKUP(E379,'FWD Curves'!$A$3:$E$40,4,FALSE())</f>
        <v>2.915</v>
      </c>
      <c r="J379" s="86" t="n">
        <f aca="false">(I379-G379)*H379*F379</f>
        <v>-8370</v>
      </c>
    </row>
    <row r="380" customFormat="false" ht="12.75" hidden="false" customHeight="false" outlineLevel="0" collapsed="false">
      <c r="A380" s="81" t="n">
        <v>37202</v>
      </c>
      <c r="B380" s="81" t="s">
        <v>38</v>
      </c>
      <c r="C380" s="81" t="s">
        <v>39</v>
      </c>
      <c r="D380" s="83"/>
      <c r="E380" s="23" t="n">
        <v>37288</v>
      </c>
      <c r="F380" s="83" t="n">
        <v>1000</v>
      </c>
      <c r="G380" s="84" t="n">
        <v>3.185</v>
      </c>
      <c r="H380" s="94" t="n">
        <f aca="false">VLOOKUP(E380,Calendar!$A$2:$G$49,2,FALSE())</f>
        <v>28</v>
      </c>
      <c r="I380" s="95" t="n">
        <f aca="false">VLOOKUP(E380,'FWD Curves'!$A$3:$E$40,4,FALSE())</f>
        <v>2.97</v>
      </c>
      <c r="J380" s="86" t="n">
        <f aca="false">(I380-G380)*H380*F380</f>
        <v>-6020</v>
      </c>
    </row>
    <row r="381" customFormat="false" ht="12.75" hidden="false" customHeight="false" outlineLevel="0" collapsed="false">
      <c r="A381" s="81" t="n">
        <v>37202</v>
      </c>
      <c r="B381" s="81" t="s">
        <v>38</v>
      </c>
      <c r="C381" s="81" t="s">
        <v>39</v>
      </c>
      <c r="D381" s="83"/>
      <c r="E381" s="23" t="n">
        <v>37316</v>
      </c>
      <c r="F381" s="83" t="n">
        <v>1000</v>
      </c>
      <c r="G381" s="84" t="n">
        <v>3.185</v>
      </c>
      <c r="H381" s="94" t="n">
        <f aca="false">VLOOKUP(E381,Calendar!$A$2:$G$49,2,FALSE())</f>
        <v>31</v>
      </c>
      <c r="I381" s="95" t="n">
        <f aca="false">VLOOKUP(E381,'FWD Curves'!$A$3:$E$40,4,FALSE())</f>
        <v>2.935</v>
      </c>
      <c r="J381" s="86" t="n">
        <f aca="false">(I381-G381)*H381*F381</f>
        <v>-7750</v>
      </c>
    </row>
    <row r="382" customFormat="false" ht="12.75" hidden="false" customHeight="false" outlineLevel="0" collapsed="false">
      <c r="A382" s="81" t="n">
        <v>37202</v>
      </c>
      <c r="B382" s="81" t="s">
        <v>38</v>
      </c>
      <c r="C382" s="81" t="s">
        <v>39</v>
      </c>
      <c r="D382" s="83"/>
      <c r="E382" s="23" t="n">
        <v>37347</v>
      </c>
      <c r="F382" s="83" t="n">
        <v>1000</v>
      </c>
      <c r="G382" s="84" t="n">
        <v>3.185</v>
      </c>
      <c r="H382" s="94" t="n">
        <f aca="false">VLOOKUP(E382,Calendar!$A$2:$G$49,2,FALSE())</f>
        <v>30</v>
      </c>
      <c r="I382" s="95" t="n">
        <f aca="false">VLOOKUP(E382,'FWD Curves'!$A$3:$E$40,4,FALSE())</f>
        <v>2.99</v>
      </c>
      <c r="J382" s="86" t="n">
        <f aca="false">(I382-G382)*H382*F382</f>
        <v>-5850</v>
      </c>
    </row>
    <row r="383" customFormat="false" ht="12.75" hidden="false" customHeight="false" outlineLevel="0" collapsed="false">
      <c r="A383" s="81" t="n">
        <v>37202</v>
      </c>
      <c r="B383" s="81" t="s">
        <v>38</v>
      </c>
      <c r="C383" s="81" t="s">
        <v>39</v>
      </c>
      <c r="D383" s="83"/>
      <c r="E383" s="23" t="n">
        <v>37377</v>
      </c>
      <c r="F383" s="83" t="n">
        <v>1000</v>
      </c>
      <c r="G383" s="84" t="n">
        <v>3.185</v>
      </c>
      <c r="H383" s="94" t="n">
        <f aca="false">VLOOKUP(E383,Calendar!$A$2:$G$49,2,FALSE())</f>
        <v>31</v>
      </c>
      <c r="I383" s="95" t="n">
        <f aca="false">VLOOKUP(E383,'FWD Curves'!$A$3:$E$40,4,FALSE())</f>
        <v>2.99</v>
      </c>
      <c r="J383" s="86" t="n">
        <f aca="false">(I383-G383)*H383*F383</f>
        <v>-6044.99999999999</v>
      </c>
    </row>
    <row r="384" customFormat="false" ht="12.75" hidden="false" customHeight="false" outlineLevel="0" collapsed="false">
      <c r="A384" s="81" t="n">
        <v>37202</v>
      </c>
      <c r="B384" s="81" t="s">
        <v>38</v>
      </c>
      <c r="C384" s="81" t="s">
        <v>39</v>
      </c>
      <c r="D384" s="83"/>
      <c r="E384" s="23" t="n">
        <v>37408</v>
      </c>
      <c r="F384" s="83" t="n">
        <v>1000</v>
      </c>
      <c r="G384" s="84" t="n">
        <v>3.185</v>
      </c>
      <c r="H384" s="94" t="n">
        <f aca="false">VLOOKUP(E384,Calendar!$A$2:$G$49,2,FALSE())</f>
        <v>30</v>
      </c>
      <c r="I384" s="95" t="n">
        <f aca="false">VLOOKUP(E384,'FWD Curves'!$A$3:$E$40,4,FALSE())</f>
        <v>2.99</v>
      </c>
      <c r="J384" s="86" t="n">
        <f aca="false">(I384-G384)*H384*F384</f>
        <v>-5850</v>
      </c>
    </row>
    <row r="385" customFormat="false" ht="12.75" hidden="false" customHeight="false" outlineLevel="0" collapsed="false">
      <c r="A385" s="81" t="n">
        <v>37202</v>
      </c>
      <c r="B385" s="81" t="s">
        <v>38</v>
      </c>
      <c r="C385" s="81" t="s">
        <v>39</v>
      </c>
      <c r="D385" s="83"/>
      <c r="E385" s="23" t="n">
        <v>37438</v>
      </c>
      <c r="F385" s="83" t="n">
        <v>1000</v>
      </c>
      <c r="G385" s="84" t="n">
        <v>3.185</v>
      </c>
      <c r="H385" s="94" t="n">
        <f aca="false">VLOOKUP(E385,Calendar!$A$2:$G$49,2,FALSE())</f>
        <v>31</v>
      </c>
      <c r="I385" s="95" t="n">
        <f aca="false">VLOOKUP(E385,'FWD Curves'!$A$3:$E$40,4,FALSE())</f>
        <v>2.99</v>
      </c>
      <c r="J385" s="86" t="n">
        <f aca="false">(I385-G385)*H385*F385</f>
        <v>-6044.99999999999</v>
      </c>
    </row>
    <row r="386" customFormat="false" ht="12.75" hidden="false" customHeight="false" outlineLevel="0" collapsed="false">
      <c r="A386" s="81" t="n">
        <v>37202</v>
      </c>
      <c r="B386" s="81" t="s">
        <v>38</v>
      </c>
      <c r="C386" s="81" t="s">
        <v>39</v>
      </c>
      <c r="D386" s="83"/>
      <c r="E386" s="23" t="n">
        <v>37469</v>
      </c>
      <c r="F386" s="83" t="n">
        <v>1000</v>
      </c>
      <c r="G386" s="84" t="n">
        <v>3.185</v>
      </c>
      <c r="H386" s="94" t="n">
        <f aca="false">VLOOKUP(E386,Calendar!$A$2:$G$49,2,FALSE())</f>
        <v>31</v>
      </c>
      <c r="I386" s="95" t="n">
        <f aca="false">VLOOKUP(E386,'FWD Curves'!$A$3:$E$40,4,FALSE())</f>
        <v>2.99</v>
      </c>
      <c r="J386" s="86" t="n">
        <f aca="false">(I386-G386)*H386*F386</f>
        <v>-6044.99999999999</v>
      </c>
    </row>
    <row r="387" customFormat="false" ht="12.75" hidden="false" customHeight="false" outlineLevel="0" collapsed="false">
      <c r="A387" s="81" t="n">
        <v>37202</v>
      </c>
      <c r="B387" s="81" t="s">
        <v>38</v>
      </c>
      <c r="C387" s="81" t="s">
        <v>39</v>
      </c>
      <c r="D387" s="83"/>
      <c r="E387" s="23" t="n">
        <v>37500</v>
      </c>
      <c r="F387" s="83" t="n">
        <v>1000</v>
      </c>
      <c r="G387" s="84" t="n">
        <v>3.185</v>
      </c>
      <c r="H387" s="94" t="n">
        <f aca="false">VLOOKUP(E387,Calendar!$A$2:$G$49,2,FALSE())</f>
        <v>30</v>
      </c>
      <c r="I387" s="95" t="n">
        <f aca="false">VLOOKUP(E387,'FWD Curves'!$A$3:$E$40,4,FALSE())</f>
        <v>2.99</v>
      </c>
      <c r="J387" s="86" t="n">
        <f aca="false">(I387-G387)*H387*F387</f>
        <v>-5850</v>
      </c>
    </row>
    <row r="388" customFormat="false" ht="12.75" hidden="false" customHeight="false" outlineLevel="0" collapsed="false">
      <c r="A388" s="81" t="n">
        <v>37202</v>
      </c>
      <c r="B388" s="81" t="s">
        <v>38</v>
      </c>
      <c r="C388" s="81" t="s">
        <v>39</v>
      </c>
      <c r="D388" s="83"/>
      <c r="E388" s="23" t="n">
        <v>37530</v>
      </c>
      <c r="F388" s="83" t="n">
        <v>1000</v>
      </c>
      <c r="G388" s="84" t="n">
        <v>3.185</v>
      </c>
      <c r="H388" s="94" t="n">
        <f aca="false">VLOOKUP(E388,Calendar!$A$2:$G$49,2,FALSE())</f>
        <v>31</v>
      </c>
      <c r="I388" s="95" t="n">
        <f aca="false">VLOOKUP(E388,'FWD Curves'!$A$3:$E$40,4,FALSE())</f>
        <v>2.99</v>
      </c>
      <c r="J388" s="86" t="n">
        <f aca="false">(I388-G388)*H388*F388</f>
        <v>-6044.99999999999</v>
      </c>
    </row>
    <row r="389" customFormat="false" ht="12.75" hidden="false" customHeight="false" outlineLevel="0" collapsed="false">
      <c r="A389" s="81" t="n">
        <v>37202</v>
      </c>
      <c r="B389" s="81" t="s">
        <v>38</v>
      </c>
      <c r="C389" s="81" t="s">
        <v>39</v>
      </c>
      <c r="D389" s="83"/>
      <c r="E389" s="23" t="n">
        <v>37561</v>
      </c>
      <c r="F389" s="83" t="n">
        <v>1000</v>
      </c>
      <c r="G389" s="84" t="n">
        <v>3.185</v>
      </c>
      <c r="H389" s="94" t="n">
        <f aca="false">VLOOKUP(E389,Calendar!$A$2:$G$49,2,FALSE())</f>
        <v>30</v>
      </c>
      <c r="I389" s="95" t="n">
        <f aca="false">VLOOKUP(E389,'FWD Curves'!$A$3:$E$40,4,FALSE())</f>
        <v>3.24</v>
      </c>
      <c r="J389" s="86" t="n">
        <f aca="false">(I389-G389)*H389*F389</f>
        <v>1650</v>
      </c>
    </row>
    <row r="390" customFormat="false" ht="12.75" hidden="false" customHeight="false" outlineLevel="0" collapsed="false">
      <c r="A390" s="81" t="n">
        <v>37202</v>
      </c>
      <c r="B390" s="81" t="s">
        <v>38</v>
      </c>
      <c r="C390" s="81" t="s">
        <v>39</v>
      </c>
      <c r="D390" s="83"/>
      <c r="E390" s="23" t="n">
        <v>37591</v>
      </c>
      <c r="F390" s="83" t="n">
        <v>1000</v>
      </c>
      <c r="G390" s="84" t="n">
        <v>3.185</v>
      </c>
      <c r="H390" s="94" t="n">
        <f aca="false">VLOOKUP(E390,Calendar!$A$2:$G$49,2,FALSE())</f>
        <v>31</v>
      </c>
      <c r="I390" s="95" t="n">
        <f aca="false">VLOOKUP(E390,'FWD Curves'!$A$3:$E$40,4,FALSE())</f>
        <v>3.42</v>
      </c>
      <c r="J390" s="86" t="n">
        <f aca="false">(I390-G390)*H390*F390</f>
        <v>7285</v>
      </c>
    </row>
    <row r="391" customFormat="false" ht="12.75" hidden="false" customHeight="false" outlineLevel="0" collapsed="false">
      <c r="A391" s="81" t="n">
        <v>37202</v>
      </c>
      <c r="B391" s="81" t="s">
        <v>38</v>
      </c>
      <c r="C391" s="81" t="s">
        <v>39</v>
      </c>
      <c r="D391" s="83"/>
      <c r="E391" s="23" t="n">
        <v>37257</v>
      </c>
      <c r="F391" s="83" t="n">
        <v>500</v>
      </c>
      <c r="G391" s="84" t="n">
        <v>3.195</v>
      </c>
      <c r="H391" s="94" t="n">
        <f aca="false">VLOOKUP(E391,Calendar!$A$2:$G$49,2,FALSE())</f>
        <v>31</v>
      </c>
      <c r="I391" s="95" t="n">
        <f aca="false">VLOOKUP(E391,'FWD Curves'!$A$3:$E$40,4,FALSE())</f>
        <v>2.915</v>
      </c>
      <c r="J391" s="86" t="n">
        <f aca="false">(I391-G391)*H391*F391</f>
        <v>-4340</v>
      </c>
    </row>
    <row r="392" customFormat="false" ht="12.75" hidden="false" customHeight="false" outlineLevel="0" collapsed="false">
      <c r="A392" s="81" t="n">
        <v>37202</v>
      </c>
      <c r="B392" s="81" t="s">
        <v>38</v>
      </c>
      <c r="C392" s="81" t="s">
        <v>39</v>
      </c>
      <c r="D392" s="83"/>
      <c r="E392" s="23" t="n">
        <v>37288</v>
      </c>
      <c r="F392" s="83" t="n">
        <v>500</v>
      </c>
      <c r="G392" s="84" t="n">
        <v>3.195</v>
      </c>
      <c r="H392" s="94" t="n">
        <f aca="false">VLOOKUP(E392,Calendar!$A$2:$G$49,2,FALSE())</f>
        <v>28</v>
      </c>
      <c r="I392" s="95" t="n">
        <f aca="false">VLOOKUP(E392,'FWD Curves'!$A$3:$E$40,4,FALSE())</f>
        <v>2.97</v>
      </c>
      <c r="J392" s="86" t="n">
        <f aca="false">(I392-G392)*H392*F392</f>
        <v>-3150</v>
      </c>
    </row>
    <row r="393" customFormat="false" ht="12.75" hidden="false" customHeight="false" outlineLevel="0" collapsed="false">
      <c r="A393" s="81" t="n">
        <v>37202</v>
      </c>
      <c r="B393" s="81" t="s">
        <v>38</v>
      </c>
      <c r="C393" s="81" t="s">
        <v>39</v>
      </c>
      <c r="D393" s="83"/>
      <c r="E393" s="23" t="n">
        <v>37316</v>
      </c>
      <c r="F393" s="83" t="n">
        <v>500</v>
      </c>
      <c r="G393" s="84" t="n">
        <v>3.195</v>
      </c>
      <c r="H393" s="94" t="n">
        <f aca="false">VLOOKUP(E393,Calendar!$A$2:$G$49,2,FALSE())</f>
        <v>31</v>
      </c>
      <c r="I393" s="95" t="n">
        <f aca="false">VLOOKUP(E393,'FWD Curves'!$A$3:$E$40,4,FALSE())</f>
        <v>2.935</v>
      </c>
      <c r="J393" s="86" t="n">
        <f aca="false">(I393-G393)*H393*F393</f>
        <v>-4030</v>
      </c>
    </row>
    <row r="394" customFormat="false" ht="12.75" hidden="false" customHeight="false" outlineLevel="0" collapsed="false">
      <c r="A394" s="81" t="n">
        <v>37202</v>
      </c>
      <c r="B394" s="81" t="s">
        <v>38</v>
      </c>
      <c r="C394" s="81" t="s">
        <v>39</v>
      </c>
      <c r="D394" s="83"/>
      <c r="E394" s="23" t="n">
        <v>37347</v>
      </c>
      <c r="F394" s="83" t="n">
        <v>500</v>
      </c>
      <c r="G394" s="84" t="n">
        <v>3.195</v>
      </c>
      <c r="H394" s="94" t="n">
        <f aca="false">VLOOKUP(E394,Calendar!$A$2:$G$49,2,FALSE())</f>
        <v>30</v>
      </c>
      <c r="I394" s="95" t="n">
        <f aca="false">VLOOKUP(E394,'FWD Curves'!$A$3:$E$40,4,FALSE())</f>
        <v>2.99</v>
      </c>
      <c r="J394" s="86" t="n">
        <f aca="false">(I394-G394)*H394*F394</f>
        <v>-3074.99999999999</v>
      </c>
    </row>
    <row r="395" customFormat="false" ht="12.75" hidden="false" customHeight="false" outlineLevel="0" collapsed="false">
      <c r="A395" s="81" t="n">
        <v>37202</v>
      </c>
      <c r="B395" s="81" t="s">
        <v>38</v>
      </c>
      <c r="C395" s="81" t="s">
        <v>39</v>
      </c>
      <c r="D395" s="83"/>
      <c r="E395" s="23" t="n">
        <v>37377</v>
      </c>
      <c r="F395" s="83" t="n">
        <v>500</v>
      </c>
      <c r="G395" s="84" t="n">
        <v>3.195</v>
      </c>
      <c r="H395" s="94" t="n">
        <f aca="false">VLOOKUP(E395,Calendar!$A$2:$G$49,2,FALSE())</f>
        <v>31</v>
      </c>
      <c r="I395" s="95" t="n">
        <f aca="false">VLOOKUP(E395,'FWD Curves'!$A$3:$E$40,4,FALSE())</f>
        <v>2.99</v>
      </c>
      <c r="J395" s="86" t="n">
        <f aca="false">(I395-G395)*H395*F395</f>
        <v>-3177.49999999999</v>
      </c>
    </row>
    <row r="396" customFormat="false" ht="12.75" hidden="false" customHeight="false" outlineLevel="0" collapsed="false">
      <c r="A396" s="81" t="n">
        <v>37202</v>
      </c>
      <c r="B396" s="81" t="s">
        <v>38</v>
      </c>
      <c r="C396" s="81" t="s">
        <v>39</v>
      </c>
      <c r="D396" s="83"/>
      <c r="E396" s="23" t="n">
        <v>37408</v>
      </c>
      <c r="F396" s="83" t="n">
        <v>500</v>
      </c>
      <c r="G396" s="84" t="n">
        <v>3.195</v>
      </c>
      <c r="H396" s="94" t="n">
        <f aca="false">VLOOKUP(E396,Calendar!$A$2:$G$49,2,FALSE())</f>
        <v>30</v>
      </c>
      <c r="I396" s="95" t="n">
        <f aca="false">VLOOKUP(E396,'FWD Curves'!$A$3:$E$40,4,FALSE())</f>
        <v>2.99</v>
      </c>
      <c r="J396" s="86" t="n">
        <f aca="false">(I396-G396)*H396*F396</f>
        <v>-3074.99999999999</v>
      </c>
    </row>
    <row r="397" customFormat="false" ht="12.75" hidden="false" customHeight="false" outlineLevel="0" collapsed="false">
      <c r="A397" s="81" t="n">
        <v>37202</v>
      </c>
      <c r="B397" s="81" t="s">
        <v>38</v>
      </c>
      <c r="C397" s="81" t="s">
        <v>39</v>
      </c>
      <c r="D397" s="83"/>
      <c r="E397" s="23" t="n">
        <v>37438</v>
      </c>
      <c r="F397" s="83" t="n">
        <v>500</v>
      </c>
      <c r="G397" s="84" t="n">
        <v>3.195</v>
      </c>
      <c r="H397" s="94" t="n">
        <f aca="false">VLOOKUP(E397,Calendar!$A$2:$G$49,2,FALSE())</f>
        <v>31</v>
      </c>
      <c r="I397" s="95" t="n">
        <f aca="false">VLOOKUP(E397,'FWD Curves'!$A$3:$E$40,4,FALSE())</f>
        <v>2.99</v>
      </c>
      <c r="J397" s="86" t="n">
        <f aca="false">(I397-G397)*H397*F397</f>
        <v>-3177.49999999999</v>
      </c>
    </row>
    <row r="398" customFormat="false" ht="12.75" hidden="false" customHeight="false" outlineLevel="0" collapsed="false">
      <c r="A398" s="81" t="n">
        <v>37202</v>
      </c>
      <c r="B398" s="81" t="s">
        <v>38</v>
      </c>
      <c r="C398" s="81" t="s">
        <v>39</v>
      </c>
      <c r="D398" s="83"/>
      <c r="E398" s="23" t="n">
        <v>37469</v>
      </c>
      <c r="F398" s="83" t="n">
        <v>500</v>
      </c>
      <c r="G398" s="84" t="n">
        <v>3.195</v>
      </c>
      <c r="H398" s="94" t="n">
        <f aca="false">VLOOKUP(E398,Calendar!$A$2:$G$49,2,FALSE())</f>
        <v>31</v>
      </c>
      <c r="I398" s="95" t="n">
        <f aca="false">VLOOKUP(E398,'FWD Curves'!$A$3:$E$40,4,FALSE())</f>
        <v>2.99</v>
      </c>
      <c r="J398" s="86" t="n">
        <f aca="false">(I398-G398)*H398*F398</f>
        <v>-3177.49999999999</v>
      </c>
    </row>
    <row r="399" customFormat="false" ht="12.75" hidden="false" customHeight="false" outlineLevel="0" collapsed="false">
      <c r="A399" s="81" t="n">
        <v>37202</v>
      </c>
      <c r="B399" s="81" t="s">
        <v>38</v>
      </c>
      <c r="C399" s="81" t="s">
        <v>39</v>
      </c>
      <c r="D399" s="83"/>
      <c r="E399" s="23" t="n">
        <v>37500</v>
      </c>
      <c r="F399" s="83" t="n">
        <v>500</v>
      </c>
      <c r="G399" s="84" t="n">
        <v>3.195</v>
      </c>
      <c r="H399" s="94" t="n">
        <f aca="false">VLOOKUP(E399,Calendar!$A$2:$G$49,2,FALSE())</f>
        <v>30</v>
      </c>
      <c r="I399" s="95" t="n">
        <f aca="false">VLOOKUP(E399,'FWD Curves'!$A$3:$E$40,4,FALSE())</f>
        <v>2.99</v>
      </c>
      <c r="J399" s="86" t="n">
        <f aca="false">(I399-G399)*H399*F399</f>
        <v>-3074.99999999999</v>
      </c>
    </row>
    <row r="400" customFormat="false" ht="12.75" hidden="false" customHeight="false" outlineLevel="0" collapsed="false">
      <c r="A400" s="81" t="n">
        <v>37202</v>
      </c>
      <c r="B400" s="81" t="s">
        <v>38</v>
      </c>
      <c r="C400" s="81" t="s">
        <v>39</v>
      </c>
      <c r="D400" s="83"/>
      <c r="E400" s="23" t="n">
        <v>37530</v>
      </c>
      <c r="F400" s="83" t="n">
        <v>500</v>
      </c>
      <c r="G400" s="84" t="n">
        <v>3.195</v>
      </c>
      <c r="H400" s="94" t="n">
        <f aca="false">VLOOKUP(E400,Calendar!$A$2:$G$49,2,FALSE())</f>
        <v>31</v>
      </c>
      <c r="I400" s="95" t="n">
        <f aca="false">VLOOKUP(E400,'FWD Curves'!$A$3:$E$40,4,FALSE())</f>
        <v>2.99</v>
      </c>
      <c r="J400" s="86" t="n">
        <f aca="false">(I400-G400)*H400*F400</f>
        <v>-3177.49999999999</v>
      </c>
    </row>
    <row r="401" customFormat="false" ht="12.75" hidden="false" customHeight="false" outlineLevel="0" collapsed="false">
      <c r="A401" s="81" t="n">
        <v>37202</v>
      </c>
      <c r="B401" s="81" t="s">
        <v>38</v>
      </c>
      <c r="C401" s="81" t="s">
        <v>39</v>
      </c>
      <c r="D401" s="83"/>
      <c r="E401" s="23" t="n">
        <v>37561</v>
      </c>
      <c r="F401" s="83" t="n">
        <v>500</v>
      </c>
      <c r="G401" s="84" t="n">
        <v>3.195</v>
      </c>
      <c r="H401" s="94" t="n">
        <f aca="false">VLOOKUP(E401,Calendar!$A$2:$G$49,2,FALSE())</f>
        <v>30</v>
      </c>
      <c r="I401" s="95" t="n">
        <f aca="false">VLOOKUP(E401,'FWD Curves'!$A$3:$E$40,4,FALSE())</f>
        <v>3.24</v>
      </c>
      <c r="J401" s="86" t="n">
        <f aca="false">(I401-G401)*H401*F401</f>
        <v>675.000000000006</v>
      </c>
    </row>
    <row r="402" customFormat="false" ht="12.75" hidden="false" customHeight="false" outlineLevel="0" collapsed="false">
      <c r="A402" s="81" t="n">
        <v>37202</v>
      </c>
      <c r="B402" s="81" t="s">
        <v>38</v>
      </c>
      <c r="C402" s="81" t="s">
        <v>39</v>
      </c>
      <c r="D402" s="83"/>
      <c r="E402" s="23" t="n">
        <v>37591</v>
      </c>
      <c r="F402" s="83" t="n">
        <v>500</v>
      </c>
      <c r="G402" s="84" t="n">
        <v>3.195</v>
      </c>
      <c r="H402" s="94" t="n">
        <f aca="false">VLOOKUP(E402,Calendar!$A$2:$G$49,2,FALSE())</f>
        <v>31</v>
      </c>
      <c r="I402" s="95" t="n">
        <f aca="false">VLOOKUP(E402,'FWD Curves'!$A$3:$E$40,4,FALSE())</f>
        <v>3.42</v>
      </c>
      <c r="J402" s="86" t="n">
        <f aca="false">(I402-G402)*H402*F402</f>
        <v>3487.5</v>
      </c>
    </row>
    <row r="403" customFormat="false" ht="12.75" hidden="false" customHeight="false" outlineLevel="0" collapsed="false">
      <c r="A403" s="81" t="n">
        <v>37202</v>
      </c>
      <c r="B403" s="81" t="s">
        <v>38</v>
      </c>
      <c r="C403" s="81" t="s">
        <v>39</v>
      </c>
      <c r="D403" s="83"/>
      <c r="E403" s="23" t="n">
        <v>37257</v>
      </c>
      <c r="F403" s="83" t="n">
        <v>500</v>
      </c>
      <c r="G403" s="84" t="n">
        <v>3.19</v>
      </c>
      <c r="H403" s="94" t="n">
        <f aca="false">VLOOKUP(E403,Calendar!$A$2:$G$49,2,FALSE())</f>
        <v>31</v>
      </c>
      <c r="I403" s="95" t="n">
        <f aca="false">VLOOKUP(E403,'FWD Curves'!$A$3:$E$40,4,FALSE())</f>
        <v>2.915</v>
      </c>
      <c r="J403" s="86" t="n">
        <f aca="false">(I403-G403)*H403*F403</f>
        <v>-4262.5</v>
      </c>
    </row>
    <row r="404" customFormat="false" ht="12.75" hidden="false" customHeight="false" outlineLevel="0" collapsed="false">
      <c r="A404" s="81" t="n">
        <v>37202</v>
      </c>
      <c r="B404" s="81" t="s">
        <v>38</v>
      </c>
      <c r="C404" s="81" t="s">
        <v>39</v>
      </c>
      <c r="D404" s="83"/>
      <c r="E404" s="23" t="n">
        <v>37288</v>
      </c>
      <c r="F404" s="83" t="n">
        <v>500</v>
      </c>
      <c r="G404" s="84" t="n">
        <v>3.19</v>
      </c>
      <c r="H404" s="94" t="n">
        <f aca="false">VLOOKUP(E404,Calendar!$A$2:$G$49,2,FALSE())</f>
        <v>28</v>
      </c>
      <c r="I404" s="95" t="n">
        <f aca="false">VLOOKUP(E404,'FWD Curves'!$A$3:$E$40,4,FALSE())</f>
        <v>2.97</v>
      </c>
      <c r="J404" s="86" t="n">
        <f aca="false">(I404-G404)*H404*F404</f>
        <v>-3080</v>
      </c>
    </row>
    <row r="405" customFormat="false" ht="12.75" hidden="false" customHeight="false" outlineLevel="0" collapsed="false">
      <c r="A405" s="81" t="n">
        <v>37202</v>
      </c>
      <c r="B405" s="81" t="s">
        <v>38</v>
      </c>
      <c r="C405" s="81" t="s">
        <v>39</v>
      </c>
      <c r="D405" s="83"/>
      <c r="E405" s="23" t="n">
        <v>37316</v>
      </c>
      <c r="F405" s="83" t="n">
        <v>500</v>
      </c>
      <c r="G405" s="84" t="n">
        <v>3.19</v>
      </c>
      <c r="H405" s="94" t="n">
        <f aca="false">VLOOKUP(E405,Calendar!$A$2:$G$49,2,FALSE())</f>
        <v>31</v>
      </c>
      <c r="I405" s="95" t="n">
        <f aca="false">VLOOKUP(E405,'FWD Curves'!$A$3:$E$40,4,FALSE())</f>
        <v>2.935</v>
      </c>
      <c r="J405" s="86" t="n">
        <f aca="false">(I405-G405)*H405*F405</f>
        <v>-3952.5</v>
      </c>
    </row>
    <row r="406" customFormat="false" ht="12.75" hidden="false" customHeight="false" outlineLevel="0" collapsed="false">
      <c r="A406" s="81" t="n">
        <v>37202</v>
      </c>
      <c r="B406" s="81" t="s">
        <v>38</v>
      </c>
      <c r="C406" s="81" t="s">
        <v>39</v>
      </c>
      <c r="D406" s="83"/>
      <c r="E406" s="23" t="n">
        <v>37347</v>
      </c>
      <c r="F406" s="83" t="n">
        <v>500</v>
      </c>
      <c r="G406" s="84" t="n">
        <v>3.19</v>
      </c>
      <c r="H406" s="94" t="n">
        <f aca="false">VLOOKUP(E406,Calendar!$A$2:$G$49,2,FALSE())</f>
        <v>30</v>
      </c>
      <c r="I406" s="95" t="n">
        <f aca="false">VLOOKUP(E406,'FWD Curves'!$A$3:$E$40,4,FALSE())</f>
        <v>2.99</v>
      </c>
      <c r="J406" s="86" t="n">
        <f aca="false">(I406-G406)*H406*F406</f>
        <v>-3000</v>
      </c>
    </row>
    <row r="407" customFormat="false" ht="12.75" hidden="false" customHeight="false" outlineLevel="0" collapsed="false">
      <c r="A407" s="81" t="n">
        <v>37202</v>
      </c>
      <c r="B407" s="81" t="s">
        <v>38</v>
      </c>
      <c r="C407" s="81" t="s">
        <v>39</v>
      </c>
      <c r="D407" s="83"/>
      <c r="E407" s="23" t="n">
        <v>37377</v>
      </c>
      <c r="F407" s="83" t="n">
        <v>500</v>
      </c>
      <c r="G407" s="84" t="n">
        <v>3.19</v>
      </c>
      <c r="H407" s="94" t="n">
        <f aca="false">VLOOKUP(E407,Calendar!$A$2:$G$49,2,FALSE())</f>
        <v>31</v>
      </c>
      <c r="I407" s="95" t="n">
        <f aca="false">VLOOKUP(E407,'FWD Curves'!$A$3:$E$40,4,FALSE())</f>
        <v>2.99</v>
      </c>
      <c r="J407" s="86" t="n">
        <f aca="false">(I407-G407)*H407*F407</f>
        <v>-3100</v>
      </c>
    </row>
    <row r="408" customFormat="false" ht="12.75" hidden="false" customHeight="false" outlineLevel="0" collapsed="false">
      <c r="A408" s="81" t="n">
        <v>37202</v>
      </c>
      <c r="B408" s="81" t="s">
        <v>38</v>
      </c>
      <c r="C408" s="81" t="s">
        <v>39</v>
      </c>
      <c r="D408" s="83"/>
      <c r="E408" s="23" t="n">
        <v>37408</v>
      </c>
      <c r="F408" s="83" t="n">
        <v>500</v>
      </c>
      <c r="G408" s="84" t="n">
        <v>3.19</v>
      </c>
      <c r="H408" s="94" t="n">
        <f aca="false">VLOOKUP(E408,Calendar!$A$2:$G$49,2,FALSE())</f>
        <v>30</v>
      </c>
      <c r="I408" s="95" t="n">
        <f aca="false">VLOOKUP(E408,'FWD Curves'!$A$3:$E$40,4,FALSE())</f>
        <v>2.99</v>
      </c>
      <c r="J408" s="86" t="n">
        <f aca="false">(I408-G408)*H408*F408</f>
        <v>-3000</v>
      </c>
    </row>
    <row r="409" customFormat="false" ht="12.75" hidden="false" customHeight="false" outlineLevel="0" collapsed="false">
      <c r="A409" s="81" t="n">
        <v>37202</v>
      </c>
      <c r="B409" s="81" t="s">
        <v>38</v>
      </c>
      <c r="C409" s="81" t="s">
        <v>39</v>
      </c>
      <c r="D409" s="83"/>
      <c r="E409" s="23" t="n">
        <v>37438</v>
      </c>
      <c r="F409" s="83" t="n">
        <v>500</v>
      </c>
      <c r="G409" s="84" t="n">
        <v>3.19</v>
      </c>
      <c r="H409" s="94" t="n">
        <f aca="false">VLOOKUP(E409,Calendar!$A$2:$G$49,2,FALSE())</f>
        <v>31</v>
      </c>
      <c r="I409" s="95" t="n">
        <f aca="false">VLOOKUP(E409,'FWD Curves'!$A$3:$E$40,4,FALSE())</f>
        <v>2.99</v>
      </c>
      <c r="J409" s="86" t="n">
        <f aca="false">(I409-G409)*H409*F409</f>
        <v>-3100</v>
      </c>
    </row>
    <row r="410" customFormat="false" ht="12.75" hidden="false" customHeight="false" outlineLevel="0" collapsed="false">
      <c r="A410" s="81" t="n">
        <v>37202</v>
      </c>
      <c r="B410" s="81" t="s">
        <v>38</v>
      </c>
      <c r="C410" s="81" t="s">
        <v>39</v>
      </c>
      <c r="D410" s="83"/>
      <c r="E410" s="23" t="n">
        <v>37469</v>
      </c>
      <c r="F410" s="83" t="n">
        <v>500</v>
      </c>
      <c r="G410" s="84" t="n">
        <v>3.19</v>
      </c>
      <c r="H410" s="94" t="n">
        <f aca="false">VLOOKUP(E410,Calendar!$A$2:$G$49,2,FALSE())</f>
        <v>31</v>
      </c>
      <c r="I410" s="95" t="n">
        <f aca="false">VLOOKUP(E410,'FWD Curves'!$A$3:$E$40,4,FALSE())</f>
        <v>2.99</v>
      </c>
      <c r="J410" s="86" t="n">
        <f aca="false">(I410-G410)*H410*F410</f>
        <v>-3100</v>
      </c>
    </row>
    <row r="411" customFormat="false" ht="12.75" hidden="false" customHeight="false" outlineLevel="0" collapsed="false">
      <c r="A411" s="81" t="n">
        <v>37202</v>
      </c>
      <c r="B411" s="81" t="s">
        <v>38</v>
      </c>
      <c r="C411" s="81" t="s">
        <v>39</v>
      </c>
      <c r="D411" s="83"/>
      <c r="E411" s="23" t="n">
        <v>37500</v>
      </c>
      <c r="F411" s="83" t="n">
        <v>500</v>
      </c>
      <c r="G411" s="84" t="n">
        <v>3.19</v>
      </c>
      <c r="H411" s="94" t="n">
        <f aca="false">VLOOKUP(E411,Calendar!$A$2:$G$49,2,FALSE())</f>
        <v>30</v>
      </c>
      <c r="I411" s="95" t="n">
        <f aca="false">VLOOKUP(E411,'FWD Curves'!$A$3:$E$40,4,FALSE())</f>
        <v>2.99</v>
      </c>
      <c r="J411" s="86" t="n">
        <f aca="false">(I411-G411)*H411*F411</f>
        <v>-3000</v>
      </c>
    </row>
    <row r="412" customFormat="false" ht="12.75" hidden="false" customHeight="false" outlineLevel="0" collapsed="false">
      <c r="A412" s="81" t="n">
        <v>37202</v>
      </c>
      <c r="B412" s="81" t="s">
        <v>38</v>
      </c>
      <c r="C412" s="81" t="s">
        <v>39</v>
      </c>
      <c r="D412" s="83"/>
      <c r="E412" s="23" t="n">
        <v>37530</v>
      </c>
      <c r="F412" s="83" t="n">
        <v>500</v>
      </c>
      <c r="G412" s="84" t="n">
        <v>3.19</v>
      </c>
      <c r="H412" s="94" t="n">
        <f aca="false">VLOOKUP(E412,Calendar!$A$2:$G$49,2,FALSE())</f>
        <v>31</v>
      </c>
      <c r="I412" s="95" t="n">
        <f aca="false">VLOOKUP(E412,'FWD Curves'!$A$3:$E$40,4,FALSE())</f>
        <v>2.99</v>
      </c>
      <c r="J412" s="86" t="n">
        <f aca="false">(I412-G412)*H412*F412</f>
        <v>-3100</v>
      </c>
    </row>
    <row r="413" customFormat="false" ht="12.75" hidden="false" customHeight="false" outlineLevel="0" collapsed="false">
      <c r="A413" s="81" t="n">
        <v>37202</v>
      </c>
      <c r="B413" s="81" t="s">
        <v>38</v>
      </c>
      <c r="C413" s="81" t="s">
        <v>39</v>
      </c>
      <c r="D413" s="83"/>
      <c r="E413" s="23" t="n">
        <v>37561</v>
      </c>
      <c r="F413" s="83" t="n">
        <v>500</v>
      </c>
      <c r="G413" s="84" t="n">
        <v>3.19</v>
      </c>
      <c r="H413" s="94" t="n">
        <f aca="false">VLOOKUP(E413,Calendar!$A$2:$G$49,2,FALSE())</f>
        <v>30</v>
      </c>
      <c r="I413" s="95" t="n">
        <f aca="false">VLOOKUP(E413,'FWD Curves'!$A$3:$E$40,4,FALSE())</f>
        <v>3.24</v>
      </c>
      <c r="J413" s="86" t="n">
        <f aca="false">(I413-G413)*H413*F413</f>
        <v>750.000000000004</v>
      </c>
    </row>
    <row r="414" customFormat="false" ht="12.75" hidden="false" customHeight="false" outlineLevel="0" collapsed="false">
      <c r="A414" s="81" t="n">
        <v>37202</v>
      </c>
      <c r="B414" s="81" t="s">
        <v>38</v>
      </c>
      <c r="C414" s="81" t="s">
        <v>39</v>
      </c>
      <c r="D414" s="83"/>
      <c r="E414" s="23" t="n">
        <v>37591</v>
      </c>
      <c r="F414" s="83" t="n">
        <v>500</v>
      </c>
      <c r="G414" s="84" t="n">
        <v>3.19</v>
      </c>
      <c r="H414" s="94" t="n">
        <f aca="false">VLOOKUP(E414,Calendar!$A$2:$G$49,2,FALSE())</f>
        <v>31</v>
      </c>
      <c r="I414" s="95" t="n">
        <f aca="false">VLOOKUP(E414,'FWD Curves'!$A$3:$E$40,4,FALSE())</f>
        <v>3.42</v>
      </c>
      <c r="J414" s="86" t="n">
        <f aca="false">(I414-G414)*H414*F414</f>
        <v>3565</v>
      </c>
    </row>
    <row r="415" customFormat="false" ht="12.75" hidden="false" customHeight="false" outlineLevel="0" collapsed="false">
      <c r="A415" s="81" t="n">
        <v>37202</v>
      </c>
      <c r="B415" s="81" t="s">
        <v>38</v>
      </c>
      <c r="C415" s="81" t="s">
        <v>39</v>
      </c>
      <c r="D415" s="83"/>
      <c r="E415" s="23" t="n">
        <v>37257</v>
      </c>
      <c r="F415" s="83" t="n">
        <v>500</v>
      </c>
      <c r="G415" s="84" t="n">
        <v>3.185</v>
      </c>
      <c r="H415" s="94" t="n">
        <f aca="false">VLOOKUP(E415,Calendar!$A$2:$G$49,2,FALSE())</f>
        <v>31</v>
      </c>
      <c r="I415" s="95" t="n">
        <f aca="false">VLOOKUP(E415,'FWD Curves'!$A$3:$E$40,4,FALSE())</f>
        <v>2.915</v>
      </c>
      <c r="J415" s="86" t="n">
        <f aca="false">(I415-G415)*H415*F415</f>
        <v>-4185</v>
      </c>
    </row>
    <row r="416" customFormat="false" ht="12.75" hidden="false" customHeight="false" outlineLevel="0" collapsed="false">
      <c r="A416" s="81" t="n">
        <v>37202</v>
      </c>
      <c r="B416" s="81" t="s">
        <v>38</v>
      </c>
      <c r="C416" s="81" t="s">
        <v>39</v>
      </c>
      <c r="D416" s="83"/>
      <c r="E416" s="23" t="n">
        <v>37288</v>
      </c>
      <c r="F416" s="83" t="n">
        <v>500</v>
      </c>
      <c r="G416" s="84" t="n">
        <v>3.185</v>
      </c>
      <c r="H416" s="94" t="n">
        <f aca="false">VLOOKUP(E416,Calendar!$A$2:$G$49,2,FALSE())</f>
        <v>28</v>
      </c>
      <c r="I416" s="95" t="n">
        <f aca="false">VLOOKUP(E416,'FWD Curves'!$A$3:$E$40,4,FALSE())</f>
        <v>2.97</v>
      </c>
      <c r="J416" s="86" t="n">
        <f aca="false">(I416-G416)*H416*F416</f>
        <v>-3010</v>
      </c>
    </row>
    <row r="417" customFormat="false" ht="12.75" hidden="false" customHeight="false" outlineLevel="0" collapsed="false">
      <c r="A417" s="81" t="n">
        <v>37202</v>
      </c>
      <c r="B417" s="81" t="s">
        <v>38</v>
      </c>
      <c r="C417" s="81" t="s">
        <v>39</v>
      </c>
      <c r="D417" s="83"/>
      <c r="E417" s="23" t="n">
        <v>37316</v>
      </c>
      <c r="F417" s="83" t="n">
        <v>500</v>
      </c>
      <c r="G417" s="84" t="n">
        <v>3.185</v>
      </c>
      <c r="H417" s="94" t="n">
        <f aca="false">VLOOKUP(E417,Calendar!$A$2:$G$49,2,FALSE())</f>
        <v>31</v>
      </c>
      <c r="I417" s="95" t="n">
        <f aca="false">VLOOKUP(E417,'FWD Curves'!$A$3:$E$40,4,FALSE())</f>
        <v>2.935</v>
      </c>
      <c r="J417" s="86" t="n">
        <f aca="false">(I417-G417)*H417*F417</f>
        <v>-3875</v>
      </c>
    </row>
    <row r="418" customFormat="false" ht="12.75" hidden="false" customHeight="false" outlineLevel="0" collapsed="false">
      <c r="A418" s="81" t="n">
        <v>37202</v>
      </c>
      <c r="B418" s="81" t="s">
        <v>38</v>
      </c>
      <c r="C418" s="81" t="s">
        <v>39</v>
      </c>
      <c r="D418" s="83"/>
      <c r="E418" s="23" t="n">
        <v>37347</v>
      </c>
      <c r="F418" s="83" t="n">
        <v>500</v>
      </c>
      <c r="G418" s="84" t="n">
        <v>3.185</v>
      </c>
      <c r="H418" s="94" t="n">
        <f aca="false">VLOOKUP(E418,Calendar!$A$2:$G$49,2,FALSE())</f>
        <v>30</v>
      </c>
      <c r="I418" s="95" t="n">
        <f aca="false">VLOOKUP(E418,'FWD Curves'!$A$3:$E$40,4,FALSE())</f>
        <v>2.99</v>
      </c>
      <c r="J418" s="86" t="n">
        <f aca="false">(I418-G418)*H418*F418</f>
        <v>-2925</v>
      </c>
    </row>
    <row r="419" customFormat="false" ht="12.75" hidden="false" customHeight="false" outlineLevel="0" collapsed="false">
      <c r="A419" s="81" t="n">
        <v>37202</v>
      </c>
      <c r="B419" s="81" t="s">
        <v>38</v>
      </c>
      <c r="C419" s="81" t="s">
        <v>39</v>
      </c>
      <c r="D419" s="83"/>
      <c r="E419" s="23" t="n">
        <v>37377</v>
      </c>
      <c r="F419" s="83" t="n">
        <v>500</v>
      </c>
      <c r="G419" s="84" t="n">
        <v>3.185</v>
      </c>
      <c r="H419" s="94" t="n">
        <f aca="false">VLOOKUP(E419,Calendar!$A$2:$G$49,2,FALSE())</f>
        <v>31</v>
      </c>
      <c r="I419" s="95" t="n">
        <f aca="false">VLOOKUP(E419,'FWD Curves'!$A$3:$E$40,4,FALSE())</f>
        <v>2.99</v>
      </c>
      <c r="J419" s="86" t="n">
        <f aca="false">(I419-G419)*H419*F419</f>
        <v>-3022.5</v>
      </c>
    </row>
    <row r="420" customFormat="false" ht="12.75" hidden="false" customHeight="false" outlineLevel="0" collapsed="false">
      <c r="A420" s="81" t="n">
        <v>37202</v>
      </c>
      <c r="B420" s="81" t="s">
        <v>38</v>
      </c>
      <c r="C420" s="81" t="s">
        <v>39</v>
      </c>
      <c r="D420" s="83"/>
      <c r="E420" s="23" t="n">
        <v>37408</v>
      </c>
      <c r="F420" s="83" t="n">
        <v>500</v>
      </c>
      <c r="G420" s="84" t="n">
        <v>3.185</v>
      </c>
      <c r="H420" s="94" t="n">
        <f aca="false">VLOOKUP(E420,Calendar!$A$2:$G$49,2,FALSE())</f>
        <v>30</v>
      </c>
      <c r="I420" s="95" t="n">
        <f aca="false">VLOOKUP(E420,'FWD Curves'!$A$3:$E$40,4,FALSE())</f>
        <v>2.99</v>
      </c>
      <c r="J420" s="86" t="n">
        <f aca="false">(I420-G420)*H420*F420</f>
        <v>-2925</v>
      </c>
    </row>
    <row r="421" customFormat="false" ht="12.75" hidden="false" customHeight="false" outlineLevel="0" collapsed="false">
      <c r="A421" s="81" t="n">
        <v>37202</v>
      </c>
      <c r="B421" s="81" t="s">
        <v>38</v>
      </c>
      <c r="C421" s="81" t="s">
        <v>39</v>
      </c>
      <c r="D421" s="83"/>
      <c r="E421" s="23" t="n">
        <v>37438</v>
      </c>
      <c r="F421" s="83" t="n">
        <v>500</v>
      </c>
      <c r="G421" s="84" t="n">
        <v>3.185</v>
      </c>
      <c r="H421" s="94" t="n">
        <f aca="false">VLOOKUP(E421,Calendar!$A$2:$G$49,2,FALSE())</f>
        <v>31</v>
      </c>
      <c r="I421" s="95" t="n">
        <f aca="false">VLOOKUP(E421,'FWD Curves'!$A$3:$E$40,4,FALSE())</f>
        <v>2.99</v>
      </c>
      <c r="J421" s="86" t="n">
        <f aca="false">(I421-G421)*H421*F421</f>
        <v>-3022.5</v>
      </c>
    </row>
    <row r="422" customFormat="false" ht="12.75" hidden="false" customHeight="false" outlineLevel="0" collapsed="false">
      <c r="A422" s="81" t="n">
        <v>37202</v>
      </c>
      <c r="B422" s="81" t="s">
        <v>38</v>
      </c>
      <c r="C422" s="81" t="s">
        <v>39</v>
      </c>
      <c r="D422" s="83"/>
      <c r="E422" s="23" t="n">
        <v>37469</v>
      </c>
      <c r="F422" s="83" t="n">
        <v>500</v>
      </c>
      <c r="G422" s="84" t="n">
        <v>3.185</v>
      </c>
      <c r="H422" s="94" t="n">
        <f aca="false">VLOOKUP(E422,Calendar!$A$2:$G$49,2,FALSE())</f>
        <v>31</v>
      </c>
      <c r="I422" s="95" t="n">
        <f aca="false">VLOOKUP(E422,'FWD Curves'!$A$3:$E$40,4,FALSE())</f>
        <v>2.99</v>
      </c>
      <c r="J422" s="86" t="n">
        <f aca="false">(I422-G422)*H422*F422</f>
        <v>-3022.5</v>
      </c>
    </row>
    <row r="423" customFormat="false" ht="12.75" hidden="false" customHeight="false" outlineLevel="0" collapsed="false">
      <c r="A423" s="81" t="n">
        <v>37202</v>
      </c>
      <c r="B423" s="81" t="s">
        <v>38</v>
      </c>
      <c r="C423" s="81" t="s">
        <v>39</v>
      </c>
      <c r="D423" s="83"/>
      <c r="E423" s="23" t="n">
        <v>37500</v>
      </c>
      <c r="F423" s="83" t="n">
        <v>500</v>
      </c>
      <c r="G423" s="84" t="n">
        <v>3.185</v>
      </c>
      <c r="H423" s="94" t="n">
        <f aca="false">VLOOKUP(E423,Calendar!$A$2:$G$49,2,FALSE())</f>
        <v>30</v>
      </c>
      <c r="I423" s="95" t="n">
        <f aca="false">VLOOKUP(E423,'FWD Curves'!$A$3:$E$40,4,FALSE())</f>
        <v>2.99</v>
      </c>
      <c r="J423" s="86" t="n">
        <f aca="false">(I423-G423)*H423*F423</f>
        <v>-2925</v>
      </c>
    </row>
    <row r="424" customFormat="false" ht="12.75" hidden="false" customHeight="false" outlineLevel="0" collapsed="false">
      <c r="A424" s="81" t="n">
        <v>37202</v>
      </c>
      <c r="B424" s="81" t="s">
        <v>38</v>
      </c>
      <c r="C424" s="81" t="s">
        <v>39</v>
      </c>
      <c r="D424" s="83"/>
      <c r="E424" s="23" t="n">
        <v>37530</v>
      </c>
      <c r="F424" s="83" t="n">
        <v>500</v>
      </c>
      <c r="G424" s="84" t="n">
        <v>3.185</v>
      </c>
      <c r="H424" s="94" t="n">
        <f aca="false">VLOOKUP(E424,Calendar!$A$2:$G$49,2,FALSE())</f>
        <v>31</v>
      </c>
      <c r="I424" s="95" t="n">
        <f aca="false">VLOOKUP(E424,'FWD Curves'!$A$3:$E$40,4,FALSE())</f>
        <v>2.99</v>
      </c>
      <c r="J424" s="86" t="n">
        <f aca="false">(I424-G424)*H424*F424</f>
        <v>-3022.5</v>
      </c>
    </row>
    <row r="425" customFormat="false" ht="12.75" hidden="false" customHeight="false" outlineLevel="0" collapsed="false">
      <c r="A425" s="81" t="n">
        <v>37202</v>
      </c>
      <c r="B425" s="81" t="s">
        <v>38</v>
      </c>
      <c r="C425" s="81" t="s">
        <v>39</v>
      </c>
      <c r="D425" s="83"/>
      <c r="E425" s="23" t="n">
        <v>37561</v>
      </c>
      <c r="F425" s="83" t="n">
        <v>500</v>
      </c>
      <c r="G425" s="84" t="n">
        <v>3.185</v>
      </c>
      <c r="H425" s="94" t="n">
        <f aca="false">VLOOKUP(E425,Calendar!$A$2:$G$49,2,FALSE())</f>
        <v>30</v>
      </c>
      <c r="I425" s="95" t="n">
        <f aca="false">VLOOKUP(E425,'FWD Curves'!$A$3:$E$40,4,FALSE())</f>
        <v>3.24</v>
      </c>
      <c r="J425" s="86" t="n">
        <f aca="false">(I425-G425)*H425*F425</f>
        <v>825.000000000002</v>
      </c>
    </row>
    <row r="426" customFormat="false" ht="12.75" hidden="false" customHeight="false" outlineLevel="0" collapsed="false">
      <c r="A426" s="81" t="n">
        <v>37202</v>
      </c>
      <c r="B426" s="81" t="s">
        <v>38</v>
      </c>
      <c r="C426" s="81" t="s">
        <v>39</v>
      </c>
      <c r="D426" s="83"/>
      <c r="E426" s="23" t="n">
        <v>37591</v>
      </c>
      <c r="F426" s="83" t="n">
        <v>500</v>
      </c>
      <c r="G426" s="84" t="n">
        <v>3.185</v>
      </c>
      <c r="H426" s="94" t="n">
        <f aca="false">VLOOKUP(E426,Calendar!$A$2:$G$49,2,FALSE())</f>
        <v>31</v>
      </c>
      <c r="I426" s="95" t="n">
        <f aca="false">VLOOKUP(E426,'FWD Curves'!$A$3:$E$40,4,FALSE())</f>
        <v>3.42</v>
      </c>
      <c r="J426" s="86" t="n">
        <f aca="false">(I426-G426)*H426*F426</f>
        <v>3642.5</v>
      </c>
    </row>
    <row r="427" customFormat="false" ht="12.75" hidden="false" customHeight="false" outlineLevel="0" collapsed="false">
      <c r="A427" s="81" t="n">
        <v>37202</v>
      </c>
      <c r="B427" s="81" t="s">
        <v>38</v>
      </c>
      <c r="C427" s="81" t="s">
        <v>39</v>
      </c>
      <c r="D427" s="83"/>
      <c r="E427" s="23" t="n">
        <v>37257</v>
      </c>
      <c r="F427" s="83" t="n">
        <v>1500</v>
      </c>
      <c r="G427" s="84" t="n">
        <v>3.19</v>
      </c>
      <c r="H427" s="94" t="n">
        <f aca="false">VLOOKUP(E427,Calendar!$A$2:$G$49,2,FALSE())</f>
        <v>31</v>
      </c>
      <c r="I427" s="95" t="n">
        <f aca="false">VLOOKUP(E427,'FWD Curves'!$A$3:$E$40,4,FALSE())</f>
        <v>2.915</v>
      </c>
      <c r="J427" s="86" t="n">
        <f aca="false">(I427-G427)*H427*F427</f>
        <v>-12787.5</v>
      </c>
    </row>
    <row r="428" customFormat="false" ht="12.75" hidden="false" customHeight="false" outlineLevel="0" collapsed="false">
      <c r="A428" s="81" t="n">
        <v>37202</v>
      </c>
      <c r="B428" s="81" t="s">
        <v>38</v>
      </c>
      <c r="C428" s="81" t="s">
        <v>39</v>
      </c>
      <c r="D428" s="83"/>
      <c r="E428" s="23" t="n">
        <v>37288</v>
      </c>
      <c r="F428" s="83" t="n">
        <v>1500</v>
      </c>
      <c r="G428" s="84" t="n">
        <v>3.19</v>
      </c>
      <c r="H428" s="94" t="n">
        <f aca="false">VLOOKUP(E428,Calendar!$A$2:$G$49,2,FALSE())</f>
        <v>28</v>
      </c>
      <c r="I428" s="95" t="n">
        <f aca="false">VLOOKUP(E428,'FWD Curves'!$A$3:$E$40,4,FALSE())</f>
        <v>2.97</v>
      </c>
      <c r="J428" s="86" t="n">
        <f aca="false">(I428-G428)*H428*F428</f>
        <v>-9239.99999999999</v>
      </c>
    </row>
    <row r="429" customFormat="false" ht="12.75" hidden="false" customHeight="false" outlineLevel="0" collapsed="false">
      <c r="A429" s="81" t="n">
        <v>37202</v>
      </c>
      <c r="B429" s="81" t="s">
        <v>38</v>
      </c>
      <c r="C429" s="81" t="s">
        <v>39</v>
      </c>
      <c r="D429" s="83"/>
      <c r="E429" s="23" t="n">
        <v>37316</v>
      </c>
      <c r="F429" s="83" t="n">
        <v>1500</v>
      </c>
      <c r="G429" s="84" t="n">
        <v>3.19</v>
      </c>
      <c r="H429" s="94" t="n">
        <f aca="false">VLOOKUP(E429,Calendar!$A$2:$G$49,2,FALSE())</f>
        <v>31</v>
      </c>
      <c r="I429" s="95" t="n">
        <f aca="false">VLOOKUP(E429,'FWD Curves'!$A$3:$E$40,4,FALSE())</f>
        <v>2.935</v>
      </c>
      <c r="J429" s="86" t="n">
        <f aca="false">(I429-G429)*H429*F429</f>
        <v>-11857.5</v>
      </c>
    </row>
    <row r="430" customFormat="false" ht="12.75" hidden="false" customHeight="false" outlineLevel="0" collapsed="false">
      <c r="A430" s="81" t="n">
        <v>37202</v>
      </c>
      <c r="B430" s="81" t="s">
        <v>38</v>
      </c>
      <c r="C430" s="81" t="s">
        <v>39</v>
      </c>
      <c r="D430" s="83"/>
      <c r="E430" s="23" t="n">
        <v>37347</v>
      </c>
      <c r="F430" s="83" t="n">
        <v>1500</v>
      </c>
      <c r="G430" s="84" t="n">
        <v>3.19</v>
      </c>
      <c r="H430" s="94" t="n">
        <f aca="false">VLOOKUP(E430,Calendar!$A$2:$G$49,2,FALSE())</f>
        <v>30</v>
      </c>
      <c r="I430" s="95" t="n">
        <f aca="false">VLOOKUP(E430,'FWD Curves'!$A$3:$E$40,4,FALSE())</f>
        <v>2.99</v>
      </c>
      <c r="J430" s="86" t="n">
        <f aca="false">(I430-G430)*H430*F430</f>
        <v>-8999.99999999999</v>
      </c>
    </row>
    <row r="431" customFormat="false" ht="12.75" hidden="false" customHeight="false" outlineLevel="0" collapsed="false">
      <c r="A431" s="81" t="n">
        <v>37202</v>
      </c>
      <c r="B431" s="81" t="s">
        <v>38</v>
      </c>
      <c r="C431" s="81" t="s">
        <v>39</v>
      </c>
      <c r="D431" s="83"/>
      <c r="E431" s="23" t="n">
        <v>37377</v>
      </c>
      <c r="F431" s="83" t="n">
        <v>1500</v>
      </c>
      <c r="G431" s="84" t="n">
        <v>3.19</v>
      </c>
      <c r="H431" s="94" t="n">
        <f aca="false">VLOOKUP(E431,Calendar!$A$2:$G$49,2,FALSE())</f>
        <v>31</v>
      </c>
      <c r="I431" s="95" t="n">
        <f aca="false">VLOOKUP(E431,'FWD Curves'!$A$3:$E$40,4,FALSE())</f>
        <v>2.99</v>
      </c>
      <c r="J431" s="86" t="n">
        <f aca="false">(I431-G431)*H431*F431</f>
        <v>-9299.99999999999</v>
      </c>
    </row>
    <row r="432" customFormat="false" ht="12.75" hidden="false" customHeight="false" outlineLevel="0" collapsed="false">
      <c r="A432" s="81" t="n">
        <v>37202</v>
      </c>
      <c r="B432" s="81" t="s">
        <v>38</v>
      </c>
      <c r="C432" s="81" t="s">
        <v>39</v>
      </c>
      <c r="D432" s="83"/>
      <c r="E432" s="23" t="n">
        <v>37408</v>
      </c>
      <c r="F432" s="83" t="n">
        <v>1500</v>
      </c>
      <c r="G432" s="84" t="n">
        <v>3.19</v>
      </c>
      <c r="H432" s="94" t="n">
        <f aca="false">VLOOKUP(E432,Calendar!$A$2:$G$49,2,FALSE())</f>
        <v>30</v>
      </c>
      <c r="I432" s="95" t="n">
        <f aca="false">VLOOKUP(E432,'FWD Curves'!$A$3:$E$40,4,FALSE())</f>
        <v>2.99</v>
      </c>
      <c r="J432" s="86" t="n">
        <f aca="false">(I432-G432)*H432*F432</f>
        <v>-8999.99999999999</v>
      </c>
    </row>
    <row r="433" customFormat="false" ht="12.75" hidden="false" customHeight="false" outlineLevel="0" collapsed="false">
      <c r="A433" s="81" t="n">
        <v>37202</v>
      </c>
      <c r="B433" s="81" t="s">
        <v>38</v>
      </c>
      <c r="C433" s="81" t="s">
        <v>39</v>
      </c>
      <c r="D433" s="83"/>
      <c r="E433" s="23" t="n">
        <v>37438</v>
      </c>
      <c r="F433" s="83" t="n">
        <v>1500</v>
      </c>
      <c r="G433" s="84" t="n">
        <v>3.19</v>
      </c>
      <c r="H433" s="94" t="n">
        <f aca="false">VLOOKUP(E433,Calendar!$A$2:$G$49,2,FALSE())</f>
        <v>31</v>
      </c>
      <c r="I433" s="95" t="n">
        <f aca="false">VLOOKUP(E433,'FWD Curves'!$A$3:$E$40,4,FALSE())</f>
        <v>2.99</v>
      </c>
      <c r="J433" s="86" t="n">
        <f aca="false">(I433-G433)*H433*F433</f>
        <v>-9299.99999999999</v>
      </c>
    </row>
    <row r="434" customFormat="false" ht="12.75" hidden="false" customHeight="false" outlineLevel="0" collapsed="false">
      <c r="A434" s="81" t="n">
        <v>37202</v>
      </c>
      <c r="B434" s="81" t="s">
        <v>38</v>
      </c>
      <c r="C434" s="81" t="s">
        <v>39</v>
      </c>
      <c r="D434" s="83"/>
      <c r="E434" s="23" t="n">
        <v>37469</v>
      </c>
      <c r="F434" s="83" t="n">
        <v>1500</v>
      </c>
      <c r="G434" s="84" t="n">
        <v>3.19</v>
      </c>
      <c r="H434" s="94" t="n">
        <f aca="false">VLOOKUP(E434,Calendar!$A$2:$G$49,2,FALSE())</f>
        <v>31</v>
      </c>
      <c r="I434" s="95" t="n">
        <f aca="false">VLOOKUP(E434,'FWD Curves'!$A$3:$E$40,4,FALSE())</f>
        <v>2.99</v>
      </c>
      <c r="J434" s="86" t="n">
        <f aca="false">(I434-G434)*H434*F434</f>
        <v>-9299.99999999999</v>
      </c>
    </row>
    <row r="435" customFormat="false" ht="12.75" hidden="false" customHeight="false" outlineLevel="0" collapsed="false">
      <c r="A435" s="81" t="n">
        <v>37202</v>
      </c>
      <c r="B435" s="81" t="s">
        <v>38</v>
      </c>
      <c r="C435" s="81" t="s">
        <v>39</v>
      </c>
      <c r="D435" s="83"/>
      <c r="E435" s="23" t="n">
        <v>37500</v>
      </c>
      <c r="F435" s="83" t="n">
        <v>1500</v>
      </c>
      <c r="G435" s="84" t="n">
        <v>3.19</v>
      </c>
      <c r="H435" s="94" t="n">
        <f aca="false">VLOOKUP(E435,Calendar!$A$2:$G$49,2,FALSE())</f>
        <v>30</v>
      </c>
      <c r="I435" s="95" t="n">
        <f aca="false">VLOOKUP(E435,'FWD Curves'!$A$3:$E$40,4,FALSE())</f>
        <v>2.99</v>
      </c>
      <c r="J435" s="86" t="n">
        <f aca="false">(I435-G435)*H435*F435</f>
        <v>-8999.99999999999</v>
      </c>
    </row>
    <row r="436" customFormat="false" ht="12.75" hidden="false" customHeight="false" outlineLevel="0" collapsed="false">
      <c r="A436" s="81" t="n">
        <v>37202</v>
      </c>
      <c r="B436" s="81" t="s">
        <v>38</v>
      </c>
      <c r="C436" s="81" t="s">
        <v>39</v>
      </c>
      <c r="D436" s="83"/>
      <c r="E436" s="23" t="n">
        <v>37530</v>
      </c>
      <c r="F436" s="83" t="n">
        <v>1500</v>
      </c>
      <c r="G436" s="84" t="n">
        <v>3.19</v>
      </c>
      <c r="H436" s="94" t="n">
        <f aca="false">VLOOKUP(E436,Calendar!$A$2:$G$49,2,FALSE())</f>
        <v>31</v>
      </c>
      <c r="I436" s="95" t="n">
        <f aca="false">VLOOKUP(E436,'FWD Curves'!$A$3:$E$40,4,FALSE())</f>
        <v>2.99</v>
      </c>
      <c r="J436" s="86" t="n">
        <f aca="false">(I436-G436)*H436*F436</f>
        <v>-9299.99999999999</v>
      </c>
    </row>
    <row r="437" customFormat="false" ht="12.75" hidden="false" customHeight="false" outlineLevel="0" collapsed="false">
      <c r="A437" s="81" t="n">
        <v>37202</v>
      </c>
      <c r="B437" s="81" t="s">
        <v>38</v>
      </c>
      <c r="C437" s="81" t="s">
        <v>39</v>
      </c>
      <c r="D437" s="83"/>
      <c r="E437" s="23" t="n">
        <v>37561</v>
      </c>
      <c r="F437" s="83" t="n">
        <v>1500</v>
      </c>
      <c r="G437" s="84" t="n">
        <v>3.19</v>
      </c>
      <c r="H437" s="94" t="n">
        <f aca="false">VLOOKUP(E437,Calendar!$A$2:$G$49,2,FALSE())</f>
        <v>30</v>
      </c>
      <c r="I437" s="95" t="n">
        <f aca="false">VLOOKUP(E437,'FWD Curves'!$A$3:$E$40,4,FALSE())</f>
        <v>3.24</v>
      </c>
      <c r="J437" s="86" t="n">
        <f aca="false">(I437-G437)*H437*F437</f>
        <v>2250.00000000001</v>
      </c>
    </row>
    <row r="438" customFormat="false" ht="12.75" hidden="false" customHeight="false" outlineLevel="0" collapsed="false">
      <c r="A438" s="81" t="n">
        <v>37202</v>
      </c>
      <c r="B438" s="81" t="s">
        <v>38</v>
      </c>
      <c r="C438" s="81" t="s">
        <v>39</v>
      </c>
      <c r="D438" s="83"/>
      <c r="E438" s="23" t="n">
        <v>37591</v>
      </c>
      <c r="F438" s="83" t="n">
        <v>1500</v>
      </c>
      <c r="G438" s="84" t="n">
        <v>3.19</v>
      </c>
      <c r="H438" s="94" t="n">
        <f aca="false">VLOOKUP(E438,Calendar!$A$2:$G$49,2,FALSE())</f>
        <v>31</v>
      </c>
      <c r="I438" s="95" t="n">
        <f aca="false">VLOOKUP(E438,'FWD Curves'!$A$3:$E$40,4,FALSE())</f>
        <v>3.42</v>
      </c>
      <c r="J438" s="86" t="n">
        <f aca="false">(I438-G438)*H438*F438</f>
        <v>10695</v>
      </c>
    </row>
    <row r="439" customFormat="false" ht="12.75" hidden="false" customHeight="false" outlineLevel="0" collapsed="false">
      <c r="A439" s="81" t="n">
        <v>37202</v>
      </c>
      <c r="B439" s="81" t="s">
        <v>38</v>
      </c>
      <c r="C439" s="81" t="s">
        <v>39</v>
      </c>
      <c r="D439" s="83"/>
      <c r="E439" s="23" t="n">
        <v>37257</v>
      </c>
      <c r="F439" s="83" t="n">
        <v>500</v>
      </c>
      <c r="G439" s="84" t="n">
        <v>3.195</v>
      </c>
      <c r="H439" s="94" t="n">
        <f aca="false">VLOOKUP(E439,Calendar!$A$2:$G$49,2,FALSE())</f>
        <v>31</v>
      </c>
      <c r="I439" s="95" t="n">
        <f aca="false">VLOOKUP(E439,'FWD Curves'!$A$3:$E$40,4,FALSE())</f>
        <v>2.915</v>
      </c>
      <c r="J439" s="86" t="n">
        <f aca="false">(I439-G439)*H439*F439</f>
        <v>-4340</v>
      </c>
    </row>
    <row r="440" customFormat="false" ht="12.75" hidden="false" customHeight="false" outlineLevel="0" collapsed="false">
      <c r="A440" s="81" t="n">
        <v>37202</v>
      </c>
      <c r="B440" s="81" t="s">
        <v>38</v>
      </c>
      <c r="C440" s="81" t="s">
        <v>39</v>
      </c>
      <c r="D440" s="83"/>
      <c r="E440" s="23" t="n">
        <v>37288</v>
      </c>
      <c r="F440" s="83" t="n">
        <v>500</v>
      </c>
      <c r="G440" s="84" t="n">
        <v>3.195</v>
      </c>
      <c r="H440" s="94" t="n">
        <f aca="false">VLOOKUP(E440,Calendar!$A$2:$G$49,2,FALSE())</f>
        <v>28</v>
      </c>
      <c r="I440" s="95" t="n">
        <f aca="false">VLOOKUP(E440,'FWD Curves'!$A$3:$E$40,4,FALSE())</f>
        <v>2.97</v>
      </c>
      <c r="J440" s="86" t="n">
        <f aca="false">(I440-G440)*H440*F440</f>
        <v>-3150</v>
      </c>
    </row>
    <row r="441" customFormat="false" ht="12.75" hidden="false" customHeight="false" outlineLevel="0" collapsed="false">
      <c r="A441" s="81" t="n">
        <v>37202</v>
      </c>
      <c r="B441" s="81" t="s">
        <v>38</v>
      </c>
      <c r="C441" s="81" t="s">
        <v>39</v>
      </c>
      <c r="D441" s="83"/>
      <c r="E441" s="23" t="n">
        <v>37316</v>
      </c>
      <c r="F441" s="83" t="n">
        <v>500</v>
      </c>
      <c r="G441" s="84" t="n">
        <v>3.195</v>
      </c>
      <c r="H441" s="94" t="n">
        <f aca="false">VLOOKUP(E441,Calendar!$A$2:$G$49,2,FALSE())</f>
        <v>31</v>
      </c>
      <c r="I441" s="95" t="n">
        <f aca="false">VLOOKUP(E441,'FWD Curves'!$A$3:$E$40,4,FALSE())</f>
        <v>2.935</v>
      </c>
      <c r="J441" s="86" t="n">
        <f aca="false">(I441-G441)*H441*F441</f>
        <v>-4030</v>
      </c>
    </row>
    <row r="442" customFormat="false" ht="12.75" hidden="false" customHeight="false" outlineLevel="0" collapsed="false">
      <c r="A442" s="81" t="n">
        <v>37202</v>
      </c>
      <c r="B442" s="81" t="s">
        <v>38</v>
      </c>
      <c r="C442" s="81" t="s">
        <v>39</v>
      </c>
      <c r="D442" s="83"/>
      <c r="E442" s="23" t="n">
        <v>37347</v>
      </c>
      <c r="F442" s="83" t="n">
        <v>500</v>
      </c>
      <c r="G442" s="84" t="n">
        <v>3.195</v>
      </c>
      <c r="H442" s="94" t="n">
        <f aca="false">VLOOKUP(E442,Calendar!$A$2:$G$49,2,FALSE())</f>
        <v>30</v>
      </c>
      <c r="I442" s="95" t="n">
        <f aca="false">VLOOKUP(E442,'FWD Curves'!$A$3:$E$40,4,FALSE())</f>
        <v>2.99</v>
      </c>
      <c r="J442" s="86" t="n">
        <f aca="false">(I442-G442)*H442*F442</f>
        <v>-3074.99999999999</v>
      </c>
    </row>
    <row r="443" customFormat="false" ht="12.75" hidden="false" customHeight="false" outlineLevel="0" collapsed="false">
      <c r="A443" s="81" t="n">
        <v>37202</v>
      </c>
      <c r="B443" s="81" t="s">
        <v>38</v>
      </c>
      <c r="C443" s="81" t="s">
        <v>39</v>
      </c>
      <c r="D443" s="83"/>
      <c r="E443" s="23" t="n">
        <v>37377</v>
      </c>
      <c r="F443" s="83" t="n">
        <v>500</v>
      </c>
      <c r="G443" s="84" t="n">
        <v>3.195</v>
      </c>
      <c r="H443" s="94" t="n">
        <f aca="false">VLOOKUP(E443,Calendar!$A$2:$G$49,2,FALSE())</f>
        <v>31</v>
      </c>
      <c r="I443" s="95" t="n">
        <f aca="false">VLOOKUP(E443,'FWD Curves'!$A$3:$E$40,4,FALSE())</f>
        <v>2.99</v>
      </c>
      <c r="J443" s="86" t="n">
        <f aca="false">(I443-G443)*H443*F443</f>
        <v>-3177.49999999999</v>
      </c>
    </row>
    <row r="444" customFormat="false" ht="12.75" hidden="false" customHeight="false" outlineLevel="0" collapsed="false">
      <c r="A444" s="81" t="n">
        <v>37202</v>
      </c>
      <c r="B444" s="81" t="s">
        <v>38</v>
      </c>
      <c r="C444" s="81" t="s">
        <v>39</v>
      </c>
      <c r="D444" s="83"/>
      <c r="E444" s="23" t="n">
        <v>37408</v>
      </c>
      <c r="F444" s="83" t="n">
        <v>500</v>
      </c>
      <c r="G444" s="84" t="n">
        <v>3.195</v>
      </c>
      <c r="H444" s="94" t="n">
        <f aca="false">VLOOKUP(E444,Calendar!$A$2:$G$49,2,FALSE())</f>
        <v>30</v>
      </c>
      <c r="I444" s="95" t="n">
        <f aca="false">VLOOKUP(E444,'FWD Curves'!$A$3:$E$40,4,FALSE())</f>
        <v>2.99</v>
      </c>
      <c r="J444" s="86" t="n">
        <f aca="false">(I444-G444)*H444*F444</f>
        <v>-3074.99999999999</v>
      </c>
    </row>
    <row r="445" customFormat="false" ht="12.75" hidden="false" customHeight="false" outlineLevel="0" collapsed="false">
      <c r="A445" s="81" t="n">
        <v>37202</v>
      </c>
      <c r="B445" s="81" t="s">
        <v>38</v>
      </c>
      <c r="C445" s="81" t="s">
        <v>39</v>
      </c>
      <c r="D445" s="83"/>
      <c r="E445" s="23" t="n">
        <v>37438</v>
      </c>
      <c r="F445" s="83" t="n">
        <v>500</v>
      </c>
      <c r="G445" s="84" t="n">
        <v>3.195</v>
      </c>
      <c r="H445" s="94" t="n">
        <f aca="false">VLOOKUP(E445,Calendar!$A$2:$G$49,2,FALSE())</f>
        <v>31</v>
      </c>
      <c r="I445" s="95" t="n">
        <f aca="false">VLOOKUP(E445,'FWD Curves'!$A$3:$E$40,4,FALSE())</f>
        <v>2.99</v>
      </c>
      <c r="J445" s="86" t="n">
        <f aca="false">(I445-G445)*H445*F445</f>
        <v>-3177.49999999999</v>
      </c>
    </row>
    <row r="446" customFormat="false" ht="12.75" hidden="false" customHeight="false" outlineLevel="0" collapsed="false">
      <c r="A446" s="81" t="n">
        <v>37202</v>
      </c>
      <c r="B446" s="81" t="s">
        <v>38</v>
      </c>
      <c r="C446" s="81" t="s">
        <v>39</v>
      </c>
      <c r="D446" s="83"/>
      <c r="E446" s="23" t="n">
        <v>37469</v>
      </c>
      <c r="F446" s="83" t="n">
        <v>500</v>
      </c>
      <c r="G446" s="84" t="n">
        <v>3.195</v>
      </c>
      <c r="H446" s="94" t="n">
        <f aca="false">VLOOKUP(E446,Calendar!$A$2:$G$49,2,FALSE())</f>
        <v>31</v>
      </c>
      <c r="I446" s="95" t="n">
        <f aca="false">VLOOKUP(E446,'FWD Curves'!$A$3:$E$40,4,FALSE())</f>
        <v>2.99</v>
      </c>
      <c r="J446" s="86" t="n">
        <f aca="false">(I446-G446)*H446*F446</f>
        <v>-3177.49999999999</v>
      </c>
    </row>
    <row r="447" customFormat="false" ht="12.75" hidden="false" customHeight="false" outlineLevel="0" collapsed="false">
      <c r="A447" s="81" t="n">
        <v>37202</v>
      </c>
      <c r="B447" s="81" t="s">
        <v>38</v>
      </c>
      <c r="C447" s="81" t="s">
        <v>39</v>
      </c>
      <c r="D447" s="83"/>
      <c r="E447" s="23" t="n">
        <v>37500</v>
      </c>
      <c r="F447" s="83" t="n">
        <v>500</v>
      </c>
      <c r="G447" s="84" t="n">
        <v>3.195</v>
      </c>
      <c r="H447" s="94" t="n">
        <f aca="false">VLOOKUP(E447,Calendar!$A$2:$G$49,2,FALSE())</f>
        <v>30</v>
      </c>
      <c r="I447" s="95" t="n">
        <f aca="false">VLOOKUP(E447,'FWD Curves'!$A$3:$E$40,4,FALSE())</f>
        <v>2.99</v>
      </c>
      <c r="J447" s="86" t="n">
        <f aca="false">(I447-G447)*H447*F447</f>
        <v>-3074.99999999999</v>
      </c>
    </row>
    <row r="448" customFormat="false" ht="12.75" hidden="false" customHeight="false" outlineLevel="0" collapsed="false">
      <c r="A448" s="81" t="n">
        <v>37202</v>
      </c>
      <c r="B448" s="81" t="s">
        <v>38</v>
      </c>
      <c r="C448" s="81" t="s">
        <v>39</v>
      </c>
      <c r="D448" s="83"/>
      <c r="E448" s="23" t="n">
        <v>37530</v>
      </c>
      <c r="F448" s="83" t="n">
        <v>500</v>
      </c>
      <c r="G448" s="84" t="n">
        <v>3.195</v>
      </c>
      <c r="H448" s="94" t="n">
        <f aca="false">VLOOKUP(E448,Calendar!$A$2:$G$49,2,FALSE())</f>
        <v>31</v>
      </c>
      <c r="I448" s="95" t="n">
        <f aca="false">VLOOKUP(E448,'FWD Curves'!$A$3:$E$40,4,FALSE())</f>
        <v>2.99</v>
      </c>
      <c r="J448" s="86" t="n">
        <f aca="false">(I448-G448)*H448*F448</f>
        <v>-3177.49999999999</v>
      </c>
    </row>
    <row r="449" customFormat="false" ht="12.75" hidden="false" customHeight="false" outlineLevel="0" collapsed="false">
      <c r="A449" s="81" t="n">
        <v>37202</v>
      </c>
      <c r="B449" s="81" t="s">
        <v>38</v>
      </c>
      <c r="C449" s="81" t="s">
        <v>39</v>
      </c>
      <c r="D449" s="83"/>
      <c r="E449" s="23" t="n">
        <v>37561</v>
      </c>
      <c r="F449" s="83" t="n">
        <v>500</v>
      </c>
      <c r="G449" s="84" t="n">
        <v>3.195</v>
      </c>
      <c r="H449" s="94" t="n">
        <f aca="false">VLOOKUP(E449,Calendar!$A$2:$G$49,2,FALSE())</f>
        <v>30</v>
      </c>
      <c r="I449" s="95" t="n">
        <f aca="false">VLOOKUP(E449,'FWD Curves'!$A$3:$E$40,4,FALSE())</f>
        <v>3.24</v>
      </c>
      <c r="J449" s="86" t="n">
        <f aca="false">(I449-G449)*H449*F449</f>
        <v>675.000000000006</v>
      </c>
    </row>
    <row r="450" customFormat="false" ht="12.75" hidden="false" customHeight="false" outlineLevel="0" collapsed="false">
      <c r="A450" s="81" t="n">
        <v>37202</v>
      </c>
      <c r="B450" s="81" t="s">
        <v>38</v>
      </c>
      <c r="C450" s="81" t="s">
        <v>39</v>
      </c>
      <c r="D450" s="83"/>
      <c r="E450" s="23" t="n">
        <v>37591</v>
      </c>
      <c r="F450" s="83" t="n">
        <v>500</v>
      </c>
      <c r="G450" s="84" t="n">
        <v>3.195</v>
      </c>
      <c r="H450" s="94" t="n">
        <f aca="false">VLOOKUP(E450,Calendar!$A$2:$G$49,2,FALSE())</f>
        <v>31</v>
      </c>
      <c r="I450" s="95" t="n">
        <f aca="false">VLOOKUP(E450,'FWD Curves'!$A$3:$E$40,4,FALSE())</f>
        <v>3.42</v>
      </c>
      <c r="J450" s="86" t="n">
        <f aca="false">(I450-G450)*H450*F450</f>
        <v>3487.5</v>
      </c>
    </row>
    <row r="451" customFormat="false" ht="12.75" hidden="false" customHeight="false" outlineLevel="0" collapsed="false">
      <c r="A451" s="81" t="n">
        <v>37202</v>
      </c>
      <c r="B451" s="81" t="s">
        <v>38</v>
      </c>
      <c r="C451" s="81" t="s">
        <v>39</v>
      </c>
      <c r="D451" s="83"/>
      <c r="E451" s="23" t="n">
        <v>37257</v>
      </c>
      <c r="F451" s="83" t="n">
        <v>1500</v>
      </c>
      <c r="G451" s="84" t="n">
        <v>3.2</v>
      </c>
      <c r="H451" s="94" t="n">
        <f aca="false">VLOOKUP(E451,Calendar!$A$2:$G$49,2,FALSE())</f>
        <v>31</v>
      </c>
      <c r="I451" s="95" t="n">
        <f aca="false">VLOOKUP(E451,'FWD Curves'!$A$3:$E$40,4,FALSE())</f>
        <v>2.915</v>
      </c>
      <c r="J451" s="86" t="n">
        <f aca="false">(I451-G451)*H451*F451</f>
        <v>-13252.5</v>
      </c>
    </row>
    <row r="452" customFormat="false" ht="12.75" hidden="false" customHeight="false" outlineLevel="0" collapsed="false">
      <c r="A452" s="81" t="n">
        <v>37202</v>
      </c>
      <c r="B452" s="81" t="s">
        <v>38</v>
      </c>
      <c r="C452" s="81" t="s">
        <v>39</v>
      </c>
      <c r="D452" s="83"/>
      <c r="E452" s="23" t="n">
        <v>37288</v>
      </c>
      <c r="F452" s="83" t="n">
        <v>1500</v>
      </c>
      <c r="G452" s="84" t="n">
        <v>3.2</v>
      </c>
      <c r="H452" s="94" t="n">
        <f aca="false">VLOOKUP(E452,Calendar!$A$2:$G$49,2,FALSE())</f>
        <v>28</v>
      </c>
      <c r="I452" s="95" t="n">
        <f aca="false">VLOOKUP(E452,'FWD Curves'!$A$3:$E$40,4,FALSE())</f>
        <v>2.97</v>
      </c>
      <c r="J452" s="86" t="n">
        <f aca="false">(I452-G452)*H452*F452</f>
        <v>-9660</v>
      </c>
    </row>
    <row r="453" customFormat="false" ht="12.75" hidden="false" customHeight="false" outlineLevel="0" collapsed="false">
      <c r="A453" s="81" t="n">
        <v>37202</v>
      </c>
      <c r="B453" s="81" t="s">
        <v>38</v>
      </c>
      <c r="C453" s="81" t="s">
        <v>39</v>
      </c>
      <c r="D453" s="83"/>
      <c r="E453" s="23" t="n">
        <v>37316</v>
      </c>
      <c r="F453" s="83" t="n">
        <v>1500</v>
      </c>
      <c r="G453" s="84" t="n">
        <v>3.2</v>
      </c>
      <c r="H453" s="94" t="n">
        <f aca="false">VLOOKUP(E453,Calendar!$A$2:$G$49,2,FALSE())</f>
        <v>31</v>
      </c>
      <c r="I453" s="95" t="n">
        <f aca="false">VLOOKUP(E453,'FWD Curves'!$A$3:$E$40,4,FALSE())</f>
        <v>2.935</v>
      </c>
      <c r="J453" s="86" t="n">
        <f aca="false">(I453-G453)*H453*F453</f>
        <v>-12322.5</v>
      </c>
    </row>
    <row r="454" customFormat="false" ht="12.75" hidden="false" customHeight="false" outlineLevel="0" collapsed="false">
      <c r="A454" s="81" t="n">
        <v>37202</v>
      </c>
      <c r="B454" s="81" t="s">
        <v>38</v>
      </c>
      <c r="C454" s="81" t="s">
        <v>39</v>
      </c>
      <c r="D454" s="83"/>
      <c r="E454" s="23" t="n">
        <v>37347</v>
      </c>
      <c r="F454" s="83" t="n">
        <v>1500</v>
      </c>
      <c r="G454" s="84" t="n">
        <v>3.2</v>
      </c>
      <c r="H454" s="94" t="n">
        <f aca="false">VLOOKUP(E454,Calendar!$A$2:$G$49,2,FALSE())</f>
        <v>30</v>
      </c>
      <c r="I454" s="95" t="n">
        <f aca="false">VLOOKUP(E454,'FWD Curves'!$A$3:$E$40,4,FALSE())</f>
        <v>2.99</v>
      </c>
      <c r="J454" s="86" t="n">
        <f aca="false">(I454-G454)*H454*F454</f>
        <v>-9450</v>
      </c>
    </row>
    <row r="455" customFormat="false" ht="12.75" hidden="false" customHeight="false" outlineLevel="0" collapsed="false">
      <c r="A455" s="81" t="n">
        <v>37202</v>
      </c>
      <c r="B455" s="81" t="s">
        <v>38</v>
      </c>
      <c r="C455" s="81" t="s">
        <v>39</v>
      </c>
      <c r="D455" s="83"/>
      <c r="E455" s="23" t="n">
        <v>37377</v>
      </c>
      <c r="F455" s="83" t="n">
        <v>1500</v>
      </c>
      <c r="G455" s="84" t="n">
        <v>3.2</v>
      </c>
      <c r="H455" s="94" t="n">
        <f aca="false">VLOOKUP(E455,Calendar!$A$2:$G$49,2,FALSE())</f>
        <v>31</v>
      </c>
      <c r="I455" s="95" t="n">
        <f aca="false">VLOOKUP(E455,'FWD Curves'!$A$3:$E$40,4,FALSE())</f>
        <v>2.99</v>
      </c>
      <c r="J455" s="86" t="n">
        <f aca="false">(I455-G455)*H455*F455</f>
        <v>-9765</v>
      </c>
    </row>
    <row r="456" customFormat="false" ht="12.75" hidden="false" customHeight="false" outlineLevel="0" collapsed="false">
      <c r="A456" s="81" t="n">
        <v>37202</v>
      </c>
      <c r="B456" s="81" t="s">
        <v>38</v>
      </c>
      <c r="C456" s="81" t="s">
        <v>39</v>
      </c>
      <c r="D456" s="83"/>
      <c r="E456" s="23" t="n">
        <v>37408</v>
      </c>
      <c r="F456" s="83" t="n">
        <v>1500</v>
      </c>
      <c r="G456" s="84" t="n">
        <v>3.2</v>
      </c>
      <c r="H456" s="94" t="n">
        <f aca="false">VLOOKUP(E456,Calendar!$A$2:$G$49,2,FALSE())</f>
        <v>30</v>
      </c>
      <c r="I456" s="95" t="n">
        <f aca="false">VLOOKUP(E456,'FWD Curves'!$A$3:$E$40,4,FALSE())</f>
        <v>2.99</v>
      </c>
      <c r="J456" s="86" t="n">
        <f aca="false">(I456-G456)*H456*F456</f>
        <v>-9450</v>
      </c>
    </row>
    <row r="457" customFormat="false" ht="12.75" hidden="false" customHeight="false" outlineLevel="0" collapsed="false">
      <c r="A457" s="81" t="n">
        <v>37202</v>
      </c>
      <c r="B457" s="81" t="s">
        <v>38</v>
      </c>
      <c r="C457" s="81" t="s">
        <v>39</v>
      </c>
      <c r="D457" s="83"/>
      <c r="E457" s="23" t="n">
        <v>37438</v>
      </c>
      <c r="F457" s="83" t="n">
        <v>1500</v>
      </c>
      <c r="G457" s="84" t="n">
        <v>3.2</v>
      </c>
      <c r="H457" s="94" t="n">
        <f aca="false">VLOOKUP(E457,Calendar!$A$2:$G$49,2,FALSE())</f>
        <v>31</v>
      </c>
      <c r="I457" s="95" t="n">
        <f aca="false">VLOOKUP(E457,'FWD Curves'!$A$3:$E$40,4,FALSE())</f>
        <v>2.99</v>
      </c>
      <c r="J457" s="86" t="n">
        <f aca="false">(I457-G457)*H457*F457</f>
        <v>-9765</v>
      </c>
    </row>
    <row r="458" customFormat="false" ht="12.75" hidden="false" customHeight="false" outlineLevel="0" collapsed="false">
      <c r="A458" s="81" t="n">
        <v>37202</v>
      </c>
      <c r="B458" s="81" t="s">
        <v>38</v>
      </c>
      <c r="C458" s="81" t="s">
        <v>39</v>
      </c>
      <c r="D458" s="83"/>
      <c r="E458" s="23" t="n">
        <v>37469</v>
      </c>
      <c r="F458" s="83" t="n">
        <v>1500</v>
      </c>
      <c r="G458" s="84" t="n">
        <v>3.2</v>
      </c>
      <c r="H458" s="94" t="n">
        <f aca="false">VLOOKUP(E458,Calendar!$A$2:$G$49,2,FALSE())</f>
        <v>31</v>
      </c>
      <c r="I458" s="95" t="n">
        <f aca="false">VLOOKUP(E458,'FWD Curves'!$A$3:$E$40,4,FALSE())</f>
        <v>2.99</v>
      </c>
      <c r="J458" s="86" t="n">
        <f aca="false">(I458-G458)*H458*F458</f>
        <v>-9765</v>
      </c>
    </row>
    <row r="459" customFormat="false" ht="12.75" hidden="false" customHeight="false" outlineLevel="0" collapsed="false">
      <c r="A459" s="81" t="n">
        <v>37202</v>
      </c>
      <c r="B459" s="81" t="s">
        <v>38</v>
      </c>
      <c r="C459" s="81" t="s">
        <v>39</v>
      </c>
      <c r="D459" s="83"/>
      <c r="E459" s="23" t="n">
        <v>37500</v>
      </c>
      <c r="F459" s="83" t="n">
        <v>1500</v>
      </c>
      <c r="G459" s="84" t="n">
        <v>3.2</v>
      </c>
      <c r="H459" s="94" t="n">
        <f aca="false">VLOOKUP(E459,Calendar!$A$2:$G$49,2,FALSE())</f>
        <v>30</v>
      </c>
      <c r="I459" s="95" t="n">
        <f aca="false">VLOOKUP(E459,'FWD Curves'!$A$3:$E$40,4,FALSE())</f>
        <v>2.99</v>
      </c>
      <c r="J459" s="86" t="n">
        <f aca="false">(I459-G459)*H459*F459</f>
        <v>-9450</v>
      </c>
    </row>
    <row r="460" customFormat="false" ht="12.75" hidden="false" customHeight="false" outlineLevel="0" collapsed="false">
      <c r="A460" s="81" t="n">
        <v>37202</v>
      </c>
      <c r="B460" s="81" t="s">
        <v>38</v>
      </c>
      <c r="C460" s="81" t="s">
        <v>39</v>
      </c>
      <c r="D460" s="83"/>
      <c r="E460" s="23" t="n">
        <v>37530</v>
      </c>
      <c r="F460" s="83" t="n">
        <v>1500</v>
      </c>
      <c r="G460" s="84" t="n">
        <v>3.2</v>
      </c>
      <c r="H460" s="94" t="n">
        <f aca="false">VLOOKUP(E460,Calendar!$A$2:$G$49,2,FALSE())</f>
        <v>31</v>
      </c>
      <c r="I460" s="95" t="n">
        <f aca="false">VLOOKUP(E460,'FWD Curves'!$A$3:$E$40,4,FALSE())</f>
        <v>2.99</v>
      </c>
      <c r="J460" s="86" t="n">
        <f aca="false">(I460-G460)*H460*F460</f>
        <v>-9765</v>
      </c>
    </row>
    <row r="461" customFormat="false" ht="12.75" hidden="false" customHeight="false" outlineLevel="0" collapsed="false">
      <c r="A461" s="81" t="n">
        <v>37202</v>
      </c>
      <c r="B461" s="81" t="s">
        <v>38</v>
      </c>
      <c r="C461" s="81" t="s">
        <v>39</v>
      </c>
      <c r="D461" s="83"/>
      <c r="E461" s="23" t="n">
        <v>37561</v>
      </c>
      <c r="F461" s="83" t="n">
        <v>1500</v>
      </c>
      <c r="G461" s="84" t="n">
        <v>3.2</v>
      </c>
      <c r="H461" s="94" t="n">
        <f aca="false">VLOOKUP(E461,Calendar!$A$2:$G$49,2,FALSE())</f>
        <v>30</v>
      </c>
      <c r="I461" s="95" t="n">
        <f aca="false">VLOOKUP(E461,'FWD Curves'!$A$3:$E$40,4,FALSE())</f>
        <v>3.24</v>
      </c>
      <c r="J461" s="86" t="n">
        <f aca="false">(I461-G461)*H461*F461</f>
        <v>1800</v>
      </c>
    </row>
    <row r="462" customFormat="false" ht="12.75" hidden="false" customHeight="false" outlineLevel="0" collapsed="false">
      <c r="A462" s="81" t="n">
        <v>37202</v>
      </c>
      <c r="B462" s="81" t="s">
        <v>38</v>
      </c>
      <c r="C462" s="81" t="s">
        <v>39</v>
      </c>
      <c r="D462" s="83"/>
      <c r="E462" s="23" t="n">
        <v>37591</v>
      </c>
      <c r="F462" s="83" t="n">
        <v>1500</v>
      </c>
      <c r="G462" s="84" t="n">
        <v>3.2</v>
      </c>
      <c r="H462" s="94" t="n">
        <f aca="false">VLOOKUP(E462,Calendar!$A$2:$G$49,2,FALSE())</f>
        <v>31</v>
      </c>
      <c r="I462" s="95" t="n">
        <f aca="false">VLOOKUP(E462,'FWD Curves'!$A$3:$E$40,4,FALSE())</f>
        <v>3.42</v>
      </c>
      <c r="J462" s="86" t="n">
        <f aca="false">(I462-G462)*H462*F462</f>
        <v>10230</v>
      </c>
    </row>
    <row r="463" customFormat="false" ht="12.75" hidden="false" customHeight="false" outlineLevel="0" collapsed="false">
      <c r="A463" s="81" t="n">
        <v>37202</v>
      </c>
      <c r="B463" s="81" t="s">
        <v>38</v>
      </c>
      <c r="C463" s="81" t="s">
        <v>39</v>
      </c>
      <c r="D463" s="83"/>
      <c r="E463" s="23" t="n">
        <v>37257</v>
      </c>
      <c r="F463" s="83" t="n">
        <v>500</v>
      </c>
      <c r="G463" s="84" t="n">
        <v>3.21</v>
      </c>
      <c r="H463" s="94" t="n">
        <f aca="false">VLOOKUP(E463,Calendar!$A$2:$G$49,2,FALSE())</f>
        <v>31</v>
      </c>
      <c r="I463" s="95" t="n">
        <f aca="false">VLOOKUP(E463,'FWD Curves'!$A$3:$E$40,4,FALSE())</f>
        <v>2.915</v>
      </c>
      <c r="J463" s="86" t="n">
        <f aca="false">(I463-G463)*H463*F463</f>
        <v>-4572.5</v>
      </c>
    </row>
    <row r="464" customFormat="false" ht="12.75" hidden="false" customHeight="false" outlineLevel="0" collapsed="false">
      <c r="A464" s="81" t="n">
        <v>37202</v>
      </c>
      <c r="B464" s="81" t="s">
        <v>38</v>
      </c>
      <c r="C464" s="81" t="s">
        <v>39</v>
      </c>
      <c r="D464" s="83"/>
      <c r="E464" s="23" t="n">
        <v>37288</v>
      </c>
      <c r="F464" s="83" t="n">
        <v>500</v>
      </c>
      <c r="G464" s="84" t="n">
        <v>3.21</v>
      </c>
      <c r="H464" s="94" t="n">
        <f aca="false">VLOOKUP(E464,Calendar!$A$2:$G$49,2,FALSE())</f>
        <v>28</v>
      </c>
      <c r="I464" s="95" t="n">
        <f aca="false">VLOOKUP(E464,'FWD Curves'!$A$3:$E$40,4,FALSE())</f>
        <v>2.97</v>
      </c>
      <c r="J464" s="86" t="n">
        <f aca="false">(I464-G464)*H464*F464</f>
        <v>-3360</v>
      </c>
    </row>
    <row r="465" customFormat="false" ht="12.75" hidden="false" customHeight="false" outlineLevel="0" collapsed="false">
      <c r="A465" s="81" t="n">
        <v>37202</v>
      </c>
      <c r="B465" s="81" t="s">
        <v>38</v>
      </c>
      <c r="C465" s="81" t="s">
        <v>39</v>
      </c>
      <c r="D465" s="83"/>
      <c r="E465" s="23" t="n">
        <v>37316</v>
      </c>
      <c r="F465" s="83" t="n">
        <v>500</v>
      </c>
      <c r="G465" s="84" t="n">
        <v>3.21</v>
      </c>
      <c r="H465" s="94" t="n">
        <f aca="false">VLOOKUP(E465,Calendar!$A$2:$G$49,2,FALSE())</f>
        <v>31</v>
      </c>
      <c r="I465" s="95" t="n">
        <f aca="false">VLOOKUP(E465,'FWD Curves'!$A$3:$E$40,4,FALSE())</f>
        <v>2.935</v>
      </c>
      <c r="J465" s="86" t="n">
        <f aca="false">(I465-G465)*H465*F465</f>
        <v>-4262.5</v>
      </c>
    </row>
    <row r="466" customFormat="false" ht="12.75" hidden="false" customHeight="false" outlineLevel="0" collapsed="false">
      <c r="A466" s="81" t="n">
        <v>37202</v>
      </c>
      <c r="B466" s="81" t="s">
        <v>38</v>
      </c>
      <c r="C466" s="81" t="s">
        <v>39</v>
      </c>
      <c r="D466" s="83"/>
      <c r="E466" s="23" t="n">
        <v>37347</v>
      </c>
      <c r="F466" s="83" t="n">
        <v>500</v>
      </c>
      <c r="G466" s="84" t="n">
        <v>3.21</v>
      </c>
      <c r="H466" s="94" t="n">
        <f aca="false">VLOOKUP(E466,Calendar!$A$2:$G$49,2,FALSE())</f>
        <v>30</v>
      </c>
      <c r="I466" s="95" t="n">
        <f aca="false">VLOOKUP(E466,'FWD Curves'!$A$3:$E$40,4,FALSE())</f>
        <v>2.99</v>
      </c>
      <c r="J466" s="86" t="n">
        <f aca="false">(I466-G466)*H466*F466</f>
        <v>-3300</v>
      </c>
    </row>
    <row r="467" customFormat="false" ht="12.75" hidden="false" customHeight="false" outlineLevel="0" collapsed="false">
      <c r="A467" s="81" t="n">
        <v>37202</v>
      </c>
      <c r="B467" s="81" t="s">
        <v>38</v>
      </c>
      <c r="C467" s="81" t="s">
        <v>39</v>
      </c>
      <c r="D467" s="83"/>
      <c r="E467" s="23" t="n">
        <v>37377</v>
      </c>
      <c r="F467" s="83" t="n">
        <v>500</v>
      </c>
      <c r="G467" s="84" t="n">
        <v>3.21</v>
      </c>
      <c r="H467" s="94" t="n">
        <f aca="false">VLOOKUP(E467,Calendar!$A$2:$G$49,2,FALSE())</f>
        <v>31</v>
      </c>
      <c r="I467" s="95" t="n">
        <f aca="false">VLOOKUP(E467,'FWD Curves'!$A$3:$E$40,4,FALSE())</f>
        <v>2.99</v>
      </c>
      <c r="J467" s="86" t="n">
        <f aca="false">(I467-G467)*H467*F467</f>
        <v>-3410</v>
      </c>
    </row>
    <row r="468" customFormat="false" ht="12.75" hidden="false" customHeight="false" outlineLevel="0" collapsed="false">
      <c r="A468" s="81" t="n">
        <v>37202</v>
      </c>
      <c r="B468" s="81" t="s">
        <v>38</v>
      </c>
      <c r="C468" s="81" t="s">
        <v>39</v>
      </c>
      <c r="D468" s="83"/>
      <c r="E468" s="23" t="n">
        <v>37408</v>
      </c>
      <c r="F468" s="83" t="n">
        <v>500</v>
      </c>
      <c r="G468" s="84" t="n">
        <v>3.21</v>
      </c>
      <c r="H468" s="94" t="n">
        <f aca="false">VLOOKUP(E468,Calendar!$A$2:$G$49,2,FALSE())</f>
        <v>30</v>
      </c>
      <c r="I468" s="95" t="n">
        <f aca="false">VLOOKUP(E468,'FWD Curves'!$A$3:$E$40,4,FALSE())</f>
        <v>2.99</v>
      </c>
      <c r="J468" s="86" t="n">
        <f aca="false">(I468-G468)*H468*F468</f>
        <v>-3300</v>
      </c>
    </row>
    <row r="469" customFormat="false" ht="12.75" hidden="false" customHeight="false" outlineLevel="0" collapsed="false">
      <c r="A469" s="81" t="n">
        <v>37202</v>
      </c>
      <c r="B469" s="81" t="s">
        <v>38</v>
      </c>
      <c r="C469" s="81" t="s">
        <v>39</v>
      </c>
      <c r="D469" s="83"/>
      <c r="E469" s="23" t="n">
        <v>37438</v>
      </c>
      <c r="F469" s="83" t="n">
        <v>500</v>
      </c>
      <c r="G469" s="84" t="n">
        <v>3.21</v>
      </c>
      <c r="H469" s="94" t="n">
        <f aca="false">VLOOKUP(E469,Calendar!$A$2:$G$49,2,FALSE())</f>
        <v>31</v>
      </c>
      <c r="I469" s="95" t="n">
        <f aca="false">VLOOKUP(E469,'FWD Curves'!$A$3:$E$40,4,FALSE())</f>
        <v>2.99</v>
      </c>
      <c r="J469" s="86" t="n">
        <f aca="false">(I469-G469)*H469*F469</f>
        <v>-3410</v>
      </c>
    </row>
    <row r="470" customFormat="false" ht="12.75" hidden="false" customHeight="false" outlineLevel="0" collapsed="false">
      <c r="A470" s="81" t="n">
        <v>37202</v>
      </c>
      <c r="B470" s="81" t="s">
        <v>38</v>
      </c>
      <c r="C470" s="81" t="s">
        <v>39</v>
      </c>
      <c r="D470" s="83"/>
      <c r="E470" s="23" t="n">
        <v>37469</v>
      </c>
      <c r="F470" s="83" t="n">
        <v>500</v>
      </c>
      <c r="G470" s="84" t="n">
        <v>3.21</v>
      </c>
      <c r="H470" s="94" t="n">
        <f aca="false">VLOOKUP(E470,Calendar!$A$2:$G$49,2,FALSE())</f>
        <v>31</v>
      </c>
      <c r="I470" s="95" t="n">
        <f aca="false">VLOOKUP(E470,'FWD Curves'!$A$3:$E$40,4,FALSE())</f>
        <v>2.99</v>
      </c>
      <c r="J470" s="86" t="n">
        <f aca="false">(I470-G470)*H470*F470</f>
        <v>-3410</v>
      </c>
    </row>
    <row r="471" customFormat="false" ht="12.75" hidden="false" customHeight="false" outlineLevel="0" collapsed="false">
      <c r="A471" s="81" t="n">
        <v>37202</v>
      </c>
      <c r="B471" s="81" t="s">
        <v>38</v>
      </c>
      <c r="C471" s="81" t="s">
        <v>39</v>
      </c>
      <c r="D471" s="83"/>
      <c r="E471" s="23" t="n">
        <v>37500</v>
      </c>
      <c r="F471" s="83" t="n">
        <v>500</v>
      </c>
      <c r="G471" s="84" t="n">
        <v>3.21</v>
      </c>
      <c r="H471" s="94" t="n">
        <f aca="false">VLOOKUP(E471,Calendar!$A$2:$G$49,2,FALSE())</f>
        <v>30</v>
      </c>
      <c r="I471" s="95" t="n">
        <f aca="false">VLOOKUP(E471,'FWD Curves'!$A$3:$E$40,4,FALSE())</f>
        <v>2.99</v>
      </c>
      <c r="J471" s="86" t="n">
        <f aca="false">(I471-G471)*H471*F471</f>
        <v>-3300</v>
      </c>
    </row>
    <row r="472" customFormat="false" ht="12.75" hidden="false" customHeight="false" outlineLevel="0" collapsed="false">
      <c r="A472" s="81" t="n">
        <v>37202</v>
      </c>
      <c r="B472" s="81" t="s">
        <v>38</v>
      </c>
      <c r="C472" s="81" t="s">
        <v>39</v>
      </c>
      <c r="D472" s="83"/>
      <c r="E472" s="23" t="n">
        <v>37530</v>
      </c>
      <c r="F472" s="83" t="n">
        <v>500</v>
      </c>
      <c r="G472" s="84" t="n">
        <v>3.21</v>
      </c>
      <c r="H472" s="94" t="n">
        <f aca="false">VLOOKUP(E472,Calendar!$A$2:$G$49,2,FALSE())</f>
        <v>31</v>
      </c>
      <c r="I472" s="95" t="n">
        <f aca="false">VLOOKUP(E472,'FWD Curves'!$A$3:$E$40,4,FALSE())</f>
        <v>2.99</v>
      </c>
      <c r="J472" s="86" t="n">
        <f aca="false">(I472-G472)*H472*F472</f>
        <v>-3410</v>
      </c>
    </row>
    <row r="473" customFormat="false" ht="12.75" hidden="false" customHeight="false" outlineLevel="0" collapsed="false">
      <c r="A473" s="81" t="n">
        <v>37202</v>
      </c>
      <c r="B473" s="81" t="s">
        <v>38</v>
      </c>
      <c r="C473" s="81" t="s">
        <v>39</v>
      </c>
      <c r="D473" s="83"/>
      <c r="E473" s="23" t="n">
        <v>37561</v>
      </c>
      <c r="F473" s="83" t="n">
        <v>500</v>
      </c>
      <c r="G473" s="84" t="n">
        <v>3.21</v>
      </c>
      <c r="H473" s="94" t="n">
        <f aca="false">VLOOKUP(E473,Calendar!$A$2:$G$49,2,FALSE())</f>
        <v>30</v>
      </c>
      <c r="I473" s="95" t="n">
        <f aca="false">VLOOKUP(E473,'FWD Curves'!$A$3:$E$40,4,FALSE())</f>
        <v>3.24</v>
      </c>
      <c r="J473" s="86" t="n">
        <f aca="false">(I473-G473)*H473*F473</f>
        <v>450.000000000004</v>
      </c>
    </row>
    <row r="474" customFormat="false" ht="12.75" hidden="false" customHeight="false" outlineLevel="0" collapsed="false">
      <c r="A474" s="81" t="n">
        <v>37202</v>
      </c>
      <c r="B474" s="81" t="s">
        <v>38</v>
      </c>
      <c r="C474" s="81" t="s">
        <v>39</v>
      </c>
      <c r="D474" s="83"/>
      <c r="E474" s="23" t="n">
        <v>37591</v>
      </c>
      <c r="F474" s="83" t="n">
        <v>500</v>
      </c>
      <c r="G474" s="84" t="n">
        <v>3.21</v>
      </c>
      <c r="H474" s="94" t="n">
        <f aca="false">VLOOKUP(E474,Calendar!$A$2:$G$49,2,FALSE())</f>
        <v>31</v>
      </c>
      <c r="I474" s="95" t="n">
        <f aca="false">VLOOKUP(E474,'FWD Curves'!$A$3:$E$40,4,FALSE())</f>
        <v>3.42</v>
      </c>
      <c r="J474" s="86" t="n">
        <f aca="false">(I474-G474)*H474*F474</f>
        <v>3255</v>
      </c>
    </row>
    <row r="475" customFormat="false" ht="12.75" hidden="false" customHeight="false" outlineLevel="0" collapsed="false">
      <c r="A475" s="81" t="n">
        <v>37202</v>
      </c>
      <c r="B475" s="81" t="s">
        <v>38</v>
      </c>
      <c r="C475" s="81" t="s">
        <v>39</v>
      </c>
      <c r="D475" s="83"/>
      <c r="E475" s="23" t="n">
        <v>37257</v>
      </c>
      <c r="F475" s="83" t="n">
        <v>1500</v>
      </c>
      <c r="G475" s="84" t="n">
        <v>3.2</v>
      </c>
      <c r="H475" s="94" t="n">
        <f aca="false">VLOOKUP(E475,Calendar!$A$2:$G$49,2,FALSE())</f>
        <v>31</v>
      </c>
      <c r="I475" s="95" t="n">
        <f aca="false">VLOOKUP(E475,'FWD Curves'!$A$3:$E$40,4,FALSE())</f>
        <v>2.915</v>
      </c>
      <c r="J475" s="86" t="n">
        <f aca="false">(I475-G475)*H475*F475</f>
        <v>-13252.5</v>
      </c>
    </row>
    <row r="476" customFormat="false" ht="12.75" hidden="false" customHeight="false" outlineLevel="0" collapsed="false">
      <c r="A476" s="81" t="n">
        <v>37202</v>
      </c>
      <c r="B476" s="81" t="s">
        <v>38</v>
      </c>
      <c r="C476" s="81" t="s">
        <v>39</v>
      </c>
      <c r="D476" s="83"/>
      <c r="E476" s="23" t="n">
        <v>37288</v>
      </c>
      <c r="F476" s="83" t="n">
        <v>1500</v>
      </c>
      <c r="G476" s="84" t="n">
        <v>3.2</v>
      </c>
      <c r="H476" s="94" t="n">
        <f aca="false">VLOOKUP(E476,Calendar!$A$2:$G$49,2,FALSE())</f>
        <v>28</v>
      </c>
      <c r="I476" s="95" t="n">
        <f aca="false">VLOOKUP(E476,'FWD Curves'!$A$3:$E$40,4,FALSE())</f>
        <v>2.97</v>
      </c>
      <c r="J476" s="86" t="n">
        <f aca="false">(I476-G476)*H476*F476</f>
        <v>-9660</v>
      </c>
    </row>
    <row r="477" customFormat="false" ht="12.75" hidden="false" customHeight="false" outlineLevel="0" collapsed="false">
      <c r="A477" s="81" t="n">
        <v>37202</v>
      </c>
      <c r="B477" s="81" t="s">
        <v>38</v>
      </c>
      <c r="C477" s="81" t="s">
        <v>39</v>
      </c>
      <c r="D477" s="83"/>
      <c r="E477" s="23" t="n">
        <v>37316</v>
      </c>
      <c r="F477" s="83" t="n">
        <v>1500</v>
      </c>
      <c r="G477" s="84" t="n">
        <v>3.2</v>
      </c>
      <c r="H477" s="94" t="n">
        <f aca="false">VLOOKUP(E477,Calendar!$A$2:$G$49,2,FALSE())</f>
        <v>31</v>
      </c>
      <c r="I477" s="95" t="n">
        <f aca="false">VLOOKUP(E477,'FWD Curves'!$A$3:$E$40,4,FALSE())</f>
        <v>2.935</v>
      </c>
      <c r="J477" s="86" t="n">
        <f aca="false">(I477-G477)*H477*F477</f>
        <v>-12322.5</v>
      </c>
    </row>
    <row r="478" customFormat="false" ht="12.75" hidden="false" customHeight="false" outlineLevel="0" collapsed="false">
      <c r="A478" s="81" t="n">
        <v>37202</v>
      </c>
      <c r="B478" s="81" t="s">
        <v>38</v>
      </c>
      <c r="C478" s="81" t="s">
        <v>39</v>
      </c>
      <c r="D478" s="83"/>
      <c r="E478" s="23" t="n">
        <v>37347</v>
      </c>
      <c r="F478" s="83" t="n">
        <v>1500</v>
      </c>
      <c r="G478" s="84" t="n">
        <v>3.2</v>
      </c>
      <c r="H478" s="94" t="n">
        <f aca="false">VLOOKUP(E478,Calendar!$A$2:$G$49,2,FALSE())</f>
        <v>30</v>
      </c>
      <c r="I478" s="95" t="n">
        <f aca="false">VLOOKUP(E478,'FWD Curves'!$A$3:$E$40,4,FALSE())</f>
        <v>2.99</v>
      </c>
      <c r="J478" s="86" t="n">
        <f aca="false">(I478-G478)*H478*F478</f>
        <v>-9450</v>
      </c>
    </row>
    <row r="479" customFormat="false" ht="12.75" hidden="false" customHeight="false" outlineLevel="0" collapsed="false">
      <c r="A479" s="81" t="n">
        <v>37202</v>
      </c>
      <c r="B479" s="81" t="s">
        <v>38</v>
      </c>
      <c r="C479" s="81" t="s">
        <v>39</v>
      </c>
      <c r="D479" s="83"/>
      <c r="E479" s="23" t="n">
        <v>37377</v>
      </c>
      <c r="F479" s="83" t="n">
        <v>1500</v>
      </c>
      <c r="G479" s="84" t="n">
        <v>3.2</v>
      </c>
      <c r="H479" s="94" t="n">
        <f aca="false">VLOOKUP(E479,Calendar!$A$2:$G$49,2,FALSE())</f>
        <v>31</v>
      </c>
      <c r="I479" s="95" t="n">
        <f aca="false">VLOOKUP(E479,'FWD Curves'!$A$3:$E$40,4,FALSE())</f>
        <v>2.99</v>
      </c>
      <c r="J479" s="86" t="n">
        <f aca="false">(I479-G479)*H479*F479</f>
        <v>-9765</v>
      </c>
    </row>
    <row r="480" customFormat="false" ht="12.75" hidden="false" customHeight="false" outlineLevel="0" collapsed="false">
      <c r="A480" s="81" t="n">
        <v>37202</v>
      </c>
      <c r="B480" s="81" t="s">
        <v>38</v>
      </c>
      <c r="C480" s="81" t="s">
        <v>39</v>
      </c>
      <c r="D480" s="83"/>
      <c r="E480" s="23" t="n">
        <v>37408</v>
      </c>
      <c r="F480" s="83" t="n">
        <v>1500</v>
      </c>
      <c r="G480" s="84" t="n">
        <v>3.2</v>
      </c>
      <c r="H480" s="94" t="n">
        <f aca="false">VLOOKUP(E480,Calendar!$A$2:$G$49,2,FALSE())</f>
        <v>30</v>
      </c>
      <c r="I480" s="95" t="n">
        <f aca="false">VLOOKUP(E480,'FWD Curves'!$A$3:$E$40,4,FALSE())</f>
        <v>2.99</v>
      </c>
      <c r="J480" s="86" t="n">
        <f aca="false">(I480-G480)*H480*F480</f>
        <v>-9450</v>
      </c>
    </row>
    <row r="481" customFormat="false" ht="12.75" hidden="false" customHeight="false" outlineLevel="0" collapsed="false">
      <c r="A481" s="81" t="n">
        <v>37202</v>
      </c>
      <c r="B481" s="81" t="s">
        <v>38</v>
      </c>
      <c r="C481" s="81" t="s">
        <v>39</v>
      </c>
      <c r="D481" s="83"/>
      <c r="E481" s="23" t="n">
        <v>37438</v>
      </c>
      <c r="F481" s="83" t="n">
        <v>1500</v>
      </c>
      <c r="G481" s="84" t="n">
        <v>3.2</v>
      </c>
      <c r="H481" s="94" t="n">
        <f aca="false">VLOOKUP(E481,Calendar!$A$2:$G$49,2,FALSE())</f>
        <v>31</v>
      </c>
      <c r="I481" s="95" t="n">
        <f aca="false">VLOOKUP(E481,'FWD Curves'!$A$3:$E$40,4,FALSE())</f>
        <v>2.99</v>
      </c>
      <c r="J481" s="86" t="n">
        <f aca="false">(I481-G481)*H481*F481</f>
        <v>-9765</v>
      </c>
    </row>
    <row r="482" customFormat="false" ht="12.75" hidden="false" customHeight="false" outlineLevel="0" collapsed="false">
      <c r="A482" s="81" t="n">
        <v>37202</v>
      </c>
      <c r="B482" s="81" t="s">
        <v>38</v>
      </c>
      <c r="C482" s="81" t="s">
        <v>39</v>
      </c>
      <c r="D482" s="83"/>
      <c r="E482" s="23" t="n">
        <v>37469</v>
      </c>
      <c r="F482" s="83" t="n">
        <v>1500</v>
      </c>
      <c r="G482" s="84" t="n">
        <v>3.2</v>
      </c>
      <c r="H482" s="94" t="n">
        <f aca="false">VLOOKUP(E482,Calendar!$A$2:$G$49,2,FALSE())</f>
        <v>31</v>
      </c>
      <c r="I482" s="95" t="n">
        <f aca="false">VLOOKUP(E482,'FWD Curves'!$A$3:$E$40,4,FALSE())</f>
        <v>2.99</v>
      </c>
      <c r="J482" s="86" t="n">
        <f aca="false">(I482-G482)*H482*F482</f>
        <v>-9765</v>
      </c>
    </row>
    <row r="483" customFormat="false" ht="12.75" hidden="false" customHeight="false" outlineLevel="0" collapsed="false">
      <c r="A483" s="81" t="n">
        <v>37202</v>
      </c>
      <c r="B483" s="81" t="s">
        <v>38</v>
      </c>
      <c r="C483" s="81" t="s">
        <v>39</v>
      </c>
      <c r="D483" s="83"/>
      <c r="E483" s="23" t="n">
        <v>37500</v>
      </c>
      <c r="F483" s="83" t="n">
        <v>1500</v>
      </c>
      <c r="G483" s="84" t="n">
        <v>3.2</v>
      </c>
      <c r="H483" s="94" t="n">
        <f aca="false">VLOOKUP(E483,Calendar!$A$2:$G$49,2,FALSE())</f>
        <v>30</v>
      </c>
      <c r="I483" s="95" t="n">
        <f aca="false">VLOOKUP(E483,'FWD Curves'!$A$3:$E$40,4,FALSE())</f>
        <v>2.99</v>
      </c>
      <c r="J483" s="86" t="n">
        <f aca="false">(I483-G483)*H483*F483</f>
        <v>-9450</v>
      </c>
    </row>
    <row r="484" customFormat="false" ht="12.75" hidden="false" customHeight="false" outlineLevel="0" collapsed="false">
      <c r="A484" s="81" t="n">
        <v>37202</v>
      </c>
      <c r="B484" s="81" t="s">
        <v>38</v>
      </c>
      <c r="C484" s="81" t="s">
        <v>39</v>
      </c>
      <c r="D484" s="83"/>
      <c r="E484" s="23" t="n">
        <v>37530</v>
      </c>
      <c r="F484" s="83" t="n">
        <v>1500</v>
      </c>
      <c r="G484" s="84" t="n">
        <v>3.2</v>
      </c>
      <c r="H484" s="94" t="n">
        <f aca="false">VLOOKUP(E484,Calendar!$A$2:$G$49,2,FALSE())</f>
        <v>31</v>
      </c>
      <c r="I484" s="95" t="n">
        <f aca="false">VLOOKUP(E484,'FWD Curves'!$A$3:$E$40,4,FALSE())</f>
        <v>2.99</v>
      </c>
      <c r="J484" s="86" t="n">
        <f aca="false">(I484-G484)*H484*F484</f>
        <v>-9765</v>
      </c>
    </row>
    <row r="485" customFormat="false" ht="12.75" hidden="false" customHeight="false" outlineLevel="0" collapsed="false">
      <c r="A485" s="81" t="n">
        <v>37202</v>
      </c>
      <c r="B485" s="81" t="s">
        <v>38</v>
      </c>
      <c r="C485" s="81" t="s">
        <v>39</v>
      </c>
      <c r="D485" s="83"/>
      <c r="E485" s="23" t="n">
        <v>37561</v>
      </c>
      <c r="F485" s="83" t="n">
        <v>1500</v>
      </c>
      <c r="G485" s="84" t="n">
        <v>3.2</v>
      </c>
      <c r="H485" s="94" t="n">
        <f aca="false">VLOOKUP(E485,Calendar!$A$2:$G$49,2,FALSE())</f>
        <v>30</v>
      </c>
      <c r="I485" s="95" t="n">
        <f aca="false">VLOOKUP(E485,'FWD Curves'!$A$3:$E$40,4,FALSE())</f>
        <v>3.24</v>
      </c>
      <c r="J485" s="86" t="n">
        <f aca="false">(I485-G485)*H485*F485</f>
        <v>1800</v>
      </c>
    </row>
    <row r="486" customFormat="false" ht="12.75" hidden="false" customHeight="false" outlineLevel="0" collapsed="false">
      <c r="A486" s="81" t="n">
        <v>37202</v>
      </c>
      <c r="B486" s="81" t="s">
        <v>38</v>
      </c>
      <c r="C486" s="81" t="s">
        <v>39</v>
      </c>
      <c r="D486" s="83"/>
      <c r="E486" s="23" t="n">
        <v>37591</v>
      </c>
      <c r="F486" s="83" t="n">
        <v>1500</v>
      </c>
      <c r="G486" s="84" t="n">
        <v>3.2</v>
      </c>
      <c r="H486" s="94" t="n">
        <f aca="false">VLOOKUP(E486,Calendar!$A$2:$G$49,2,FALSE())</f>
        <v>31</v>
      </c>
      <c r="I486" s="95" t="n">
        <f aca="false">VLOOKUP(E486,'FWD Curves'!$A$3:$E$40,4,FALSE())</f>
        <v>3.42</v>
      </c>
      <c r="J486" s="86" t="n">
        <f aca="false">(I486-G486)*H486*F486</f>
        <v>10230</v>
      </c>
    </row>
    <row r="487" customFormat="false" ht="12.75" hidden="false" customHeight="false" outlineLevel="0" collapsed="false">
      <c r="A487" s="81" t="n">
        <v>37202</v>
      </c>
      <c r="B487" s="81" t="s">
        <v>38</v>
      </c>
      <c r="C487" s="81" t="s">
        <v>39</v>
      </c>
      <c r="D487" s="83"/>
      <c r="E487" s="23" t="n">
        <v>37226</v>
      </c>
      <c r="F487" s="83" t="n">
        <v>5000</v>
      </c>
      <c r="G487" s="84" t="n">
        <v>2.865</v>
      </c>
      <c r="H487" s="94" t="n">
        <f aca="false">VLOOKUP(E487,Calendar!$A$2:$G$49,2,FALSE())</f>
        <v>31</v>
      </c>
      <c r="I487" s="95" t="n">
        <f aca="false">VLOOKUP(E487,'FWD Curves'!$A$3:$E$40,4,FALSE())</f>
        <v>2.606</v>
      </c>
      <c r="J487" s="86" t="n">
        <f aca="false">(I487-G487)*H487*F487</f>
        <v>-40145.0000000001</v>
      </c>
    </row>
    <row r="488" customFormat="false" ht="12.75" hidden="false" customHeight="false" outlineLevel="0" collapsed="false">
      <c r="A488" s="81" t="n">
        <v>37202</v>
      </c>
      <c r="B488" s="81" t="s">
        <v>38</v>
      </c>
      <c r="C488" s="81" t="s">
        <v>39</v>
      </c>
      <c r="D488" s="83"/>
      <c r="E488" s="23" t="n">
        <v>37257</v>
      </c>
      <c r="F488" s="83" t="n">
        <v>-1000</v>
      </c>
      <c r="G488" s="84" t="n">
        <v>3.135</v>
      </c>
      <c r="H488" s="94" t="n">
        <f aca="false">VLOOKUP(E488,Calendar!$A$2:$G$49,2,FALSE())</f>
        <v>31</v>
      </c>
      <c r="I488" s="95" t="n">
        <f aca="false">VLOOKUP(E488,'FWD Curves'!$A$3:$E$40,4,FALSE())</f>
        <v>2.915</v>
      </c>
      <c r="J488" s="86" t="n">
        <f aca="false">(I488-G488)*H488*F488</f>
        <v>6819.99999999999</v>
      </c>
    </row>
    <row r="489" customFormat="false" ht="12.75" hidden="false" customHeight="false" outlineLevel="0" collapsed="false">
      <c r="A489" s="81" t="n">
        <v>37202</v>
      </c>
      <c r="B489" s="81" t="s">
        <v>38</v>
      </c>
      <c r="C489" s="81" t="s">
        <v>39</v>
      </c>
      <c r="D489" s="83"/>
      <c r="E489" s="23" t="n">
        <v>37288</v>
      </c>
      <c r="F489" s="83" t="n">
        <v>-1000</v>
      </c>
      <c r="G489" s="84" t="n">
        <v>3.135</v>
      </c>
      <c r="H489" s="94" t="n">
        <f aca="false">VLOOKUP(E489,Calendar!$A$2:$G$49,2,FALSE())</f>
        <v>28</v>
      </c>
      <c r="I489" s="95" t="n">
        <f aca="false">VLOOKUP(E489,'FWD Curves'!$A$3:$E$40,4,FALSE())</f>
        <v>2.97</v>
      </c>
      <c r="J489" s="86" t="n">
        <f aca="false">(I489-G489)*H489*F489</f>
        <v>4619.99999999999</v>
      </c>
    </row>
    <row r="490" customFormat="false" ht="12.75" hidden="false" customHeight="false" outlineLevel="0" collapsed="false">
      <c r="A490" s="81" t="n">
        <v>37202</v>
      </c>
      <c r="B490" s="81" t="s">
        <v>38</v>
      </c>
      <c r="C490" s="81" t="s">
        <v>39</v>
      </c>
      <c r="D490" s="83"/>
      <c r="E490" s="23" t="n">
        <v>37316</v>
      </c>
      <c r="F490" s="83" t="n">
        <v>-1000</v>
      </c>
      <c r="G490" s="84" t="n">
        <v>3.135</v>
      </c>
      <c r="H490" s="94" t="n">
        <f aca="false">VLOOKUP(E490,Calendar!$A$2:$G$49,2,FALSE())</f>
        <v>31</v>
      </c>
      <c r="I490" s="95" t="n">
        <f aca="false">VLOOKUP(E490,'FWD Curves'!$A$3:$E$40,4,FALSE())</f>
        <v>2.935</v>
      </c>
      <c r="J490" s="86" t="n">
        <f aca="false">(I490-G490)*H490*F490</f>
        <v>6199.99999999999</v>
      </c>
    </row>
    <row r="491" customFormat="false" ht="12.75" hidden="false" customHeight="false" outlineLevel="0" collapsed="false">
      <c r="A491" s="81" t="n">
        <v>37202</v>
      </c>
      <c r="B491" s="81" t="s">
        <v>38</v>
      </c>
      <c r="C491" s="81" t="s">
        <v>39</v>
      </c>
      <c r="D491" s="83"/>
      <c r="E491" s="23" t="n">
        <v>37347</v>
      </c>
      <c r="F491" s="83" t="n">
        <v>-1000</v>
      </c>
      <c r="G491" s="84" t="n">
        <v>3.135</v>
      </c>
      <c r="H491" s="94" t="n">
        <f aca="false">VLOOKUP(E491,Calendar!$A$2:$G$49,2,FALSE())</f>
        <v>30</v>
      </c>
      <c r="I491" s="95" t="n">
        <f aca="false">VLOOKUP(E491,'FWD Curves'!$A$3:$E$40,4,FALSE())</f>
        <v>2.99</v>
      </c>
      <c r="J491" s="86" t="n">
        <f aca="false">(I491-G491)*H491*F491</f>
        <v>4349.99999999999</v>
      </c>
    </row>
    <row r="492" customFormat="false" ht="12.75" hidden="false" customHeight="false" outlineLevel="0" collapsed="false">
      <c r="A492" s="81" t="n">
        <v>37202</v>
      </c>
      <c r="B492" s="81" t="s">
        <v>38</v>
      </c>
      <c r="C492" s="81" t="s">
        <v>39</v>
      </c>
      <c r="D492" s="83"/>
      <c r="E492" s="23" t="n">
        <v>37377</v>
      </c>
      <c r="F492" s="83" t="n">
        <v>-1000</v>
      </c>
      <c r="G492" s="84" t="n">
        <v>3.135</v>
      </c>
      <c r="H492" s="94" t="n">
        <f aca="false">VLOOKUP(E492,Calendar!$A$2:$G$49,2,FALSE())</f>
        <v>31</v>
      </c>
      <c r="I492" s="95" t="n">
        <f aca="false">VLOOKUP(E492,'FWD Curves'!$A$3:$E$40,4,FALSE())</f>
        <v>2.99</v>
      </c>
      <c r="J492" s="86" t="n">
        <f aca="false">(I492-G492)*H492*F492</f>
        <v>4494.99999999999</v>
      </c>
    </row>
    <row r="493" customFormat="false" ht="12.75" hidden="false" customHeight="false" outlineLevel="0" collapsed="false">
      <c r="A493" s="81" t="n">
        <v>37202</v>
      </c>
      <c r="B493" s="81" t="s">
        <v>38</v>
      </c>
      <c r="C493" s="81" t="s">
        <v>39</v>
      </c>
      <c r="D493" s="83"/>
      <c r="E493" s="23" t="n">
        <v>37408</v>
      </c>
      <c r="F493" s="83" t="n">
        <v>-1000</v>
      </c>
      <c r="G493" s="84" t="n">
        <v>3.135</v>
      </c>
      <c r="H493" s="94" t="n">
        <f aca="false">VLOOKUP(E493,Calendar!$A$2:$G$49,2,FALSE())</f>
        <v>30</v>
      </c>
      <c r="I493" s="95" t="n">
        <f aca="false">VLOOKUP(E493,'FWD Curves'!$A$3:$E$40,4,FALSE())</f>
        <v>2.99</v>
      </c>
      <c r="J493" s="86" t="n">
        <f aca="false">(I493-G493)*H493*F493</f>
        <v>4349.99999999999</v>
      </c>
    </row>
    <row r="494" customFormat="false" ht="12.75" hidden="false" customHeight="false" outlineLevel="0" collapsed="false">
      <c r="A494" s="81" t="n">
        <v>37202</v>
      </c>
      <c r="B494" s="81" t="s">
        <v>38</v>
      </c>
      <c r="C494" s="81" t="s">
        <v>39</v>
      </c>
      <c r="D494" s="83"/>
      <c r="E494" s="23" t="n">
        <v>37438</v>
      </c>
      <c r="F494" s="83" t="n">
        <v>-1000</v>
      </c>
      <c r="G494" s="84" t="n">
        <v>3.135</v>
      </c>
      <c r="H494" s="94" t="n">
        <f aca="false">VLOOKUP(E494,Calendar!$A$2:$G$49,2,FALSE())</f>
        <v>31</v>
      </c>
      <c r="I494" s="95" t="n">
        <f aca="false">VLOOKUP(E494,'FWD Curves'!$A$3:$E$40,4,FALSE())</f>
        <v>2.99</v>
      </c>
      <c r="J494" s="86" t="n">
        <f aca="false">(I494-G494)*H494*F494</f>
        <v>4494.99999999999</v>
      </c>
    </row>
    <row r="495" customFormat="false" ht="12.75" hidden="false" customHeight="false" outlineLevel="0" collapsed="false">
      <c r="A495" s="81" t="n">
        <v>37202</v>
      </c>
      <c r="B495" s="81" t="s">
        <v>38</v>
      </c>
      <c r="C495" s="81" t="s">
        <v>39</v>
      </c>
      <c r="D495" s="83"/>
      <c r="E495" s="23" t="n">
        <v>37469</v>
      </c>
      <c r="F495" s="83" t="n">
        <v>-1000</v>
      </c>
      <c r="G495" s="84" t="n">
        <v>3.135</v>
      </c>
      <c r="H495" s="94" t="n">
        <f aca="false">VLOOKUP(E495,Calendar!$A$2:$G$49,2,FALSE())</f>
        <v>31</v>
      </c>
      <c r="I495" s="95" t="n">
        <f aca="false">VLOOKUP(E495,'FWD Curves'!$A$3:$E$40,4,FALSE())</f>
        <v>2.99</v>
      </c>
      <c r="J495" s="86" t="n">
        <f aca="false">(I495-G495)*H495*F495</f>
        <v>4494.99999999999</v>
      </c>
    </row>
    <row r="496" customFormat="false" ht="12.75" hidden="false" customHeight="false" outlineLevel="0" collapsed="false">
      <c r="A496" s="81" t="n">
        <v>37202</v>
      </c>
      <c r="B496" s="81" t="s">
        <v>38</v>
      </c>
      <c r="C496" s="81" t="s">
        <v>39</v>
      </c>
      <c r="D496" s="83"/>
      <c r="E496" s="23" t="n">
        <v>37500</v>
      </c>
      <c r="F496" s="83" t="n">
        <v>-1000</v>
      </c>
      <c r="G496" s="84" t="n">
        <v>3.135</v>
      </c>
      <c r="H496" s="94" t="n">
        <f aca="false">VLOOKUP(E496,Calendar!$A$2:$G$49,2,FALSE())</f>
        <v>30</v>
      </c>
      <c r="I496" s="95" t="n">
        <f aca="false">VLOOKUP(E496,'FWD Curves'!$A$3:$E$40,4,FALSE())</f>
        <v>2.99</v>
      </c>
      <c r="J496" s="86" t="n">
        <f aca="false">(I496-G496)*H496*F496</f>
        <v>4349.99999999999</v>
      </c>
    </row>
    <row r="497" customFormat="false" ht="12.75" hidden="false" customHeight="false" outlineLevel="0" collapsed="false">
      <c r="A497" s="81" t="n">
        <v>37202</v>
      </c>
      <c r="B497" s="81" t="s">
        <v>38</v>
      </c>
      <c r="C497" s="81" t="s">
        <v>39</v>
      </c>
      <c r="D497" s="83"/>
      <c r="E497" s="23" t="n">
        <v>37530</v>
      </c>
      <c r="F497" s="83" t="n">
        <v>-1000</v>
      </c>
      <c r="G497" s="84" t="n">
        <v>3.135</v>
      </c>
      <c r="H497" s="94" t="n">
        <f aca="false">VLOOKUP(E497,Calendar!$A$2:$G$49,2,FALSE())</f>
        <v>31</v>
      </c>
      <c r="I497" s="95" t="n">
        <f aca="false">VLOOKUP(E497,'FWD Curves'!$A$3:$E$40,4,FALSE())</f>
        <v>2.99</v>
      </c>
      <c r="J497" s="86" t="n">
        <f aca="false">(I497-G497)*H497*F497</f>
        <v>4494.99999999999</v>
      </c>
    </row>
    <row r="498" customFormat="false" ht="12.75" hidden="false" customHeight="false" outlineLevel="0" collapsed="false">
      <c r="A498" s="81" t="n">
        <v>37202</v>
      </c>
      <c r="B498" s="81" t="s">
        <v>38</v>
      </c>
      <c r="C498" s="81" t="s">
        <v>39</v>
      </c>
      <c r="D498" s="83"/>
      <c r="E498" s="23" t="n">
        <v>37561</v>
      </c>
      <c r="F498" s="83" t="n">
        <v>-1000</v>
      </c>
      <c r="G498" s="84" t="n">
        <v>3.135</v>
      </c>
      <c r="H498" s="94" t="n">
        <f aca="false">VLOOKUP(E498,Calendar!$A$2:$G$49,2,FALSE())</f>
        <v>30</v>
      </c>
      <c r="I498" s="95" t="n">
        <f aca="false">VLOOKUP(E498,'FWD Curves'!$A$3:$E$40,4,FALSE())</f>
        <v>3.24</v>
      </c>
      <c r="J498" s="86" t="n">
        <f aca="false">(I498-G498)*H498*F498</f>
        <v>-3150.00000000001</v>
      </c>
    </row>
    <row r="499" customFormat="false" ht="12.75" hidden="false" customHeight="false" outlineLevel="0" collapsed="false">
      <c r="A499" s="81" t="n">
        <v>37202</v>
      </c>
      <c r="B499" s="81" t="s">
        <v>38</v>
      </c>
      <c r="C499" s="81" t="s">
        <v>39</v>
      </c>
      <c r="D499" s="83"/>
      <c r="E499" s="23" t="n">
        <v>37591</v>
      </c>
      <c r="F499" s="83" t="n">
        <v>-1000</v>
      </c>
      <c r="G499" s="84" t="n">
        <v>3.135</v>
      </c>
      <c r="H499" s="94" t="n">
        <f aca="false">VLOOKUP(E499,Calendar!$A$2:$G$49,2,FALSE())</f>
        <v>31</v>
      </c>
      <c r="I499" s="95" t="n">
        <f aca="false">VLOOKUP(E499,'FWD Curves'!$A$3:$E$40,4,FALSE())</f>
        <v>3.42</v>
      </c>
      <c r="J499" s="86" t="n">
        <f aca="false">(I499-G499)*H499*F499</f>
        <v>-8835</v>
      </c>
    </row>
    <row r="500" customFormat="false" ht="12.75" hidden="false" customHeight="false" outlineLevel="0" collapsed="false">
      <c r="A500" s="81" t="n">
        <v>37202</v>
      </c>
      <c r="B500" s="81" t="s">
        <v>38</v>
      </c>
      <c r="C500" s="81" t="s">
        <v>39</v>
      </c>
      <c r="D500" s="83"/>
      <c r="E500" s="23" t="n">
        <v>37226</v>
      </c>
      <c r="F500" s="83" t="n">
        <v>-5000</v>
      </c>
      <c r="G500" s="84" t="n">
        <v>2.85</v>
      </c>
      <c r="H500" s="94" t="n">
        <f aca="false">VLOOKUP(E500,Calendar!$A$2:$G$49,2,FALSE())</f>
        <v>31</v>
      </c>
      <c r="I500" s="95" t="n">
        <f aca="false">VLOOKUP(E500,'FWD Curves'!$A$3:$E$40,4,FALSE())</f>
        <v>2.606</v>
      </c>
      <c r="J500" s="86" t="n">
        <f aca="false">(I500-G500)*H500*F500</f>
        <v>37820</v>
      </c>
    </row>
    <row r="501" customFormat="false" ht="12.75" hidden="false" customHeight="false" outlineLevel="0" collapsed="false">
      <c r="A501" s="81" t="n">
        <v>37203</v>
      </c>
      <c r="B501" s="81" t="s">
        <v>38</v>
      </c>
      <c r="C501" s="81" t="s">
        <v>39</v>
      </c>
      <c r="D501" s="83"/>
      <c r="E501" s="23" t="n">
        <v>37226</v>
      </c>
      <c r="F501" s="83" t="n">
        <v>-10000</v>
      </c>
      <c r="G501" s="84" t="n">
        <v>2.895</v>
      </c>
      <c r="H501" s="94" t="n">
        <f aca="false">VLOOKUP(E501,Calendar!$A$2:$G$49,2,FALSE())</f>
        <v>31</v>
      </c>
      <c r="I501" s="95" t="n">
        <f aca="false">VLOOKUP(E501,'FWD Curves'!$A$3:$E$40,4,FALSE())</f>
        <v>2.606</v>
      </c>
      <c r="J501" s="86" t="n">
        <f aca="false">(I501-G501)*H501*F501</f>
        <v>89590</v>
      </c>
    </row>
    <row r="502" customFormat="false" ht="12.75" hidden="false" customHeight="false" outlineLevel="0" collapsed="false">
      <c r="A502" s="81" t="n">
        <v>37203</v>
      </c>
      <c r="B502" s="81" t="s">
        <v>38</v>
      </c>
      <c r="C502" s="81" t="s">
        <v>39</v>
      </c>
      <c r="D502" s="83"/>
      <c r="E502" s="23" t="n">
        <v>37257</v>
      </c>
      <c r="F502" s="83" t="n">
        <v>-1500</v>
      </c>
      <c r="G502" s="84" t="n">
        <v>3.165</v>
      </c>
      <c r="H502" s="94" t="n">
        <f aca="false">VLOOKUP(E502,Calendar!$A$2:$G$49,2,FALSE())</f>
        <v>31</v>
      </c>
      <c r="I502" s="95" t="n">
        <f aca="false">VLOOKUP(E502,'FWD Curves'!$A$3:$E$40,4,FALSE())</f>
        <v>2.915</v>
      </c>
      <c r="J502" s="86" t="n">
        <f aca="false">(I502-G502)*H502*F502</f>
        <v>11625</v>
      </c>
    </row>
    <row r="503" customFormat="false" ht="12.75" hidden="false" customHeight="false" outlineLevel="0" collapsed="false">
      <c r="A503" s="81" t="n">
        <v>37203</v>
      </c>
      <c r="B503" s="81" t="s">
        <v>38</v>
      </c>
      <c r="C503" s="81" t="s">
        <v>39</v>
      </c>
      <c r="D503" s="83"/>
      <c r="E503" s="23" t="n">
        <v>37288</v>
      </c>
      <c r="F503" s="83" t="n">
        <v>-1500</v>
      </c>
      <c r="G503" s="84" t="n">
        <v>3.165</v>
      </c>
      <c r="H503" s="94" t="n">
        <f aca="false">VLOOKUP(E503,Calendar!$A$2:$G$49,2,FALSE())</f>
        <v>28</v>
      </c>
      <c r="I503" s="95" t="n">
        <f aca="false">VLOOKUP(E503,'FWD Curves'!$A$3:$E$40,4,FALSE())</f>
        <v>2.97</v>
      </c>
      <c r="J503" s="86" t="n">
        <f aca="false">(I503-G503)*H503*F503</f>
        <v>8189.99999999999</v>
      </c>
    </row>
    <row r="504" customFormat="false" ht="12.75" hidden="false" customHeight="false" outlineLevel="0" collapsed="false">
      <c r="A504" s="81" t="n">
        <v>37203</v>
      </c>
      <c r="B504" s="81" t="s">
        <v>38</v>
      </c>
      <c r="C504" s="81" t="s">
        <v>39</v>
      </c>
      <c r="D504" s="83"/>
      <c r="E504" s="23" t="n">
        <v>37316</v>
      </c>
      <c r="F504" s="83" t="n">
        <v>-1500</v>
      </c>
      <c r="G504" s="84" t="n">
        <v>3.165</v>
      </c>
      <c r="H504" s="94" t="n">
        <f aca="false">VLOOKUP(E504,Calendar!$A$2:$G$49,2,FALSE())</f>
        <v>31</v>
      </c>
      <c r="I504" s="95" t="n">
        <f aca="false">VLOOKUP(E504,'FWD Curves'!$A$3:$E$40,4,FALSE())</f>
        <v>2.935</v>
      </c>
      <c r="J504" s="86" t="n">
        <f aca="false">(I504-G504)*H504*F504</f>
        <v>10695</v>
      </c>
    </row>
    <row r="505" customFormat="false" ht="12.75" hidden="false" customHeight="false" outlineLevel="0" collapsed="false">
      <c r="A505" s="81" t="n">
        <v>37203</v>
      </c>
      <c r="B505" s="81" t="s">
        <v>38</v>
      </c>
      <c r="C505" s="81" t="s">
        <v>39</v>
      </c>
      <c r="D505" s="83"/>
      <c r="E505" s="23" t="n">
        <v>37347</v>
      </c>
      <c r="F505" s="83" t="n">
        <v>-1500</v>
      </c>
      <c r="G505" s="84" t="n">
        <v>3.165</v>
      </c>
      <c r="H505" s="94" t="n">
        <f aca="false">VLOOKUP(E505,Calendar!$A$2:$G$49,2,FALSE())</f>
        <v>30</v>
      </c>
      <c r="I505" s="95" t="n">
        <f aca="false">VLOOKUP(E505,'FWD Curves'!$A$3:$E$40,4,FALSE())</f>
        <v>2.99</v>
      </c>
      <c r="J505" s="86" t="n">
        <f aca="false">(I505-G505)*H505*F505</f>
        <v>7874.99999999999</v>
      </c>
    </row>
    <row r="506" customFormat="false" ht="12.75" hidden="false" customHeight="false" outlineLevel="0" collapsed="false">
      <c r="A506" s="81" t="n">
        <v>37203</v>
      </c>
      <c r="B506" s="81" t="s">
        <v>38</v>
      </c>
      <c r="C506" s="81" t="s">
        <v>39</v>
      </c>
      <c r="D506" s="83"/>
      <c r="E506" s="23" t="n">
        <v>37377</v>
      </c>
      <c r="F506" s="83" t="n">
        <v>-1500</v>
      </c>
      <c r="G506" s="84" t="n">
        <v>3.165</v>
      </c>
      <c r="H506" s="94" t="n">
        <f aca="false">VLOOKUP(E506,Calendar!$A$2:$G$49,2,FALSE())</f>
        <v>31</v>
      </c>
      <c r="I506" s="95" t="n">
        <f aca="false">VLOOKUP(E506,'FWD Curves'!$A$3:$E$40,4,FALSE())</f>
        <v>2.99</v>
      </c>
      <c r="J506" s="86" t="n">
        <f aca="false">(I506-G506)*H506*F506</f>
        <v>8137.49999999999</v>
      </c>
    </row>
    <row r="507" customFormat="false" ht="12.75" hidden="false" customHeight="false" outlineLevel="0" collapsed="false">
      <c r="A507" s="81" t="n">
        <v>37203</v>
      </c>
      <c r="B507" s="81" t="s">
        <v>38</v>
      </c>
      <c r="C507" s="81" t="s">
        <v>39</v>
      </c>
      <c r="D507" s="83"/>
      <c r="E507" s="23" t="n">
        <v>37408</v>
      </c>
      <c r="F507" s="83" t="n">
        <v>-1500</v>
      </c>
      <c r="G507" s="84" t="n">
        <v>3.165</v>
      </c>
      <c r="H507" s="94" t="n">
        <f aca="false">VLOOKUP(E507,Calendar!$A$2:$G$49,2,FALSE())</f>
        <v>30</v>
      </c>
      <c r="I507" s="95" t="n">
        <f aca="false">VLOOKUP(E507,'FWD Curves'!$A$3:$E$40,4,FALSE())</f>
        <v>2.99</v>
      </c>
      <c r="J507" s="86" t="n">
        <f aca="false">(I507-G507)*H507*F507</f>
        <v>7874.99999999999</v>
      </c>
    </row>
    <row r="508" customFormat="false" ht="12.75" hidden="false" customHeight="false" outlineLevel="0" collapsed="false">
      <c r="A508" s="81" t="n">
        <v>37203</v>
      </c>
      <c r="B508" s="81" t="s">
        <v>38</v>
      </c>
      <c r="C508" s="81" t="s">
        <v>39</v>
      </c>
      <c r="D508" s="83"/>
      <c r="E508" s="23" t="n">
        <v>37438</v>
      </c>
      <c r="F508" s="83" t="n">
        <v>-1500</v>
      </c>
      <c r="G508" s="84" t="n">
        <v>3.165</v>
      </c>
      <c r="H508" s="94" t="n">
        <f aca="false">VLOOKUP(E508,Calendar!$A$2:$G$49,2,FALSE())</f>
        <v>31</v>
      </c>
      <c r="I508" s="95" t="n">
        <f aca="false">VLOOKUP(E508,'FWD Curves'!$A$3:$E$40,4,FALSE())</f>
        <v>2.99</v>
      </c>
      <c r="J508" s="86" t="n">
        <f aca="false">(I508-G508)*H508*F508</f>
        <v>8137.49999999999</v>
      </c>
    </row>
    <row r="509" customFormat="false" ht="12.75" hidden="false" customHeight="false" outlineLevel="0" collapsed="false">
      <c r="A509" s="81" t="n">
        <v>37203</v>
      </c>
      <c r="B509" s="81" t="s">
        <v>38</v>
      </c>
      <c r="C509" s="81" t="s">
        <v>39</v>
      </c>
      <c r="D509" s="83"/>
      <c r="E509" s="23" t="n">
        <v>37469</v>
      </c>
      <c r="F509" s="83" t="n">
        <v>-1500</v>
      </c>
      <c r="G509" s="84" t="n">
        <v>3.165</v>
      </c>
      <c r="H509" s="94" t="n">
        <f aca="false">VLOOKUP(E509,Calendar!$A$2:$G$49,2,FALSE())</f>
        <v>31</v>
      </c>
      <c r="I509" s="95" t="n">
        <f aca="false">VLOOKUP(E509,'FWD Curves'!$A$3:$E$40,4,FALSE())</f>
        <v>2.99</v>
      </c>
      <c r="J509" s="86" t="n">
        <f aca="false">(I509-G509)*H509*F509</f>
        <v>8137.49999999999</v>
      </c>
    </row>
    <row r="510" customFormat="false" ht="12.75" hidden="false" customHeight="false" outlineLevel="0" collapsed="false">
      <c r="A510" s="81" t="n">
        <v>37203</v>
      </c>
      <c r="B510" s="81" t="s">
        <v>38</v>
      </c>
      <c r="C510" s="81" t="s">
        <v>39</v>
      </c>
      <c r="D510" s="83"/>
      <c r="E510" s="23" t="n">
        <v>37500</v>
      </c>
      <c r="F510" s="83" t="n">
        <v>-1500</v>
      </c>
      <c r="G510" s="84" t="n">
        <v>3.165</v>
      </c>
      <c r="H510" s="94" t="n">
        <f aca="false">VLOOKUP(E510,Calendar!$A$2:$G$49,2,FALSE())</f>
        <v>30</v>
      </c>
      <c r="I510" s="95" t="n">
        <f aca="false">VLOOKUP(E510,'FWD Curves'!$A$3:$E$40,4,FALSE())</f>
        <v>2.99</v>
      </c>
      <c r="J510" s="86" t="n">
        <f aca="false">(I510-G510)*H510*F510</f>
        <v>7874.99999999999</v>
      </c>
    </row>
    <row r="511" customFormat="false" ht="12.75" hidden="false" customHeight="false" outlineLevel="0" collapsed="false">
      <c r="A511" s="81" t="n">
        <v>37203</v>
      </c>
      <c r="B511" s="81" t="s">
        <v>38</v>
      </c>
      <c r="C511" s="81" t="s">
        <v>39</v>
      </c>
      <c r="D511" s="83"/>
      <c r="E511" s="23" t="n">
        <v>37530</v>
      </c>
      <c r="F511" s="83" t="n">
        <v>-1500</v>
      </c>
      <c r="G511" s="84" t="n">
        <v>3.165</v>
      </c>
      <c r="H511" s="94" t="n">
        <f aca="false">VLOOKUP(E511,Calendar!$A$2:$G$49,2,FALSE())</f>
        <v>31</v>
      </c>
      <c r="I511" s="95" t="n">
        <f aca="false">VLOOKUP(E511,'FWD Curves'!$A$3:$E$40,4,FALSE())</f>
        <v>2.99</v>
      </c>
      <c r="J511" s="86" t="n">
        <f aca="false">(I511-G511)*H511*F511</f>
        <v>8137.49999999999</v>
      </c>
    </row>
    <row r="512" customFormat="false" ht="12.75" hidden="false" customHeight="false" outlineLevel="0" collapsed="false">
      <c r="A512" s="81" t="n">
        <v>37203</v>
      </c>
      <c r="B512" s="81" t="s">
        <v>38</v>
      </c>
      <c r="C512" s="81" t="s">
        <v>39</v>
      </c>
      <c r="D512" s="83"/>
      <c r="E512" s="23" t="n">
        <v>37561</v>
      </c>
      <c r="F512" s="83" t="n">
        <v>-1500</v>
      </c>
      <c r="G512" s="84" t="n">
        <v>3.165</v>
      </c>
      <c r="H512" s="94" t="n">
        <f aca="false">VLOOKUP(E512,Calendar!$A$2:$G$49,2,FALSE())</f>
        <v>30</v>
      </c>
      <c r="I512" s="95" t="n">
        <f aca="false">VLOOKUP(E512,'FWD Curves'!$A$3:$E$40,4,FALSE())</f>
        <v>3.24</v>
      </c>
      <c r="J512" s="86" t="n">
        <f aca="false">(I512-G512)*H512*F512</f>
        <v>-3375.00000000001</v>
      </c>
    </row>
    <row r="513" customFormat="false" ht="12.75" hidden="false" customHeight="false" outlineLevel="0" collapsed="false">
      <c r="A513" s="81" t="n">
        <v>37203</v>
      </c>
      <c r="B513" s="81" t="s">
        <v>38</v>
      </c>
      <c r="C513" s="81" t="s">
        <v>39</v>
      </c>
      <c r="D513" s="83"/>
      <c r="E513" s="23" t="n">
        <v>37591</v>
      </c>
      <c r="F513" s="83" t="n">
        <v>-1500</v>
      </c>
      <c r="G513" s="84" t="n">
        <v>3.165</v>
      </c>
      <c r="H513" s="94" t="n">
        <f aca="false">VLOOKUP(E513,Calendar!$A$2:$G$49,2,FALSE())</f>
        <v>31</v>
      </c>
      <c r="I513" s="95" t="n">
        <f aca="false">VLOOKUP(E513,'FWD Curves'!$A$3:$E$40,4,FALSE())</f>
        <v>3.42</v>
      </c>
      <c r="J513" s="86" t="n">
        <f aca="false">(I513-G513)*H513*F513</f>
        <v>-11857.5</v>
      </c>
    </row>
    <row r="514" customFormat="false" ht="12.75" hidden="false" customHeight="false" outlineLevel="0" collapsed="false">
      <c r="A514" s="81" t="n">
        <v>37203</v>
      </c>
      <c r="B514" s="81" t="s">
        <v>38</v>
      </c>
      <c r="C514" s="81" t="s">
        <v>39</v>
      </c>
      <c r="D514" s="83"/>
      <c r="E514" s="23" t="n">
        <v>37257</v>
      </c>
      <c r="F514" s="83" t="n">
        <v>-1000</v>
      </c>
      <c r="G514" s="84" t="n">
        <v>3.165</v>
      </c>
      <c r="H514" s="94" t="n">
        <f aca="false">VLOOKUP(E514,Calendar!$A$2:$G$49,2,FALSE())</f>
        <v>31</v>
      </c>
      <c r="I514" s="95" t="n">
        <f aca="false">VLOOKUP(E514,'FWD Curves'!$A$3:$E$40,4,FALSE())</f>
        <v>2.915</v>
      </c>
      <c r="J514" s="86" t="n">
        <f aca="false">(I514-G514)*H514*F514</f>
        <v>7750</v>
      </c>
    </row>
    <row r="515" customFormat="false" ht="12.75" hidden="false" customHeight="false" outlineLevel="0" collapsed="false">
      <c r="A515" s="81" t="n">
        <v>37203</v>
      </c>
      <c r="B515" s="81" t="s">
        <v>38</v>
      </c>
      <c r="C515" s="81" t="s">
        <v>39</v>
      </c>
      <c r="D515" s="83"/>
      <c r="E515" s="23" t="n">
        <v>37288</v>
      </c>
      <c r="F515" s="83" t="n">
        <v>-1000</v>
      </c>
      <c r="G515" s="84" t="n">
        <v>3.165</v>
      </c>
      <c r="H515" s="94" t="n">
        <f aca="false">VLOOKUP(E515,Calendar!$A$2:$G$49,2,FALSE())</f>
        <v>28</v>
      </c>
      <c r="I515" s="95" t="n">
        <f aca="false">VLOOKUP(E515,'FWD Curves'!$A$3:$E$40,4,FALSE())</f>
        <v>2.97</v>
      </c>
      <c r="J515" s="86" t="n">
        <f aca="false">(I515-G515)*H515*F515</f>
        <v>5460</v>
      </c>
    </row>
    <row r="516" customFormat="false" ht="12.75" hidden="false" customHeight="false" outlineLevel="0" collapsed="false">
      <c r="A516" s="81" t="n">
        <v>37203</v>
      </c>
      <c r="B516" s="81" t="s">
        <v>38</v>
      </c>
      <c r="C516" s="81" t="s">
        <v>39</v>
      </c>
      <c r="D516" s="83"/>
      <c r="E516" s="23" t="n">
        <v>37316</v>
      </c>
      <c r="F516" s="83" t="n">
        <v>-1000</v>
      </c>
      <c r="G516" s="84" t="n">
        <v>3.165</v>
      </c>
      <c r="H516" s="94" t="n">
        <f aca="false">VLOOKUP(E516,Calendar!$A$2:$G$49,2,FALSE())</f>
        <v>31</v>
      </c>
      <c r="I516" s="95" t="n">
        <f aca="false">VLOOKUP(E516,'FWD Curves'!$A$3:$E$40,4,FALSE())</f>
        <v>2.935</v>
      </c>
      <c r="J516" s="86" t="n">
        <f aca="false">(I516-G516)*H516*F516</f>
        <v>7130</v>
      </c>
    </row>
    <row r="517" customFormat="false" ht="12.75" hidden="false" customHeight="false" outlineLevel="0" collapsed="false">
      <c r="A517" s="81" t="n">
        <v>37203</v>
      </c>
      <c r="B517" s="81" t="s">
        <v>38</v>
      </c>
      <c r="C517" s="81" t="s">
        <v>39</v>
      </c>
      <c r="D517" s="83"/>
      <c r="E517" s="23" t="n">
        <v>37347</v>
      </c>
      <c r="F517" s="83" t="n">
        <v>-1000</v>
      </c>
      <c r="G517" s="84" t="n">
        <v>3.165</v>
      </c>
      <c r="H517" s="94" t="n">
        <f aca="false">VLOOKUP(E517,Calendar!$A$2:$G$49,2,FALSE())</f>
        <v>30</v>
      </c>
      <c r="I517" s="95" t="n">
        <f aca="false">VLOOKUP(E517,'FWD Curves'!$A$3:$E$40,4,FALSE())</f>
        <v>2.99</v>
      </c>
      <c r="J517" s="86" t="n">
        <f aca="false">(I517-G517)*H517*F517</f>
        <v>5249.99999999999</v>
      </c>
    </row>
    <row r="518" customFormat="false" ht="12.75" hidden="false" customHeight="false" outlineLevel="0" collapsed="false">
      <c r="A518" s="81" t="n">
        <v>37203</v>
      </c>
      <c r="B518" s="81" t="s">
        <v>38</v>
      </c>
      <c r="C518" s="81" t="s">
        <v>39</v>
      </c>
      <c r="D518" s="83"/>
      <c r="E518" s="23" t="n">
        <v>37377</v>
      </c>
      <c r="F518" s="83" t="n">
        <v>-1000</v>
      </c>
      <c r="G518" s="84" t="n">
        <v>3.165</v>
      </c>
      <c r="H518" s="94" t="n">
        <f aca="false">VLOOKUP(E518,Calendar!$A$2:$G$49,2,FALSE())</f>
        <v>31</v>
      </c>
      <c r="I518" s="95" t="n">
        <f aca="false">VLOOKUP(E518,'FWD Curves'!$A$3:$E$40,4,FALSE())</f>
        <v>2.99</v>
      </c>
      <c r="J518" s="86" t="n">
        <f aca="false">(I518-G518)*H518*F518</f>
        <v>5424.99999999999</v>
      </c>
    </row>
    <row r="519" customFormat="false" ht="12.75" hidden="false" customHeight="false" outlineLevel="0" collapsed="false">
      <c r="A519" s="81" t="n">
        <v>37203</v>
      </c>
      <c r="B519" s="81" t="s">
        <v>38</v>
      </c>
      <c r="C519" s="81" t="s">
        <v>39</v>
      </c>
      <c r="D519" s="83"/>
      <c r="E519" s="23" t="n">
        <v>37408</v>
      </c>
      <c r="F519" s="83" t="n">
        <v>-1000</v>
      </c>
      <c r="G519" s="84" t="n">
        <v>3.165</v>
      </c>
      <c r="H519" s="94" t="n">
        <f aca="false">VLOOKUP(E519,Calendar!$A$2:$G$49,2,FALSE())</f>
        <v>30</v>
      </c>
      <c r="I519" s="95" t="n">
        <f aca="false">VLOOKUP(E519,'FWD Curves'!$A$3:$E$40,4,FALSE())</f>
        <v>2.99</v>
      </c>
      <c r="J519" s="86" t="n">
        <f aca="false">(I519-G519)*H519*F519</f>
        <v>5249.99999999999</v>
      </c>
    </row>
    <row r="520" customFormat="false" ht="12.75" hidden="false" customHeight="false" outlineLevel="0" collapsed="false">
      <c r="A520" s="81" t="n">
        <v>37203</v>
      </c>
      <c r="B520" s="81" t="s">
        <v>38</v>
      </c>
      <c r="C520" s="81" t="s">
        <v>39</v>
      </c>
      <c r="D520" s="83"/>
      <c r="E520" s="23" t="n">
        <v>37438</v>
      </c>
      <c r="F520" s="83" t="n">
        <v>-1000</v>
      </c>
      <c r="G520" s="84" t="n">
        <v>3.165</v>
      </c>
      <c r="H520" s="94" t="n">
        <f aca="false">VLOOKUP(E520,Calendar!$A$2:$G$49,2,FALSE())</f>
        <v>31</v>
      </c>
      <c r="I520" s="95" t="n">
        <f aca="false">VLOOKUP(E520,'FWD Curves'!$A$3:$E$40,4,FALSE())</f>
        <v>2.99</v>
      </c>
      <c r="J520" s="86" t="n">
        <f aca="false">(I520-G520)*H520*F520</f>
        <v>5424.99999999999</v>
      </c>
    </row>
    <row r="521" customFormat="false" ht="12.75" hidden="false" customHeight="false" outlineLevel="0" collapsed="false">
      <c r="A521" s="81" t="n">
        <v>37203</v>
      </c>
      <c r="B521" s="81" t="s">
        <v>38</v>
      </c>
      <c r="C521" s="81" t="s">
        <v>39</v>
      </c>
      <c r="D521" s="83"/>
      <c r="E521" s="23" t="n">
        <v>37469</v>
      </c>
      <c r="F521" s="83" t="n">
        <v>-1000</v>
      </c>
      <c r="G521" s="84" t="n">
        <v>3.165</v>
      </c>
      <c r="H521" s="94" t="n">
        <f aca="false">VLOOKUP(E521,Calendar!$A$2:$G$49,2,FALSE())</f>
        <v>31</v>
      </c>
      <c r="I521" s="95" t="n">
        <f aca="false">VLOOKUP(E521,'FWD Curves'!$A$3:$E$40,4,FALSE())</f>
        <v>2.99</v>
      </c>
      <c r="J521" s="86" t="n">
        <f aca="false">(I521-G521)*H521*F521</f>
        <v>5424.99999999999</v>
      </c>
    </row>
    <row r="522" customFormat="false" ht="12.75" hidden="false" customHeight="false" outlineLevel="0" collapsed="false">
      <c r="A522" s="81" t="n">
        <v>37203</v>
      </c>
      <c r="B522" s="81" t="s">
        <v>38</v>
      </c>
      <c r="C522" s="81" t="s">
        <v>39</v>
      </c>
      <c r="D522" s="83"/>
      <c r="E522" s="23" t="n">
        <v>37500</v>
      </c>
      <c r="F522" s="83" t="n">
        <v>-1000</v>
      </c>
      <c r="G522" s="84" t="n">
        <v>3.165</v>
      </c>
      <c r="H522" s="94" t="n">
        <f aca="false">VLOOKUP(E522,Calendar!$A$2:$G$49,2,FALSE())</f>
        <v>30</v>
      </c>
      <c r="I522" s="95" t="n">
        <f aca="false">VLOOKUP(E522,'FWD Curves'!$A$3:$E$40,4,FALSE())</f>
        <v>2.99</v>
      </c>
      <c r="J522" s="86" t="n">
        <f aca="false">(I522-G522)*H522*F522</f>
        <v>5249.99999999999</v>
      </c>
    </row>
    <row r="523" customFormat="false" ht="12.75" hidden="false" customHeight="false" outlineLevel="0" collapsed="false">
      <c r="A523" s="81" t="n">
        <v>37203</v>
      </c>
      <c r="B523" s="81" t="s">
        <v>38</v>
      </c>
      <c r="C523" s="81" t="s">
        <v>39</v>
      </c>
      <c r="D523" s="83"/>
      <c r="E523" s="23" t="n">
        <v>37530</v>
      </c>
      <c r="F523" s="83" t="n">
        <v>-1000</v>
      </c>
      <c r="G523" s="84" t="n">
        <v>3.165</v>
      </c>
      <c r="H523" s="94" t="n">
        <f aca="false">VLOOKUP(E523,Calendar!$A$2:$G$49,2,FALSE())</f>
        <v>31</v>
      </c>
      <c r="I523" s="95" t="n">
        <f aca="false">VLOOKUP(E523,'FWD Curves'!$A$3:$E$40,4,FALSE())</f>
        <v>2.99</v>
      </c>
      <c r="J523" s="86" t="n">
        <f aca="false">(I523-G523)*H523*F523</f>
        <v>5424.99999999999</v>
      </c>
    </row>
    <row r="524" customFormat="false" ht="12.75" hidden="false" customHeight="false" outlineLevel="0" collapsed="false">
      <c r="A524" s="81" t="n">
        <v>37203</v>
      </c>
      <c r="B524" s="81" t="s">
        <v>38</v>
      </c>
      <c r="C524" s="81" t="s">
        <v>39</v>
      </c>
      <c r="D524" s="83"/>
      <c r="E524" s="23" t="n">
        <v>37561</v>
      </c>
      <c r="F524" s="83" t="n">
        <v>-1000</v>
      </c>
      <c r="G524" s="84" t="n">
        <v>3.165</v>
      </c>
      <c r="H524" s="94" t="n">
        <f aca="false">VLOOKUP(E524,Calendar!$A$2:$G$49,2,FALSE())</f>
        <v>30</v>
      </c>
      <c r="I524" s="95" t="n">
        <f aca="false">VLOOKUP(E524,'FWD Curves'!$A$3:$E$40,4,FALSE())</f>
        <v>3.24</v>
      </c>
      <c r="J524" s="86" t="n">
        <f aca="false">(I524-G524)*H524*F524</f>
        <v>-2250.00000000001</v>
      </c>
    </row>
    <row r="525" customFormat="false" ht="12.75" hidden="false" customHeight="false" outlineLevel="0" collapsed="false">
      <c r="A525" s="81" t="n">
        <v>37203</v>
      </c>
      <c r="B525" s="81" t="s">
        <v>38</v>
      </c>
      <c r="C525" s="81" t="s">
        <v>39</v>
      </c>
      <c r="D525" s="83"/>
      <c r="E525" s="23" t="n">
        <v>37591</v>
      </c>
      <c r="F525" s="83" t="n">
        <v>-1000</v>
      </c>
      <c r="G525" s="84" t="n">
        <v>3.165</v>
      </c>
      <c r="H525" s="94" t="n">
        <f aca="false">VLOOKUP(E525,Calendar!$A$2:$G$49,2,FALSE())</f>
        <v>31</v>
      </c>
      <c r="I525" s="95" t="n">
        <f aca="false">VLOOKUP(E525,'FWD Curves'!$A$3:$E$40,4,FALSE())</f>
        <v>3.42</v>
      </c>
      <c r="J525" s="86" t="n">
        <f aca="false">(I525-G525)*H525*F525</f>
        <v>-7905</v>
      </c>
    </row>
    <row r="526" customFormat="false" ht="12.75" hidden="false" customHeight="false" outlineLevel="0" collapsed="false">
      <c r="A526" s="81" t="n">
        <v>37203</v>
      </c>
      <c r="B526" s="81" t="s">
        <v>38</v>
      </c>
      <c r="C526" s="81" t="s">
        <v>39</v>
      </c>
      <c r="D526" s="83"/>
      <c r="E526" s="23" t="n">
        <v>37226</v>
      </c>
      <c r="F526" s="83" t="n">
        <v>-2500</v>
      </c>
      <c r="G526" s="84" t="n">
        <v>2.87</v>
      </c>
      <c r="H526" s="94" t="n">
        <f aca="false">VLOOKUP(E526,Calendar!$A$2:$G$49,2,FALSE())</f>
        <v>31</v>
      </c>
      <c r="I526" s="95" t="n">
        <f aca="false">VLOOKUP(E526,'FWD Curves'!$A$3:$E$40,4,FALSE())</f>
        <v>2.606</v>
      </c>
      <c r="J526" s="86" t="n">
        <f aca="false">(I526-G526)*H526*F526</f>
        <v>20460</v>
      </c>
    </row>
    <row r="527" customFormat="false" ht="12.75" hidden="false" customHeight="false" outlineLevel="0" collapsed="false">
      <c r="A527" s="81" t="n">
        <v>37203</v>
      </c>
      <c r="B527" s="81" t="s">
        <v>38</v>
      </c>
      <c r="C527" s="81" t="s">
        <v>39</v>
      </c>
      <c r="D527" s="83"/>
      <c r="E527" s="23" t="n">
        <v>37226</v>
      </c>
      <c r="F527" s="83" t="n">
        <v>-2500</v>
      </c>
      <c r="G527" s="84" t="n">
        <v>2.87</v>
      </c>
      <c r="H527" s="94" t="n">
        <f aca="false">VLOOKUP(E527,Calendar!$A$2:$G$49,2,FALSE())</f>
        <v>31</v>
      </c>
      <c r="I527" s="95" t="n">
        <f aca="false">VLOOKUP(E527,'FWD Curves'!$A$3:$E$40,4,FALSE())</f>
        <v>2.606</v>
      </c>
      <c r="J527" s="86" t="n">
        <f aca="false">(I527-G527)*H527*F527</f>
        <v>20460</v>
      </c>
    </row>
    <row r="528" customFormat="false" ht="12.75" hidden="false" customHeight="false" outlineLevel="0" collapsed="false">
      <c r="A528" s="81" t="n">
        <v>37203</v>
      </c>
      <c r="B528" s="81" t="s">
        <v>38</v>
      </c>
      <c r="C528" s="81" t="s">
        <v>39</v>
      </c>
      <c r="D528" s="83"/>
      <c r="E528" s="23" t="n">
        <v>37257</v>
      </c>
      <c r="F528" s="83" t="n">
        <v>-1000</v>
      </c>
      <c r="G528" s="84" t="n">
        <v>3.15</v>
      </c>
      <c r="H528" s="94" t="n">
        <f aca="false">VLOOKUP(E528,Calendar!$A$2:$G$49,2,FALSE())</f>
        <v>31</v>
      </c>
      <c r="I528" s="95" t="n">
        <f aca="false">VLOOKUP(E528,'FWD Curves'!$A$3:$E$40,4,FALSE())</f>
        <v>2.915</v>
      </c>
      <c r="J528" s="86" t="n">
        <f aca="false">(I528-G528)*H528*F528</f>
        <v>7285</v>
      </c>
    </row>
    <row r="529" customFormat="false" ht="12.75" hidden="false" customHeight="false" outlineLevel="0" collapsed="false">
      <c r="A529" s="81" t="n">
        <v>37203</v>
      </c>
      <c r="B529" s="81" t="s">
        <v>38</v>
      </c>
      <c r="C529" s="81" t="s">
        <v>39</v>
      </c>
      <c r="D529" s="83"/>
      <c r="E529" s="23" t="n">
        <v>37288</v>
      </c>
      <c r="F529" s="83" t="n">
        <v>-1000</v>
      </c>
      <c r="G529" s="84" t="n">
        <v>3.15</v>
      </c>
      <c r="H529" s="94" t="n">
        <f aca="false">VLOOKUP(E529,Calendar!$A$2:$G$49,2,FALSE())</f>
        <v>28</v>
      </c>
      <c r="I529" s="95" t="n">
        <f aca="false">VLOOKUP(E529,'FWD Curves'!$A$3:$E$40,4,FALSE())</f>
        <v>2.97</v>
      </c>
      <c r="J529" s="86" t="n">
        <f aca="false">(I529-G529)*H529*F529</f>
        <v>5039.99999999999</v>
      </c>
    </row>
    <row r="530" customFormat="false" ht="12.75" hidden="false" customHeight="false" outlineLevel="0" collapsed="false">
      <c r="A530" s="81" t="n">
        <v>37203</v>
      </c>
      <c r="B530" s="81" t="s">
        <v>38</v>
      </c>
      <c r="C530" s="81" t="s">
        <v>39</v>
      </c>
      <c r="D530" s="83"/>
      <c r="E530" s="23" t="n">
        <v>37316</v>
      </c>
      <c r="F530" s="83" t="n">
        <v>-1000</v>
      </c>
      <c r="G530" s="84" t="n">
        <v>3.15</v>
      </c>
      <c r="H530" s="94" t="n">
        <f aca="false">VLOOKUP(E530,Calendar!$A$2:$G$49,2,FALSE())</f>
        <v>31</v>
      </c>
      <c r="I530" s="95" t="n">
        <f aca="false">VLOOKUP(E530,'FWD Curves'!$A$3:$E$40,4,FALSE())</f>
        <v>2.935</v>
      </c>
      <c r="J530" s="86" t="n">
        <f aca="false">(I530-G530)*H530*F530</f>
        <v>6665</v>
      </c>
    </row>
    <row r="531" customFormat="false" ht="12.75" hidden="false" customHeight="false" outlineLevel="0" collapsed="false">
      <c r="A531" s="81" t="n">
        <v>37203</v>
      </c>
      <c r="B531" s="81" t="s">
        <v>38</v>
      </c>
      <c r="C531" s="81" t="s">
        <v>39</v>
      </c>
      <c r="D531" s="83"/>
      <c r="E531" s="23" t="n">
        <v>37347</v>
      </c>
      <c r="F531" s="83" t="n">
        <v>-1000</v>
      </c>
      <c r="G531" s="84" t="n">
        <v>3.15</v>
      </c>
      <c r="H531" s="94" t="n">
        <f aca="false">VLOOKUP(E531,Calendar!$A$2:$G$49,2,FALSE())</f>
        <v>30</v>
      </c>
      <c r="I531" s="95" t="n">
        <f aca="false">VLOOKUP(E531,'FWD Curves'!$A$3:$E$40,4,FALSE())</f>
        <v>2.99</v>
      </c>
      <c r="J531" s="86" t="n">
        <f aca="false">(I531-G531)*H531*F531</f>
        <v>4799.99999999999</v>
      </c>
    </row>
    <row r="532" customFormat="false" ht="12.75" hidden="false" customHeight="false" outlineLevel="0" collapsed="false">
      <c r="A532" s="81" t="n">
        <v>37203</v>
      </c>
      <c r="B532" s="81" t="s">
        <v>38</v>
      </c>
      <c r="C532" s="81" t="s">
        <v>39</v>
      </c>
      <c r="D532" s="83"/>
      <c r="E532" s="23" t="n">
        <v>37377</v>
      </c>
      <c r="F532" s="83" t="n">
        <v>-1000</v>
      </c>
      <c r="G532" s="84" t="n">
        <v>3.15</v>
      </c>
      <c r="H532" s="94" t="n">
        <f aca="false">VLOOKUP(E532,Calendar!$A$2:$G$49,2,FALSE())</f>
        <v>31</v>
      </c>
      <c r="I532" s="95" t="n">
        <f aca="false">VLOOKUP(E532,'FWD Curves'!$A$3:$E$40,4,FALSE())</f>
        <v>2.99</v>
      </c>
      <c r="J532" s="86" t="n">
        <f aca="false">(I532-G532)*H532*F532</f>
        <v>4959.99999999999</v>
      </c>
    </row>
    <row r="533" customFormat="false" ht="12.75" hidden="false" customHeight="false" outlineLevel="0" collapsed="false">
      <c r="A533" s="81" t="n">
        <v>37203</v>
      </c>
      <c r="B533" s="81" t="s">
        <v>38</v>
      </c>
      <c r="C533" s="81" t="s">
        <v>39</v>
      </c>
      <c r="D533" s="83"/>
      <c r="E533" s="23" t="n">
        <v>37408</v>
      </c>
      <c r="F533" s="83" t="n">
        <v>-1000</v>
      </c>
      <c r="G533" s="84" t="n">
        <v>3.15</v>
      </c>
      <c r="H533" s="94" t="n">
        <f aca="false">VLOOKUP(E533,Calendar!$A$2:$G$49,2,FALSE())</f>
        <v>30</v>
      </c>
      <c r="I533" s="95" t="n">
        <f aca="false">VLOOKUP(E533,'FWD Curves'!$A$3:$E$40,4,FALSE())</f>
        <v>2.99</v>
      </c>
      <c r="J533" s="86" t="n">
        <f aca="false">(I533-G533)*H533*F533</f>
        <v>4799.99999999999</v>
      </c>
    </row>
    <row r="534" customFormat="false" ht="12.75" hidden="false" customHeight="false" outlineLevel="0" collapsed="false">
      <c r="A534" s="81" t="n">
        <v>37203</v>
      </c>
      <c r="B534" s="81" t="s">
        <v>38</v>
      </c>
      <c r="C534" s="81" t="s">
        <v>39</v>
      </c>
      <c r="D534" s="83"/>
      <c r="E534" s="23" t="n">
        <v>37438</v>
      </c>
      <c r="F534" s="83" t="n">
        <v>-1000</v>
      </c>
      <c r="G534" s="84" t="n">
        <v>3.15</v>
      </c>
      <c r="H534" s="94" t="n">
        <f aca="false">VLOOKUP(E534,Calendar!$A$2:$G$49,2,FALSE())</f>
        <v>31</v>
      </c>
      <c r="I534" s="95" t="n">
        <f aca="false">VLOOKUP(E534,'FWD Curves'!$A$3:$E$40,4,FALSE())</f>
        <v>2.99</v>
      </c>
      <c r="J534" s="86" t="n">
        <f aca="false">(I534-G534)*H534*F534</f>
        <v>4959.99999999999</v>
      </c>
    </row>
    <row r="535" customFormat="false" ht="12.75" hidden="false" customHeight="false" outlineLevel="0" collapsed="false">
      <c r="A535" s="81" t="n">
        <v>37203</v>
      </c>
      <c r="B535" s="81" t="s">
        <v>38</v>
      </c>
      <c r="C535" s="81" t="s">
        <v>39</v>
      </c>
      <c r="D535" s="83"/>
      <c r="E535" s="23" t="n">
        <v>37469</v>
      </c>
      <c r="F535" s="83" t="n">
        <v>-1000</v>
      </c>
      <c r="G535" s="84" t="n">
        <v>3.15</v>
      </c>
      <c r="H535" s="94" t="n">
        <f aca="false">VLOOKUP(E535,Calendar!$A$2:$G$49,2,FALSE())</f>
        <v>31</v>
      </c>
      <c r="I535" s="95" t="n">
        <f aca="false">VLOOKUP(E535,'FWD Curves'!$A$3:$E$40,4,FALSE())</f>
        <v>2.99</v>
      </c>
      <c r="J535" s="86" t="n">
        <f aca="false">(I535-G535)*H535*F535</f>
        <v>4959.99999999999</v>
      </c>
    </row>
    <row r="536" customFormat="false" ht="12.75" hidden="false" customHeight="false" outlineLevel="0" collapsed="false">
      <c r="A536" s="81" t="n">
        <v>37203</v>
      </c>
      <c r="B536" s="81" t="s">
        <v>38</v>
      </c>
      <c r="C536" s="81" t="s">
        <v>39</v>
      </c>
      <c r="D536" s="83"/>
      <c r="E536" s="23" t="n">
        <v>37500</v>
      </c>
      <c r="F536" s="83" t="n">
        <v>-1000</v>
      </c>
      <c r="G536" s="84" t="n">
        <v>3.15</v>
      </c>
      <c r="H536" s="94" t="n">
        <f aca="false">VLOOKUP(E536,Calendar!$A$2:$G$49,2,FALSE())</f>
        <v>30</v>
      </c>
      <c r="I536" s="95" t="n">
        <f aca="false">VLOOKUP(E536,'FWD Curves'!$A$3:$E$40,4,FALSE())</f>
        <v>2.99</v>
      </c>
      <c r="J536" s="86" t="n">
        <f aca="false">(I536-G536)*H536*F536</f>
        <v>4799.99999999999</v>
      </c>
    </row>
    <row r="537" customFormat="false" ht="12.75" hidden="false" customHeight="false" outlineLevel="0" collapsed="false">
      <c r="A537" s="81" t="n">
        <v>37203</v>
      </c>
      <c r="B537" s="81" t="s">
        <v>38</v>
      </c>
      <c r="C537" s="81" t="s">
        <v>39</v>
      </c>
      <c r="D537" s="83"/>
      <c r="E537" s="23" t="n">
        <v>37530</v>
      </c>
      <c r="F537" s="83" t="n">
        <v>-1000</v>
      </c>
      <c r="G537" s="84" t="n">
        <v>3.15</v>
      </c>
      <c r="H537" s="94" t="n">
        <f aca="false">VLOOKUP(E537,Calendar!$A$2:$G$49,2,FALSE())</f>
        <v>31</v>
      </c>
      <c r="I537" s="95" t="n">
        <f aca="false">VLOOKUP(E537,'FWD Curves'!$A$3:$E$40,4,FALSE())</f>
        <v>2.99</v>
      </c>
      <c r="J537" s="86" t="n">
        <f aca="false">(I537-G537)*H537*F537</f>
        <v>4959.99999999999</v>
      </c>
    </row>
    <row r="538" customFormat="false" ht="12.75" hidden="false" customHeight="false" outlineLevel="0" collapsed="false">
      <c r="A538" s="81" t="n">
        <v>37203</v>
      </c>
      <c r="B538" s="81" t="s">
        <v>38</v>
      </c>
      <c r="C538" s="81" t="s">
        <v>39</v>
      </c>
      <c r="D538" s="83"/>
      <c r="E538" s="23" t="n">
        <v>37561</v>
      </c>
      <c r="F538" s="83" t="n">
        <v>-1000</v>
      </c>
      <c r="G538" s="84" t="n">
        <v>3.15</v>
      </c>
      <c r="H538" s="94" t="n">
        <f aca="false">VLOOKUP(E538,Calendar!$A$2:$G$49,2,FALSE())</f>
        <v>30</v>
      </c>
      <c r="I538" s="95" t="n">
        <f aca="false">VLOOKUP(E538,'FWD Curves'!$A$3:$E$40,4,FALSE())</f>
        <v>3.24</v>
      </c>
      <c r="J538" s="86" t="n">
        <f aca="false">(I538-G538)*H538*F538</f>
        <v>-2700.00000000001</v>
      </c>
    </row>
    <row r="539" customFormat="false" ht="12.75" hidden="false" customHeight="false" outlineLevel="0" collapsed="false">
      <c r="A539" s="81" t="n">
        <v>37203</v>
      </c>
      <c r="B539" s="81" t="s">
        <v>38</v>
      </c>
      <c r="C539" s="81" t="s">
        <v>39</v>
      </c>
      <c r="D539" s="83"/>
      <c r="E539" s="23" t="n">
        <v>37591</v>
      </c>
      <c r="F539" s="83" t="n">
        <v>-1000</v>
      </c>
      <c r="G539" s="84" t="n">
        <v>3.15</v>
      </c>
      <c r="H539" s="94" t="n">
        <f aca="false">VLOOKUP(E539,Calendar!$A$2:$G$49,2,FALSE())</f>
        <v>31</v>
      </c>
      <c r="I539" s="95" t="n">
        <f aca="false">VLOOKUP(E539,'FWD Curves'!$A$3:$E$40,4,FALSE())</f>
        <v>3.42</v>
      </c>
      <c r="J539" s="86" t="n">
        <f aca="false">(I539-G539)*H539*F539</f>
        <v>-8370</v>
      </c>
    </row>
    <row r="540" customFormat="false" ht="12.75" hidden="false" customHeight="false" outlineLevel="0" collapsed="false">
      <c r="A540" s="81" t="n">
        <v>37203</v>
      </c>
      <c r="B540" s="81" t="s">
        <v>38</v>
      </c>
      <c r="C540" s="81" t="s">
        <v>39</v>
      </c>
      <c r="D540" s="83"/>
      <c r="E540" s="23" t="n">
        <v>37257</v>
      </c>
      <c r="F540" s="83" t="n">
        <v>-1000</v>
      </c>
      <c r="G540" s="84" t="n">
        <v>3.15</v>
      </c>
      <c r="H540" s="94" t="n">
        <f aca="false">VLOOKUP(E540,Calendar!$A$2:$G$49,2,FALSE())</f>
        <v>31</v>
      </c>
      <c r="I540" s="95" t="n">
        <f aca="false">VLOOKUP(E540,'FWD Curves'!$A$3:$E$40,4,FALSE())</f>
        <v>2.915</v>
      </c>
      <c r="J540" s="86" t="n">
        <f aca="false">(I540-G540)*H540*F540</f>
        <v>7285</v>
      </c>
    </row>
    <row r="541" customFormat="false" ht="12.75" hidden="false" customHeight="false" outlineLevel="0" collapsed="false">
      <c r="A541" s="81" t="n">
        <v>37203</v>
      </c>
      <c r="B541" s="81" t="s">
        <v>38</v>
      </c>
      <c r="C541" s="81" t="s">
        <v>39</v>
      </c>
      <c r="D541" s="83"/>
      <c r="E541" s="23" t="n">
        <v>37288</v>
      </c>
      <c r="F541" s="83" t="n">
        <v>-1000</v>
      </c>
      <c r="G541" s="84" t="n">
        <v>3.15</v>
      </c>
      <c r="H541" s="94" t="n">
        <f aca="false">VLOOKUP(E541,Calendar!$A$2:$G$49,2,FALSE())</f>
        <v>28</v>
      </c>
      <c r="I541" s="95" t="n">
        <f aca="false">VLOOKUP(E541,'FWD Curves'!$A$3:$E$40,4,FALSE())</f>
        <v>2.97</v>
      </c>
      <c r="J541" s="86" t="n">
        <f aca="false">(I541-G541)*H541*F541</f>
        <v>5039.99999999999</v>
      </c>
    </row>
    <row r="542" customFormat="false" ht="12.75" hidden="false" customHeight="false" outlineLevel="0" collapsed="false">
      <c r="A542" s="81" t="n">
        <v>37203</v>
      </c>
      <c r="B542" s="81" t="s">
        <v>38</v>
      </c>
      <c r="C542" s="81" t="s">
        <v>39</v>
      </c>
      <c r="D542" s="83"/>
      <c r="E542" s="23" t="n">
        <v>37316</v>
      </c>
      <c r="F542" s="83" t="n">
        <v>-1000</v>
      </c>
      <c r="G542" s="84" t="n">
        <v>3.15</v>
      </c>
      <c r="H542" s="94" t="n">
        <f aca="false">VLOOKUP(E542,Calendar!$A$2:$G$49,2,FALSE())</f>
        <v>31</v>
      </c>
      <c r="I542" s="95" t="n">
        <f aca="false">VLOOKUP(E542,'FWD Curves'!$A$3:$E$40,4,FALSE())</f>
        <v>2.935</v>
      </c>
      <c r="J542" s="86" t="n">
        <f aca="false">(I542-G542)*H542*F542</f>
        <v>6665</v>
      </c>
    </row>
    <row r="543" customFormat="false" ht="12.75" hidden="false" customHeight="false" outlineLevel="0" collapsed="false">
      <c r="A543" s="81" t="n">
        <v>37203</v>
      </c>
      <c r="B543" s="81" t="s">
        <v>38</v>
      </c>
      <c r="C543" s="81" t="s">
        <v>39</v>
      </c>
      <c r="D543" s="83"/>
      <c r="E543" s="23" t="n">
        <v>37347</v>
      </c>
      <c r="F543" s="83" t="n">
        <v>-1000</v>
      </c>
      <c r="G543" s="84" t="n">
        <v>3.15</v>
      </c>
      <c r="H543" s="94" t="n">
        <f aca="false">VLOOKUP(E543,Calendar!$A$2:$G$49,2,FALSE())</f>
        <v>30</v>
      </c>
      <c r="I543" s="95" t="n">
        <f aca="false">VLOOKUP(E543,'FWD Curves'!$A$3:$E$40,4,FALSE())</f>
        <v>2.99</v>
      </c>
      <c r="J543" s="86" t="n">
        <f aca="false">(I543-G543)*H543*F543</f>
        <v>4799.99999999999</v>
      </c>
    </row>
    <row r="544" customFormat="false" ht="12.75" hidden="false" customHeight="false" outlineLevel="0" collapsed="false">
      <c r="A544" s="81" t="n">
        <v>37203</v>
      </c>
      <c r="B544" s="81" t="s">
        <v>38</v>
      </c>
      <c r="C544" s="81" t="s">
        <v>39</v>
      </c>
      <c r="D544" s="83"/>
      <c r="E544" s="23" t="n">
        <v>37377</v>
      </c>
      <c r="F544" s="83" t="n">
        <v>-1000</v>
      </c>
      <c r="G544" s="84" t="n">
        <v>3.15</v>
      </c>
      <c r="H544" s="94" t="n">
        <f aca="false">VLOOKUP(E544,Calendar!$A$2:$G$49,2,FALSE())</f>
        <v>31</v>
      </c>
      <c r="I544" s="95" t="n">
        <f aca="false">VLOOKUP(E544,'FWD Curves'!$A$3:$E$40,4,FALSE())</f>
        <v>2.99</v>
      </c>
      <c r="J544" s="86" t="n">
        <f aca="false">(I544-G544)*H544*F544</f>
        <v>4959.99999999999</v>
      </c>
    </row>
    <row r="545" customFormat="false" ht="12.75" hidden="false" customHeight="false" outlineLevel="0" collapsed="false">
      <c r="A545" s="81" t="n">
        <v>37203</v>
      </c>
      <c r="B545" s="81" t="s">
        <v>38</v>
      </c>
      <c r="C545" s="81" t="s">
        <v>39</v>
      </c>
      <c r="D545" s="83"/>
      <c r="E545" s="23" t="n">
        <v>37408</v>
      </c>
      <c r="F545" s="83" t="n">
        <v>-1000</v>
      </c>
      <c r="G545" s="84" t="n">
        <v>3.15</v>
      </c>
      <c r="H545" s="94" t="n">
        <f aca="false">VLOOKUP(E545,Calendar!$A$2:$G$49,2,FALSE())</f>
        <v>30</v>
      </c>
      <c r="I545" s="95" t="n">
        <f aca="false">VLOOKUP(E545,'FWD Curves'!$A$3:$E$40,4,FALSE())</f>
        <v>2.99</v>
      </c>
      <c r="J545" s="86" t="n">
        <f aca="false">(I545-G545)*H545*F545</f>
        <v>4799.99999999999</v>
      </c>
    </row>
    <row r="546" customFormat="false" ht="12.75" hidden="false" customHeight="false" outlineLevel="0" collapsed="false">
      <c r="A546" s="81" t="n">
        <v>37203</v>
      </c>
      <c r="B546" s="81" t="s">
        <v>38</v>
      </c>
      <c r="C546" s="81" t="s">
        <v>39</v>
      </c>
      <c r="D546" s="83"/>
      <c r="E546" s="23" t="n">
        <v>37438</v>
      </c>
      <c r="F546" s="83" t="n">
        <v>-1000</v>
      </c>
      <c r="G546" s="84" t="n">
        <v>3.15</v>
      </c>
      <c r="H546" s="94" t="n">
        <f aca="false">VLOOKUP(E546,Calendar!$A$2:$G$49,2,FALSE())</f>
        <v>31</v>
      </c>
      <c r="I546" s="95" t="n">
        <f aca="false">VLOOKUP(E546,'FWD Curves'!$A$3:$E$40,4,FALSE())</f>
        <v>2.99</v>
      </c>
      <c r="J546" s="86" t="n">
        <f aca="false">(I546-G546)*H546*F546</f>
        <v>4959.99999999999</v>
      </c>
    </row>
    <row r="547" customFormat="false" ht="12.75" hidden="false" customHeight="false" outlineLevel="0" collapsed="false">
      <c r="A547" s="81" t="n">
        <v>37203</v>
      </c>
      <c r="B547" s="81" t="s">
        <v>38</v>
      </c>
      <c r="C547" s="81" t="s">
        <v>39</v>
      </c>
      <c r="D547" s="83"/>
      <c r="E547" s="23" t="n">
        <v>37469</v>
      </c>
      <c r="F547" s="83" t="n">
        <v>-1000</v>
      </c>
      <c r="G547" s="84" t="n">
        <v>3.15</v>
      </c>
      <c r="H547" s="94" t="n">
        <f aca="false">VLOOKUP(E547,Calendar!$A$2:$G$49,2,FALSE())</f>
        <v>31</v>
      </c>
      <c r="I547" s="95" t="n">
        <f aca="false">VLOOKUP(E547,'FWD Curves'!$A$3:$E$40,4,FALSE())</f>
        <v>2.99</v>
      </c>
      <c r="J547" s="86" t="n">
        <f aca="false">(I547-G547)*H547*F547</f>
        <v>4959.99999999999</v>
      </c>
    </row>
    <row r="548" customFormat="false" ht="12.75" hidden="false" customHeight="false" outlineLevel="0" collapsed="false">
      <c r="A548" s="81" t="n">
        <v>37203</v>
      </c>
      <c r="B548" s="81" t="s">
        <v>38</v>
      </c>
      <c r="C548" s="81" t="s">
        <v>39</v>
      </c>
      <c r="D548" s="83"/>
      <c r="E548" s="23" t="n">
        <v>37500</v>
      </c>
      <c r="F548" s="83" t="n">
        <v>-1000</v>
      </c>
      <c r="G548" s="84" t="n">
        <v>3.15</v>
      </c>
      <c r="H548" s="94" t="n">
        <f aca="false">VLOOKUP(E548,Calendar!$A$2:$G$49,2,FALSE())</f>
        <v>30</v>
      </c>
      <c r="I548" s="95" t="n">
        <f aca="false">VLOOKUP(E548,'FWD Curves'!$A$3:$E$40,4,FALSE())</f>
        <v>2.99</v>
      </c>
      <c r="J548" s="86" t="n">
        <f aca="false">(I548-G548)*H548*F548</f>
        <v>4799.99999999999</v>
      </c>
    </row>
    <row r="549" customFormat="false" ht="12.75" hidden="false" customHeight="false" outlineLevel="0" collapsed="false">
      <c r="A549" s="81" t="n">
        <v>37203</v>
      </c>
      <c r="B549" s="81" t="s">
        <v>38</v>
      </c>
      <c r="C549" s="81" t="s">
        <v>39</v>
      </c>
      <c r="D549" s="83"/>
      <c r="E549" s="23" t="n">
        <v>37530</v>
      </c>
      <c r="F549" s="83" t="n">
        <v>-1000</v>
      </c>
      <c r="G549" s="84" t="n">
        <v>3.15</v>
      </c>
      <c r="H549" s="94" t="n">
        <f aca="false">VLOOKUP(E549,Calendar!$A$2:$G$49,2,FALSE())</f>
        <v>31</v>
      </c>
      <c r="I549" s="95" t="n">
        <f aca="false">VLOOKUP(E549,'FWD Curves'!$A$3:$E$40,4,FALSE())</f>
        <v>2.99</v>
      </c>
      <c r="J549" s="86" t="n">
        <f aca="false">(I549-G549)*H549*F549</f>
        <v>4959.99999999999</v>
      </c>
    </row>
    <row r="550" customFormat="false" ht="12.75" hidden="false" customHeight="false" outlineLevel="0" collapsed="false">
      <c r="A550" s="81" t="n">
        <v>37203</v>
      </c>
      <c r="B550" s="81" t="s">
        <v>38</v>
      </c>
      <c r="C550" s="81" t="s">
        <v>39</v>
      </c>
      <c r="D550" s="83"/>
      <c r="E550" s="23" t="n">
        <v>37561</v>
      </c>
      <c r="F550" s="83" t="n">
        <v>-1000</v>
      </c>
      <c r="G550" s="84" t="n">
        <v>3.15</v>
      </c>
      <c r="H550" s="94" t="n">
        <f aca="false">VLOOKUP(E550,Calendar!$A$2:$G$49,2,FALSE())</f>
        <v>30</v>
      </c>
      <c r="I550" s="95" t="n">
        <f aca="false">VLOOKUP(E550,'FWD Curves'!$A$3:$E$40,4,FALSE())</f>
        <v>3.24</v>
      </c>
      <c r="J550" s="86" t="n">
        <f aca="false">(I550-G550)*H550*F550</f>
        <v>-2700.00000000001</v>
      </c>
    </row>
    <row r="551" customFormat="false" ht="12.75" hidden="false" customHeight="false" outlineLevel="0" collapsed="false">
      <c r="A551" s="81" t="n">
        <v>37203</v>
      </c>
      <c r="B551" s="81" t="s">
        <v>38</v>
      </c>
      <c r="C551" s="81" t="s">
        <v>39</v>
      </c>
      <c r="D551" s="83"/>
      <c r="E551" s="23" t="n">
        <v>37591</v>
      </c>
      <c r="F551" s="83" t="n">
        <v>-1000</v>
      </c>
      <c r="G551" s="84" t="n">
        <v>3.15</v>
      </c>
      <c r="H551" s="94" t="n">
        <f aca="false">VLOOKUP(E551,Calendar!$A$2:$G$49,2,FALSE())</f>
        <v>31</v>
      </c>
      <c r="I551" s="95" t="n">
        <f aca="false">VLOOKUP(E551,'FWD Curves'!$A$3:$E$40,4,FALSE())</f>
        <v>3.42</v>
      </c>
      <c r="J551" s="86" t="n">
        <f aca="false">(I551-G551)*H551*F551</f>
        <v>-8370</v>
      </c>
    </row>
    <row r="552" customFormat="false" ht="12.75" hidden="false" customHeight="false" outlineLevel="0" collapsed="false">
      <c r="A552" s="81" t="n">
        <v>37203</v>
      </c>
      <c r="B552" s="81" t="s">
        <v>38</v>
      </c>
      <c r="C552" s="81" t="s">
        <v>39</v>
      </c>
      <c r="D552" s="83"/>
      <c r="E552" s="23" t="n">
        <v>37257</v>
      </c>
      <c r="F552" s="83" t="n">
        <v>-1000</v>
      </c>
      <c r="G552" s="84" t="n">
        <v>3.145</v>
      </c>
      <c r="H552" s="94" t="n">
        <f aca="false">VLOOKUP(E552,Calendar!$A$2:$G$49,2,FALSE())</f>
        <v>31</v>
      </c>
      <c r="I552" s="95" t="n">
        <f aca="false">VLOOKUP(E552,'FWD Curves'!$A$3:$E$40,4,FALSE())</f>
        <v>2.915</v>
      </c>
      <c r="J552" s="86" t="n">
        <f aca="false">(I552-G552)*H552*F552</f>
        <v>7130</v>
      </c>
    </row>
    <row r="553" customFormat="false" ht="12.75" hidden="false" customHeight="false" outlineLevel="0" collapsed="false">
      <c r="A553" s="81" t="n">
        <v>37203</v>
      </c>
      <c r="B553" s="81" t="s">
        <v>38</v>
      </c>
      <c r="C553" s="81" t="s">
        <v>39</v>
      </c>
      <c r="D553" s="83"/>
      <c r="E553" s="23" t="n">
        <v>37288</v>
      </c>
      <c r="F553" s="83" t="n">
        <v>-1000</v>
      </c>
      <c r="G553" s="84" t="n">
        <v>3.145</v>
      </c>
      <c r="H553" s="94" t="n">
        <f aca="false">VLOOKUP(E553,Calendar!$A$2:$G$49,2,FALSE())</f>
        <v>28</v>
      </c>
      <c r="I553" s="95" t="n">
        <f aca="false">VLOOKUP(E553,'FWD Curves'!$A$3:$E$40,4,FALSE())</f>
        <v>2.97</v>
      </c>
      <c r="J553" s="86" t="n">
        <f aca="false">(I553-G553)*H553*F553</f>
        <v>4900</v>
      </c>
    </row>
    <row r="554" customFormat="false" ht="12.75" hidden="false" customHeight="false" outlineLevel="0" collapsed="false">
      <c r="A554" s="81" t="n">
        <v>37203</v>
      </c>
      <c r="B554" s="81" t="s">
        <v>38</v>
      </c>
      <c r="C554" s="81" t="s">
        <v>39</v>
      </c>
      <c r="D554" s="83"/>
      <c r="E554" s="23" t="n">
        <v>37316</v>
      </c>
      <c r="F554" s="83" t="n">
        <v>-1000</v>
      </c>
      <c r="G554" s="84" t="n">
        <v>3.145</v>
      </c>
      <c r="H554" s="94" t="n">
        <f aca="false">VLOOKUP(E554,Calendar!$A$2:$G$49,2,FALSE())</f>
        <v>31</v>
      </c>
      <c r="I554" s="95" t="n">
        <f aca="false">VLOOKUP(E554,'FWD Curves'!$A$3:$E$40,4,FALSE())</f>
        <v>2.935</v>
      </c>
      <c r="J554" s="86" t="n">
        <f aca="false">(I554-G554)*H554*F554</f>
        <v>6510</v>
      </c>
    </row>
    <row r="555" customFormat="false" ht="12.75" hidden="false" customHeight="false" outlineLevel="0" collapsed="false">
      <c r="A555" s="81" t="n">
        <v>37203</v>
      </c>
      <c r="B555" s="81" t="s">
        <v>38</v>
      </c>
      <c r="C555" s="81" t="s">
        <v>39</v>
      </c>
      <c r="D555" s="83"/>
      <c r="E555" s="23" t="n">
        <v>37347</v>
      </c>
      <c r="F555" s="83" t="n">
        <v>-1000</v>
      </c>
      <c r="G555" s="84" t="n">
        <v>3.145</v>
      </c>
      <c r="H555" s="94" t="n">
        <f aca="false">VLOOKUP(E555,Calendar!$A$2:$G$49,2,FALSE())</f>
        <v>30</v>
      </c>
      <c r="I555" s="95" t="n">
        <f aca="false">VLOOKUP(E555,'FWD Curves'!$A$3:$E$40,4,FALSE())</f>
        <v>2.99</v>
      </c>
      <c r="J555" s="86" t="n">
        <f aca="false">(I555-G555)*H555*F555</f>
        <v>4649.99999999999</v>
      </c>
    </row>
    <row r="556" customFormat="false" ht="12.75" hidden="false" customHeight="false" outlineLevel="0" collapsed="false">
      <c r="A556" s="81" t="n">
        <v>37203</v>
      </c>
      <c r="B556" s="81" t="s">
        <v>38</v>
      </c>
      <c r="C556" s="81" t="s">
        <v>39</v>
      </c>
      <c r="D556" s="83"/>
      <c r="E556" s="23" t="n">
        <v>37377</v>
      </c>
      <c r="F556" s="83" t="n">
        <v>-1000</v>
      </c>
      <c r="G556" s="84" t="n">
        <v>3.145</v>
      </c>
      <c r="H556" s="94" t="n">
        <f aca="false">VLOOKUP(E556,Calendar!$A$2:$G$49,2,FALSE())</f>
        <v>31</v>
      </c>
      <c r="I556" s="95" t="n">
        <f aca="false">VLOOKUP(E556,'FWD Curves'!$A$3:$E$40,4,FALSE())</f>
        <v>2.99</v>
      </c>
      <c r="J556" s="86" t="n">
        <f aca="false">(I556-G556)*H556*F556</f>
        <v>4804.99999999999</v>
      </c>
    </row>
    <row r="557" customFormat="false" ht="12.75" hidden="false" customHeight="false" outlineLevel="0" collapsed="false">
      <c r="A557" s="81" t="n">
        <v>37203</v>
      </c>
      <c r="B557" s="81" t="s">
        <v>38</v>
      </c>
      <c r="C557" s="81" t="s">
        <v>39</v>
      </c>
      <c r="D557" s="83"/>
      <c r="E557" s="23" t="n">
        <v>37408</v>
      </c>
      <c r="F557" s="83" t="n">
        <v>-1000</v>
      </c>
      <c r="G557" s="84" t="n">
        <v>3.145</v>
      </c>
      <c r="H557" s="94" t="n">
        <f aca="false">VLOOKUP(E557,Calendar!$A$2:$G$49,2,FALSE())</f>
        <v>30</v>
      </c>
      <c r="I557" s="95" t="n">
        <f aca="false">VLOOKUP(E557,'FWD Curves'!$A$3:$E$40,4,FALSE())</f>
        <v>2.99</v>
      </c>
      <c r="J557" s="86" t="n">
        <f aca="false">(I557-G557)*H557*F557</f>
        <v>4649.99999999999</v>
      </c>
    </row>
    <row r="558" customFormat="false" ht="12.75" hidden="false" customHeight="false" outlineLevel="0" collapsed="false">
      <c r="A558" s="81" t="n">
        <v>37203</v>
      </c>
      <c r="B558" s="81" t="s">
        <v>38</v>
      </c>
      <c r="C558" s="81" t="s">
        <v>39</v>
      </c>
      <c r="D558" s="83"/>
      <c r="E558" s="23" t="n">
        <v>37438</v>
      </c>
      <c r="F558" s="83" t="n">
        <v>-1000</v>
      </c>
      <c r="G558" s="84" t="n">
        <v>3.145</v>
      </c>
      <c r="H558" s="94" t="n">
        <f aca="false">VLOOKUP(E558,Calendar!$A$2:$G$49,2,FALSE())</f>
        <v>31</v>
      </c>
      <c r="I558" s="95" t="n">
        <f aca="false">VLOOKUP(E558,'FWD Curves'!$A$3:$E$40,4,FALSE())</f>
        <v>2.99</v>
      </c>
      <c r="J558" s="86" t="n">
        <f aca="false">(I558-G558)*H558*F558</f>
        <v>4804.99999999999</v>
      </c>
    </row>
    <row r="559" customFormat="false" ht="12.75" hidden="false" customHeight="false" outlineLevel="0" collapsed="false">
      <c r="A559" s="81" t="n">
        <v>37203</v>
      </c>
      <c r="B559" s="81" t="s">
        <v>38</v>
      </c>
      <c r="C559" s="81" t="s">
        <v>39</v>
      </c>
      <c r="D559" s="83"/>
      <c r="E559" s="23" t="n">
        <v>37469</v>
      </c>
      <c r="F559" s="83" t="n">
        <v>-1000</v>
      </c>
      <c r="G559" s="84" t="n">
        <v>3.145</v>
      </c>
      <c r="H559" s="94" t="n">
        <f aca="false">VLOOKUP(E559,Calendar!$A$2:$G$49,2,FALSE())</f>
        <v>31</v>
      </c>
      <c r="I559" s="95" t="n">
        <f aca="false">VLOOKUP(E559,'FWD Curves'!$A$3:$E$40,4,FALSE())</f>
        <v>2.99</v>
      </c>
      <c r="J559" s="86" t="n">
        <f aca="false">(I559-G559)*H559*F559</f>
        <v>4804.99999999999</v>
      </c>
    </row>
    <row r="560" customFormat="false" ht="12.75" hidden="false" customHeight="false" outlineLevel="0" collapsed="false">
      <c r="A560" s="81" t="n">
        <v>37203</v>
      </c>
      <c r="B560" s="81" t="s">
        <v>38</v>
      </c>
      <c r="C560" s="81" t="s">
        <v>39</v>
      </c>
      <c r="D560" s="83"/>
      <c r="E560" s="23" t="n">
        <v>37500</v>
      </c>
      <c r="F560" s="83" t="n">
        <v>-1000</v>
      </c>
      <c r="G560" s="84" t="n">
        <v>3.145</v>
      </c>
      <c r="H560" s="94" t="n">
        <f aca="false">VLOOKUP(E560,Calendar!$A$2:$G$49,2,FALSE())</f>
        <v>30</v>
      </c>
      <c r="I560" s="95" t="n">
        <f aca="false">VLOOKUP(E560,'FWD Curves'!$A$3:$E$40,4,FALSE())</f>
        <v>2.99</v>
      </c>
      <c r="J560" s="86" t="n">
        <f aca="false">(I560-G560)*H560*F560</f>
        <v>4649.99999999999</v>
      </c>
    </row>
    <row r="561" customFormat="false" ht="12.75" hidden="false" customHeight="false" outlineLevel="0" collapsed="false">
      <c r="A561" s="81" t="n">
        <v>37203</v>
      </c>
      <c r="B561" s="81" t="s">
        <v>38</v>
      </c>
      <c r="C561" s="81" t="s">
        <v>39</v>
      </c>
      <c r="D561" s="83"/>
      <c r="E561" s="23" t="n">
        <v>37530</v>
      </c>
      <c r="F561" s="83" t="n">
        <v>-1000</v>
      </c>
      <c r="G561" s="84" t="n">
        <v>3.145</v>
      </c>
      <c r="H561" s="94" t="n">
        <f aca="false">VLOOKUP(E561,Calendar!$A$2:$G$49,2,FALSE())</f>
        <v>31</v>
      </c>
      <c r="I561" s="95" t="n">
        <f aca="false">VLOOKUP(E561,'FWD Curves'!$A$3:$E$40,4,FALSE())</f>
        <v>2.99</v>
      </c>
      <c r="J561" s="86" t="n">
        <f aca="false">(I561-G561)*H561*F561</f>
        <v>4804.99999999999</v>
      </c>
    </row>
    <row r="562" customFormat="false" ht="12.75" hidden="false" customHeight="false" outlineLevel="0" collapsed="false">
      <c r="A562" s="81" t="n">
        <v>37203</v>
      </c>
      <c r="B562" s="81" t="s">
        <v>38</v>
      </c>
      <c r="C562" s="81" t="s">
        <v>39</v>
      </c>
      <c r="D562" s="83"/>
      <c r="E562" s="23" t="n">
        <v>37561</v>
      </c>
      <c r="F562" s="83" t="n">
        <v>-1000</v>
      </c>
      <c r="G562" s="84" t="n">
        <v>3.145</v>
      </c>
      <c r="H562" s="94" t="n">
        <f aca="false">VLOOKUP(E562,Calendar!$A$2:$G$49,2,FALSE())</f>
        <v>30</v>
      </c>
      <c r="I562" s="95" t="n">
        <f aca="false">VLOOKUP(E562,'FWD Curves'!$A$3:$E$40,4,FALSE())</f>
        <v>3.24</v>
      </c>
      <c r="J562" s="86" t="n">
        <f aca="false">(I562-G562)*H562*F562</f>
        <v>-2850.00000000001</v>
      </c>
    </row>
    <row r="563" customFormat="false" ht="12.75" hidden="false" customHeight="false" outlineLevel="0" collapsed="false">
      <c r="A563" s="81" t="n">
        <v>37203</v>
      </c>
      <c r="B563" s="81" t="s">
        <v>38</v>
      </c>
      <c r="C563" s="81" t="s">
        <v>39</v>
      </c>
      <c r="D563" s="83"/>
      <c r="E563" s="23" t="n">
        <v>37591</v>
      </c>
      <c r="F563" s="83" t="n">
        <v>-1000</v>
      </c>
      <c r="G563" s="84" t="n">
        <v>3.145</v>
      </c>
      <c r="H563" s="94" t="n">
        <f aca="false">VLOOKUP(E563,Calendar!$A$2:$G$49,2,FALSE())</f>
        <v>31</v>
      </c>
      <c r="I563" s="95" t="n">
        <f aca="false">VLOOKUP(E563,'FWD Curves'!$A$3:$E$40,4,FALSE())</f>
        <v>3.42</v>
      </c>
      <c r="J563" s="86" t="n">
        <f aca="false">(I563-G563)*H563*F563</f>
        <v>-8525</v>
      </c>
    </row>
    <row r="564" customFormat="false" ht="12.75" hidden="false" customHeight="false" outlineLevel="0" collapsed="false">
      <c r="A564" s="81" t="n">
        <v>37203</v>
      </c>
      <c r="B564" s="81" t="s">
        <v>38</v>
      </c>
      <c r="C564" s="81" t="s">
        <v>39</v>
      </c>
      <c r="D564" s="83"/>
      <c r="E564" s="23" t="n">
        <v>37257</v>
      </c>
      <c r="F564" s="83" t="n">
        <v>-1000</v>
      </c>
      <c r="G564" s="84" t="n">
        <v>3.145</v>
      </c>
      <c r="H564" s="94" t="n">
        <f aca="false">VLOOKUP(E564,Calendar!$A$2:$G$49,2,FALSE())</f>
        <v>31</v>
      </c>
      <c r="I564" s="95" t="n">
        <f aca="false">VLOOKUP(E564,'FWD Curves'!$A$3:$E$40,4,FALSE())</f>
        <v>2.915</v>
      </c>
      <c r="J564" s="86" t="n">
        <f aca="false">(I564-G564)*H564*F564</f>
        <v>7130</v>
      </c>
    </row>
    <row r="565" customFormat="false" ht="12.75" hidden="false" customHeight="false" outlineLevel="0" collapsed="false">
      <c r="A565" s="81" t="n">
        <v>37203</v>
      </c>
      <c r="B565" s="81" t="s">
        <v>38</v>
      </c>
      <c r="C565" s="81" t="s">
        <v>39</v>
      </c>
      <c r="D565" s="83"/>
      <c r="E565" s="23" t="n">
        <v>37288</v>
      </c>
      <c r="F565" s="83" t="n">
        <v>-1000</v>
      </c>
      <c r="G565" s="84" t="n">
        <v>3.145</v>
      </c>
      <c r="H565" s="94" t="n">
        <f aca="false">VLOOKUP(E565,Calendar!$A$2:$G$49,2,FALSE())</f>
        <v>28</v>
      </c>
      <c r="I565" s="95" t="n">
        <f aca="false">VLOOKUP(E565,'FWD Curves'!$A$3:$E$40,4,FALSE())</f>
        <v>2.97</v>
      </c>
      <c r="J565" s="86" t="n">
        <f aca="false">(I565-G565)*H565*F565</f>
        <v>4900</v>
      </c>
    </row>
    <row r="566" customFormat="false" ht="12.75" hidden="false" customHeight="false" outlineLevel="0" collapsed="false">
      <c r="A566" s="81" t="n">
        <v>37203</v>
      </c>
      <c r="B566" s="81" t="s">
        <v>38</v>
      </c>
      <c r="C566" s="81" t="s">
        <v>39</v>
      </c>
      <c r="D566" s="83"/>
      <c r="E566" s="23" t="n">
        <v>37316</v>
      </c>
      <c r="F566" s="83" t="n">
        <v>-1000</v>
      </c>
      <c r="G566" s="84" t="n">
        <v>3.145</v>
      </c>
      <c r="H566" s="94" t="n">
        <f aca="false">VLOOKUP(E566,Calendar!$A$2:$G$49,2,FALSE())</f>
        <v>31</v>
      </c>
      <c r="I566" s="95" t="n">
        <f aca="false">VLOOKUP(E566,'FWD Curves'!$A$3:$E$40,4,FALSE())</f>
        <v>2.935</v>
      </c>
      <c r="J566" s="86" t="n">
        <f aca="false">(I566-G566)*H566*F566</f>
        <v>6510</v>
      </c>
    </row>
    <row r="567" customFormat="false" ht="12.75" hidden="false" customHeight="false" outlineLevel="0" collapsed="false">
      <c r="A567" s="81" t="n">
        <v>37203</v>
      </c>
      <c r="B567" s="81" t="s">
        <v>38</v>
      </c>
      <c r="C567" s="81" t="s">
        <v>39</v>
      </c>
      <c r="D567" s="83"/>
      <c r="E567" s="23" t="n">
        <v>37347</v>
      </c>
      <c r="F567" s="83" t="n">
        <v>-1000</v>
      </c>
      <c r="G567" s="84" t="n">
        <v>3.145</v>
      </c>
      <c r="H567" s="94" t="n">
        <f aca="false">VLOOKUP(E567,Calendar!$A$2:$G$49,2,FALSE())</f>
        <v>30</v>
      </c>
      <c r="I567" s="95" t="n">
        <f aca="false">VLOOKUP(E567,'FWD Curves'!$A$3:$E$40,4,FALSE())</f>
        <v>2.99</v>
      </c>
      <c r="J567" s="86" t="n">
        <f aca="false">(I567-G567)*H567*F567</f>
        <v>4649.99999999999</v>
      </c>
    </row>
    <row r="568" customFormat="false" ht="12.75" hidden="false" customHeight="false" outlineLevel="0" collapsed="false">
      <c r="A568" s="81" t="n">
        <v>37203</v>
      </c>
      <c r="B568" s="81" t="s">
        <v>38</v>
      </c>
      <c r="C568" s="81" t="s">
        <v>39</v>
      </c>
      <c r="D568" s="83"/>
      <c r="E568" s="23" t="n">
        <v>37377</v>
      </c>
      <c r="F568" s="83" t="n">
        <v>-1000</v>
      </c>
      <c r="G568" s="84" t="n">
        <v>3.145</v>
      </c>
      <c r="H568" s="94" t="n">
        <f aca="false">VLOOKUP(E568,Calendar!$A$2:$G$49,2,FALSE())</f>
        <v>31</v>
      </c>
      <c r="I568" s="95" t="n">
        <f aca="false">VLOOKUP(E568,'FWD Curves'!$A$3:$E$40,4,FALSE())</f>
        <v>2.99</v>
      </c>
      <c r="J568" s="86" t="n">
        <f aca="false">(I568-G568)*H568*F568</f>
        <v>4804.99999999999</v>
      </c>
    </row>
    <row r="569" customFormat="false" ht="12.75" hidden="false" customHeight="false" outlineLevel="0" collapsed="false">
      <c r="A569" s="81" t="n">
        <v>37203</v>
      </c>
      <c r="B569" s="81" t="s">
        <v>38</v>
      </c>
      <c r="C569" s="81" t="s">
        <v>39</v>
      </c>
      <c r="D569" s="83"/>
      <c r="E569" s="23" t="n">
        <v>37408</v>
      </c>
      <c r="F569" s="83" t="n">
        <v>-1000</v>
      </c>
      <c r="G569" s="84" t="n">
        <v>3.145</v>
      </c>
      <c r="H569" s="94" t="n">
        <f aca="false">VLOOKUP(E569,Calendar!$A$2:$G$49,2,FALSE())</f>
        <v>30</v>
      </c>
      <c r="I569" s="95" t="n">
        <f aca="false">VLOOKUP(E569,'FWD Curves'!$A$3:$E$40,4,FALSE())</f>
        <v>2.99</v>
      </c>
      <c r="J569" s="86" t="n">
        <f aca="false">(I569-G569)*H569*F569</f>
        <v>4649.99999999999</v>
      </c>
    </row>
    <row r="570" customFormat="false" ht="12.75" hidden="false" customHeight="false" outlineLevel="0" collapsed="false">
      <c r="A570" s="81" t="n">
        <v>37203</v>
      </c>
      <c r="B570" s="81" t="s">
        <v>38</v>
      </c>
      <c r="C570" s="81" t="s">
        <v>39</v>
      </c>
      <c r="D570" s="83"/>
      <c r="E570" s="23" t="n">
        <v>37438</v>
      </c>
      <c r="F570" s="83" t="n">
        <v>-1000</v>
      </c>
      <c r="G570" s="84" t="n">
        <v>3.145</v>
      </c>
      <c r="H570" s="94" t="n">
        <f aca="false">VLOOKUP(E570,Calendar!$A$2:$G$49,2,FALSE())</f>
        <v>31</v>
      </c>
      <c r="I570" s="95" t="n">
        <f aca="false">VLOOKUP(E570,'FWD Curves'!$A$3:$E$40,4,FALSE())</f>
        <v>2.99</v>
      </c>
      <c r="J570" s="86" t="n">
        <f aca="false">(I570-G570)*H570*F570</f>
        <v>4804.99999999999</v>
      </c>
    </row>
    <row r="571" customFormat="false" ht="12.75" hidden="false" customHeight="false" outlineLevel="0" collapsed="false">
      <c r="A571" s="81" t="n">
        <v>37203</v>
      </c>
      <c r="B571" s="81" t="s">
        <v>38</v>
      </c>
      <c r="C571" s="81" t="s">
        <v>39</v>
      </c>
      <c r="D571" s="83"/>
      <c r="E571" s="23" t="n">
        <v>37469</v>
      </c>
      <c r="F571" s="83" t="n">
        <v>-1000</v>
      </c>
      <c r="G571" s="84" t="n">
        <v>3.145</v>
      </c>
      <c r="H571" s="94" t="n">
        <f aca="false">VLOOKUP(E571,Calendar!$A$2:$G$49,2,FALSE())</f>
        <v>31</v>
      </c>
      <c r="I571" s="95" t="n">
        <f aca="false">VLOOKUP(E571,'FWD Curves'!$A$3:$E$40,4,FALSE())</f>
        <v>2.99</v>
      </c>
      <c r="J571" s="86" t="n">
        <f aca="false">(I571-G571)*H571*F571</f>
        <v>4804.99999999999</v>
      </c>
    </row>
    <row r="572" customFormat="false" ht="12.75" hidden="false" customHeight="false" outlineLevel="0" collapsed="false">
      <c r="A572" s="81" t="n">
        <v>37203</v>
      </c>
      <c r="B572" s="81" t="s">
        <v>38</v>
      </c>
      <c r="C572" s="81" t="s">
        <v>39</v>
      </c>
      <c r="D572" s="83"/>
      <c r="E572" s="23" t="n">
        <v>37500</v>
      </c>
      <c r="F572" s="83" t="n">
        <v>-1000</v>
      </c>
      <c r="G572" s="84" t="n">
        <v>3.145</v>
      </c>
      <c r="H572" s="94" t="n">
        <f aca="false">VLOOKUP(E572,Calendar!$A$2:$G$49,2,FALSE())</f>
        <v>30</v>
      </c>
      <c r="I572" s="95" t="n">
        <f aca="false">VLOOKUP(E572,'FWD Curves'!$A$3:$E$40,4,FALSE())</f>
        <v>2.99</v>
      </c>
      <c r="J572" s="86" t="n">
        <f aca="false">(I572-G572)*H572*F572</f>
        <v>4649.99999999999</v>
      </c>
    </row>
    <row r="573" customFormat="false" ht="12.75" hidden="false" customHeight="false" outlineLevel="0" collapsed="false">
      <c r="A573" s="81" t="n">
        <v>37203</v>
      </c>
      <c r="B573" s="81" t="s">
        <v>38</v>
      </c>
      <c r="C573" s="81" t="s">
        <v>39</v>
      </c>
      <c r="D573" s="83"/>
      <c r="E573" s="23" t="n">
        <v>37530</v>
      </c>
      <c r="F573" s="83" t="n">
        <v>-1000</v>
      </c>
      <c r="G573" s="84" t="n">
        <v>3.145</v>
      </c>
      <c r="H573" s="94" t="n">
        <f aca="false">VLOOKUP(E573,Calendar!$A$2:$G$49,2,FALSE())</f>
        <v>31</v>
      </c>
      <c r="I573" s="95" t="n">
        <f aca="false">VLOOKUP(E573,'FWD Curves'!$A$3:$E$40,4,FALSE())</f>
        <v>2.99</v>
      </c>
      <c r="J573" s="86" t="n">
        <f aca="false">(I573-G573)*H573*F573</f>
        <v>4804.99999999999</v>
      </c>
    </row>
    <row r="574" customFormat="false" ht="12.75" hidden="false" customHeight="false" outlineLevel="0" collapsed="false">
      <c r="A574" s="81" t="n">
        <v>37203</v>
      </c>
      <c r="B574" s="81" t="s">
        <v>38</v>
      </c>
      <c r="C574" s="81" t="s">
        <v>39</v>
      </c>
      <c r="D574" s="83"/>
      <c r="E574" s="23" t="n">
        <v>37561</v>
      </c>
      <c r="F574" s="83" t="n">
        <v>-1000</v>
      </c>
      <c r="G574" s="84" t="n">
        <v>3.145</v>
      </c>
      <c r="H574" s="94" t="n">
        <f aca="false">VLOOKUP(E574,Calendar!$A$2:$G$49,2,FALSE())</f>
        <v>30</v>
      </c>
      <c r="I574" s="95" t="n">
        <f aca="false">VLOOKUP(E574,'FWD Curves'!$A$3:$E$40,4,FALSE())</f>
        <v>3.24</v>
      </c>
      <c r="J574" s="86" t="n">
        <f aca="false">(I574-G574)*H574*F574</f>
        <v>-2850.00000000001</v>
      </c>
    </row>
    <row r="575" customFormat="false" ht="12.75" hidden="false" customHeight="false" outlineLevel="0" collapsed="false">
      <c r="A575" s="81" t="n">
        <v>37203</v>
      </c>
      <c r="B575" s="81" t="s">
        <v>38</v>
      </c>
      <c r="C575" s="81" t="s">
        <v>39</v>
      </c>
      <c r="D575" s="83"/>
      <c r="E575" s="23" t="n">
        <v>37591</v>
      </c>
      <c r="F575" s="83" t="n">
        <v>-1000</v>
      </c>
      <c r="G575" s="84" t="n">
        <v>3.145</v>
      </c>
      <c r="H575" s="94" t="n">
        <f aca="false">VLOOKUP(E575,Calendar!$A$2:$G$49,2,FALSE())</f>
        <v>31</v>
      </c>
      <c r="I575" s="95" t="n">
        <f aca="false">VLOOKUP(E575,'FWD Curves'!$A$3:$E$40,4,FALSE())</f>
        <v>3.42</v>
      </c>
      <c r="J575" s="86" t="n">
        <f aca="false">(I575-G575)*H575*F575</f>
        <v>-8525</v>
      </c>
    </row>
    <row r="576" customFormat="false" ht="12.75" hidden="false" customHeight="false" outlineLevel="0" collapsed="false">
      <c r="A576" s="81" t="n">
        <v>37203</v>
      </c>
      <c r="B576" s="81" t="s">
        <v>38</v>
      </c>
      <c r="C576" s="81" t="s">
        <v>39</v>
      </c>
      <c r="D576" s="83"/>
      <c r="E576" s="23" t="n">
        <v>37257</v>
      </c>
      <c r="F576" s="83" t="n">
        <v>-1000</v>
      </c>
      <c r="G576" s="84" t="n">
        <v>3.215</v>
      </c>
      <c r="H576" s="94" t="n">
        <f aca="false">VLOOKUP(E576,Calendar!$A$2:$G$49,2,FALSE())</f>
        <v>31</v>
      </c>
      <c r="I576" s="95" t="n">
        <f aca="false">VLOOKUP(E576,'FWD Curves'!$A$3:$E$40,4,FALSE())</f>
        <v>2.915</v>
      </c>
      <c r="J576" s="86" t="n">
        <f aca="false">(I576-G576)*H576*F576</f>
        <v>9299.99999999999</v>
      </c>
    </row>
    <row r="577" customFormat="false" ht="12.75" hidden="false" customHeight="false" outlineLevel="0" collapsed="false">
      <c r="A577" s="81" t="n">
        <v>37203</v>
      </c>
      <c r="B577" s="81" t="s">
        <v>38</v>
      </c>
      <c r="C577" s="81" t="s">
        <v>39</v>
      </c>
      <c r="D577" s="83"/>
      <c r="E577" s="23" t="n">
        <v>37288</v>
      </c>
      <c r="F577" s="83" t="n">
        <v>-1000</v>
      </c>
      <c r="G577" s="84" t="n">
        <v>3.215</v>
      </c>
      <c r="H577" s="94" t="n">
        <f aca="false">VLOOKUP(E577,Calendar!$A$2:$G$49,2,FALSE())</f>
        <v>28</v>
      </c>
      <c r="I577" s="95" t="n">
        <f aca="false">VLOOKUP(E577,'FWD Curves'!$A$3:$E$40,4,FALSE())</f>
        <v>2.97</v>
      </c>
      <c r="J577" s="86" t="n">
        <f aca="false">(I577-G577)*H577*F577</f>
        <v>6859.99999999999</v>
      </c>
    </row>
    <row r="578" customFormat="false" ht="12.75" hidden="false" customHeight="false" outlineLevel="0" collapsed="false">
      <c r="A578" s="81" t="n">
        <v>37203</v>
      </c>
      <c r="B578" s="81" t="s">
        <v>38</v>
      </c>
      <c r="C578" s="81" t="s">
        <v>39</v>
      </c>
      <c r="D578" s="83"/>
      <c r="E578" s="23" t="n">
        <v>37316</v>
      </c>
      <c r="F578" s="83" t="n">
        <v>-1000</v>
      </c>
      <c r="G578" s="84" t="n">
        <v>3.215</v>
      </c>
      <c r="H578" s="94" t="n">
        <f aca="false">VLOOKUP(E578,Calendar!$A$2:$G$49,2,FALSE())</f>
        <v>31</v>
      </c>
      <c r="I578" s="95" t="n">
        <f aca="false">VLOOKUP(E578,'FWD Curves'!$A$3:$E$40,4,FALSE())</f>
        <v>2.935</v>
      </c>
      <c r="J578" s="86" t="n">
        <f aca="false">(I578-G578)*H578*F578</f>
        <v>8680</v>
      </c>
    </row>
    <row r="579" customFormat="false" ht="12.75" hidden="false" customHeight="false" outlineLevel="0" collapsed="false">
      <c r="A579" s="81" t="n">
        <v>37203</v>
      </c>
      <c r="B579" s="81" t="s">
        <v>38</v>
      </c>
      <c r="C579" s="81" t="s">
        <v>39</v>
      </c>
      <c r="D579" s="83"/>
      <c r="E579" s="23" t="n">
        <v>37347</v>
      </c>
      <c r="F579" s="83" t="n">
        <v>-1000</v>
      </c>
      <c r="G579" s="84" t="n">
        <v>3.215</v>
      </c>
      <c r="H579" s="94" t="n">
        <f aca="false">VLOOKUP(E579,Calendar!$A$2:$G$49,2,FALSE())</f>
        <v>30</v>
      </c>
      <c r="I579" s="95" t="n">
        <f aca="false">VLOOKUP(E579,'FWD Curves'!$A$3:$E$40,4,FALSE())</f>
        <v>2.99</v>
      </c>
      <c r="J579" s="86" t="n">
        <f aca="false">(I579-G579)*H579*F579</f>
        <v>6749.99999999999</v>
      </c>
    </row>
    <row r="580" customFormat="false" ht="12.75" hidden="false" customHeight="false" outlineLevel="0" collapsed="false">
      <c r="A580" s="81" t="n">
        <v>37203</v>
      </c>
      <c r="B580" s="81" t="s">
        <v>38</v>
      </c>
      <c r="C580" s="81" t="s">
        <v>39</v>
      </c>
      <c r="D580" s="83"/>
      <c r="E580" s="23" t="n">
        <v>37377</v>
      </c>
      <c r="F580" s="83" t="n">
        <v>-1000</v>
      </c>
      <c r="G580" s="84" t="n">
        <v>3.215</v>
      </c>
      <c r="H580" s="94" t="n">
        <f aca="false">VLOOKUP(E580,Calendar!$A$2:$G$49,2,FALSE())</f>
        <v>31</v>
      </c>
      <c r="I580" s="95" t="n">
        <f aca="false">VLOOKUP(E580,'FWD Curves'!$A$3:$E$40,4,FALSE())</f>
        <v>2.99</v>
      </c>
      <c r="J580" s="86" t="n">
        <f aca="false">(I580-G580)*H580*F580</f>
        <v>6974.99999999999</v>
      </c>
    </row>
    <row r="581" customFormat="false" ht="12.75" hidden="false" customHeight="false" outlineLevel="0" collapsed="false">
      <c r="A581" s="81" t="n">
        <v>37203</v>
      </c>
      <c r="B581" s="81" t="s">
        <v>38</v>
      </c>
      <c r="C581" s="81" t="s">
        <v>39</v>
      </c>
      <c r="D581" s="83"/>
      <c r="E581" s="23" t="n">
        <v>37408</v>
      </c>
      <c r="F581" s="83" t="n">
        <v>-1000</v>
      </c>
      <c r="G581" s="84" t="n">
        <v>3.215</v>
      </c>
      <c r="H581" s="94" t="n">
        <f aca="false">VLOOKUP(E581,Calendar!$A$2:$G$49,2,FALSE())</f>
        <v>30</v>
      </c>
      <c r="I581" s="95" t="n">
        <f aca="false">VLOOKUP(E581,'FWD Curves'!$A$3:$E$40,4,FALSE())</f>
        <v>2.99</v>
      </c>
      <c r="J581" s="86" t="n">
        <f aca="false">(I581-G581)*H581*F581</f>
        <v>6749.99999999999</v>
      </c>
    </row>
    <row r="582" customFormat="false" ht="12.75" hidden="false" customHeight="false" outlineLevel="0" collapsed="false">
      <c r="A582" s="81" t="n">
        <v>37203</v>
      </c>
      <c r="B582" s="81" t="s">
        <v>38</v>
      </c>
      <c r="C582" s="81" t="s">
        <v>39</v>
      </c>
      <c r="D582" s="83"/>
      <c r="E582" s="23" t="n">
        <v>37438</v>
      </c>
      <c r="F582" s="83" t="n">
        <v>-1000</v>
      </c>
      <c r="G582" s="84" t="n">
        <v>3.215</v>
      </c>
      <c r="H582" s="94" t="n">
        <f aca="false">VLOOKUP(E582,Calendar!$A$2:$G$49,2,FALSE())</f>
        <v>31</v>
      </c>
      <c r="I582" s="95" t="n">
        <f aca="false">VLOOKUP(E582,'FWD Curves'!$A$3:$E$40,4,FALSE())</f>
        <v>2.99</v>
      </c>
      <c r="J582" s="86" t="n">
        <f aca="false">(I582-G582)*H582*F582</f>
        <v>6974.99999999999</v>
      </c>
    </row>
    <row r="583" customFormat="false" ht="12.75" hidden="false" customHeight="false" outlineLevel="0" collapsed="false">
      <c r="A583" s="81" t="n">
        <v>37203</v>
      </c>
      <c r="B583" s="81" t="s">
        <v>38</v>
      </c>
      <c r="C583" s="81" t="s">
        <v>39</v>
      </c>
      <c r="D583" s="83"/>
      <c r="E583" s="23" t="n">
        <v>37469</v>
      </c>
      <c r="F583" s="83" t="n">
        <v>-1000</v>
      </c>
      <c r="G583" s="84" t="n">
        <v>3.215</v>
      </c>
      <c r="H583" s="94" t="n">
        <f aca="false">VLOOKUP(E583,Calendar!$A$2:$G$49,2,FALSE())</f>
        <v>31</v>
      </c>
      <c r="I583" s="95" t="n">
        <f aca="false">VLOOKUP(E583,'FWD Curves'!$A$3:$E$40,4,FALSE())</f>
        <v>2.99</v>
      </c>
      <c r="J583" s="86" t="n">
        <f aca="false">(I583-G583)*H583*F583</f>
        <v>6974.99999999999</v>
      </c>
    </row>
    <row r="584" customFormat="false" ht="12.75" hidden="false" customHeight="false" outlineLevel="0" collapsed="false">
      <c r="A584" s="81" t="n">
        <v>37203</v>
      </c>
      <c r="B584" s="81" t="s">
        <v>38</v>
      </c>
      <c r="C584" s="81" t="s">
        <v>39</v>
      </c>
      <c r="D584" s="83"/>
      <c r="E584" s="23" t="n">
        <v>37500</v>
      </c>
      <c r="F584" s="83" t="n">
        <v>-1000</v>
      </c>
      <c r="G584" s="84" t="n">
        <v>3.215</v>
      </c>
      <c r="H584" s="94" t="n">
        <f aca="false">VLOOKUP(E584,Calendar!$A$2:$G$49,2,FALSE())</f>
        <v>30</v>
      </c>
      <c r="I584" s="95" t="n">
        <f aca="false">VLOOKUP(E584,'FWD Curves'!$A$3:$E$40,4,FALSE())</f>
        <v>2.99</v>
      </c>
      <c r="J584" s="86" t="n">
        <f aca="false">(I584-G584)*H584*F584</f>
        <v>6749.99999999999</v>
      </c>
    </row>
    <row r="585" customFormat="false" ht="12.75" hidden="false" customHeight="false" outlineLevel="0" collapsed="false">
      <c r="A585" s="81" t="n">
        <v>37203</v>
      </c>
      <c r="B585" s="81" t="s">
        <v>38</v>
      </c>
      <c r="C585" s="81" t="s">
        <v>39</v>
      </c>
      <c r="D585" s="83"/>
      <c r="E585" s="23" t="n">
        <v>37530</v>
      </c>
      <c r="F585" s="83" t="n">
        <v>-1000</v>
      </c>
      <c r="G585" s="84" t="n">
        <v>3.215</v>
      </c>
      <c r="H585" s="94" t="n">
        <f aca="false">VLOOKUP(E585,Calendar!$A$2:$G$49,2,FALSE())</f>
        <v>31</v>
      </c>
      <c r="I585" s="95" t="n">
        <f aca="false">VLOOKUP(E585,'FWD Curves'!$A$3:$E$40,4,FALSE())</f>
        <v>2.99</v>
      </c>
      <c r="J585" s="86" t="n">
        <f aca="false">(I585-G585)*H585*F585</f>
        <v>6974.99999999999</v>
      </c>
    </row>
    <row r="586" customFormat="false" ht="12.75" hidden="false" customHeight="false" outlineLevel="0" collapsed="false">
      <c r="A586" s="81" t="n">
        <v>37203</v>
      </c>
      <c r="B586" s="81" t="s">
        <v>38</v>
      </c>
      <c r="C586" s="81" t="s">
        <v>39</v>
      </c>
      <c r="D586" s="83"/>
      <c r="E586" s="23" t="n">
        <v>37561</v>
      </c>
      <c r="F586" s="83" t="n">
        <v>-1000</v>
      </c>
      <c r="G586" s="84" t="n">
        <v>3.215</v>
      </c>
      <c r="H586" s="94" t="n">
        <f aca="false">VLOOKUP(E586,Calendar!$A$2:$G$49,2,FALSE())</f>
        <v>30</v>
      </c>
      <c r="I586" s="95" t="n">
        <f aca="false">VLOOKUP(E586,'FWD Curves'!$A$3:$E$40,4,FALSE())</f>
        <v>3.24</v>
      </c>
      <c r="J586" s="86" t="n">
        <f aca="false">(I586-G586)*H586*F586</f>
        <v>-750.000000000011</v>
      </c>
    </row>
    <row r="587" customFormat="false" ht="12.75" hidden="false" customHeight="false" outlineLevel="0" collapsed="false">
      <c r="A587" s="81" t="n">
        <v>37203</v>
      </c>
      <c r="B587" s="81" t="s">
        <v>38</v>
      </c>
      <c r="C587" s="81" t="s">
        <v>39</v>
      </c>
      <c r="D587" s="83"/>
      <c r="E587" s="23" t="n">
        <v>37591</v>
      </c>
      <c r="F587" s="83" t="n">
        <v>-1000</v>
      </c>
      <c r="G587" s="84" t="n">
        <v>3.215</v>
      </c>
      <c r="H587" s="94" t="n">
        <f aca="false">VLOOKUP(E587,Calendar!$A$2:$G$49,2,FALSE())</f>
        <v>31</v>
      </c>
      <c r="I587" s="95" t="n">
        <f aca="false">VLOOKUP(E587,'FWD Curves'!$A$3:$E$40,4,FALSE())</f>
        <v>3.42</v>
      </c>
      <c r="J587" s="86" t="n">
        <f aca="false">(I587-G587)*H587*F587</f>
        <v>-6355</v>
      </c>
    </row>
    <row r="588" customFormat="false" ht="12.75" hidden="false" customHeight="false" outlineLevel="0" collapsed="false">
      <c r="A588" s="81" t="n">
        <v>37204</v>
      </c>
      <c r="B588" s="81" t="s">
        <v>38</v>
      </c>
      <c r="C588" s="81" t="s">
        <v>39</v>
      </c>
      <c r="D588" s="83"/>
      <c r="E588" s="23" t="n">
        <v>37257</v>
      </c>
      <c r="F588" s="83" t="n">
        <v>-2000</v>
      </c>
      <c r="G588" s="84" t="n">
        <v>3.16</v>
      </c>
      <c r="H588" s="94" t="n">
        <f aca="false">VLOOKUP(E588,Calendar!$A$2:$G$49,2,FALSE())</f>
        <v>31</v>
      </c>
      <c r="I588" s="95" t="n">
        <f aca="false">VLOOKUP(E588,'FWD Curves'!$A$3:$E$40,4,FALSE())</f>
        <v>2.915</v>
      </c>
      <c r="J588" s="86" t="n">
        <f aca="false">(I588-G588)*H588*F588</f>
        <v>15190</v>
      </c>
    </row>
    <row r="589" customFormat="false" ht="12.75" hidden="false" customHeight="false" outlineLevel="0" collapsed="false">
      <c r="A589" s="81" t="n">
        <v>37204</v>
      </c>
      <c r="B589" s="81" t="s">
        <v>38</v>
      </c>
      <c r="C589" s="81" t="s">
        <v>39</v>
      </c>
      <c r="D589" s="83"/>
      <c r="E589" s="23" t="n">
        <v>37288</v>
      </c>
      <c r="F589" s="83" t="n">
        <v>-2000</v>
      </c>
      <c r="G589" s="84" t="n">
        <v>3.16</v>
      </c>
      <c r="H589" s="94" t="n">
        <f aca="false">VLOOKUP(E589,Calendar!$A$2:$G$49,2,FALSE())</f>
        <v>28</v>
      </c>
      <c r="I589" s="95" t="n">
        <f aca="false">VLOOKUP(E589,'FWD Curves'!$A$3:$E$40,4,FALSE())</f>
        <v>2.97</v>
      </c>
      <c r="J589" s="86" t="n">
        <f aca="false">(I589-G589)*H589*F589</f>
        <v>10640</v>
      </c>
    </row>
    <row r="590" customFormat="false" ht="12.75" hidden="false" customHeight="false" outlineLevel="0" collapsed="false">
      <c r="A590" s="81" t="n">
        <v>37204</v>
      </c>
      <c r="B590" s="81" t="s">
        <v>38</v>
      </c>
      <c r="C590" s="81" t="s">
        <v>39</v>
      </c>
      <c r="D590" s="83"/>
      <c r="E590" s="23" t="n">
        <v>37316</v>
      </c>
      <c r="F590" s="83" t="n">
        <v>-2000</v>
      </c>
      <c r="G590" s="84" t="n">
        <v>3.16</v>
      </c>
      <c r="H590" s="94" t="n">
        <f aca="false">VLOOKUP(E590,Calendar!$A$2:$G$49,2,FALSE())</f>
        <v>31</v>
      </c>
      <c r="I590" s="95" t="n">
        <f aca="false">VLOOKUP(E590,'FWD Curves'!$A$3:$E$40,4,FALSE())</f>
        <v>2.935</v>
      </c>
      <c r="J590" s="86" t="n">
        <f aca="false">(I590-G590)*H590*F590</f>
        <v>13950</v>
      </c>
    </row>
    <row r="591" customFormat="false" ht="12.75" hidden="false" customHeight="false" outlineLevel="0" collapsed="false">
      <c r="A591" s="81" t="n">
        <v>37204</v>
      </c>
      <c r="B591" s="81" t="s">
        <v>38</v>
      </c>
      <c r="C591" s="81" t="s">
        <v>39</v>
      </c>
      <c r="D591" s="83"/>
      <c r="E591" s="23" t="n">
        <v>37347</v>
      </c>
      <c r="F591" s="83" t="n">
        <v>-2000</v>
      </c>
      <c r="G591" s="84" t="n">
        <v>3.16</v>
      </c>
      <c r="H591" s="94" t="n">
        <f aca="false">VLOOKUP(E591,Calendar!$A$2:$G$49,2,FALSE())</f>
        <v>30</v>
      </c>
      <c r="I591" s="95" t="n">
        <f aca="false">VLOOKUP(E591,'FWD Curves'!$A$3:$E$40,4,FALSE())</f>
        <v>2.99</v>
      </c>
      <c r="J591" s="86" t="n">
        <f aca="false">(I591-G591)*H591*F591</f>
        <v>10200</v>
      </c>
    </row>
    <row r="592" customFormat="false" ht="12.75" hidden="false" customHeight="false" outlineLevel="0" collapsed="false">
      <c r="A592" s="81" t="n">
        <v>37204</v>
      </c>
      <c r="B592" s="81" t="s">
        <v>38</v>
      </c>
      <c r="C592" s="81" t="s">
        <v>39</v>
      </c>
      <c r="D592" s="83"/>
      <c r="E592" s="23" t="n">
        <v>37377</v>
      </c>
      <c r="F592" s="83" t="n">
        <v>-2000</v>
      </c>
      <c r="G592" s="84" t="n">
        <v>3.16</v>
      </c>
      <c r="H592" s="94" t="n">
        <f aca="false">VLOOKUP(E592,Calendar!$A$2:$G$49,2,FALSE())</f>
        <v>31</v>
      </c>
      <c r="I592" s="95" t="n">
        <f aca="false">VLOOKUP(E592,'FWD Curves'!$A$3:$E$40,4,FALSE())</f>
        <v>2.99</v>
      </c>
      <c r="J592" s="86" t="n">
        <f aca="false">(I592-G592)*H592*F592</f>
        <v>10540</v>
      </c>
    </row>
    <row r="593" customFormat="false" ht="12.75" hidden="false" customHeight="false" outlineLevel="0" collapsed="false">
      <c r="A593" s="81" t="n">
        <v>37204</v>
      </c>
      <c r="B593" s="81" t="s">
        <v>38</v>
      </c>
      <c r="C593" s="81" t="s">
        <v>39</v>
      </c>
      <c r="D593" s="83"/>
      <c r="E593" s="23" t="n">
        <v>37408</v>
      </c>
      <c r="F593" s="83" t="n">
        <v>-2000</v>
      </c>
      <c r="G593" s="84" t="n">
        <v>3.16</v>
      </c>
      <c r="H593" s="94" t="n">
        <f aca="false">VLOOKUP(E593,Calendar!$A$2:$G$49,2,FALSE())</f>
        <v>30</v>
      </c>
      <c r="I593" s="95" t="n">
        <f aca="false">VLOOKUP(E593,'FWD Curves'!$A$3:$E$40,4,FALSE())</f>
        <v>2.99</v>
      </c>
      <c r="J593" s="86" t="n">
        <f aca="false">(I593-G593)*H593*F593</f>
        <v>10200</v>
      </c>
    </row>
    <row r="594" customFormat="false" ht="12.75" hidden="false" customHeight="false" outlineLevel="0" collapsed="false">
      <c r="A594" s="81" t="n">
        <v>37204</v>
      </c>
      <c r="B594" s="81" t="s">
        <v>38</v>
      </c>
      <c r="C594" s="81" t="s">
        <v>39</v>
      </c>
      <c r="D594" s="83"/>
      <c r="E594" s="23" t="n">
        <v>37438</v>
      </c>
      <c r="F594" s="83" t="n">
        <v>-2000</v>
      </c>
      <c r="G594" s="84" t="n">
        <v>3.16</v>
      </c>
      <c r="H594" s="94" t="n">
        <f aca="false">VLOOKUP(E594,Calendar!$A$2:$G$49,2,FALSE())</f>
        <v>31</v>
      </c>
      <c r="I594" s="95" t="n">
        <f aca="false">VLOOKUP(E594,'FWD Curves'!$A$3:$E$40,4,FALSE())</f>
        <v>2.99</v>
      </c>
      <c r="J594" s="86" t="n">
        <f aca="false">(I594-G594)*H594*F594</f>
        <v>10540</v>
      </c>
    </row>
    <row r="595" customFormat="false" ht="12.75" hidden="false" customHeight="false" outlineLevel="0" collapsed="false">
      <c r="A595" s="81" t="n">
        <v>37204</v>
      </c>
      <c r="B595" s="81" t="s">
        <v>38</v>
      </c>
      <c r="C595" s="81" t="s">
        <v>39</v>
      </c>
      <c r="D595" s="83"/>
      <c r="E595" s="23" t="n">
        <v>37469</v>
      </c>
      <c r="F595" s="83" t="n">
        <v>-2000</v>
      </c>
      <c r="G595" s="84" t="n">
        <v>3.16</v>
      </c>
      <c r="H595" s="94" t="n">
        <f aca="false">VLOOKUP(E595,Calendar!$A$2:$G$49,2,FALSE())</f>
        <v>31</v>
      </c>
      <c r="I595" s="95" t="n">
        <f aca="false">VLOOKUP(E595,'FWD Curves'!$A$3:$E$40,4,FALSE())</f>
        <v>2.99</v>
      </c>
      <c r="J595" s="86" t="n">
        <f aca="false">(I595-G595)*H595*F595</f>
        <v>10540</v>
      </c>
    </row>
    <row r="596" customFormat="false" ht="12.75" hidden="false" customHeight="false" outlineLevel="0" collapsed="false">
      <c r="A596" s="81" t="n">
        <v>37204</v>
      </c>
      <c r="B596" s="81" t="s">
        <v>38</v>
      </c>
      <c r="C596" s="81" t="s">
        <v>39</v>
      </c>
      <c r="D596" s="83"/>
      <c r="E596" s="23" t="n">
        <v>37500</v>
      </c>
      <c r="F596" s="83" t="n">
        <v>-2000</v>
      </c>
      <c r="G596" s="84" t="n">
        <v>3.16</v>
      </c>
      <c r="H596" s="94" t="n">
        <f aca="false">VLOOKUP(E596,Calendar!$A$2:$G$49,2,FALSE())</f>
        <v>30</v>
      </c>
      <c r="I596" s="95" t="n">
        <f aca="false">VLOOKUP(E596,'FWD Curves'!$A$3:$E$40,4,FALSE())</f>
        <v>2.99</v>
      </c>
      <c r="J596" s="86" t="n">
        <f aca="false">(I596-G596)*H596*F596</f>
        <v>10200</v>
      </c>
    </row>
    <row r="597" customFormat="false" ht="12.75" hidden="false" customHeight="false" outlineLevel="0" collapsed="false">
      <c r="A597" s="81" t="n">
        <v>37204</v>
      </c>
      <c r="B597" s="81" t="s">
        <v>38</v>
      </c>
      <c r="C597" s="81" t="s">
        <v>39</v>
      </c>
      <c r="D597" s="83"/>
      <c r="E597" s="23" t="n">
        <v>37530</v>
      </c>
      <c r="F597" s="83" t="n">
        <v>-2000</v>
      </c>
      <c r="G597" s="84" t="n">
        <v>3.16</v>
      </c>
      <c r="H597" s="94" t="n">
        <f aca="false">VLOOKUP(E597,Calendar!$A$2:$G$49,2,FALSE())</f>
        <v>31</v>
      </c>
      <c r="I597" s="95" t="n">
        <f aca="false">VLOOKUP(E597,'FWD Curves'!$A$3:$E$40,4,FALSE())</f>
        <v>2.99</v>
      </c>
      <c r="J597" s="86" t="n">
        <f aca="false">(I597-G597)*H597*F597</f>
        <v>10540</v>
      </c>
    </row>
    <row r="598" customFormat="false" ht="12.75" hidden="false" customHeight="false" outlineLevel="0" collapsed="false">
      <c r="A598" s="81" t="n">
        <v>37204</v>
      </c>
      <c r="B598" s="81" t="s">
        <v>38</v>
      </c>
      <c r="C598" s="81" t="s">
        <v>39</v>
      </c>
      <c r="D598" s="83"/>
      <c r="E598" s="23" t="n">
        <v>37561</v>
      </c>
      <c r="F598" s="83" t="n">
        <v>-2000</v>
      </c>
      <c r="G598" s="84" t="n">
        <v>3.16</v>
      </c>
      <c r="H598" s="94" t="n">
        <f aca="false">VLOOKUP(E598,Calendar!$A$2:$G$49,2,FALSE())</f>
        <v>30</v>
      </c>
      <c r="I598" s="95" t="n">
        <f aca="false">VLOOKUP(E598,'FWD Curves'!$A$3:$E$40,4,FALSE())</f>
        <v>3.24</v>
      </c>
      <c r="J598" s="86" t="n">
        <f aca="false">(I598-G598)*H598*F598</f>
        <v>-4800.00000000001</v>
      </c>
    </row>
    <row r="599" customFormat="false" ht="12.75" hidden="false" customHeight="false" outlineLevel="0" collapsed="false">
      <c r="A599" s="81" t="n">
        <v>37204</v>
      </c>
      <c r="B599" s="81" t="s">
        <v>38</v>
      </c>
      <c r="C599" s="81" t="s">
        <v>39</v>
      </c>
      <c r="D599" s="83"/>
      <c r="E599" s="23" t="n">
        <v>37591</v>
      </c>
      <c r="F599" s="83" t="n">
        <v>-2000</v>
      </c>
      <c r="G599" s="84" t="n">
        <v>3.16</v>
      </c>
      <c r="H599" s="94" t="n">
        <f aca="false">VLOOKUP(E599,Calendar!$A$2:$G$49,2,FALSE())</f>
        <v>31</v>
      </c>
      <c r="I599" s="95" t="n">
        <f aca="false">VLOOKUP(E599,'FWD Curves'!$A$3:$E$40,4,FALSE())</f>
        <v>3.42</v>
      </c>
      <c r="J599" s="86" t="n">
        <f aca="false">(I599-G599)*H599*F599</f>
        <v>-16120</v>
      </c>
    </row>
    <row r="600" customFormat="false" ht="12.75" hidden="false" customHeight="false" outlineLevel="0" collapsed="false">
      <c r="A600" s="81" t="n">
        <v>37204</v>
      </c>
      <c r="B600" s="81" t="s">
        <v>38</v>
      </c>
      <c r="C600" s="81" t="s">
        <v>39</v>
      </c>
      <c r="D600" s="83"/>
      <c r="E600" s="23" t="n">
        <v>37257</v>
      </c>
      <c r="F600" s="83" t="n">
        <v>-1000</v>
      </c>
      <c r="G600" s="84" t="n">
        <v>3.145</v>
      </c>
      <c r="H600" s="94" t="n">
        <f aca="false">VLOOKUP(E600,Calendar!$A$2:$G$49,2,FALSE())</f>
        <v>31</v>
      </c>
      <c r="I600" s="95" t="n">
        <f aca="false">VLOOKUP(E600,'FWD Curves'!$A$3:$E$40,4,FALSE())</f>
        <v>2.915</v>
      </c>
      <c r="J600" s="86" t="n">
        <f aca="false">(I600-G600)*H600*F600</f>
        <v>7130</v>
      </c>
    </row>
    <row r="601" customFormat="false" ht="12.75" hidden="false" customHeight="false" outlineLevel="0" collapsed="false">
      <c r="A601" s="81" t="n">
        <v>37204</v>
      </c>
      <c r="B601" s="81" t="s">
        <v>38</v>
      </c>
      <c r="C601" s="81" t="s">
        <v>39</v>
      </c>
      <c r="D601" s="83"/>
      <c r="E601" s="23" t="n">
        <v>37288</v>
      </c>
      <c r="F601" s="83" t="n">
        <v>-1000</v>
      </c>
      <c r="G601" s="84" t="n">
        <v>3.145</v>
      </c>
      <c r="H601" s="94" t="n">
        <f aca="false">VLOOKUP(E601,Calendar!$A$2:$G$49,2,FALSE())</f>
        <v>28</v>
      </c>
      <c r="I601" s="95" t="n">
        <f aca="false">VLOOKUP(E601,'FWD Curves'!$A$3:$E$40,4,FALSE())</f>
        <v>2.97</v>
      </c>
      <c r="J601" s="86" t="n">
        <f aca="false">(I601-G601)*H601*F601</f>
        <v>4900</v>
      </c>
    </row>
    <row r="602" customFormat="false" ht="12.75" hidden="false" customHeight="false" outlineLevel="0" collapsed="false">
      <c r="A602" s="81" t="n">
        <v>37204</v>
      </c>
      <c r="B602" s="81" t="s">
        <v>38</v>
      </c>
      <c r="C602" s="81" t="s">
        <v>39</v>
      </c>
      <c r="D602" s="83"/>
      <c r="E602" s="23" t="n">
        <v>37316</v>
      </c>
      <c r="F602" s="83" t="n">
        <v>-1000</v>
      </c>
      <c r="G602" s="84" t="n">
        <v>3.145</v>
      </c>
      <c r="H602" s="94" t="n">
        <f aca="false">VLOOKUP(E602,Calendar!$A$2:$G$49,2,FALSE())</f>
        <v>31</v>
      </c>
      <c r="I602" s="95" t="n">
        <f aca="false">VLOOKUP(E602,'FWD Curves'!$A$3:$E$40,4,FALSE())</f>
        <v>2.935</v>
      </c>
      <c r="J602" s="86" t="n">
        <f aca="false">(I602-G602)*H602*F602</f>
        <v>6510</v>
      </c>
    </row>
    <row r="603" customFormat="false" ht="12.75" hidden="false" customHeight="false" outlineLevel="0" collapsed="false">
      <c r="A603" s="81" t="n">
        <v>37204</v>
      </c>
      <c r="B603" s="81" t="s">
        <v>38</v>
      </c>
      <c r="C603" s="81" t="s">
        <v>39</v>
      </c>
      <c r="D603" s="83"/>
      <c r="E603" s="23" t="n">
        <v>37347</v>
      </c>
      <c r="F603" s="83" t="n">
        <v>-1000</v>
      </c>
      <c r="G603" s="84" t="n">
        <v>3.145</v>
      </c>
      <c r="H603" s="94" t="n">
        <f aca="false">VLOOKUP(E603,Calendar!$A$2:$G$49,2,FALSE())</f>
        <v>30</v>
      </c>
      <c r="I603" s="95" t="n">
        <f aca="false">VLOOKUP(E603,'FWD Curves'!$A$3:$E$40,4,FALSE())</f>
        <v>2.99</v>
      </c>
      <c r="J603" s="86" t="n">
        <f aca="false">(I603-G603)*H603*F603</f>
        <v>4649.99999999999</v>
      </c>
    </row>
    <row r="604" customFormat="false" ht="12.75" hidden="false" customHeight="false" outlineLevel="0" collapsed="false">
      <c r="A604" s="81" t="n">
        <v>37204</v>
      </c>
      <c r="B604" s="81" t="s">
        <v>38</v>
      </c>
      <c r="C604" s="81" t="s">
        <v>39</v>
      </c>
      <c r="D604" s="83"/>
      <c r="E604" s="23" t="n">
        <v>37377</v>
      </c>
      <c r="F604" s="83" t="n">
        <v>-1000</v>
      </c>
      <c r="G604" s="84" t="n">
        <v>3.145</v>
      </c>
      <c r="H604" s="94" t="n">
        <f aca="false">VLOOKUP(E604,Calendar!$A$2:$G$49,2,FALSE())</f>
        <v>31</v>
      </c>
      <c r="I604" s="95" t="n">
        <f aca="false">VLOOKUP(E604,'FWD Curves'!$A$3:$E$40,4,FALSE())</f>
        <v>2.99</v>
      </c>
      <c r="J604" s="86" t="n">
        <f aca="false">(I604-G604)*H604*F604</f>
        <v>4804.99999999999</v>
      </c>
    </row>
    <row r="605" customFormat="false" ht="12.75" hidden="false" customHeight="false" outlineLevel="0" collapsed="false">
      <c r="A605" s="81" t="n">
        <v>37204</v>
      </c>
      <c r="B605" s="81" t="s">
        <v>38</v>
      </c>
      <c r="C605" s="81" t="s">
        <v>39</v>
      </c>
      <c r="D605" s="83"/>
      <c r="E605" s="23" t="n">
        <v>37408</v>
      </c>
      <c r="F605" s="83" t="n">
        <v>-1000</v>
      </c>
      <c r="G605" s="84" t="n">
        <v>3.145</v>
      </c>
      <c r="H605" s="94" t="n">
        <f aca="false">VLOOKUP(E605,Calendar!$A$2:$G$49,2,FALSE())</f>
        <v>30</v>
      </c>
      <c r="I605" s="95" t="n">
        <f aca="false">VLOOKUP(E605,'FWD Curves'!$A$3:$E$40,4,FALSE())</f>
        <v>2.99</v>
      </c>
      <c r="J605" s="86" t="n">
        <f aca="false">(I605-G605)*H605*F605</f>
        <v>4649.99999999999</v>
      </c>
    </row>
    <row r="606" customFormat="false" ht="12.75" hidden="false" customHeight="false" outlineLevel="0" collapsed="false">
      <c r="A606" s="81" t="n">
        <v>37204</v>
      </c>
      <c r="B606" s="81" t="s">
        <v>38</v>
      </c>
      <c r="C606" s="81" t="s">
        <v>39</v>
      </c>
      <c r="D606" s="83"/>
      <c r="E606" s="23" t="n">
        <v>37438</v>
      </c>
      <c r="F606" s="83" t="n">
        <v>-1000</v>
      </c>
      <c r="G606" s="84" t="n">
        <v>3.145</v>
      </c>
      <c r="H606" s="94" t="n">
        <f aca="false">VLOOKUP(E606,Calendar!$A$2:$G$49,2,FALSE())</f>
        <v>31</v>
      </c>
      <c r="I606" s="95" t="n">
        <f aca="false">VLOOKUP(E606,'FWD Curves'!$A$3:$E$40,4,FALSE())</f>
        <v>2.99</v>
      </c>
      <c r="J606" s="86" t="n">
        <f aca="false">(I606-G606)*H606*F606</f>
        <v>4804.99999999999</v>
      </c>
    </row>
    <row r="607" customFormat="false" ht="12.75" hidden="false" customHeight="false" outlineLevel="0" collapsed="false">
      <c r="A607" s="81" t="n">
        <v>37204</v>
      </c>
      <c r="B607" s="81" t="s">
        <v>38</v>
      </c>
      <c r="C607" s="81" t="s">
        <v>39</v>
      </c>
      <c r="D607" s="83"/>
      <c r="E607" s="23" t="n">
        <v>37469</v>
      </c>
      <c r="F607" s="83" t="n">
        <v>-1000</v>
      </c>
      <c r="G607" s="84" t="n">
        <v>3.145</v>
      </c>
      <c r="H607" s="94" t="n">
        <f aca="false">VLOOKUP(E607,Calendar!$A$2:$G$49,2,FALSE())</f>
        <v>31</v>
      </c>
      <c r="I607" s="95" t="n">
        <f aca="false">VLOOKUP(E607,'FWD Curves'!$A$3:$E$40,4,FALSE())</f>
        <v>2.99</v>
      </c>
      <c r="J607" s="86" t="n">
        <f aca="false">(I607-G607)*H607*F607</f>
        <v>4804.99999999999</v>
      </c>
    </row>
    <row r="608" customFormat="false" ht="12.75" hidden="false" customHeight="false" outlineLevel="0" collapsed="false">
      <c r="A608" s="81" t="n">
        <v>37204</v>
      </c>
      <c r="B608" s="81" t="s">
        <v>38</v>
      </c>
      <c r="C608" s="81" t="s">
        <v>39</v>
      </c>
      <c r="D608" s="83"/>
      <c r="E608" s="23" t="n">
        <v>37500</v>
      </c>
      <c r="F608" s="83" t="n">
        <v>-1000</v>
      </c>
      <c r="G608" s="84" t="n">
        <v>3.145</v>
      </c>
      <c r="H608" s="94" t="n">
        <f aca="false">VLOOKUP(E608,Calendar!$A$2:$G$49,2,FALSE())</f>
        <v>30</v>
      </c>
      <c r="I608" s="95" t="n">
        <f aca="false">VLOOKUP(E608,'FWD Curves'!$A$3:$E$40,4,FALSE())</f>
        <v>2.99</v>
      </c>
      <c r="J608" s="86" t="n">
        <f aca="false">(I608-G608)*H608*F608</f>
        <v>4649.99999999999</v>
      </c>
    </row>
    <row r="609" customFormat="false" ht="12.75" hidden="false" customHeight="false" outlineLevel="0" collapsed="false">
      <c r="A609" s="81" t="n">
        <v>37204</v>
      </c>
      <c r="B609" s="81" t="s">
        <v>38</v>
      </c>
      <c r="C609" s="81" t="s">
        <v>39</v>
      </c>
      <c r="D609" s="83"/>
      <c r="E609" s="23" t="n">
        <v>37530</v>
      </c>
      <c r="F609" s="83" t="n">
        <v>-1000</v>
      </c>
      <c r="G609" s="84" t="n">
        <v>3.145</v>
      </c>
      <c r="H609" s="94" t="n">
        <f aca="false">VLOOKUP(E609,Calendar!$A$2:$G$49,2,FALSE())</f>
        <v>31</v>
      </c>
      <c r="I609" s="95" t="n">
        <f aca="false">VLOOKUP(E609,'FWD Curves'!$A$3:$E$40,4,FALSE())</f>
        <v>2.99</v>
      </c>
      <c r="J609" s="86" t="n">
        <f aca="false">(I609-G609)*H609*F609</f>
        <v>4804.99999999999</v>
      </c>
    </row>
    <row r="610" customFormat="false" ht="12.75" hidden="false" customHeight="false" outlineLevel="0" collapsed="false">
      <c r="A610" s="81" t="n">
        <v>37204</v>
      </c>
      <c r="B610" s="81" t="s">
        <v>38</v>
      </c>
      <c r="C610" s="81" t="s">
        <v>39</v>
      </c>
      <c r="D610" s="83"/>
      <c r="E610" s="23" t="n">
        <v>37561</v>
      </c>
      <c r="F610" s="83" t="n">
        <v>-1000</v>
      </c>
      <c r="G610" s="84" t="n">
        <v>3.145</v>
      </c>
      <c r="H610" s="94" t="n">
        <f aca="false">VLOOKUP(E610,Calendar!$A$2:$G$49,2,FALSE())</f>
        <v>30</v>
      </c>
      <c r="I610" s="95" t="n">
        <f aca="false">VLOOKUP(E610,'FWD Curves'!$A$3:$E$40,4,FALSE())</f>
        <v>3.24</v>
      </c>
      <c r="J610" s="86" t="n">
        <f aca="false">(I610-G610)*H610*F610</f>
        <v>-2850.00000000001</v>
      </c>
    </row>
    <row r="611" customFormat="false" ht="12.75" hidden="false" customHeight="false" outlineLevel="0" collapsed="false">
      <c r="A611" s="81" t="n">
        <v>37204</v>
      </c>
      <c r="B611" s="81" t="s">
        <v>38</v>
      </c>
      <c r="C611" s="81" t="s">
        <v>39</v>
      </c>
      <c r="D611" s="83"/>
      <c r="E611" s="23" t="n">
        <v>37591</v>
      </c>
      <c r="F611" s="83" t="n">
        <v>-1000</v>
      </c>
      <c r="G611" s="84" t="n">
        <v>3.145</v>
      </c>
      <c r="H611" s="94" t="n">
        <f aca="false">VLOOKUP(E611,Calendar!$A$2:$G$49,2,FALSE())</f>
        <v>31</v>
      </c>
      <c r="I611" s="95" t="n">
        <f aca="false">VLOOKUP(E611,'FWD Curves'!$A$3:$E$40,4,FALSE())</f>
        <v>3.42</v>
      </c>
      <c r="J611" s="86" t="n">
        <f aca="false">(I611-G611)*H611*F611</f>
        <v>-8525</v>
      </c>
    </row>
    <row r="612" customFormat="false" ht="12.75" hidden="false" customHeight="false" outlineLevel="0" collapsed="false">
      <c r="A612" s="81" t="n">
        <v>37204</v>
      </c>
      <c r="B612" s="81" t="s">
        <v>38</v>
      </c>
      <c r="C612" s="81" t="s">
        <v>39</v>
      </c>
      <c r="D612" s="83"/>
      <c r="E612" s="23" t="n">
        <v>37257</v>
      </c>
      <c r="F612" s="83" t="n">
        <v>-1000</v>
      </c>
      <c r="G612" s="84" t="n">
        <v>3.18</v>
      </c>
      <c r="H612" s="94" t="n">
        <f aca="false">VLOOKUP(E612,Calendar!$A$2:$G$49,2,FALSE())</f>
        <v>31</v>
      </c>
      <c r="I612" s="95" t="n">
        <f aca="false">VLOOKUP(E612,'FWD Curves'!$A$3:$E$40,4,FALSE())</f>
        <v>2.915</v>
      </c>
      <c r="J612" s="86" t="n">
        <f aca="false">(I612-G612)*H612*F612</f>
        <v>8215</v>
      </c>
    </row>
    <row r="613" customFormat="false" ht="12.75" hidden="false" customHeight="false" outlineLevel="0" collapsed="false">
      <c r="A613" s="81" t="n">
        <v>37204</v>
      </c>
      <c r="B613" s="81" t="s">
        <v>38</v>
      </c>
      <c r="C613" s="81" t="s">
        <v>39</v>
      </c>
      <c r="D613" s="83"/>
      <c r="E613" s="23" t="n">
        <v>37288</v>
      </c>
      <c r="F613" s="83" t="n">
        <v>-1000</v>
      </c>
      <c r="G613" s="84" t="n">
        <v>3.18</v>
      </c>
      <c r="H613" s="94" t="n">
        <f aca="false">VLOOKUP(E613,Calendar!$A$2:$G$49,2,FALSE())</f>
        <v>28</v>
      </c>
      <c r="I613" s="95" t="n">
        <f aca="false">VLOOKUP(E613,'FWD Curves'!$A$3:$E$40,4,FALSE())</f>
        <v>2.97</v>
      </c>
      <c r="J613" s="86" t="n">
        <f aca="false">(I613-G613)*H613*F613</f>
        <v>5880</v>
      </c>
    </row>
    <row r="614" customFormat="false" ht="12.75" hidden="false" customHeight="false" outlineLevel="0" collapsed="false">
      <c r="A614" s="81" t="n">
        <v>37204</v>
      </c>
      <c r="B614" s="81" t="s">
        <v>38</v>
      </c>
      <c r="C614" s="81" t="s">
        <v>39</v>
      </c>
      <c r="D614" s="83"/>
      <c r="E614" s="23" t="n">
        <v>37316</v>
      </c>
      <c r="F614" s="83" t="n">
        <v>-1000</v>
      </c>
      <c r="G614" s="84" t="n">
        <v>3.18</v>
      </c>
      <c r="H614" s="94" t="n">
        <f aca="false">VLOOKUP(E614,Calendar!$A$2:$G$49,2,FALSE())</f>
        <v>31</v>
      </c>
      <c r="I614" s="95" t="n">
        <f aca="false">VLOOKUP(E614,'FWD Curves'!$A$3:$E$40,4,FALSE())</f>
        <v>2.935</v>
      </c>
      <c r="J614" s="86" t="n">
        <f aca="false">(I614-G614)*H614*F614</f>
        <v>7595</v>
      </c>
    </row>
    <row r="615" customFormat="false" ht="12.75" hidden="false" customHeight="false" outlineLevel="0" collapsed="false">
      <c r="A615" s="81" t="n">
        <v>37204</v>
      </c>
      <c r="B615" s="81" t="s">
        <v>38</v>
      </c>
      <c r="C615" s="81" t="s">
        <v>39</v>
      </c>
      <c r="D615" s="83"/>
      <c r="E615" s="23" t="n">
        <v>37347</v>
      </c>
      <c r="F615" s="83" t="n">
        <v>-1000</v>
      </c>
      <c r="G615" s="84" t="n">
        <v>3.18</v>
      </c>
      <c r="H615" s="94" t="n">
        <f aca="false">VLOOKUP(E615,Calendar!$A$2:$G$49,2,FALSE())</f>
        <v>30</v>
      </c>
      <c r="I615" s="95" t="n">
        <f aca="false">VLOOKUP(E615,'FWD Curves'!$A$3:$E$40,4,FALSE())</f>
        <v>2.99</v>
      </c>
      <c r="J615" s="86" t="n">
        <f aca="false">(I615-G615)*H615*F615</f>
        <v>5700</v>
      </c>
    </row>
    <row r="616" customFormat="false" ht="12.75" hidden="false" customHeight="false" outlineLevel="0" collapsed="false">
      <c r="A616" s="81" t="n">
        <v>37204</v>
      </c>
      <c r="B616" s="81" t="s">
        <v>38</v>
      </c>
      <c r="C616" s="81" t="s">
        <v>39</v>
      </c>
      <c r="D616" s="83"/>
      <c r="E616" s="23" t="n">
        <v>37377</v>
      </c>
      <c r="F616" s="83" t="n">
        <v>-1000</v>
      </c>
      <c r="G616" s="84" t="n">
        <v>3.18</v>
      </c>
      <c r="H616" s="94" t="n">
        <f aca="false">VLOOKUP(E616,Calendar!$A$2:$G$49,2,FALSE())</f>
        <v>31</v>
      </c>
      <c r="I616" s="95" t="n">
        <f aca="false">VLOOKUP(E616,'FWD Curves'!$A$3:$E$40,4,FALSE())</f>
        <v>2.99</v>
      </c>
      <c r="J616" s="86" t="n">
        <f aca="false">(I616-G616)*H616*F616</f>
        <v>5890</v>
      </c>
    </row>
    <row r="617" customFormat="false" ht="12.75" hidden="false" customHeight="false" outlineLevel="0" collapsed="false">
      <c r="A617" s="81" t="n">
        <v>37204</v>
      </c>
      <c r="B617" s="81" t="s">
        <v>38</v>
      </c>
      <c r="C617" s="81" t="s">
        <v>39</v>
      </c>
      <c r="D617" s="83"/>
      <c r="E617" s="23" t="n">
        <v>37408</v>
      </c>
      <c r="F617" s="83" t="n">
        <v>-1000</v>
      </c>
      <c r="G617" s="84" t="n">
        <v>3.18</v>
      </c>
      <c r="H617" s="94" t="n">
        <f aca="false">VLOOKUP(E617,Calendar!$A$2:$G$49,2,FALSE())</f>
        <v>30</v>
      </c>
      <c r="I617" s="95" t="n">
        <f aca="false">VLOOKUP(E617,'FWD Curves'!$A$3:$E$40,4,FALSE())</f>
        <v>2.99</v>
      </c>
      <c r="J617" s="86" t="n">
        <f aca="false">(I617-G617)*H617*F617</f>
        <v>5700</v>
      </c>
    </row>
    <row r="618" customFormat="false" ht="12.75" hidden="false" customHeight="false" outlineLevel="0" collapsed="false">
      <c r="A618" s="81" t="n">
        <v>37204</v>
      </c>
      <c r="B618" s="81" t="s">
        <v>38</v>
      </c>
      <c r="C618" s="81" t="s">
        <v>39</v>
      </c>
      <c r="D618" s="83"/>
      <c r="E618" s="23" t="n">
        <v>37438</v>
      </c>
      <c r="F618" s="83" t="n">
        <v>-1000</v>
      </c>
      <c r="G618" s="84" t="n">
        <v>3.18</v>
      </c>
      <c r="H618" s="94" t="n">
        <f aca="false">VLOOKUP(E618,Calendar!$A$2:$G$49,2,FALSE())</f>
        <v>31</v>
      </c>
      <c r="I618" s="95" t="n">
        <f aca="false">VLOOKUP(E618,'FWD Curves'!$A$3:$E$40,4,FALSE())</f>
        <v>2.99</v>
      </c>
      <c r="J618" s="86" t="n">
        <f aca="false">(I618-G618)*H618*F618</f>
        <v>5890</v>
      </c>
    </row>
    <row r="619" customFormat="false" ht="12.75" hidden="false" customHeight="false" outlineLevel="0" collapsed="false">
      <c r="A619" s="81" t="n">
        <v>37204</v>
      </c>
      <c r="B619" s="81" t="s">
        <v>38</v>
      </c>
      <c r="C619" s="81" t="s">
        <v>39</v>
      </c>
      <c r="D619" s="83"/>
      <c r="E619" s="23" t="n">
        <v>37469</v>
      </c>
      <c r="F619" s="83" t="n">
        <v>-1000</v>
      </c>
      <c r="G619" s="84" t="n">
        <v>3.18</v>
      </c>
      <c r="H619" s="94" t="n">
        <f aca="false">VLOOKUP(E619,Calendar!$A$2:$G$49,2,FALSE())</f>
        <v>31</v>
      </c>
      <c r="I619" s="95" t="n">
        <f aca="false">VLOOKUP(E619,'FWD Curves'!$A$3:$E$40,4,FALSE())</f>
        <v>2.99</v>
      </c>
      <c r="J619" s="86" t="n">
        <f aca="false">(I619-G619)*H619*F619</f>
        <v>5890</v>
      </c>
    </row>
    <row r="620" customFormat="false" ht="12.75" hidden="false" customHeight="false" outlineLevel="0" collapsed="false">
      <c r="A620" s="81" t="n">
        <v>37204</v>
      </c>
      <c r="B620" s="81" t="s">
        <v>38</v>
      </c>
      <c r="C620" s="81" t="s">
        <v>39</v>
      </c>
      <c r="D620" s="83"/>
      <c r="E620" s="23" t="n">
        <v>37500</v>
      </c>
      <c r="F620" s="83" t="n">
        <v>-1000</v>
      </c>
      <c r="G620" s="84" t="n">
        <v>3.18</v>
      </c>
      <c r="H620" s="94" t="n">
        <f aca="false">VLOOKUP(E620,Calendar!$A$2:$G$49,2,FALSE())</f>
        <v>30</v>
      </c>
      <c r="I620" s="95" t="n">
        <f aca="false">VLOOKUP(E620,'FWD Curves'!$A$3:$E$40,4,FALSE())</f>
        <v>2.99</v>
      </c>
      <c r="J620" s="86" t="n">
        <f aca="false">(I620-G620)*H620*F620</f>
        <v>5700</v>
      </c>
    </row>
    <row r="621" customFormat="false" ht="12.75" hidden="false" customHeight="false" outlineLevel="0" collapsed="false">
      <c r="A621" s="81" t="n">
        <v>37204</v>
      </c>
      <c r="B621" s="81" t="s">
        <v>38</v>
      </c>
      <c r="C621" s="81" t="s">
        <v>39</v>
      </c>
      <c r="D621" s="83"/>
      <c r="E621" s="23" t="n">
        <v>37530</v>
      </c>
      <c r="F621" s="83" t="n">
        <v>-1000</v>
      </c>
      <c r="G621" s="84" t="n">
        <v>3.18</v>
      </c>
      <c r="H621" s="94" t="n">
        <f aca="false">VLOOKUP(E621,Calendar!$A$2:$G$49,2,FALSE())</f>
        <v>31</v>
      </c>
      <c r="I621" s="95" t="n">
        <f aca="false">VLOOKUP(E621,'FWD Curves'!$A$3:$E$40,4,FALSE())</f>
        <v>2.99</v>
      </c>
      <c r="J621" s="86" t="n">
        <f aca="false">(I621-G621)*H621*F621</f>
        <v>5890</v>
      </c>
    </row>
    <row r="622" customFormat="false" ht="12.75" hidden="false" customHeight="false" outlineLevel="0" collapsed="false">
      <c r="A622" s="81" t="n">
        <v>37204</v>
      </c>
      <c r="B622" s="81" t="s">
        <v>38</v>
      </c>
      <c r="C622" s="81" t="s">
        <v>39</v>
      </c>
      <c r="D622" s="83"/>
      <c r="E622" s="23" t="n">
        <v>37561</v>
      </c>
      <c r="F622" s="83" t="n">
        <v>-1000</v>
      </c>
      <c r="G622" s="84" t="n">
        <v>3.18</v>
      </c>
      <c r="H622" s="94" t="n">
        <f aca="false">VLOOKUP(E622,Calendar!$A$2:$G$49,2,FALSE())</f>
        <v>30</v>
      </c>
      <c r="I622" s="95" t="n">
        <f aca="false">VLOOKUP(E622,'FWD Curves'!$A$3:$E$40,4,FALSE())</f>
        <v>3.24</v>
      </c>
      <c r="J622" s="86" t="n">
        <f aca="false">(I622-G622)*H622*F622</f>
        <v>-1800</v>
      </c>
    </row>
    <row r="623" customFormat="false" ht="12.75" hidden="false" customHeight="false" outlineLevel="0" collapsed="false">
      <c r="A623" s="81" t="n">
        <v>37204</v>
      </c>
      <c r="B623" s="81" t="s">
        <v>38</v>
      </c>
      <c r="C623" s="81" t="s">
        <v>39</v>
      </c>
      <c r="D623" s="83"/>
      <c r="E623" s="23" t="n">
        <v>37591</v>
      </c>
      <c r="F623" s="83" t="n">
        <v>-1000</v>
      </c>
      <c r="G623" s="84" t="n">
        <v>3.18</v>
      </c>
      <c r="H623" s="94" t="n">
        <f aca="false">VLOOKUP(E623,Calendar!$A$2:$G$49,2,FALSE())</f>
        <v>31</v>
      </c>
      <c r="I623" s="95" t="n">
        <f aca="false">VLOOKUP(E623,'FWD Curves'!$A$3:$E$40,4,FALSE())</f>
        <v>3.42</v>
      </c>
      <c r="J623" s="86" t="n">
        <f aca="false">(I623-G623)*H623*F623</f>
        <v>-7439.99999999999</v>
      </c>
    </row>
    <row r="624" customFormat="false" ht="12.75" hidden="false" customHeight="false" outlineLevel="0" collapsed="false">
      <c r="A624" s="81" t="n">
        <v>37206</v>
      </c>
      <c r="B624" s="81" t="s">
        <v>38</v>
      </c>
      <c r="C624" s="81" t="s">
        <v>39</v>
      </c>
      <c r="D624" s="83"/>
      <c r="E624" s="23" t="n">
        <v>37226</v>
      </c>
      <c r="F624" s="83" t="n">
        <v>2500</v>
      </c>
      <c r="G624" s="84" t="n">
        <v>2.86</v>
      </c>
      <c r="H624" s="94" t="n">
        <f aca="false">VLOOKUP(E624,Calendar!$A$2:$G$49,2,FALSE())</f>
        <v>31</v>
      </c>
      <c r="I624" s="95" t="n">
        <f aca="false">VLOOKUP(E624,'FWD Curves'!$A$3:$E$40,4,FALSE())</f>
        <v>2.606</v>
      </c>
      <c r="J624" s="86" t="n">
        <f aca="false">(I624-G624)*H624*F624</f>
        <v>-19685</v>
      </c>
    </row>
    <row r="625" customFormat="false" ht="12.75" hidden="false" customHeight="false" outlineLevel="0" collapsed="false">
      <c r="A625" s="81" t="n">
        <v>37207</v>
      </c>
      <c r="B625" s="81" t="s">
        <v>38</v>
      </c>
      <c r="C625" s="81" t="s">
        <v>39</v>
      </c>
      <c r="D625" s="83"/>
      <c r="E625" s="23" t="n">
        <v>37226</v>
      </c>
      <c r="F625" s="83" t="n">
        <v>2500</v>
      </c>
      <c r="G625" s="84" t="n">
        <v>2.8</v>
      </c>
      <c r="H625" s="94" t="n">
        <f aca="false">VLOOKUP(E625,Calendar!$A$2:$G$49,2,FALSE())</f>
        <v>31</v>
      </c>
      <c r="I625" s="95" t="n">
        <f aca="false">VLOOKUP(E625,'FWD Curves'!$A$3:$E$40,4,FALSE())</f>
        <v>2.606</v>
      </c>
      <c r="J625" s="86" t="n">
        <f aca="false">(I625-G625)*H625*F625</f>
        <v>-15035</v>
      </c>
    </row>
    <row r="626" customFormat="false" ht="12.75" hidden="false" customHeight="false" outlineLevel="0" collapsed="false">
      <c r="A626" s="81" t="n">
        <v>37207</v>
      </c>
      <c r="B626" s="81" t="s">
        <v>38</v>
      </c>
      <c r="C626" s="81" t="s">
        <v>39</v>
      </c>
      <c r="D626" s="83"/>
      <c r="E626" s="23" t="n">
        <v>37226</v>
      </c>
      <c r="F626" s="83" t="n">
        <v>2500</v>
      </c>
      <c r="G626" s="84" t="n">
        <v>2.8</v>
      </c>
      <c r="H626" s="94" t="n">
        <f aca="false">VLOOKUP(E626,Calendar!$A$2:$G$49,2,FALSE())</f>
        <v>31</v>
      </c>
      <c r="I626" s="95" t="n">
        <f aca="false">VLOOKUP(E626,'FWD Curves'!$A$3:$E$40,4,FALSE())</f>
        <v>2.606</v>
      </c>
      <c r="J626" s="86" t="n">
        <f aca="false">(I626-G626)*H626*F626</f>
        <v>-15035</v>
      </c>
    </row>
    <row r="627" customFormat="false" ht="12.75" hidden="false" customHeight="false" outlineLevel="0" collapsed="false">
      <c r="A627" s="81" t="n">
        <v>37207</v>
      </c>
      <c r="B627" s="81" t="s">
        <v>38</v>
      </c>
      <c r="C627" s="81" t="s">
        <v>39</v>
      </c>
      <c r="D627" s="83"/>
      <c r="E627" s="23" t="n">
        <v>37226</v>
      </c>
      <c r="F627" s="83" t="n">
        <v>2500</v>
      </c>
      <c r="G627" s="84" t="n">
        <v>2.8</v>
      </c>
      <c r="H627" s="94" t="n">
        <f aca="false">VLOOKUP(E627,Calendar!$A$2:$G$49,2,FALSE())</f>
        <v>31</v>
      </c>
      <c r="I627" s="95" t="n">
        <f aca="false">VLOOKUP(E627,'FWD Curves'!$A$3:$E$40,4,FALSE())</f>
        <v>2.606</v>
      </c>
      <c r="J627" s="86" t="n">
        <f aca="false">(I627-G627)*H627*F627</f>
        <v>-15035</v>
      </c>
    </row>
    <row r="628" customFormat="false" ht="12.75" hidden="false" customHeight="false" outlineLevel="0" collapsed="false">
      <c r="A628" s="81" t="n">
        <v>37207</v>
      </c>
      <c r="B628" s="81" t="s">
        <v>38</v>
      </c>
      <c r="C628" s="81" t="s">
        <v>39</v>
      </c>
      <c r="D628" s="83"/>
      <c r="E628" s="23" t="n">
        <v>37226</v>
      </c>
      <c r="F628" s="83" t="n">
        <v>5000</v>
      </c>
      <c r="G628" s="84" t="n">
        <v>2.8</v>
      </c>
      <c r="H628" s="94" t="n">
        <f aca="false">VLOOKUP(E628,Calendar!$A$2:$G$49,2,FALSE())</f>
        <v>31</v>
      </c>
      <c r="I628" s="95" t="n">
        <f aca="false">VLOOKUP(E628,'FWD Curves'!$A$3:$E$40,4,FALSE())</f>
        <v>2.606</v>
      </c>
      <c r="J628" s="86" t="n">
        <f aca="false">(I628-G628)*H628*F628</f>
        <v>-30070</v>
      </c>
    </row>
    <row r="629" customFormat="false" ht="12.75" hidden="false" customHeight="false" outlineLevel="0" collapsed="false">
      <c r="A629" s="81" t="n">
        <v>37207</v>
      </c>
      <c r="B629" s="81" t="s">
        <v>38</v>
      </c>
      <c r="C629" s="81" t="s">
        <v>39</v>
      </c>
      <c r="D629" s="83"/>
      <c r="E629" s="23" t="n">
        <v>37257</v>
      </c>
      <c r="F629" s="83" t="n">
        <v>1000</v>
      </c>
      <c r="G629" s="84" t="n">
        <v>3.11</v>
      </c>
      <c r="H629" s="94" t="n">
        <f aca="false">VLOOKUP(E629,Calendar!$A$2:$G$49,2,FALSE())</f>
        <v>31</v>
      </c>
      <c r="I629" s="95" t="n">
        <f aca="false">VLOOKUP(E629,'FWD Curves'!$A$3:$E$40,4,FALSE())</f>
        <v>2.915</v>
      </c>
      <c r="J629" s="86" t="n">
        <f aca="false">(I629-G629)*H629*F629</f>
        <v>-6044.99999999999</v>
      </c>
    </row>
    <row r="630" customFormat="false" ht="12.75" hidden="false" customHeight="false" outlineLevel="0" collapsed="false">
      <c r="A630" s="81" t="n">
        <v>37207</v>
      </c>
      <c r="B630" s="81" t="s">
        <v>38</v>
      </c>
      <c r="C630" s="81" t="s">
        <v>39</v>
      </c>
      <c r="D630" s="83"/>
      <c r="E630" s="23" t="n">
        <v>37288</v>
      </c>
      <c r="F630" s="83" t="n">
        <v>1000</v>
      </c>
      <c r="G630" s="84" t="n">
        <v>3.11</v>
      </c>
      <c r="H630" s="94" t="n">
        <f aca="false">VLOOKUP(E630,Calendar!$A$2:$G$49,2,FALSE())</f>
        <v>28</v>
      </c>
      <c r="I630" s="95" t="n">
        <f aca="false">VLOOKUP(E630,'FWD Curves'!$A$3:$E$40,4,FALSE())</f>
        <v>2.97</v>
      </c>
      <c r="J630" s="86" t="n">
        <f aca="false">(I630-G630)*H630*F630</f>
        <v>-3919.99999999999</v>
      </c>
    </row>
    <row r="631" customFormat="false" ht="12.75" hidden="false" customHeight="false" outlineLevel="0" collapsed="false">
      <c r="A631" s="81" t="n">
        <v>37207</v>
      </c>
      <c r="B631" s="81" t="s">
        <v>38</v>
      </c>
      <c r="C631" s="81" t="s">
        <v>39</v>
      </c>
      <c r="D631" s="83"/>
      <c r="E631" s="23" t="n">
        <v>37316</v>
      </c>
      <c r="F631" s="83" t="n">
        <v>1000</v>
      </c>
      <c r="G631" s="84" t="n">
        <v>3.11</v>
      </c>
      <c r="H631" s="94" t="n">
        <f aca="false">VLOOKUP(E631,Calendar!$A$2:$G$49,2,FALSE())</f>
        <v>31</v>
      </c>
      <c r="I631" s="95" t="n">
        <f aca="false">VLOOKUP(E631,'FWD Curves'!$A$3:$E$40,4,FALSE())</f>
        <v>2.935</v>
      </c>
      <c r="J631" s="86" t="n">
        <f aca="false">(I631-G631)*H631*F631</f>
        <v>-5424.99999999999</v>
      </c>
    </row>
    <row r="632" customFormat="false" ht="12.75" hidden="false" customHeight="false" outlineLevel="0" collapsed="false">
      <c r="A632" s="81" t="n">
        <v>37207</v>
      </c>
      <c r="B632" s="81" t="s">
        <v>38</v>
      </c>
      <c r="C632" s="81" t="s">
        <v>39</v>
      </c>
      <c r="D632" s="83"/>
      <c r="E632" s="23" t="n">
        <v>37347</v>
      </c>
      <c r="F632" s="83" t="n">
        <v>1000</v>
      </c>
      <c r="G632" s="84" t="n">
        <v>3.11</v>
      </c>
      <c r="H632" s="94" t="n">
        <f aca="false">VLOOKUP(E632,Calendar!$A$2:$G$49,2,FALSE())</f>
        <v>30</v>
      </c>
      <c r="I632" s="95" t="n">
        <f aca="false">VLOOKUP(E632,'FWD Curves'!$A$3:$E$40,4,FALSE())</f>
        <v>2.99</v>
      </c>
      <c r="J632" s="86" t="n">
        <f aca="false">(I632-G632)*H632*F632</f>
        <v>-3599.99999999999</v>
      </c>
    </row>
    <row r="633" customFormat="false" ht="12.75" hidden="false" customHeight="false" outlineLevel="0" collapsed="false">
      <c r="A633" s="81" t="n">
        <v>37207</v>
      </c>
      <c r="B633" s="81" t="s">
        <v>38</v>
      </c>
      <c r="C633" s="81" t="s">
        <v>39</v>
      </c>
      <c r="D633" s="83"/>
      <c r="E633" s="23" t="n">
        <v>37377</v>
      </c>
      <c r="F633" s="83" t="n">
        <v>1000</v>
      </c>
      <c r="G633" s="84" t="n">
        <v>3.11</v>
      </c>
      <c r="H633" s="94" t="n">
        <f aca="false">VLOOKUP(E633,Calendar!$A$2:$G$49,2,FALSE())</f>
        <v>31</v>
      </c>
      <c r="I633" s="95" t="n">
        <f aca="false">VLOOKUP(E633,'FWD Curves'!$A$3:$E$40,4,FALSE())</f>
        <v>2.99</v>
      </c>
      <c r="J633" s="86" t="n">
        <f aca="false">(I633-G633)*H633*F633</f>
        <v>-3719.99999999999</v>
      </c>
    </row>
    <row r="634" customFormat="false" ht="12.75" hidden="false" customHeight="false" outlineLevel="0" collapsed="false">
      <c r="A634" s="81" t="n">
        <v>37207</v>
      </c>
      <c r="B634" s="81" t="s">
        <v>38</v>
      </c>
      <c r="C634" s="81" t="s">
        <v>39</v>
      </c>
      <c r="D634" s="83"/>
      <c r="E634" s="23" t="n">
        <v>37408</v>
      </c>
      <c r="F634" s="83" t="n">
        <v>1000</v>
      </c>
      <c r="G634" s="84" t="n">
        <v>3.11</v>
      </c>
      <c r="H634" s="94" t="n">
        <f aca="false">VLOOKUP(E634,Calendar!$A$2:$G$49,2,FALSE())</f>
        <v>30</v>
      </c>
      <c r="I634" s="95" t="n">
        <f aca="false">VLOOKUP(E634,'FWD Curves'!$A$3:$E$40,4,FALSE())</f>
        <v>2.99</v>
      </c>
      <c r="J634" s="86" t="n">
        <f aca="false">(I634-G634)*H634*F634</f>
        <v>-3599.99999999999</v>
      </c>
    </row>
    <row r="635" customFormat="false" ht="12.75" hidden="false" customHeight="false" outlineLevel="0" collapsed="false">
      <c r="A635" s="81" t="n">
        <v>37207</v>
      </c>
      <c r="B635" s="81" t="s">
        <v>38</v>
      </c>
      <c r="C635" s="81" t="s">
        <v>39</v>
      </c>
      <c r="D635" s="83"/>
      <c r="E635" s="23" t="n">
        <v>37438</v>
      </c>
      <c r="F635" s="83" t="n">
        <v>1000</v>
      </c>
      <c r="G635" s="84" t="n">
        <v>3.11</v>
      </c>
      <c r="H635" s="94" t="n">
        <f aca="false">VLOOKUP(E635,Calendar!$A$2:$G$49,2,FALSE())</f>
        <v>31</v>
      </c>
      <c r="I635" s="95" t="n">
        <f aca="false">VLOOKUP(E635,'FWD Curves'!$A$3:$E$40,4,FALSE())</f>
        <v>2.99</v>
      </c>
      <c r="J635" s="86" t="n">
        <f aca="false">(I635-G635)*H635*F635</f>
        <v>-3719.99999999999</v>
      </c>
    </row>
    <row r="636" customFormat="false" ht="12.75" hidden="false" customHeight="false" outlineLevel="0" collapsed="false">
      <c r="A636" s="81" t="n">
        <v>37207</v>
      </c>
      <c r="B636" s="81" t="s">
        <v>38</v>
      </c>
      <c r="C636" s="81" t="s">
        <v>39</v>
      </c>
      <c r="D636" s="83"/>
      <c r="E636" s="23" t="n">
        <v>37469</v>
      </c>
      <c r="F636" s="83" t="n">
        <v>1000</v>
      </c>
      <c r="G636" s="84" t="n">
        <v>3.11</v>
      </c>
      <c r="H636" s="94" t="n">
        <f aca="false">VLOOKUP(E636,Calendar!$A$2:$G$49,2,FALSE())</f>
        <v>31</v>
      </c>
      <c r="I636" s="95" t="n">
        <f aca="false">VLOOKUP(E636,'FWD Curves'!$A$3:$E$40,4,FALSE())</f>
        <v>2.99</v>
      </c>
      <c r="J636" s="86" t="n">
        <f aca="false">(I636-G636)*H636*F636</f>
        <v>-3719.99999999999</v>
      </c>
    </row>
    <row r="637" customFormat="false" ht="12.75" hidden="false" customHeight="false" outlineLevel="0" collapsed="false">
      <c r="A637" s="81" t="n">
        <v>37207</v>
      </c>
      <c r="B637" s="81" t="s">
        <v>38</v>
      </c>
      <c r="C637" s="81" t="s">
        <v>39</v>
      </c>
      <c r="D637" s="83"/>
      <c r="E637" s="23" t="n">
        <v>37500</v>
      </c>
      <c r="F637" s="83" t="n">
        <v>1000</v>
      </c>
      <c r="G637" s="84" t="n">
        <v>3.11</v>
      </c>
      <c r="H637" s="94" t="n">
        <f aca="false">VLOOKUP(E637,Calendar!$A$2:$G$49,2,FALSE())</f>
        <v>30</v>
      </c>
      <c r="I637" s="95" t="n">
        <f aca="false">VLOOKUP(E637,'FWD Curves'!$A$3:$E$40,4,FALSE())</f>
        <v>2.99</v>
      </c>
      <c r="J637" s="86" t="n">
        <f aca="false">(I637-G637)*H637*F637</f>
        <v>-3599.99999999999</v>
      </c>
    </row>
    <row r="638" customFormat="false" ht="12.75" hidden="false" customHeight="false" outlineLevel="0" collapsed="false">
      <c r="A638" s="81" t="n">
        <v>37207</v>
      </c>
      <c r="B638" s="81" t="s">
        <v>38</v>
      </c>
      <c r="C638" s="81" t="s">
        <v>39</v>
      </c>
      <c r="D638" s="83"/>
      <c r="E638" s="23" t="n">
        <v>37530</v>
      </c>
      <c r="F638" s="83" t="n">
        <v>1000</v>
      </c>
      <c r="G638" s="84" t="n">
        <v>3.11</v>
      </c>
      <c r="H638" s="94" t="n">
        <f aca="false">VLOOKUP(E638,Calendar!$A$2:$G$49,2,FALSE())</f>
        <v>31</v>
      </c>
      <c r="I638" s="95" t="n">
        <f aca="false">VLOOKUP(E638,'FWD Curves'!$A$3:$E$40,4,FALSE())</f>
        <v>2.99</v>
      </c>
      <c r="J638" s="86" t="n">
        <f aca="false">(I638-G638)*H638*F638</f>
        <v>-3719.99999999999</v>
      </c>
    </row>
    <row r="639" customFormat="false" ht="12.75" hidden="false" customHeight="false" outlineLevel="0" collapsed="false">
      <c r="A639" s="81" t="n">
        <v>37207</v>
      </c>
      <c r="B639" s="81" t="s">
        <v>38</v>
      </c>
      <c r="C639" s="81" t="s">
        <v>39</v>
      </c>
      <c r="D639" s="83"/>
      <c r="E639" s="23" t="n">
        <v>37561</v>
      </c>
      <c r="F639" s="83" t="n">
        <v>1000</v>
      </c>
      <c r="G639" s="84" t="n">
        <v>3.11</v>
      </c>
      <c r="H639" s="94" t="n">
        <f aca="false">VLOOKUP(E639,Calendar!$A$2:$G$49,2,FALSE())</f>
        <v>30</v>
      </c>
      <c r="I639" s="95" t="n">
        <f aca="false">VLOOKUP(E639,'FWD Curves'!$A$3:$E$40,4,FALSE())</f>
        <v>3.24</v>
      </c>
      <c r="J639" s="86" t="n">
        <f aca="false">(I639-G639)*H639*F639</f>
        <v>3900.00000000001</v>
      </c>
    </row>
    <row r="640" customFormat="false" ht="12.75" hidden="false" customHeight="false" outlineLevel="0" collapsed="false">
      <c r="A640" s="81" t="n">
        <v>37207</v>
      </c>
      <c r="B640" s="81" t="s">
        <v>38</v>
      </c>
      <c r="C640" s="81" t="s">
        <v>39</v>
      </c>
      <c r="D640" s="83"/>
      <c r="E640" s="23" t="n">
        <v>37591</v>
      </c>
      <c r="F640" s="83" t="n">
        <v>1000</v>
      </c>
      <c r="G640" s="84" t="n">
        <v>3.11</v>
      </c>
      <c r="H640" s="94" t="n">
        <f aca="false">VLOOKUP(E640,Calendar!$A$2:$G$49,2,FALSE())</f>
        <v>31</v>
      </c>
      <c r="I640" s="95" t="n">
        <f aca="false">VLOOKUP(E640,'FWD Curves'!$A$3:$E$40,4,FALSE())</f>
        <v>3.42</v>
      </c>
      <c r="J640" s="86" t="n">
        <f aca="false">(I640-G640)*H640*F640</f>
        <v>9610</v>
      </c>
    </row>
    <row r="641" customFormat="false" ht="12.75" hidden="false" customHeight="false" outlineLevel="0" collapsed="false">
      <c r="A641" s="81" t="n">
        <v>37207</v>
      </c>
      <c r="B641" s="81" t="s">
        <v>38</v>
      </c>
      <c r="C641" s="81" t="s">
        <v>39</v>
      </c>
      <c r="D641" s="83"/>
      <c r="E641" s="23" t="n">
        <v>37257</v>
      </c>
      <c r="F641" s="83" t="n">
        <v>1000</v>
      </c>
      <c r="G641" s="84" t="n">
        <v>3.105</v>
      </c>
      <c r="H641" s="94" t="n">
        <f aca="false">VLOOKUP(E641,Calendar!$A$2:$G$49,2,FALSE())</f>
        <v>31</v>
      </c>
      <c r="I641" s="95" t="n">
        <f aca="false">VLOOKUP(E641,'FWD Curves'!$A$3:$E$40,4,FALSE())</f>
        <v>2.915</v>
      </c>
      <c r="J641" s="86" t="n">
        <f aca="false">(I641-G641)*H641*F641</f>
        <v>-5890</v>
      </c>
    </row>
    <row r="642" customFormat="false" ht="12.75" hidden="false" customHeight="false" outlineLevel="0" collapsed="false">
      <c r="A642" s="81" t="n">
        <v>37207</v>
      </c>
      <c r="B642" s="81" t="s">
        <v>38</v>
      </c>
      <c r="C642" s="81" t="s">
        <v>39</v>
      </c>
      <c r="D642" s="83"/>
      <c r="E642" s="23" t="n">
        <v>37288</v>
      </c>
      <c r="F642" s="83" t="n">
        <v>1000</v>
      </c>
      <c r="G642" s="84" t="n">
        <v>3.105</v>
      </c>
      <c r="H642" s="94" t="n">
        <f aca="false">VLOOKUP(E642,Calendar!$A$2:$G$49,2,FALSE())</f>
        <v>28</v>
      </c>
      <c r="I642" s="95" t="n">
        <f aca="false">VLOOKUP(E642,'FWD Curves'!$A$3:$E$40,4,FALSE())</f>
        <v>2.97</v>
      </c>
      <c r="J642" s="86" t="n">
        <f aca="false">(I642-G642)*H642*F642</f>
        <v>-3779.99999999999</v>
      </c>
    </row>
    <row r="643" customFormat="false" ht="12.75" hidden="false" customHeight="false" outlineLevel="0" collapsed="false">
      <c r="A643" s="81" t="n">
        <v>37207</v>
      </c>
      <c r="B643" s="81" t="s">
        <v>38</v>
      </c>
      <c r="C643" s="81" t="s">
        <v>39</v>
      </c>
      <c r="D643" s="83"/>
      <c r="E643" s="23" t="n">
        <v>37316</v>
      </c>
      <c r="F643" s="83" t="n">
        <v>1000</v>
      </c>
      <c r="G643" s="84" t="n">
        <v>3.105</v>
      </c>
      <c r="H643" s="94" t="n">
        <f aca="false">VLOOKUP(E643,Calendar!$A$2:$G$49,2,FALSE())</f>
        <v>31</v>
      </c>
      <c r="I643" s="95" t="n">
        <f aca="false">VLOOKUP(E643,'FWD Curves'!$A$3:$E$40,4,FALSE())</f>
        <v>2.935</v>
      </c>
      <c r="J643" s="86" t="n">
        <f aca="false">(I643-G643)*H643*F643</f>
        <v>-5270</v>
      </c>
    </row>
    <row r="644" customFormat="false" ht="12.75" hidden="false" customHeight="false" outlineLevel="0" collapsed="false">
      <c r="A644" s="81" t="n">
        <v>37207</v>
      </c>
      <c r="B644" s="81" t="s">
        <v>38</v>
      </c>
      <c r="C644" s="81" t="s">
        <v>39</v>
      </c>
      <c r="D644" s="83"/>
      <c r="E644" s="23" t="n">
        <v>37347</v>
      </c>
      <c r="F644" s="83" t="n">
        <v>1000</v>
      </c>
      <c r="G644" s="84" t="n">
        <v>3.105</v>
      </c>
      <c r="H644" s="94" t="n">
        <f aca="false">VLOOKUP(E644,Calendar!$A$2:$G$49,2,FALSE())</f>
        <v>30</v>
      </c>
      <c r="I644" s="95" t="n">
        <f aca="false">VLOOKUP(E644,'FWD Curves'!$A$3:$E$40,4,FALSE())</f>
        <v>2.99</v>
      </c>
      <c r="J644" s="86" t="n">
        <f aca="false">(I644-G644)*H644*F644</f>
        <v>-3449.99999999999</v>
      </c>
    </row>
    <row r="645" customFormat="false" ht="12.75" hidden="false" customHeight="false" outlineLevel="0" collapsed="false">
      <c r="A645" s="81" t="n">
        <v>37207</v>
      </c>
      <c r="B645" s="81" t="s">
        <v>38</v>
      </c>
      <c r="C645" s="81" t="s">
        <v>39</v>
      </c>
      <c r="D645" s="83"/>
      <c r="E645" s="23" t="n">
        <v>37377</v>
      </c>
      <c r="F645" s="83" t="n">
        <v>1000</v>
      </c>
      <c r="G645" s="84" t="n">
        <v>3.105</v>
      </c>
      <c r="H645" s="94" t="n">
        <f aca="false">VLOOKUP(E645,Calendar!$A$2:$G$49,2,FALSE())</f>
        <v>31</v>
      </c>
      <c r="I645" s="95" t="n">
        <f aca="false">VLOOKUP(E645,'FWD Curves'!$A$3:$E$40,4,FALSE())</f>
        <v>2.99</v>
      </c>
      <c r="J645" s="86" t="n">
        <f aca="false">(I645-G645)*H645*F645</f>
        <v>-3564.99999999999</v>
      </c>
    </row>
    <row r="646" customFormat="false" ht="12.75" hidden="false" customHeight="false" outlineLevel="0" collapsed="false">
      <c r="A646" s="81" t="n">
        <v>37207</v>
      </c>
      <c r="B646" s="81" t="s">
        <v>38</v>
      </c>
      <c r="C646" s="81" t="s">
        <v>39</v>
      </c>
      <c r="D646" s="83"/>
      <c r="E646" s="23" t="n">
        <v>37408</v>
      </c>
      <c r="F646" s="83" t="n">
        <v>1000</v>
      </c>
      <c r="G646" s="84" t="n">
        <v>3.105</v>
      </c>
      <c r="H646" s="94" t="n">
        <f aca="false">VLOOKUP(E646,Calendar!$A$2:$G$49,2,FALSE())</f>
        <v>30</v>
      </c>
      <c r="I646" s="95" t="n">
        <f aca="false">VLOOKUP(E646,'FWD Curves'!$A$3:$E$40,4,FALSE())</f>
        <v>2.99</v>
      </c>
      <c r="J646" s="86" t="n">
        <f aca="false">(I646-G646)*H646*F646</f>
        <v>-3449.99999999999</v>
      </c>
    </row>
    <row r="647" customFormat="false" ht="12.75" hidden="false" customHeight="false" outlineLevel="0" collapsed="false">
      <c r="A647" s="81" t="n">
        <v>37207</v>
      </c>
      <c r="B647" s="81" t="s">
        <v>38</v>
      </c>
      <c r="C647" s="81" t="s">
        <v>39</v>
      </c>
      <c r="D647" s="83"/>
      <c r="E647" s="23" t="n">
        <v>37438</v>
      </c>
      <c r="F647" s="83" t="n">
        <v>1000</v>
      </c>
      <c r="G647" s="84" t="n">
        <v>3.105</v>
      </c>
      <c r="H647" s="94" t="n">
        <f aca="false">VLOOKUP(E647,Calendar!$A$2:$G$49,2,FALSE())</f>
        <v>31</v>
      </c>
      <c r="I647" s="95" t="n">
        <f aca="false">VLOOKUP(E647,'FWD Curves'!$A$3:$E$40,4,FALSE())</f>
        <v>2.99</v>
      </c>
      <c r="J647" s="86" t="n">
        <f aca="false">(I647-G647)*H647*F647</f>
        <v>-3564.99999999999</v>
      </c>
    </row>
    <row r="648" customFormat="false" ht="12.75" hidden="false" customHeight="false" outlineLevel="0" collapsed="false">
      <c r="A648" s="81" t="n">
        <v>37207</v>
      </c>
      <c r="B648" s="81" t="s">
        <v>38</v>
      </c>
      <c r="C648" s="81" t="s">
        <v>39</v>
      </c>
      <c r="D648" s="83"/>
      <c r="E648" s="23" t="n">
        <v>37469</v>
      </c>
      <c r="F648" s="83" t="n">
        <v>1000</v>
      </c>
      <c r="G648" s="84" t="n">
        <v>3.105</v>
      </c>
      <c r="H648" s="94" t="n">
        <f aca="false">VLOOKUP(E648,Calendar!$A$2:$G$49,2,FALSE())</f>
        <v>31</v>
      </c>
      <c r="I648" s="95" t="n">
        <f aca="false">VLOOKUP(E648,'FWD Curves'!$A$3:$E$40,4,FALSE())</f>
        <v>2.99</v>
      </c>
      <c r="J648" s="86" t="n">
        <f aca="false">(I648-G648)*H648*F648</f>
        <v>-3564.99999999999</v>
      </c>
    </row>
    <row r="649" customFormat="false" ht="12.75" hidden="false" customHeight="false" outlineLevel="0" collapsed="false">
      <c r="A649" s="81" t="n">
        <v>37207</v>
      </c>
      <c r="B649" s="81" t="s">
        <v>38</v>
      </c>
      <c r="C649" s="81" t="s">
        <v>39</v>
      </c>
      <c r="D649" s="83"/>
      <c r="E649" s="23" t="n">
        <v>37500</v>
      </c>
      <c r="F649" s="83" t="n">
        <v>1000</v>
      </c>
      <c r="G649" s="84" t="n">
        <v>3.105</v>
      </c>
      <c r="H649" s="94" t="n">
        <f aca="false">VLOOKUP(E649,Calendar!$A$2:$G$49,2,FALSE())</f>
        <v>30</v>
      </c>
      <c r="I649" s="95" t="n">
        <f aca="false">VLOOKUP(E649,'FWD Curves'!$A$3:$E$40,4,FALSE())</f>
        <v>2.99</v>
      </c>
      <c r="J649" s="86" t="n">
        <f aca="false">(I649-G649)*H649*F649</f>
        <v>-3449.99999999999</v>
      </c>
    </row>
    <row r="650" customFormat="false" ht="12.75" hidden="false" customHeight="false" outlineLevel="0" collapsed="false">
      <c r="A650" s="81" t="n">
        <v>37207</v>
      </c>
      <c r="B650" s="81" t="s">
        <v>38</v>
      </c>
      <c r="C650" s="81" t="s">
        <v>39</v>
      </c>
      <c r="D650" s="83"/>
      <c r="E650" s="23" t="n">
        <v>37530</v>
      </c>
      <c r="F650" s="83" t="n">
        <v>1000</v>
      </c>
      <c r="G650" s="84" t="n">
        <v>3.105</v>
      </c>
      <c r="H650" s="94" t="n">
        <f aca="false">VLOOKUP(E650,Calendar!$A$2:$G$49,2,FALSE())</f>
        <v>31</v>
      </c>
      <c r="I650" s="95" t="n">
        <f aca="false">VLOOKUP(E650,'FWD Curves'!$A$3:$E$40,4,FALSE())</f>
        <v>2.99</v>
      </c>
      <c r="J650" s="86" t="n">
        <f aca="false">(I650-G650)*H650*F650</f>
        <v>-3564.99999999999</v>
      </c>
    </row>
    <row r="651" customFormat="false" ht="12.75" hidden="false" customHeight="false" outlineLevel="0" collapsed="false">
      <c r="A651" s="81" t="n">
        <v>37207</v>
      </c>
      <c r="B651" s="81" t="s">
        <v>38</v>
      </c>
      <c r="C651" s="81" t="s">
        <v>39</v>
      </c>
      <c r="D651" s="83"/>
      <c r="E651" s="23" t="n">
        <v>37561</v>
      </c>
      <c r="F651" s="83" t="n">
        <v>1000</v>
      </c>
      <c r="G651" s="84" t="n">
        <v>3.105</v>
      </c>
      <c r="H651" s="94" t="n">
        <f aca="false">VLOOKUP(E651,Calendar!$A$2:$G$49,2,FALSE())</f>
        <v>30</v>
      </c>
      <c r="I651" s="95" t="n">
        <f aca="false">VLOOKUP(E651,'FWD Curves'!$A$3:$E$40,4,FALSE())</f>
        <v>3.24</v>
      </c>
      <c r="J651" s="86" t="n">
        <f aca="false">(I651-G651)*H651*F651</f>
        <v>4050.00000000001</v>
      </c>
    </row>
    <row r="652" customFormat="false" ht="12.75" hidden="false" customHeight="false" outlineLevel="0" collapsed="false">
      <c r="A652" s="81" t="n">
        <v>37207</v>
      </c>
      <c r="B652" s="81" t="s">
        <v>38</v>
      </c>
      <c r="C652" s="81" t="s">
        <v>39</v>
      </c>
      <c r="D652" s="83"/>
      <c r="E652" s="23" t="n">
        <v>37591</v>
      </c>
      <c r="F652" s="83" t="n">
        <v>1000</v>
      </c>
      <c r="G652" s="84" t="n">
        <v>3.105</v>
      </c>
      <c r="H652" s="94" t="n">
        <f aca="false">VLOOKUP(E652,Calendar!$A$2:$G$49,2,FALSE())</f>
        <v>31</v>
      </c>
      <c r="I652" s="95" t="n">
        <f aca="false">VLOOKUP(E652,'FWD Curves'!$A$3:$E$40,4,FALSE())</f>
        <v>3.42</v>
      </c>
      <c r="J652" s="86" t="n">
        <f aca="false">(I652-G652)*H652*F652</f>
        <v>9765</v>
      </c>
    </row>
    <row r="653" customFormat="false" ht="12.75" hidden="false" customHeight="false" outlineLevel="0" collapsed="false">
      <c r="A653" s="81" t="n">
        <v>37207</v>
      </c>
      <c r="B653" s="81" t="s">
        <v>38</v>
      </c>
      <c r="C653" s="81" t="s">
        <v>39</v>
      </c>
      <c r="D653" s="83"/>
      <c r="E653" s="23" t="n">
        <v>37257</v>
      </c>
      <c r="F653" s="83" t="n">
        <v>1000</v>
      </c>
      <c r="G653" s="84" t="n">
        <v>3.06</v>
      </c>
      <c r="H653" s="94" t="n">
        <f aca="false">VLOOKUP(E653,Calendar!$A$2:$G$49,2,FALSE())</f>
        <v>31</v>
      </c>
      <c r="I653" s="95" t="n">
        <f aca="false">VLOOKUP(E653,'FWD Curves'!$A$3:$E$40,4,FALSE())</f>
        <v>2.915</v>
      </c>
      <c r="J653" s="86" t="n">
        <f aca="false">(I653-G653)*H653*F653</f>
        <v>-4495</v>
      </c>
    </row>
    <row r="654" customFormat="false" ht="12.75" hidden="false" customHeight="false" outlineLevel="0" collapsed="false">
      <c r="A654" s="81" t="n">
        <v>37207</v>
      </c>
      <c r="B654" s="81" t="s">
        <v>38</v>
      </c>
      <c r="C654" s="81" t="s">
        <v>39</v>
      </c>
      <c r="D654" s="83"/>
      <c r="E654" s="23" t="n">
        <v>37288</v>
      </c>
      <c r="F654" s="83" t="n">
        <v>1000</v>
      </c>
      <c r="G654" s="84" t="n">
        <v>3.06</v>
      </c>
      <c r="H654" s="94" t="n">
        <f aca="false">VLOOKUP(E654,Calendar!$A$2:$G$49,2,FALSE())</f>
        <v>28</v>
      </c>
      <c r="I654" s="95" t="n">
        <f aca="false">VLOOKUP(E654,'FWD Curves'!$A$3:$E$40,4,FALSE())</f>
        <v>2.97</v>
      </c>
      <c r="J654" s="86" t="n">
        <f aca="false">(I654-G654)*H654*F654</f>
        <v>-2520</v>
      </c>
    </row>
    <row r="655" customFormat="false" ht="12.75" hidden="false" customHeight="false" outlineLevel="0" collapsed="false">
      <c r="A655" s="81" t="n">
        <v>37207</v>
      </c>
      <c r="B655" s="81" t="s">
        <v>38</v>
      </c>
      <c r="C655" s="81" t="s">
        <v>39</v>
      </c>
      <c r="D655" s="83"/>
      <c r="E655" s="23" t="n">
        <v>37316</v>
      </c>
      <c r="F655" s="83" t="n">
        <v>1000</v>
      </c>
      <c r="G655" s="84" t="n">
        <v>3.06</v>
      </c>
      <c r="H655" s="94" t="n">
        <f aca="false">VLOOKUP(E655,Calendar!$A$2:$G$49,2,FALSE())</f>
        <v>31</v>
      </c>
      <c r="I655" s="95" t="n">
        <f aca="false">VLOOKUP(E655,'FWD Curves'!$A$3:$E$40,4,FALSE())</f>
        <v>2.935</v>
      </c>
      <c r="J655" s="86" t="n">
        <f aca="false">(I655-G655)*H655*F655</f>
        <v>-3875</v>
      </c>
    </row>
    <row r="656" customFormat="false" ht="12.75" hidden="false" customHeight="false" outlineLevel="0" collapsed="false">
      <c r="A656" s="81" t="n">
        <v>37207</v>
      </c>
      <c r="B656" s="81" t="s">
        <v>38</v>
      </c>
      <c r="C656" s="81" t="s">
        <v>39</v>
      </c>
      <c r="D656" s="83"/>
      <c r="E656" s="23" t="n">
        <v>37347</v>
      </c>
      <c r="F656" s="83" t="n">
        <v>1000</v>
      </c>
      <c r="G656" s="84" t="n">
        <v>3.06</v>
      </c>
      <c r="H656" s="94" t="n">
        <f aca="false">VLOOKUP(E656,Calendar!$A$2:$G$49,2,FALSE())</f>
        <v>30</v>
      </c>
      <c r="I656" s="95" t="n">
        <f aca="false">VLOOKUP(E656,'FWD Curves'!$A$3:$E$40,4,FALSE())</f>
        <v>2.99</v>
      </c>
      <c r="J656" s="86" t="n">
        <f aca="false">(I656-G656)*H656*F656</f>
        <v>-2100</v>
      </c>
    </row>
    <row r="657" customFormat="false" ht="12.75" hidden="false" customHeight="false" outlineLevel="0" collapsed="false">
      <c r="A657" s="81" t="n">
        <v>37207</v>
      </c>
      <c r="B657" s="81" t="s">
        <v>38</v>
      </c>
      <c r="C657" s="81" t="s">
        <v>39</v>
      </c>
      <c r="D657" s="83"/>
      <c r="E657" s="23" t="n">
        <v>37377</v>
      </c>
      <c r="F657" s="83" t="n">
        <v>1000</v>
      </c>
      <c r="G657" s="84" t="n">
        <v>3.06</v>
      </c>
      <c r="H657" s="94" t="n">
        <f aca="false">VLOOKUP(E657,Calendar!$A$2:$G$49,2,FALSE())</f>
        <v>31</v>
      </c>
      <c r="I657" s="95" t="n">
        <f aca="false">VLOOKUP(E657,'FWD Curves'!$A$3:$E$40,4,FALSE())</f>
        <v>2.99</v>
      </c>
      <c r="J657" s="86" t="n">
        <f aca="false">(I657-G657)*H657*F657</f>
        <v>-2170</v>
      </c>
    </row>
    <row r="658" customFormat="false" ht="12.75" hidden="false" customHeight="false" outlineLevel="0" collapsed="false">
      <c r="A658" s="81" t="n">
        <v>37207</v>
      </c>
      <c r="B658" s="81" t="s">
        <v>38</v>
      </c>
      <c r="C658" s="81" t="s">
        <v>39</v>
      </c>
      <c r="D658" s="83"/>
      <c r="E658" s="23" t="n">
        <v>37408</v>
      </c>
      <c r="F658" s="83" t="n">
        <v>1000</v>
      </c>
      <c r="G658" s="84" t="n">
        <v>3.06</v>
      </c>
      <c r="H658" s="94" t="n">
        <f aca="false">VLOOKUP(E658,Calendar!$A$2:$G$49,2,FALSE())</f>
        <v>30</v>
      </c>
      <c r="I658" s="95" t="n">
        <f aca="false">VLOOKUP(E658,'FWD Curves'!$A$3:$E$40,4,FALSE())</f>
        <v>2.99</v>
      </c>
      <c r="J658" s="86" t="n">
        <f aca="false">(I658-G658)*H658*F658</f>
        <v>-2100</v>
      </c>
    </row>
    <row r="659" customFormat="false" ht="12.75" hidden="false" customHeight="false" outlineLevel="0" collapsed="false">
      <c r="A659" s="81" t="n">
        <v>37207</v>
      </c>
      <c r="B659" s="81" t="s">
        <v>38</v>
      </c>
      <c r="C659" s="81" t="s">
        <v>39</v>
      </c>
      <c r="D659" s="83"/>
      <c r="E659" s="23" t="n">
        <v>37438</v>
      </c>
      <c r="F659" s="83" t="n">
        <v>1000</v>
      </c>
      <c r="G659" s="84" t="n">
        <v>3.06</v>
      </c>
      <c r="H659" s="94" t="n">
        <f aca="false">VLOOKUP(E659,Calendar!$A$2:$G$49,2,FALSE())</f>
        <v>31</v>
      </c>
      <c r="I659" s="95" t="n">
        <f aca="false">VLOOKUP(E659,'FWD Curves'!$A$3:$E$40,4,FALSE())</f>
        <v>2.99</v>
      </c>
      <c r="J659" s="86" t="n">
        <f aca="false">(I659-G659)*H659*F659</f>
        <v>-2170</v>
      </c>
    </row>
    <row r="660" customFormat="false" ht="12.75" hidden="false" customHeight="false" outlineLevel="0" collapsed="false">
      <c r="A660" s="81" t="n">
        <v>37207</v>
      </c>
      <c r="B660" s="81" t="s">
        <v>38</v>
      </c>
      <c r="C660" s="81" t="s">
        <v>39</v>
      </c>
      <c r="D660" s="83"/>
      <c r="E660" s="23" t="n">
        <v>37469</v>
      </c>
      <c r="F660" s="83" t="n">
        <v>1000</v>
      </c>
      <c r="G660" s="84" t="n">
        <v>3.06</v>
      </c>
      <c r="H660" s="94" t="n">
        <f aca="false">VLOOKUP(E660,Calendar!$A$2:$G$49,2,FALSE())</f>
        <v>31</v>
      </c>
      <c r="I660" s="95" t="n">
        <f aca="false">VLOOKUP(E660,'FWD Curves'!$A$3:$E$40,4,FALSE())</f>
        <v>2.99</v>
      </c>
      <c r="J660" s="86" t="n">
        <f aca="false">(I660-G660)*H660*F660</f>
        <v>-2170</v>
      </c>
    </row>
    <row r="661" customFormat="false" ht="12.75" hidden="false" customHeight="false" outlineLevel="0" collapsed="false">
      <c r="A661" s="81" t="n">
        <v>37207</v>
      </c>
      <c r="B661" s="81" t="s">
        <v>38</v>
      </c>
      <c r="C661" s="81" t="s">
        <v>39</v>
      </c>
      <c r="D661" s="83"/>
      <c r="E661" s="23" t="n">
        <v>37500</v>
      </c>
      <c r="F661" s="83" t="n">
        <v>1000</v>
      </c>
      <c r="G661" s="84" t="n">
        <v>3.06</v>
      </c>
      <c r="H661" s="94" t="n">
        <f aca="false">VLOOKUP(E661,Calendar!$A$2:$G$49,2,FALSE())</f>
        <v>30</v>
      </c>
      <c r="I661" s="95" t="n">
        <f aca="false">VLOOKUP(E661,'FWD Curves'!$A$3:$E$40,4,FALSE())</f>
        <v>2.99</v>
      </c>
      <c r="J661" s="86" t="n">
        <f aca="false">(I661-G661)*H661*F661</f>
        <v>-2100</v>
      </c>
    </row>
    <row r="662" customFormat="false" ht="12.75" hidden="false" customHeight="false" outlineLevel="0" collapsed="false">
      <c r="A662" s="81" t="n">
        <v>37207</v>
      </c>
      <c r="B662" s="81" t="s">
        <v>38</v>
      </c>
      <c r="C662" s="81" t="s">
        <v>39</v>
      </c>
      <c r="D662" s="83"/>
      <c r="E662" s="23" t="n">
        <v>37530</v>
      </c>
      <c r="F662" s="83" t="n">
        <v>1000</v>
      </c>
      <c r="G662" s="84" t="n">
        <v>3.06</v>
      </c>
      <c r="H662" s="94" t="n">
        <f aca="false">VLOOKUP(E662,Calendar!$A$2:$G$49,2,FALSE())</f>
        <v>31</v>
      </c>
      <c r="I662" s="95" t="n">
        <f aca="false">VLOOKUP(E662,'FWD Curves'!$A$3:$E$40,4,FALSE())</f>
        <v>2.99</v>
      </c>
      <c r="J662" s="86" t="n">
        <f aca="false">(I662-G662)*H662*F662</f>
        <v>-2170</v>
      </c>
    </row>
    <row r="663" customFormat="false" ht="12.75" hidden="false" customHeight="false" outlineLevel="0" collapsed="false">
      <c r="A663" s="81" t="n">
        <v>37207</v>
      </c>
      <c r="B663" s="81" t="s">
        <v>38</v>
      </c>
      <c r="C663" s="81" t="s">
        <v>39</v>
      </c>
      <c r="D663" s="83"/>
      <c r="E663" s="23" t="n">
        <v>37561</v>
      </c>
      <c r="F663" s="83" t="n">
        <v>1000</v>
      </c>
      <c r="G663" s="84" t="n">
        <v>3.06</v>
      </c>
      <c r="H663" s="94" t="n">
        <f aca="false">VLOOKUP(E663,Calendar!$A$2:$G$49,2,FALSE())</f>
        <v>30</v>
      </c>
      <c r="I663" s="95" t="n">
        <f aca="false">VLOOKUP(E663,'FWD Curves'!$A$3:$E$40,4,FALSE())</f>
        <v>3.24</v>
      </c>
      <c r="J663" s="86" t="n">
        <f aca="false">(I663-G663)*H663*F663</f>
        <v>5400.00000000001</v>
      </c>
    </row>
    <row r="664" customFormat="false" ht="12.75" hidden="false" customHeight="false" outlineLevel="0" collapsed="false">
      <c r="A664" s="81" t="n">
        <v>37207</v>
      </c>
      <c r="B664" s="81" t="s">
        <v>38</v>
      </c>
      <c r="C664" s="81" t="s">
        <v>39</v>
      </c>
      <c r="D664" s="83"/>
      <c r="E664" s="23" t="n">
        <v>37591</v>
      </c>
      <c r="F664" s="83" t="n">
        <v>1000</v>
      </c>
      <c r="G664" s="84" t="n">
        <v>3.06</v>
      </c>
      <c r="H664" s="94" t="n">
        <f aca="false">VLOOKUP(E664,Calendar!$A$2:$G$49,2,FALSE())</f>
        <v>31</v>
      </c>
      <c r="I664" s="95" t="n">
        <f aca="false">VLOOKUP(E664,'FWD Curves'!$A$3:$E$40,4,FALSE())</f>
        <v>3.42</v>
      </c>
      <c r="J664" s="86" t="n">
        <f aca="false">(I664-G664)*H664*F664</f>
        <v>11160</v>
      </c>
    </row>
    <row r="665" customFormat="false" ht="12.75" hidden="false" customHeight="false" outlineLevel="0" collapsed="false">
      <c r="A665" s="81" t="n">
        <v>37207</v>
      </c>
      <c r="B665" s="81" t="s">
        <v>38</v>
      </c>
      <c r="C665" s="81" t="s">
        <v>39</v>
      </c>
      <c r="D665" s="83"/>
      <c r="E665" s="23" t="n">
        <v>37226</v>
      </c>
      <c r="F665" s="83" t="n">
        <v>5000</v>
      </c>
      <c r="G665" s="84" t="n">
        <v>2.79</v>
      </c>
      <c r="H665" s="94" t="n">
        <f aca="false">VLOOKUP(E665,Calendar!$A$2:$G$49,2,FALSE())</f>
        <v>31</v>
      </c>
      <c r="I665" s="95" t="n">
        <f aca="false">VLOOKUP(E665,'FWD Curves'!$A$3:$E$40,4,FALSE())</f>
        <v>2.606</v>
      </c>
      <c r="J665" s="86" t="n">
        <f aca="false">(I665-G665)*H665*F665</f>
        <v>-28520</v>
      </c>
    </row>
    <row r="666" customFormat="false" ht="12.75" hidden="false" customHeight="false" outlineLevel="0" collapsed="false">
      <c r="A666" s="81" t="n">
        <v>37207</v>
      </c>
      <c r="B666" s="81" t="s">
        <v>38</v>
      </c>
      <c r="C666" s="81" t="s">
        <v>39</v>
      </c>
      <c r="D666" s="83"/>
      <c r="E666" s="23" t="n">
        <v>37226</v>
      </c>
      <c r="F666" s="83" t="n">
        <v>5000</v>
      </c>
      <c r="G666" s="84" t="n">
        <v>2.795</v>
      </c>
      <c r="H666" s="94" t="n">
        <f aca="false">VLOOKUP(E666,Calendar!$A$2:$G$49,2,FALSE())</f>
        <v>31</v>
      </c>
      <c r="I666" s="95" t="n">
        <f aca="false">VLOOKUP(E666,'FWD Curves'!$A$3:$E$40,4,FALSE())</f>
        <v>2.606</v>
      </c>
      <c r="J666" s="86" t="n">
        <f aca="false">(I666-G666)*H666*F666</f>
        <v>-29295</v>
      </c>
    </row>
    <row r="667" customFormat="false" ht="12.75" hidden="false" customHeight="false" outlineLevel="0" collapsed="false">
      <c r="A667" s="81" t="n">
        <v>37207</v>
      </c>
      <c r="B667" s="81" t="s">
        <v>38</v>
      </c>
      <c r="C667" s="81" t="s">
        <v>39</v>
      </c>
      <c r="D667" s="83"/>
      <c r="E667" s="23" t="n">
        <v>37226</v>
      </c>
      <c r="F667" s="83" t="n">
        <v>-5000</v>
      </c>
      <c r="G667" s="84" t="n">
        <v>2.735</v>
      </c>
      <c r="H667" s="94" t="n">
        <f aca="false">VLOOKUP(E667,Calendar!$A$2:$G$49,2,FALSE())</f>
        <v>31</v>
      </c>
      <c r="I667" s="95" t="n">
        <f aca="false">VLOOKUP(E667,'FWD Curves'!$A$3:$E$40,4,FALSE())</f>
        <v>2.606</v>
      </c>
      <c r="J667" s="86" t="n">
        <f aca="false">(I667-G667)*H667*F667</f>
        <v>19995</v>
      </c>
    </row>
    <row r="668" customFormat="false" ht="12.75" hidden="false" customHeight="false" outlineLevel="0" collapsed="false">
      <c r="A668" s="81" t="n">
        <v>37207</v>
      </c>
      <c r="B668" s="81" t="s">
        <v>38</v>
      </c>
      <c r="C668" s="81" t="s">
        <v>39</v>
      </c>
      <c r="D668" s="83"/>
      <c r="E668" s="23" t="n">
        <v>37257</v>
      </c>
      <c r="F668" s="83" t="n">
        <v>-1000</v>
      </c>
      <c r="G668" s="84" t="n">
        <v>3.1</v>
      </c>
      <c r="H668" s="94" t="n">
        <f aca="false">VLOOKUP(E668,Calendar!$A$2:$G$49,2,FALSE())</f>
        <v>31</v>
      </c>
      <c r="I668" s="95" t="n">
        <f aca="false">VLOOKUP(E668,'FWD Curves'!$A$3:$E$40,4,FALSE())</f>
        <v>2.915</v>
      </c>
      <c r="J668" s="86" t="n">
        <f aca="false">(I668-G668)*H668*F668</f>
        <v>5735</v>
      </c>
    </row>
    <row r="669" customFormat="false" ht="12.75" hidden="false" customHeight="false" outlineLevel="0" collapsed="false">
      <c r="A669" s="81" t="n">
        <v>37207</v>
      </c>
      <c r="B669" s="81" t="s">
        <v>38</v>
      </c>
      <c r="C669" s="81" t="s">
        <v>39</v>
      </c>
      <c r="D669" s="83"/>
      <c r="E669" s="23" t="n">
        <v>37288</v>
      </c>
      <c r="F669" s="83" t="n">
        <v>-1000</v>
      </c>
      <c r="G669" s="84" t="n">
        <v>3.1</v>
      </c>
      <c r="H669" s="94" t="n">
        <f aca="false">VLOOKUP(E669,Calendar!$A$2:$G$49,2,FALSE())</f>
        <v>28</v>
      </c>
      <c r="I669" s="95" t="n">
        <f aca="false">VLOOKUP(E669,'FWD Curves'!$A$3:$E$40,4,FALSE())</f>
        <v>2.97</v>
      </c>
      <c r="J669" s="86" t="n">
        <f aca="false">(I669-G669)*H669*F669</f>
        <v>3640</v>
      </c>
    </row>
    <row r="670" customFormat="false" ht="12.75" hidden="false" customHeight="false" outlineLevel="0" collapsed="false">
      <c r="A670" s="81" t="n">
        <v>37207</v>
      </c>
      <c r="B670" s="81" t="s">
        <v>38</v>
      </c>
      <c r="C670" s="81" t="s">
        <v>39</v>
      </c>
      <c r="D670" s="83"/>
      <c r="E670" s="23" t="n">
        <v>37316</v>
      </c>
      <c r="F670" s="83" t="n">
        <v>-1000</v>
      </c>
      <c r="G670" s="84" t="n">
        <v>3.1</v>
      </c>
      <c r="H670" s="94" t="n">
        <f aca="false">VLOOKUP(E670,Calendar!$A$2:$G$49,2,FALSE())</f>
        <v>31</v>
      </c>
      <c r="I670" s="95" t="n">
        <f aca="false">VLOOKUP(E670,'FWD Curves'!$A$3:$E$40,4,FALSE())</f>
        <v>2.935</v>
      </c>
      <c r="J670" s="86" t="n">
        <f aca="false">(I670-G670)*H670*F670</f>
        <v>5115</v>
      </c>
    </row>
    <row r="671" customFormat="false" ht="12.75" hidden="false" customHeight="false" outlineLevel="0" collapsed="false">
      <c r="A671" s="81" t="n">
        <v>37207</v>
      </c>
      <c r="B671" s="81" t="s">
        <v>38</v>
      </c>
      <c r="C671" s="81" t="s">
        <v>39</v>
      </c>
      <c r="D671" s="83"/>
      <c r="E671" s="23" t="n">
        <v>37347</v>
      </c>
      <c r="F671" s="83" t="n">
        <v>-1000</v>
      </c>
      <c r="G671" s="84" t="n">
        <v>3.1</v>
      </c>
      <c r="H671" s="94" t="n">
        <f aca="false">VLOOKUP(E671,Calendar!$A$2:$G$49,2,FALSE())</f>
        <v>30</v>
      </c>
      <c r="I671" s="95" t="n">
        <f aca="false">VLOOKUP(E671,'FWD Curves'!$A$3:$E$40,4,FALSE())</f>
        <v>2.99</v>
      </c>
      <c r="J671" s="86" t="n">
        <f aca="false">(I671-G671)*H671*F671</f>
        <v>3300</v>
      </c>
    </row>
    <row r="672" customFormat="false" ht="12.75" hidden="false" customHeight="false" outlineLevel="0" collapsed="false">
      <c r="A672" s="81" t="n">
        <v>37207</v>
      </c>
      <c r="B672" s="81" t="s">
        <v>38</v>
      </c>
      <c r="C672" s="81" t="s">
        <v>39</v>
      </c>
      <c r="D672" s="83"/>
      <c r="E672" s="23" t="n">
        <v>37377</v>
      </c>
      <c r="F672" s="83" t="n">
        <v>-1000</v>
      </c>
      <c r="G672" s="84" t="n">
        <v>3.1</v>
      </c>
      <c r="H672" s="94" t="n">
        <f aca="false">VLOOKUP(E672,Calendar!$A$2:$G$49,2,FALSE())</f>
        <v>31</v>
      </c>
      <c r="I672" s="95" t="n">
        <f aca="false">VLOOKUP(E672,'FWD Curves'!$A$3:$E$40,4,FALSE())</f>
        <v>2.99</v>
      </c>
      <c r="J672" s="86" t="n">
        <f aca="false">(I672-G672)*H672*F672</f>
        <v>3410</v>
      </c>
    </row>
    <row r="673" customFormat="false" ht="12.75" hidden="false" customHeight="false" outlineLevel="0" collapsed="false">
      <c r="A673" s="81" t="n">
        <v>37207</v>
      </c>
      <c r="B673" s="81" t="s">
        <v>38</v>
      </c>
      <c r="C673" s="81" t="s">
        <v>39</v>
      </c>
      <c r="D673" s="83"/>
      <c r="E673" s="23" t="n">
        <v>37408</v>
      </c>
      <c r="F673" s="83" t="n">
        <v>-1000</v>
      </c>
      <c r="G673" s="84" t="n">
        <v>3.1</v>
      </c>
      <c r="H673" s="94" t="n">
        <f aca="false">VLOOKUP(E673,Calendar!$A$2:$G$49,2,FALSE())</f>
        <v>30</v>
      </c>
      <c r="I673" s="95" t="n">
        <f aca="false">VLOOKUP(E673,'FWD Curves'!$A$3:$E$40,4,FALSE())</f>
        <v>2.99</v>
      </c>
      <c r="J673" s="86" t="n">
        <f aca="false">(I673-G673)*H673*F673</f>
        <v>3300</v>
      </c>
    </row>
    <row r="674" customFormat="false" ht="12.75" hidden="false" customHeight="false" outlineLevel="0" collapsed="false">
      <c r="A674" s="81" t="n">
        <v>37207</v>
      </c>
      <c r="B674" s="81" t="s">
        <v>38</v>
      </c>
      <c r="C674" s="81" t="s">
        <v>39</v>
      </c>
      <c r="D674" s="83"/>
      <c r="E674" s="23" t="n">
        <v>37438</v>
      </c>
      <c r="F674" s="83" t="n">
        <v>-1000</v>
      </c>
      <c r="G674" s="84" t="n">
        <v>3.1</v>
      </c>
      <c r="H674" s="94" t="n">
        <f aca="false">VLOOKUP(E674,Calendar!$A$2:$G$49,2,FALSE())</f>
        <v>31</v>
      </c>
      <c r="I674" s="95" t="n">
        <f aca="false">VLOOKUP(E674,'FWD Curves'!$A$3:$E$40,4,FALSE())</f>
        <v>2.99</v>
      </c>
      <c r="J674" s="86" t="n">
        <f aca="false">(I674-G674)*H674*F674</f>
        <v>3410</v>
      </c>
    </row>
    <row r="675" customFormat="false" ht="12.75" hidden="false" customHeight="false" outlineLevel="0" collapsed="false">
      <c r="A675" s="81" t="n">
        <v>37207</v>
      </c>
      <c r="B675" s="81" t="s">
        <v>38</v>
      </c>
      <c r="C675" s="81" t="s">
        <v>39</v>
      </c>
      <c r="D675" s="83"/>
      <c r="E675" s="23" t="n">
        <v>37469</v>
      </c>
      <c r="F675" s="83" t="n">
        <v>-1000</v>
      </c>
      <c r="G675" s="84" t="n">
        <v>3.1</v>
      </c>
      <c r="H675" s="94" t="n">
        <f aca="false">VLOOKUP(E675,Calendar!$A$2:$G$49,2,FALSE())</f>
        <v>31</v>
      </c>
      <c r="I675" s="95" t="n">
        <f aca="false">VLOOKUP(E675,'FWD Curves'!$A$3:$E$40,4,FALSE())</f>
        <v>2.99</v>
      </c>
      <c r="J675" s="86" t="n">
        <f aca="false">(I675-G675)*H675*F675</f>
        <v>3410</v>
      </c>
    </row>
    <row r="676" customFormat="false" ht="12.75" hidden="false" customHeight="false" outlineLevel="0" collapsed="false">
      <c r="A676" s="81" t="n">
        <v>37207</v>
      </c>
      <c r="B676" s="81" t="s">
        <v>38</v>
      </c>
      <c r="C676" s="81" t="s">
        <v>39</v>
      </c>
      <c r="D676" s="83"/>
      <c r="E676" s="23" t="n">
        <v>37500</v>
      </c>
      <c r="F676" s="83" t="n">
        <v>-1000</v>
      </c>
      <c r="G676" s="84" t="n">
        <v>3.1</v>
      </c>
      <c r="H676" s="94" t="n">
        <f aca="false">VLOOKUP(E676,Calendar!$A$2:$G$49,2,FALSE())</f>
        <v>30</v>
      </c>
      <c r="I676" s="95" t="n">
        <f aca="false">VLOOKUP(E676,'FWD Curves'!$A$3:$E$40,4,FALSE())</f>
        <v>2.99</v>
      </c>
      <c r="J676" s="86" t="n">
        <f aca="false">(I676-G676)*H676*F676</f>
        <v>3300</v>
      </c>
    </row>
    <row r="677" customFormat="false" ht="12.75" hidden="false" customHeight="false" outlineLevel="0" collapsed="false">
      <c r="A677" s="81" t="n">
        <v>37207</v>
      </c>
      <c r="B677" s="81" t="s">
        <v>38</v>
      </c>
      <c r="C677" s="81" t="s">
        <v>39</v>
      </c>
      <c r="D677" s="83"/>
      <c r="E677" s="23" t="n">
        <v>37530</v>
      </c>
      <c r="F677" s="83" t="n">
        <v>-1000</v>
      </c>
      <c r="G677" s="84" t="n">
        <v>3.1</v>
      </c>
      <c r="H677" s="94" t="n">
        <f aca="false">VLOOKUP(E677,Calendar!$A$2:$G$49,2,FALSE())</f>
        <v>31</v>
      </c>
      <c r="I677" s="95" t="n">
        <f aca="false">VLOOKUP(E677,'FWD Curves'!$A$3:$E$40,4,FALSE())</f>
        <v>2.99</v>
      </c>
      <c r="J677" s="86" t="n">
        <f aca="false">(I677-G677)*H677*F677</f>
        <v>3410</v>
      </c>
    </row>
    <row r="678" customFormat="false" ht="12.75" hidden="false" customHeight="false" outlineLevel="0" collapsed="false">
      <c r="A678" s="81" t="n">
        <v>37207</v>
      </c>
      <c r="B678" s="81" t="s">
        <v>38</v>
      </c>
      <c r="C678" s="81" t="s">
        <v>39</v>
      </c>
      <c r="D678" s="83"/>
      <c r="E678" s="23" t="n">
        <v>37561</v>
      </c>
      <c r="F678" s="83" t="n">
        <v>-1000</v>
      </c>
      <c r="G678" s="84" t="n">
        <v>3.1</v>
      </c>
      <c r="H678" s="94" t="n">
        <f aca="false">VLOOKUP(E678,Calendar!$A$2:$G$49,2,FALSE())</f>
        <v>30</v>
      </c>
      <c r="I678" s="95" t="n">
        <f aca="false">VLOOKUP(E678,'FWD Curves'!$A$3:$E$40,4,FALSE())</f>
        <v>3.24</v>
      </c>
      <c r="J678" s="86" t="n">
        <f aca="false">(I678-G678)*H678*F678</f>
        <v>-4200</v>
      </c>
    </row>
    <row r="679" customFormat="false" ht="12.75" hidden="false" customHeight="false" outlineLevel="0" collapsed="false">
      <c r="A679" s="81" t="n">
        <v>37207</v>
      </c>
      <c r="B679" s="81" t="s">
        <v>38</v>
      </c>
      <c r="C679" s="81" t="s">
        <v>39</v>
      </c>
      <c r="D679" s="83"/>
      <c r="E679" s="23" t="n">
        <v>37591</v>
      </c>
      <c r="F679" s="83" t="n">
        <v>-1000</v>
      </c>
      <c r="G679" s="84" t="n">
        <v>3.1</v>
      </c>
      <c r="H679" s="94" t="n">
        <f aca="false">VLOOKUP(E679,Calendar!$A$2:$G$49,2,FALSE())</f>
        <v>31</v>
      </c>
      <c r="I679" s="95" t="n">
        <f aca="false">VLOOKUP(E679,'FWD Curves'!$A$3:$E$40,4,FALSE())</f>
        <v>3.42</v>
      </c>
      <c r="J679" s="86" t="n">
        <f aca="false">(I679-G679)*H679*F679</f>
        <v>-9920</v>
      </c>
    </row>
    <row r="680" customFormat="false" ht="12.75" hidden="false" customHeight="false" outlineLevel="0" collapsed="false">
      <c r="A680" s="81" t="n">
        <v>37207</v>
      </c>
      <c r="B680" s="81" t="s">
        <v>38</v>
      </c>
      <c r="C680" s="81" t="s">
        <v>39</v>
      </c>
      <c r="D680" s="83"/>
      <c r="E680" s="23" t="n">
        <v>37226</v>
      </c>
      <c r="F680" s="83" t="n">
        <v>-5000</v>
      </c>
      <c r="G680" s="84" t="n">
        <v>2.745</v>
      </c>
      <c r="H680" s="94" t="n">
        <f aca="false">VLOOKUP(E680,Calendar!$A$2:$G$49,2,FALSE())</f>
        <v>31</v>
      </c>
      <c r="I680" s="95" t="n">
        <f aca="false">VLOOKUP(E680,'FWD Curves'!$A$3:$E$40,4,FALSE())</f>
        <v>2.606</v>
      </c>
      <c r="J680" s="86" t="n">
        <f aca="false">(I680-G680)*H680*F680</f>
        <v>21545</v>
      </c>
    </row>
    <row r="681" customFormat="false" ht="12.75" hidden="false" customHeight="false" outlineLevel="0" collapsed="false">
      <c r="A681" s="81" t="n">
        <v>37208</v>
      </c>
      <c r="B681" s="81" t="s">
        <v>38</v>
      </c>
      <c r="C681" s="81" t="s">
        <v>39</v>
      </c>
      <c r="D681" s="83"/>
      <c r="E681" s="23" t="n">
        <v>37226</v>
      </c>
      <c r="F681" s="83" t="n">
        <v>-5000</v>
      </c>
      <c r="G681" s="84" t="n">
        <v>2.785</v>
      </c>
      <c r="H681" s="94" t="n">
        <f aca="false">VLOOKUP(E681,Calendar!$A$2:$G$49,2,FALSE())</f>
        <v>31</v>
      </c>
      <c r="I681" s="95" t="n">
        <f aca="false">VLOOKUP(E681,'FWD Curves'!$A$3:$E$40,4,FALSE())</f>
        <v>2.606</v>
      </c>
      <c r="J681" s="86" t="n">
        <f aca="false">(I681-G681)*H681*F681</f>
        <v>27745</v>
      </c>
    </row>
    <row r="682" customFormat="false" ht="12.75" hidden="false" customHeight="false" outlineLevel="0" collapsed="false">
      <c r="A682" s="81" t="n">
        <v>37208</v>
      </c>
      <c r="B682" s="81" t="s">
        <v>38</v>
      </c>
      <c r="C682" s="81" t="s">
        <v>39</v>
      </c>
      <c r="D682" s="83"/>
      <c r="E682" s="23" t="n">
        <v>37226</v>
      </c>
      <c r="F682" s="83" t="n">
        <v>5000</v>
      </c>
      <c r="G682" s="84" t="n">
        <v>2.74</v>
      </c>
      <c r="H682" s="94" t="n">
        <f aca="false">VLOOKUP(E682,Calendar!$A$2:$G$49,2,FALSE())</f>
        <v>31</v>
      </c>
      <c r="I682" s="95" t="n">
        <f aca="false">VLOOKUP(E682,'FWD Curves'!$A$3:$E$40,4,FALSE())</f>
        <v>2.606</v>
      </c>
      <c r="J682" s="86" t="n">
        <f aca="false">(I682-G682)*H682*F682</f>
        <v>-20770.0000000001</v>
      </c>
    </row>
    <row r="683" customFormat="false" ht="12.75" hidden="false" customHeight="false" outlineLevel="0" collapsed="false">
      <c r="A683" s="81" t="n">
        <v>37208</v>
      </c>
      <c r="B683" s="81" t="s">
        <v>38</v>
      </c>
      <c r="C683" s="81" t="s">
        <v>39</v>
      </c>
      <c r="D683" s="83"/>
      <c r="E683" s="23" t="n">
        <v>37226</v>
      </c>
      <c r="F683" s="83" t="n">
        <v>-5000</v>
      </c>
      <c r="G683" s="84" t="n">
        <v>2.77</v>
      </c>
      <c r="H683" s="94" t="n">
        <f aca="false">VLOOKUP(E683,Calendar!$A$2:$G$49,2,FALSE())</f>
        <v>31</v>
      </c>
      <c r="I683" s="95" t="n">
        <f aca="false">VLOOKUP(E683,'FWD Curves'!$A$3:$E$40,4,FALSE())</f>
        <v>2.606</v>
      </c>
      <c r="J683" s="86" t="n">
        <f aca="false">(I683-G683)*H683*F683</f>
        <v>25420</v>
      </c>
    </row>
    <row r="684" customFormat="false" ht="12.75" hidden="false" customHeight="false" outlineLevel="0" collapsed="false">
      <c r="A684" s="81" t="n">
        <v>37208</v>
      </c>
      <c r="B684" s="81" t="s">
        <v>38</v>
      </c>
      <c r="C684" s="81" t="s">
        <v>39</v>
      </c>
      <c r="D684" s="83"/>
      <c r="E684" s="23" t="n">
        <v>37257</v>
      </c>
      <c r="F684" s="83" t="n">
        <v>-1000</v>
      </c>
      <c r="G684" s="84" t="n">
        <v>3.13</v>
      </c>
      <c r="H684" s="94" t="n">
        <f aca="false">VLOOKUP(E684,Calendar!$A$2:$G$49,2,FALSE())</f>
        <v>31</v>
      </c>
      <c r="I684" s="95" t="n">
        <f aca="false">VLOOKUP(E684,'FWD Curves'!$A$3:$E$40,4,FALSE())</f>
        <v>2.915</v>
      </c>
      <c r="J684" s="86" t="n">
        <f aca="false">(I684-G684)*H684*F684</f>
        <v>6665</v>
      </c>
    </row>
    <row r="685" customFormat="false" ht="12.75" hidden="false" customHeight="false" outlineLevel="0" collapsed="false">
      <c r="A685" s="81" t="n">
        <v>37208</v>
      </c>
      <c r="B685" s="81" t="s">
        <v>38</v>
      </c>
      <c r="C685" s="81" t="s">
        <v>39</v>
      </c>
      <c r="D685" s="83"/>
      <c r="E685" s="23" t="n">
        <v>37288</v>
      </c>
      <c r="F685" s="83" t="n">
        <v>-1000</v>
      </c>
      <c r="G685" s="84" t="n">
        <v>3.13</v>
      </c>
      <c r="H685" s="94" t="n">
        <f aca="false">VLOOKUP(E685,Calendar!$A$2:$G$49,2,FALSE())</f>
        <v>28</v>
      </c>
      <c r="I685" s="95" t="n">
        <f aca="false">VLOOKUP(E685,'FWD Curves'!$A$3:$E$40,4,FALSE())</f>
        <v>2.97</v>
      </c>
      <c r="J685" s="86" t="n">
        <f aca="false">(I685-G685)*H685*F685</f>
        <v>4479.99999999999</v>
      </c>
    </row>
    <row r="686" customFormat="false" ht="12.75" hidden="false" customHeight="false" outlineLevel="0" collapsed="false">
      <c r="A686" s="81" t="n">
        <v>37208</v>
      </c>
      <c r="B686" s="81" t="s">
        <v>38</v>
      </c>
      <c r="C686" s="81" t="s">
        <v>39</v>
      </c>
      <c r="D686" s="83"/>
      <c r="E686" s="23" t="n">
        <v>37316</v>
      </c>
      <c r="F686" s="83" t="n">
        <v>-1000</v>
      </c>
      <c r="G686" s="84" t="n">
        <v>3.13</v>
      </c>
      <c r="H686" s="94" t="n">
        <f aca="false">VLOOKUP(E686,Calendar!$A$2:$G$49,2,FALSE())</f>
        <v>31</v>
      </c>
      <c r="I686" s="95" t="n">
        <f aca="false">VLOOKUP(E686,'FWD Curves'!$A$3:$E$40,4,FALSE())</f>
        <v>2.935</v>
      </c>
      <c r="J686" s="86" t="n">
        <f aca="false">(I686-G686)*H686*F686</f>
        <v>6044.99999999999</v>
      </c>
    </row>
    <row r="687" customFormat="false" ht="12.75" hidden="false" customHeight="false" outlineLevel="0" collapsed="false">
      <c r="A687" s="81" t="n">
        <v>37208</v>
      </c>
      <c r="B687" s="81" t="s">
        <v>38</v>
      </c>
      <c r="C687" s="81" t="s">
        <v>39</v>
      </c>
      <c r="D687" s="83"/>
      <c r="E687" s="23" t="n">
        <v>37347</v>
      </c>
      <c r="F687" s="83" t="n">
        <v>-1000</v>
      </c>
      <c r="G687" s="84" t="n">
        <v>3.13</v>
      </c>
      <c r="H687" s="94" t="n">
        <f aca="false">VLOOKUP(E687,Calendar!$A$2:$G$49,2,FALSE())</f>
        <v>30</v>
      </c>
      <c r="I687" s="95" t="n">
        <f aca="false">VLOOKUP(E687,'FWD Curves'!$A$3:$E$40,4,FALSE())</f>
        <v>2.99</v>
      </c>
      <c r="J687" s="86" t="n">
        <f aca="false">(I687-G687)*H687*F687</f>
        <v>4199.99999999999</v>
      </c>
    </row>
    <row r="688" customFormat="false" ht="12.75" hidden="false" customHeight="false" outlineLevel="0" collapsed="false">
      <c r="A688" s="81" t="n">
        <v>37208</v>
      </c>
      <c r="B688" s="81" t="s">
        <v>38</v>
      </c>
      <c r="C688" s="81" t="s">
        <v>39</v>
      </c>
      <c r="D688" s="83"/>
      <c r="E688" s="23" t="n">
        <v>37377</v>
      </c>
      <c r="F688" s="83" t="n">
        <v>-1000</v>
      </c>
      <c r="G688" s="84" t="n">
        <v>3.13</v>
      </c>
      <c r="H688" s="94" t="n">
        <f aca="false">VLOOKUP(E688,Calendar!$A$2:$G$49,2,FALSE())</f>
        <v>31</v>
      </c>
      <c r="I688" s="95" t="n">
        <f aca="false">VLOOKUP(E688,'FWD Curves'!$A$3:$E$40,4,FALSE())</f>
        <v>2.99</v>
      </c>
      <c r="J688" s="86" t="n">
        <f aca="false">(I688-G688)*H688*F688</f>
        <v>4339.99999999999</v>
      </c>
    </row>
    <row r="689" customFormat="false" ht="12.75" hidden="false" customHeight="false" outlineLevel="0" collapsed="false">
      <c r="A689" s="81" t="n">
        <v>37208</v>
      </c>
      <c r="B689" s="81" t="s">
        <v>38</v>
      </c>
      <c r="C689" s="81" t="s">
        <v>39</v>
      </c>
      <c r="D689" s="83"/>
      <c r="E689" s="23" t="n">
        <v>37408</v>
      </c>
      <c r="F689" s="83" t="n">
        <v>-1000</v>
      </c>
      <c r="G689" s="84" t="n">
        <v>3.13</v>
      </c>
      <c r="H689" s="94" t="n">
        <f aca="false">VLOOKUP(E689,Calendar!$A$2:$G$49,2,FALSE())</f>
        <v>30</v>
      </c>
      <c r="I689" s="95" t="n">
        <f aca="false">VLOOKUP(E689,'FWD Curves'!$A$3:$E$40,4,FALSE())</f>
        <v>2.99</v>
      </c>
      <c r="J689" s="86" t="n">
        <f aca="false">(I689-G689)*H689*F689</f>
        <v>4199.99999999999</v>
      </c>
    </row>
    <row r="690" customFormat="false" ht="12.75" hidden="false" customHeight="false" outlineLevel="0" collapsed="false">
      <c r="A690" s="81" t="n">
        <v>37208</v>
      </c>
      <c r="B690" s="81" t="s">
        <v>38</v>
      </c>
      <c r="C690" s="81" t="s">
        <v>39</v>
      </c>
      <c r="D690" s="83"/>
      <c r="E690" s="23" t="n">
        <v>37438</v>
      </c>
      <c r="F690" s="83" t="n">
        <v>-1000</v>
      </c>
      <c r="G690" s="84" t="n">
        <v>3.13</v>
      </c>
      <c r="H690" s="94" t="n">
        <f aca="false">VLOOKUP(E690,Calendar!$A$2:$G$49,2,FALSE())</f>
        <v>31</v>
      </c>
      <c r="I690" s="95" t="n">
        <f aca="false">VLOOKUP(E690,'FWD Curves'!$A$3:$E$40,4,FALSE())</f>
        <v>2.99</v>
      </c>
      <c r="J690" s="86" t="n">
        <f aca="false">(I690-G690)*H690*F690</f>
        <v>4339.99999999999</v>
      </c>
    </row>
    <row r="691" customFormat="false" ht="12.75" hidden="false" customHeight="false" outlineLevel="0" collapsed="false">
      <c r="A691" s="81" t="n">
        <v>37208</v>
      </c>
      <c r="B691" s="81" t="s">
        <v>38</v>
      </c>
      <c r="C691" s="81" t="s">
        <v>39</v>
      </c>
      <c r="D691" s="83"/>
      <c r="E691" s="23" t="n">
        <v>37469</v>
      </c>
      <c r="F691" s="83" t="n">
        <v>-1000</v>
      </c>
      <c r="G691" s="84" t="n">
        <v>3.13</v>
      </c>
      <c r="H691" s="94" t="n">
        <f aca="false">VLOOKUP(E691,Calendar!$A$2:$G$49,2,FALSE())</f>
        <v>31</v>
      </c>
      <c r="I691" s="95" t="n">
        <f aca="false">VLOOKUP(E691,'FWD Curves'!$A$3:$E$40,4,FALSE())</f>
        <v>2.99</v>
      </c>
      <c r="J691" s="86" t="n">
        <f aca="false">(I691-G691)*H691*F691</f>
        <v>4339.99999999999</v>
      </c>
    </row>
    <row r="692" customFormat="false" ht="12.75" hidden="false" customHeight="false" outlineLevel="0" collapsed="false">
      <c r="A692" s="81" t="n">
        <v>37208</v>
      </c>
      <c r="B692" s="81" t="s">
        <v>38</v>
      </c>
      <c r="C692" s="81" t="s">
        <v>39</v>
      </c>
      <c r="D692" s="83"/>
      <c r="E692" s="23" t="n">
        <v>37500</v>
      </c>
      <c r="F692" s="83" t="n">
        <v>-1000</v>
      </c>
      <c r="G692" s="84" t="n">
        <v>3.13</v>
      </c>
      <c r="H692" s="94" t="n">
        <f aca="false">VLOOKUP(E692,Calendar!$A$2:$G$49,2,FALSE())</f>
        <v>30</v>
      </c>
      <c r="I692" s="95" t="n">
        <f aca="false">VLOOKUP(E692,'FWD Curves'!$A$3:$E$40,4,FALSE())</f>
        <v>2.99</v>
      </c>
      <c r="J692" s="86" t="n">
        <f aca="false">(I692-G692)*H692*F692</f>
        <v>4199.99999999999</v>
      </c>
    </row>
    <row r="693" customFormat="false" ht="12.75" hidden="false" customHeight="false" outlineLevel="0" collapsed="false">
      <c r="A693" s="81" t="n">
        <v>37208</v>
      </c>
      <c r="B693" s="81" t="s">
        <v>38</v>
      </c>
      <c r="C693" s="81" t="s">
        <v>39</v>
      </c>
      <c r="D693" s="83"/>
      <c r="E693" s="23" t="n">
        <v>37530</v>
      </c>
      <c r="F693" s="83" t="n">
        <v>-1000</v>
      </c>
      <c r="G693" s="84" t="n">
        <v>3.13</v>
      </c>
      <c r="H693" s="94" t="n">
        <f aca="false">VLOOKUP(E693,Calendar!$A$2:$G$49,2,FALSE())</f>
        <v>31</v>
      </c>
      <c r="I693" s="95" t="n">
        <f aca="false">VLOOKUP(E693,'FWD Curves'!$A$3:$E$40,4,FALSE())</f>
        <v>2.99</v>
      </c>
      <c r="J693" s="86" t="n">
        <f aca="false">(I693-G693)*H693*F693</f>
        <v>4339.99999999999</v>
      </c>
    </row>
    <row r="694" customFormat="false" ht="12.75" hidden="false" customHeight="false" outlineLevel="0" collapsed="false">
      <c r="A694" s="81" t="n">
        <v>37208</v>
      </c>
      <c r="B694" s="81" t="s">
        <v>38</v>
      </c>
      <c r="C694" s="81" t="s">
        <v>39</v>
      </c>
      <c r="D694" s="83"/>
      <c r="E694" s="23" t="n">
        <v>37561</v>
      </c>
      <c r="F694" s="83" t="n">
        <v>-1000</v>
      </c>
      <c r="G694" s="84" t="n">
        <v>3.13</v>
      </c>
      <c r="H694" s="94" t="n">
        <f aca="false">VLOOKUP(E694,Calendar!$A$2:$G$49,2,FALSE())</f>
        <v>30</v>
      </c>
      <c r="I694" s="95" t="n">
        <f aca="false">VLOOKUP(E694,'FWD Curves'!$A$3:$E$40,4,FALSE())</f>
        <v>3.24</v>
      </c>
      <c r="J694" s="86" t="n">
        <f aca="false">(I694-G694)*H694*F694</f>
        <v>-3300.00000000001</v>
      </c>
    </row>
    <row r="695" customFormat="false" ht="12.75" hidden="false" customHeight="false" outlineLevel="0" collapsed="false">
      <c r="A695" s="81" t="n">
        <v>37208</v>
      </c>
      <c r="B695" s="81" t="s">
        <v>38</v>
      </c>
      <c r="C695" s="81" t="s">
        <v>39</v>
      </c>
      <c r="D695" s="83"/>
      <c r="E695" s="23" t="n">
        <v>37591</v>
      </c>
      <c r="F695" s="83" t="n">
        <v>-1000</v>
      </c>
      <c r="G695" s="84" t="n">
        <v>3.13</v>
      </c>
      <c r="H695" s="94" t="n">
        <f aca="false">VLOOKUP(E695,Calendar!$A$2:$G$49,2,FALSE())</f>
        <v>31</v>
      </c>
      <c r="I695" s="95" t="n">
        <f aca="false">VLOOKUP(E695,'FWD Curves'!$A$3:$E$40,4,FALSE())</f>
        <v>3.42</v>
      </c>
      <c r="J695" s="86" t="n">
        <f aca="false">(I695-G695)*H695*F695</f>
        <v>-8990</v>
      </c>
    </row>
    <row r="696" customFormat="false" ht="12.75" hidden="false" customHeight="false" outlineLevel="0" collapsed="false">
      <c r="A696" s="81" t="n">
        <v>37208</v>
      </c>
      <c r="B696" s="81" t="s">
        <v>38</v>
      </c>
      <c r="C696" s="81" t="s">
        <v>39</v>
      </c>
      <c r="D696" s="83"/>
      <c r="E696" s="23" t="n">
        <v>37226</v>
      </c>
      <c r="F696" s="83" t="n">
        <v>2500</v>
      </c>
      <c r="G696" s="84" t="n">
        <v>2.8</v>
      </c>
      <c r="H696" s="94" t="n">
        <f aca="false">VLOOKUP(E696,Calendar!$A$2:$G$49,2,FALSE())</f>
        <v>31</v>
      </c>
      <c r="I696" s="95" t="n">
        <f aca="false">VLOOKUP(E696,'FWD Curves'!$A$3:$E$40,4,FALSE())</f>
        <v>2.606</v>
      </c>
      <c r="J696" s="86" t="n">
        <f aca="false">(I696-G696)*H696*F696</f>
        <v>-15035</v>
      </c>
    </row>
    <row r="697" customFormat="false" ht="12.75" hidden="false" customHeight="false" outlineLevel="0" collapsed="false">
      <c r="A697" s="81" t="n">
        <v>37209</v>
      </c>
      <c r="B697" s="81" t="s">
        <v>38</v>
      </c>
      <c r="C697" s="81" t="s">
        <v>39</v>
      </c>
      <c r="D697" s="83"/>
      <c r="E697" s="23" t="n">
        <v>37226</v>
      </c>
      <c r="F697" s="83" t="n">
        <v>2500</v>
      </c>
      <c r="G697" s="84" t="n">
        <v>2.78</v>
      </c>
      <c r="H697" s="94" t="n">
        <f aca="false">VLOOKUP(E697,Calendar!$A$2:$G$49,2,FALSE())</f>
        <v>31</v>
      </c>
      <c r="I697" s="95" t="n">
        <f aca="false">VLOOKUP(E697,'FWD Curves'!$A$3:$E$40,4,FALSE())</f>
        <v>2.606</v>
      </c>
      <c r="J697" s="86" t="n">
        <f aca="false">(I697-G697)*H697*F697</f>
        <v>-13485</v>
      </c>
    </row>
    <row r="698" customFormat="false" ht="12.75" hidden="false" customHeight="false" outlineLevel="0" collapsed="false">
      <c r="A698" s="81" t="n">
        <v>37209</v>
      </c>
      <c r="B698" s="81" t="s">
        <v>38</v>
      </c>
      <c r="C698" s="81" t="s">
        <v>39</v>
      </c>
      <c r="D698" s="83"/>
      <c r="E698" s="23" t="n">
        <v>37257</v>
      </c>
      <c r="F698" s="83" t="n">
        <v>1000</v>
      </c>
      <c r="G698" s="84" t="n">
        <v>3.105</v>
      </c>
      <c r="H698" s="94" t="n">
        <f aca="false">VLOOKUP(E698,Calendar!$A$2:$G$49,2,FALSE())</f>
        <v>31</v>
      </c>
      <c r="I698" s="95" t="n">
        <f aca="false">VLOOKUP(E698,'FWD Curves'!$A$3:$E$40,4,FALSE())</f>
        <v>2.915</v>
      </c>
      <c r="J698" s="86" t="n">
        <f aca="false">(I698-G698)*H698*F698</f>
        <v>-5890</v>
      </c>
    </row>
    <row r="699" customFormat="false" ht="12.75" hidden="false" customHeight="false" outlineLevel="0" collapsed="false">
      <c r="A699" s="81" t="n">
        <v>37209</v>
      </c>
      <c r="B699" s="81" t="s">
        <v>38</v>
      </c>
      <c r="C699" s="81" t="s">
        <v>39</v>
      </c>
      <c r="D699" s="83"/>
      <c r="E699" s="23" t="n">
        <v>37288</v>
      </c>
      <c r="F699" s="83" t="n">
        <v>1000</v>
      </c>
      <c r="G699" s="84" t="n">
        <v>3.105</v>
      </c>
      <c r="H699" s="94" t="n">
        <f aca="false">VLOOKUP(E699,Calendar!$A$2:$G$49,2,FALSE())</f>
        <v>28</v>
      </c>
      <c r="I699" s="95" t="n">
        <f aca="false">VLOOKUP(E699,'FWD Curves'!$A$3:$E$40,4,FALSE())</f>
        <v>2.97</v>
      </c>
      <c r="J699" s="86" t="n">
        <f aca="false">(I699-G699)*H699*F699</f>
        <v>-3779.99999999999</v>
      </c>
    </row>
    <row r="700" customFormat="false" ht="12.75" hidden="false" customHeight="false" outlineLevel="0" collapsed="false">
      <c r="A700" s="81" t="n">
        <v>37209</v>
      </c>
      <c r="B700" s="81" t="s">
        <v>38</v>
      </c>
      <c r="C700" s="81" t="s">
        <v>39</v>
      </c>
      <c r="D700" s="83"/>
      <c r="E700" s="23" t="n">
        <v>37316</v>
      </c>
      <c r="F700" s="83" t="n">
        <v>1000</v>
      </c>
      <c r="G700" s="84" t="n">
        <v>3.105</v>
      </c>
      <c r="H700" s="94" t="n">
        <f aca="false">VLOOKUP(E700,Calendar!$A$2:$G$49,2,FALSE())</f>
        <v>31</v>
      </c>
      <c r="I700" s="95" t="n">
        <f aca="false">VLOOKUP(E700,'FWD Curves'!$A$3:$E$40,4,FALSE())</f>
        <v>2.935</v>
      </c>
      <c r="J700" s="86" t="n">
        <f aca="false">(I700-G700)*H700*F700</f>
        <v>-5270</v>
      </c>
    </row>
    <row r="701" customFormat="false" ht="12.75" hidden="false" customHeight="false" outlineLevel="0" collapsed="false">
      <c r="A701" s="81" t="n">
        <v>37209</v>
      </c>
      <c r="B701" s="81" t="s">
        <v>38</v>
      </c>
      <c r="C701" s="81" t="s">
        <v>39</v>
      </c>
      <c r="D701" s="83"/>
      <c r="E701" s="23" t="n">
        <v>37347</v>
      </c>
      <c r="F701" s="83" t="n">
        <v>1000</v>
      </c>
      <c r="G701" s="84" t="n">
        <v>3.105</v>
      </c>
      <c r="H701" s="94" t="n">
        <f aca="false">VLOOKUP(E701,Calendar!$A$2:$G$49,2,FALSE())</f>
        <v>30</v>
      </c>
      <c r="I701" s="95" t="n">
        <f aca="false">VLOOKUP(E701,'FWD Curves'!$A$3:$E$40,4,FALSE())</f>
        <v>2.99</v>
      </c>
      <c r="J701" s="86" t="n">
        <f aca="false">(I701-G701)*H701*F701</f>
        <v>-3449.99999999999</v>
      </c>
    </row>
    <row r="702" customFormat="false" ht="12.75" hidden="false" customHeight="false" outlineLevel="0" collapsed="false">
      <c r="A702" s="81" t="n">
        <v>37209</v>
      </c>
      <c r="B702" s="81" t="s">
        <v>38</v>
      </c>
      <c r="C702" s="81" t="s">
        <v>39</v>
      </c>
      <c r="D702" s="83"/>
      <c r="E702" s="23" t="n">
        <v>37377</v>
      </c>
      <c r="F702" s="83" t="n">
        <v>1000</v>
      </c>
      <c r="G702" s="84" t="n">
        <v>3.105</v>
      </c>
      <c r="H702" s="94" t="n">
        <f aca="false">VLOOKUP(E702,Calendar!$A$2:$G$49,2,FALSE())</f>
        <v>31</v>
      </c>
      <c r="I702" s="95" t="n">
        <f aca="false">VLOOKUP(E702,'FWD Curves'!$A$3:$E$40,4,FALSE())</f>
        <v>2.99</v>
      </c>
      <c r="J702" s="86" t="n">
        <f aca="false">(I702-G702)*H702*F702</f>
        <v>-3564.99999999999</v>
      </c>
    </row>
    <row r="703" customFormat="false" ht="12.75" hidden="false" customHeight="false" outlineLevel="0" collapsed="false">
      <c r="A703" s="81" t="n">
        <v>37209</v>
      </c>
      <c r="B703" s="81" t="s">
        <v>38</v>
      </c>
      <c r="C703" s="81" t="s">
        <v>39</v>
      </c>
      <c r="D703" s="83"/>
      <c r="E703" s="23" t="n">
        <v>37408</v>
      </c>
      <c r="F703" s="83" t="n">
        <v>1000</v>
      </c>
      <c r="G703" s="84" t="n">
        <v>3.105</v>
      </c>
      <c r="H703" s="94" t="n">
        <f aca="false">VLOOKUP(E703,Calendar!$A$2:$G$49,2,FALSE())</f>
        <v>30</v>
      </c>
      <c r="I703" s="95" t="n">
        <f aca="false">VLOOKUP(E703,'FWD Curves'!$A$3:$E$40,4,FALSE())</f>
        <v>2.99</v>
      </c>
      <c r="J703" s="86" t="n">
        <f aca="false">(I703-G703)*H703*F703</f>
        <v>-3449.99999999999</v>
      </c>
    </row>
    <row r="704" customFormat="false" ht="12.75" hidden="false" customHeight="false" outlineLevel="0" collapsed="false">
      <c r="A704" s="81" t="n">
        <v>37209</v>
      </c>
      <c r="B704" s="81" t="s">
        <v>38</v>
      </c>
      <c r="C704" s="81" t="s">
        <v>39</v>
      </c>
      <c r="D704" s="83"/>
      <c r="E704" s="23" t="n">
        <v>37438</v>
      </c>
      <c r="F704" s="83" t="n">
        <v>1000</v>
      </c>
      <c r="G704" s="84" t="n">
        <v>3.105</v>
      </c>
      <c r="H704" s="94" t="n">
        <f aca="false">VLOOKUP(E704,Calendar!$A$2:$G$49,2,FALSE())</f>
        <v>31</v>
      </c>
      <c r="I704" s="95" t="n">
        <f aca="false">VLOOKUP(E704,'FWD Curves'!$A$3:$E$40,4,FALSE())</f>
        <v>2.99</v>
      </c>
      <c r="J704" s="86" t="n">
        <f aca="false">(I704-G704)*H704*F704</f>
        <v>-3564.99999999999</v>
      </c>
    </row>
    <row r="705" customFormat="false" ht="12.75" hidden="false" customHeight="false" outlineLevel="0" collapsed="false">
      <c r="A705" s="81" t="n">
        <v>37209</v>
      </c>
      <c r="B705" s="81" t="s">
        <v>38</v>
      </c>
      <c r="C705" s="81" t="s">
        <v>39</v>
      </c>
      <c r="D705" s="83"/>
      <c r="E705" s="23" t="n">
        <v>37469</v>
      </c>
      <c r="F705" s="83" t="n">
        <v>1000</v>
      </c>
      <c r="G705" s="84" t="n">
        <v>3.105</v>
      </c>
      <c r="H705" s="94" t="n">
        <f aca="false">VLOOKUP(E705,Calendar!$A$2:$G$49,2,FALSE())</f>
        <v>31</v>
      </c>
      <c r="I705" s="95" t="n">
        <f aca="false">VLOOKUP(E705,'FWD Curves'!$A$3:$E$40,4,FALSE())</f>
        <v>2.99</v>
      </c>
      <c r="J705" s="86" t="n">
        <f aca="false">(I705-G705)*H705*F705</f>
        <v>-3564.99999999999</v>
      </c>
    </row>
    <row r="706" customFormat="false" ht="12.75" hidden="false" customHeight="false" outlineLevel="0" collapsed="false">
      <c r="A706" s="81" t="n">
        <v>37209</v>
      </c>
      <c r="B706" s="81" t="s">
        <v>38</v>
      </c>
      <c r="C706" s="81" t="s">
        <v>39</v>
      </c>
      <c r="D706" s="83"/>
      <c r="E706" s="23" t="n">
        <v>37500</v>
      </c>
      <c r="F706" s="83" t="n">
        <v>1000</v>
      </c>
      <c r="G706" s="84" t="n">
        <v>3.105</v>
      </c>
      <c r="H706" s="94" t="n">
        <f aca="false">VLOOKUP(E706,Calendar!$A$2:$G$49,2,FALSE())</f>
        <v>30</v>
      </c>
      <c r="I706" s="95" t="n">
        <f aca="false">VLOOKUP(E706,'FWD Curves'!$A$3:$E$40,4,FALSE())</f>
        <v>2.99</v>
      </c>
      <c r="J706" s="86" t="n">
        <f aca="false">(I706-G706)*H706*F706</f>
        <v>-3449.99999999999</v>
      </c>
    </row>
    <row r="707" customFormat="false" ht="12.75" hidden="false" customHeight="false" outlineLevel="0" collapsed="false">
      <c r="A707" s="81" t="n">
        <v>37209</v>
      </c>
      <c r="B707" s="81" t="s">
        <v>38</v>
      </c>
      <c r="C707" s="81" t="s">
        <v>39</v>
      </c>
      <c r="D707" s="83"/>
      <c r="E707" s="23" t="n">
        <v>37530</v>
      </c>
      <c r="F707" s="83" t="n">
        <v>1000</v>
      </c>
      <c r="G707" s="84" t="n">
        <v>3.105</v>
      </c>
      <c r="H707" s="94" t="n">
        <f aca="false">VLOOKUP(E707,Calendar!$A$2:$G$49,2,FALSE())</f>
        <v>31</v>
      </c>
      <c r="I707" s="95" t="n">
        <f aca="false">VLOOKUP(E707,'FWD Curves'!$A$3:$E$40,4,FALSE())</f>
        <v>2.99</v>
      </c>
      <c r="J707" s="86" t="n">
        <f aca="false">(I707-G707)*H707*F707</f>
        <v>-3564.99999999999</v>
      </c>
    </row>
    <row r="708" customFormat="false" ht="12.75" hidden="false" customHeight="false" outlineLevel="0" collapsed="false">
      <c r="A708" s="81" t="n">
        <v>37209</v>
      </c>
      <c r="B708" s="81" t="s">
        <v>38</v>
      </c>
      <c r="C708" s="81" t="s">
        <v>39</v>
      </c>
      <c r="D708" s="83"/>
      <c r="E708" s="23" t="n">
        <v>37561</v>
      </c>
      <c r="F708" s="83" t="n">
        <v>1000</v>
      </c>
      <c r="G708" s="84" t="n">
        <v>3.105</v>
      </c>
      <c r="H708" s="94" t="n">
        <f aca="false">VLOOKUP(E708,Calendar!$A$2:$G$49,2,FALSE())</f>
        <v>30</v>
      </c>
      <c r="I708" s="95" t="n">
        <f aca="false">VLOOKUP(E708,'FWD Curves'!$A$3:$E$40,4,FALSE())</f>
        <v>3.24</v>
      </c>
      <c r="J708" s="86" t="n">
        <f aca="false">(I708-G708)*H708*F708</f>
        <v>4050.00000000001</v>
      </c>
    </row>
    <row r="709" customFormat="false" ht="12.75" hidden="false" customHeight="false" outlineLevel="0" collapsed="false">
      <c r="A709" s="81" t="n">
        <v>37209</v>
      </c>
      <c r="B709" s="81" t="s">
        <v>38</v>
      </c>
      <c r="C709" s="81" t="s">
        <v>39</v>
      </c>
      <c r="D709" s="83"/>
      <c r="E709" s="23" t="n">
        <v>37591</v>
      </c>
      <c r="F709" s="83" t="n">
        <v>1000</v>
      </c>
      <c r="G709" s="84" t="n">
        <v>3.105</v>
      </c>
      <c r="H709" s="94" t="n">
        <f aca="false">VLOOKUP(E709,Calendar!$A$2:$G$49,2,FALSE())</f>
        <v>31</v>
      </c>
      <c r="I709" s="95" t="n">
        <f aca="false">VLOOKUP(E709,'FWD Curves'!$A$3:$E$40,4,FALSE())</f>
        <v>3.42</v>
      </c>
      <c r="J709" s="86" t="n">
        <f aca="false">(I709-G709)*H709*F709</f>
        <v>9765</v>
      </c>
    </row>
    <row r="710" customFormat="false" ht="12.75" hidden="false" customHeight="false" outlineLevel="0" collapsed="false">
      <c r="A710" s="81" t="n">
        <v>37209</v>
      </c>
      <c r="B710" s="81" t="s">
        <v>38</v>
      </c>
      <c r="C710" s="81" t="s">
        <v>39</v>
      </c>
      <c r="D710" s="83"/>
      <c r="E710" s="23" t="n">
        <v>37226</v>
      </c>
      <c r="F710" s="83" t="n">
        <v>5000</v>
      </c>
      <c r="G710" s="84" t="n">
        <v>2.745</v>
      </c>
      <c r="H710" s="94" t="n">
        <f aca="false">VLOOKUP(E710,Calendar!$A$2:$G$49,2,FALSE())</f>
        <v>31</v>
      </c>
      <c r="I710" s="95" t="n">
        <f aca="false">VLOOKUP(E710,'FWD Curves'!$A$3:$E$40,4,FALSE())</f>
        <v>2.606</v>
      </c>
      <c r="J710" s="86" t="n">
        <f aca="false">(I710-G710)*H710*F710</f>
        <v>-21545</v>
      </c>
    </row>
    <row r="711" customFormat="false" ht="12.75" hidden="false" customHeight="false" outlineLevel="0" collapsed="false">
      <c r="A711" s="81" t="n">
        <v>37209</v>
      </c>
      <c r="B711" s="81" t="s">
        <v>38</v>
      </c>
      <c r="C711" s="81" t="s">
        <v>39</v>
      </c>
      <c r="D711" s="83"/>
      <c r="E711" s="23" t="n">
        <v>37257</v>
      </c>
      <c r="F711" s="83" t="n">
        <v>1000</v>
      </c>
      <c r="G711" s="84" t="n">
        <v>3.105</v>
      </c>
      <c r="H711" s="94" t="n">
        <f aca="false">VLOOKUP(E711,Calendar!$A$2:$G$49,2,FALSE())</f>
        <v>31</v>
      </c>
      <c r="I711" s="95" t="n">
        <f aca="false">VLOOKUP(E711,'FWD Curves'!$A$3:$E$40,4,FALSE())</f>
        <v>2.915</v>
      </c>
      <c r="J711" s="86" t="n">
        <f aca="false">(I711-G711)*H711*F711</f>
        <v>-5890</v>
      </c>
    </row>
    <row r="712" customFormat="false" ht="12.75" hidden="false" customHeight="false" outlineLevel="0" collapsed="false">
      <c r="A712" s="81" t="n">
        <v>37209</v>
      </c>
      <c r="B712" s="81" t="s">
        <v>38</v>
      </c>
      <c r="C712" s="81" t="s">
        <v>39</v>
      </c>
      <c r="D712" s="83"/>
      <c r="E712" s="23" t="n">
        <v>37288</v>
      </c>
      <c r="F712" s="83" t="n">
        <v>1000</v>
      </c>
      <c r="G712" s="84" t="n">
        <v>3.105</v>
      </c>
      <c r="H712" s="94" t="n">
        <f aca="false">VLOOKUP(E712,Calendar!$A$2:$G$49,2,FALSE())</f>
        <v>28</v>
      </c>
      <c r="I712" s="95" t="n">
        <f aca="false">VLOOKUP(E712,'FWD Curves'!$A$3:$E$40,4,FALSE())</f>
        <v>2.97</v>
      </c>
      <c r="J712" s="86" t="n">
        <f aca="false">(I712-G712)*H712*F712</f>
        <v>-3779.99999999999</v>
      </c>
    </row>
    <row r="713" customFormat="false" ht="12.75" hidden="false" customHeight="false" outlineLevel="0" collapsed="false">
      <c r="A713" s="81" t="n">
        <v>37209</v>
      </c>
      <c r="B713" s="81" t="s">
        <v>38</v>
      </c>
      <c r="C713" s="81" t="s">
        <v>39</v>
      </c>
      <c r="D713" s="83"/>
      <c r="E713" s="23" t="n">
        <v>37316</v>
      </c>
      <c r="F713" s="83" t="n">
        <v>1000</v>
      </c>
      <c r="G713" s="84" t="n">
        <v>3.105</v>
      </c>
      <c r="H713" s="94" t="n">
        <f aca="false">VLOOKUP(E713,Calendar!$A$2:$G$49,2,FALSE())</f>
        <v>31</v>
      </c>
      <c r="I713" s="95" t="n">
        <f aca="false">VLOOKUP(E713,'FWD Curves'!$A$3:$E$40,4,FALSE())</f>
        <v>2.935</v>
      </c>
      <c r="J713" s="86" t="n">
        <f aca="false">(I713-G713)*H713*F713</f>
        <v>-5270</v>
      </c>
    </row>
    <row r="714" customFormat="false" ht="12.75" hidden="false" customHeight="false" outlineLevel="0" collapsed="false">
      <c r="A714" s="81" t="n">
        <v>37209</v>
      </c>
      <c r="B714" s="81" t="s">
        <v>38</v>
      </c>
      <c r="C714" s="81" t="s">
        <v>39</v>
      </c>
      <c r="D714" s="83"/>
      <c r="E714" s="23" t="n">
        <v>37347</v>
      </c>
      <c r="F714" s="83" t="n">
        <v>1000</v>
      </c>
      <c r="G714" s="84" t="n">
        <v>3.105</v>
      </c>
      <c r="H714" s="94" t="n">
        <f aca="false">VLOOKUP(E714,Calendar!$A$2:$G$49,2,FALSE())</f>
        <v>30</v>
      </c>
      <c r="I714" s="95" t="n">
        <f aca="false">VLOOKUP(E714,'FWD Curves'!$A$3:$E$40,4,FALSE())</f>
        <v>2.99</v>
      </c>
      <c r="J714" s="86" t="n">
        <f aca="false">(I714-G714)*H714*F714</f>
        <v>-3449.99999999999</v>
      </c>
    </row>
    <row r="715" customFormat="false" ht="12.75" hidden="false" customHeight="false" outlineLevel="0" collapsed="false">
      <c r="A715" s="81" t="n">
        <v>37209</v>
      </c>
      <c r="B715" s="81" t="s">
        <v>38</v>
      </c>
      <c r="C715" s="81" t="s">
        <v>39</v>
      </c>
      <c r="D715" s="83"/>
      <c r="E715" s="23" t="n">
        <v>37377</v>
      </c>
      <c r="F715" s="83" t="n">
        <v>1000</v>
      </c>
      <c r="G715" s="84" t="n">
        <v>3.105</v>
      </c>
      <c r="H715" s="94" t="n">
        <f aca="false">VLOOKUP(E715,Calendar!$A$2:$G$49,2,FALSE())</f>
        <v>31</v>
      </c>
      <c r="I715" s="95" t="n">
        <f aca="false">VLOOKUP(E715,'FWD Curves'!$A$3:$E$40,4,FALSE())</f>
        <v>2.99</v>
      </c>
      <c r="J715" s="86" t="n">
        <f aca="false">(I715-G715)*H715*F715</f>
        <v>-3564.99999999999</v>
      </c>
    </row>
    <row r="716" customFormat="false" ht="12.75" hidden="false" customHeight="false" outlineLevel="0" collapsed="false">
      <c r="A716" s="81" t="n">
        <v>37209</v>
      </c>
      <c r="B716" s="81" t="s">
        <v>38</v>
      </c>
      <c r="C716" s="81" t="s">
        <v>39</v>
      </c>
      <c r="D716" s="83"/>
      <c r="E716" s="23" t="n">
        <v>37408</v>
      </c>
      <c r="F716" s="83" t="n">
        <v>1000</v>
      </c>
      <c r="G716" s="84" t="n">
        <v>3.105</v>
      </c>
      <c r="H716" s="94" t="n">
        <f aca="false">VLOOKUP(E716,Calendar!$A$2:$G$49,2,FALSE())</f>
        <v>30</v>
      </c>
      <c r="I716" s="95" t="n">
        <f aca="false">VLOOKUP(E716,'FWD Curves'!$A$3:$E$40,4,FALSE())</f>
        <v>2.99</v>
      </c>
      <c r="J716" s="86" t="n">
        <f aca="false">(I716-G716)*H716*F716</f>
        <v>-3449.99999999999</v>
      </c>
    </row>
    <row r="717" customFormat="false" ht="12.75" hidden="false" customHeight="false" outlineLevel="0" collapsed="false">
      <c r="A717" s="81" t="n">
        <v>37209</v>
      </c>
      <c r="B717" s="81" t="s">
        <v>38</v>
      </c>
      <c r="C717" s="81" t="s">
        <v>39</v>
      </c>
      <c r="D717" s="83"/>
      <c r="E717" s="23" t="n">
        <v>37438</v>
      </c>
      <c r="F717" s="83" t="n">
        <v>1000</v>
      </c>
      <c r="G717" s="84" t="n">
        <v>3.105</v>
      </c>
      <c r="H717" s="94" t="n">
        <f aca="false">VLOOKUP(E717,Calendar!$A$2:$G$49,2,FALSE())</f>
        <v>31</v>
      </c>
      <c r="I717" s="95" t="n">
        <f aca="false">VLOOKUP(E717,'FWD Curves'!$A$3:$E$40,4,FALSE())</f>
        <v>2.99</v>
      </c>
      <c r="J717" s="86" t="n">
        <f aca="false">(I717-G717)*H717*F717</f>
        <v>-3564.99999999999</v>
      </c>
    </row>
    <row r="718" customFormat="false" ht="12.75" hidden="false" customHeight="false" outlineLevel="0" collapsed="false">
      <c r="A718" s="81" t="n">
        <v>37209</v>
      </c>
      <c r="B718" s="81" t="s">
        <v>38</v>
      </c>
      <c r="C718" s="81" t="s">
        <v>39</v>
      </c>
      <c r="D718" s="83"/>
      <c r="E718" s="23" t="n">
        <v>37469</v>
      </c>
      <c r="F718" s="83" t="n">
        <v>1000</v>
      </c>
      <c r="G718" s="84" t="n">
        <v>3.105</v>
      </c>
      <c r="H718" s="94" t="n">
        <f aca="false">VLOOKUP(E718,Calendar!$A$2:$G$49,2,FALSE())</f>
        <v>31</v>
      </c>
      <c r="I718" s="95" t="n">
        <f aca="false">VLOOKUP(E718,'FWD Curves'!$A$3:$E$40,4,FALSE())</f>
        <v>2.99</v>
      </c>
      <c r="J718" s="86" t="n">
        <f aca="false">(I718-G718)*H718*F718</f>
        <v>-3564.99999999999</v>
      </c>
    </row>
    <row r="719" customFormat="false" ht="12.75" hidden="false" customHeight="false" outlineLevel="0" collapsed="false">
      <c r="A719" s="81" t="n">
        <v>37209</v>
      </c>
      <c r="B719" s="81" t="s">
        <v>38</v>
      </c>
      <c r="C719" s="81" t="s">
        <v>39</v>
      </c>
      <c r="D719" s="83"/>
      <c r="E719" s="23" t="n">
        <v>37500</v>
      </c>
      <c r="F719" s="83" t="n">
        <v>1000</v>
      </c>
      <c r="G719" s="84" t="n">
        <v>3.105</v>
      </c>
      <c r="H719" s="94" t="n">
        <f aca="false">VLOOKUP(E719,Calendar!$A$2:$G$49,2,FALSE())</f>
        <v>30</v>
      </c>
      <c r="I719" s="95" t="n">
        <f aca="false">VLOOKUP(E719,'FWD Curves'!$A$3:$E$40,4,FALSE())</f>
        <v>2.99</v>
      </c>
      <c r="J719" s="86" t="n">
        <f aca="false">(I719-G719)*H719*F719</f>
        <v>-3449.99999999999</v>
      </c>
    </row>
    <row r="720" customFormat="false" ht="12.75" hidden="false" customHeight="false" outlineLevel="0" collapsed="false">
      <c r="A720" s="81" t="n">
        <v>37209</v>
      </c>
      <c r="B720" s="81" t="s">
        <v>38</v>
      </c>
      <c r="C720" s="81" t="s">
        <v>39</v>
      </c>
      <c r="D720" s="83"/>
      <c r="E720" s="23" t="n">
        <v>37530</v>
      </c>
      <c r="F720" s="83" t="n">
        <v>1000</v>
      </c>
      <c r="G720" s="84" t="n">
        <v>3.105</v>
      </c>
      <c r="H720" s="94" t="n">
        <f aca="false">VLOOKUP(E720,Calendar!$A$2:$G$49,2,FALSE())</f>
        <v>31</v>
      </c>
      <c r="I720" s="95" t="n">
        <f aca="false">VLOOKUP(E720,'FWD Curves'!$A$3:$E$40,4,FALSE())</f>
        <v>2.99</v>
      </c>
      <c r="J720" s="86" t="n">
        <f aca="false">(I720-G720)*H720*F720</f>
        <v>-3564.99999999999</v>
      </c>
    </row>
    <row r="721" customFormat="false" ht="12.75" hidden="false" customHeight="false" outlineLevel="0" collapsed="false">
      <c r="A721" s="81" t="n">
        <v>37209</v>
      </c>
      <c r="B721" s="81" t="s">
        <v>38</v>
      </c>
      <c r="C721" s="81" t="s">
        <v>39</v>
      </c>
      <c r="D721" s="83"/>
      <c r="E721" s="23" t="n">
        <v>37561</v>
      </c>
      <c r="F721" s="83" t="n">
        <v>1000</v>
      </c>
      <c r="G721" s="84" t="n">
        <v>3.105</v>
      </c>
      <c r="H721" s="94" t="n">
        <f aca="false">VLOOKUP(E721,Calendar!$A$2:$G$49,2,FALSE())</f>
        <v>30</v>
      </c>
      <c r="I721" s="95" t="n">
        <f aca="false">VLOOKUP(E721,'FWD Curves'!$A$3:$E$40,4,FALSE())</f>
        <v>3.24</v>
      </c>
      <c r="J721" s="86" t="n">
        <f aca="false">(I721-G721)*H721*F721</f>
        <v>4050.00000000001</v>
      </c>
    </row>
    <row r="722" customFormat="false" ht="12.75" hidden="false" customHeight="false" outlineLevel="0" collapsed="false">
      <c r="A722" s="81" t="n">
        <v>37209</v>
      </c>
      <c r="B722" s="81" t="s">
        <v>38</v>
      </c>
      <c r="C722" s="81" t="s">
        <v>39</v>
      </c>
      <c r="D722" s="83"/>
      <c r="E722" s="23" t="n">
        <v>37591</v>
      </c>
      <c r="F722" s="83" t="n">
        <v>1000</v>
      </c>
      <c r="G722" s="84" t="n">
        <v>3.105</v>
      </c>
      <c r="H722" s="94" t="n">
        <f aca="false">VLOOKUP(E722,Calendar!$A$2:$G$49,2,FALSE())</f>
        <v>31</v>
      </c>
      <c r="I722" s="95" t="n">
        <f aca="false">VLOOKUP(E722,'FWD Curves'!$A$3:$E$40,4,FALSE())</f>
        <v>3.42</v>
      </c>
      <c r="J722" s="86" t="n">
        <f aca="false">(I722-G722)*H722*F722</f>
        <v>9765</v>
      </c>
    </row>
    <row r="723" customFormat="false" ht="12.75" hidden="false" customHeight="false" outlineLevel="0" collapsed="false">
      <c r="A723" s="81" t="n">
        <v>37209</v>
      </c>
      <c r="B723" s="81" t="s">
        <v>38</v>
      </c>
      <c r="C723" s="81" t="s">
        <v>39</v>
      </c>
      <c r="D723" s="83"/>
      <c r="E723" s="23" t="n">
        <v>37257</v>
      </c>
      <c r="F723" s="83" t="n">
        <v>1000</v>
      </c>
      <c r="G723" s="84" t="n">
        <v>3.095</v>
      </c>
      <c r="H723" s="94" t="n">
        <f aca="false">VLOOKUP(E723,Calendar!$A$2:$G$49,2,FALSE())</f>
        <v>31</v>
      </c>
      <c r="I723" s="95" t="n">
        <f aca="false">VLOOKUP(E723,'FWD Curves'!$A$3:$E$40,4,FALSE())</f>
        <v>2.915</v>
      </c>
      <c r="J723" s="86" t="n">
        <f aca="false">(I723-G723)*H723*F723</f>
        <v>-5580.00000000001</v>
      </c>
    </row>
    <row r="724" customFormat="false" ht="12.75" hidden="false" customHeight="false" outlineLevel="0" collapsed="false">
      <c r="A724" s="81" t="n">
        <v>37209</v>
      </c>
      <c r="B724" s="81" t="s">
        <v>38</v>
      </c>
      <c r="C724" s="81" t="s">
        <v>39</v>
      </c>
      <c r="D724" s="83"/>
      <c r="E724" s="23" t="n">
        <v>37288</v>
      </c>
      <c r="F724" s="83" t="n">
        <v>1000</v>
      </c>
      <c r="G724" s="84" t="n">
        <v>3.095</v>
      </c>
      <c r="H724" s="94" t="n">
        <f aca="false">VLOOKUP(E724,Calendar!$A$2:$G$49,2,FALSE())</f>
        <v>28</v>
      </c>
      <c r="I724" s="95" t="n">
        <f aca="false">VLOOKUP(E724,'FWD Curves'!$A$3:$E$40,4,FALSE())</f>
        <v>2.97</v>
      </c>
      <c r="J724" s="86" t="n">
        <f aca="false">(I724-G724)*H724*F724</f>
        <v>-3500</v>
      </c>
    </row>
    <row r="725" customFormat="false" ht="12.75" hidden="false" customHeight="false" outlineLevel="0" collapsed="false">
      <c r="A725" s="81" t="n">
        <v>37209</v>
      </c>
      <c r="B725" s="81" t="s">
        <v>38</v>
      </c>
      <c r="C725" s="81" t="s">
        <v>39</v>
      </c>
      <c r="D725" s="83"/>
      <c r="E725" s="23" t="n">
        <v>37316</v>
      </c>
      <c r="F725" s="83" t="n">
        <v>1000</v>
      </c>
      <c r="G725" s="84" t="n">
        <v>3.095</v>
      </c>
      <c r="H725" s="94" t="n">
        <f aca="false">VLOOKUP(E725,Calendar!$A$2:$G$49,2,FALSE())</f>
        <v>31</v>
      </c>
      <c r="I725" s="95" t="n">
        <f aca="false">VLOOKUP(E725,'FWD Curves'!$A$3:$E$40,4,FALSE())</f>
        <v>2.935</v>
      </c>
      <c r="J725" s="86" t="n">
        <f aca="false">(I725-G725)*H725*F725</f>
        <v>-4960.00000000001</v>
      </c>
    </row>
    <row r="726" customFormat="false" ht="12.75" hidden="false" customHeight="false" outlineLevel="0" collapsed="false">
      <c r="A726" s="81" t="n">
        <v>37209</v>
      </c>
      <c r="B726" s="81" t="s">
        <v>38</v>
      </c>
      <c r="C726" s="81" t="s">
        <v>39</v>
      </c>
      <c r="D726" s="83"/>
      <c r="E726" s="23" t="n">
        <v>37347</v>
      </c>
      <c r="F726" s="83" t="n">
        <v>1000</v>
      </c>
      <c r="G726" s="84" t="n">
        <v>3.095</v>
      </c>
      <c r="H726" s="94" t="n">
        <f aca="false">VLOOKUP(E726,Calendar!$A$2:$G$49,2,FALSE())</f>
        <v>30</v>
      </c>
      <c r="I726" s="95" t="n">
        <f aca="false">VLOOKUP(E726,'FWD Curves'!$A$3:$E$40,4,FALSE())</f>
        <v>2.99</v>
      </c>
      <c r="J726" s="86" t="n">
        <f aca="false">(I726-G726)*H726*F726</f>
        <v>-3150</v>
      </c>
    </row>
    <row r="727" customFormat="false" ht="12.75" hidden="false" customHeight="false" outlineLevel="0" collapsed="false">
      <c r="A727" s="81" t="n">
        <v>37209</v>
      </c>
      <c r="B727" s="81" t="s">
        <v>38</v>
      </c>
      <c r="C727" s="81" t="s">
        <v>39</v>
      </c>
      <c r="D727" s="83"/>
      <c r="E727" s="23" t="n">
        <v>37377</v>
      </c>
      <c r="F727" s="83" t="n">
        <v>1000</v>
      </c>
      <c r="G727" s="84" t="n">
        <v>3.095</v>
      </c>
      <c r="H727" s="94" t="n">
        <f aca="false">VLOOKUP(E727,Calendar!$A$2:$G$49,2,FALSE())</f>
        <v>31</v>
      </c>
      <c r="I727" s="95" t="n">
        <f aca="false">VLOOKUP(E727,'FWD Curves'!$A$3:$E$40,4,FALSE())</f>
        <v>2.99</v>
      </c>
      <c r="J727" s="86" t="n">
        <f aca="false">(I727-G727)*H727*F727</f>
        <v>-3255</v>
      </c>
    </row>
    <row r="728" customFormat="false" ht="12.75" hidden="false" customHeight="false" outlineLevel="0" collapsed="false">
      <c r="A728" s="81" t="n">
        <v>37209</v>
      </c>
      <c r="B728" s="81" t="s">
        <v>38</v>
      </c>
      <c r="C728" s="81" t="s">
        <v>39</v>
      </c>
      <c r="D728" s="83"/>
      <c r="E728" s="23" t="n">
        <v>37408</v>
      </c>
      <c r="F728" s="83" t="n">
        <v>1000</v>
      </c>
      <c r="G728" s="84" t="n">
        <v>3.095</v>
      </c>
      <c r="H728" s="94" t="n">
        <f aca="false">VLOOKUP(E728,Calendar!$A$2:$G$49,2,FALSE())</f>
        <v>30</v>
      </c>
      <c r="I728" s="95" t="n">
        <f aca="false">VLOOKUP(E728,'FWD Curves'!$A$3:$E$40,4,FALSE())</f>
        <v>2.99</v>
      </c>
      <c r="J728" s="86" t="n">
        <f aca="false">(I728-G728)*H728*F728</f>
        <v>-3150</v>
      </c>
    </row>
    <row r="729" customFormat="false" ht="12.75" hidden="false" customHeight="false" outlineLevel="0" collapsed="false">
      <c r="A729" s="81" t="n">
        <v>37209</v>
      </c>
      <c r="B729" s="81" t="s">
        <v>38</v>
      </c>
      <c r="C729" s="81" t="s">
        <v>39</v>
      </c>
      <c r="D729" s="83"/>
      <c r="E729" s="23" t="n">
        <v>37438</v>
      </c>
      <c r="F729" s="83" t="n">
        <v>1000</v>
      </c>
      <c r="G729" s="84" t="n">
        <v>3.095</v>
      </c>
      <c r="H729" s="94" t="n">
        <f aca="false">VLOOKUP(E729,Calendar!$A$2:$G$49,2,FALSE())</f>
        <v>31</v>
      </c>
      <c r="I729" s="95" t="n">
        <f aca="false">VLOOKUP(E729,'FWD Curves'!$A$3:$E$40,4,FALSE())</f>
        <v>2.99</v>
      </c>
      <c r="J729" s="86" t="n">
        <f aca="false">(I729-G729)*H729*F729</f>
        <v>-3255</v>
      </c>
    </row>
    <row r="730" customFormat="false" ht="12.75" hidden="false" customHeight="false" outlineLevel="0" collapsed="false">
      <c r="A730" s="81" t="n">
        <v>37209</v>
      </c>
      <c r="B730" s="81" t="s">
        <v>38</v>
      </c>
      <c r="C730" s="81" t="s">
        <v>39</v>
      </c>
      <c r="D730" s="83"/>
      <c r="E730" s="23" t="n">
        <v>37469</v>
      </c>
      <c r="F730" s="83" t="n">
        <v>1000</v>
      </c>
      <c r="G730" s="84" t="n">
        <v>3.095</v>
      </c>
      <c r="H730" s="94" t="n">
        <f aca="false">VLOOKUP(E730,Calendar!$A$2:$G$49,2,FALSE())</f>
        <v>31</v>
      </c>
      <c r="I730" s="95" t="n">
        <f aca="false">VLOOKUP(E730,'FWD Curves'!$A$3:$E$40,4,FALSE())</f>
        <v>2.99</v>
      </c>
      <c r="J730" s="86" t="n">
        <f aca="false">(I730-G730)*H730*F730</f>
        <v>-3255</v>
      </c>
    </row>
    <row r="731" customFormat="false" ht="12.75" hidden="false" customHeight="false" outlineLevel="0" collapsed="false">
      <c r="A731" s="81" t="n">
        <v>37209</v>
      </c>
      <c r="B731" s="81" t="s">
        <v>38</v>
      </c>
      <c r="C731" s="81" t="s">
        <v>39</v>
      </c>
      <c r="D731" s="83"/>
      <c r="E731" s="23" t="n">
        <v>37500</v>
      </c>
      <c r="F731" s="83" t="n">
        <v>1000</v>
      </c>
      <c r="G731" s="84" t="n">
        <v>3.095</v>
      </c>
      <c r="H731" s="94" t="n">
        <f aca="false">VLOOKUP(E731,Calendar!$A$2:$G$49,2,FALSE())</f>
        <v>30</v>
      </c>
      <c r="I731" s="95" t="n">
        <f aca="false">VLOOKUP(E731,'FWD Curves'!$A$3:$E$40,4,FALSE())</f>
        <v>2.99</v>
      </c>
      <c r="J731" s="86" t="n">
        <f aca="false">(I731-G731)*H731*F731</f>
        <v>-3150</v>
      </c>
    </row>
    <row r="732" customFormat="false" ht="12.75" hidden="false" customHeight="false" outlineLevel="0" collapsed="false">
      <c r="A732" s="81" t="n">
        <v>37209</v>
      </c>
      <c r="B732" s="81" t="s">
        <v>38</v>
      </c>
      <c r="C732" s="81" t="s">
        <v>39</v>
      </c>
      <c r="D732" s="83"/>
      <c r="E732" s="23" t="n">
        <v>37530</v>
      </c>
      <c r="F732" s="83" t="n">
        <v>1000</v>
      </c>
      <c r="G732" s="84" t="n">
        <v>3.095</v>
      </c>
      <c r="H732" s="94" t="n">
        <f aca="false">VLOOKUP(E732,Calendar!$A$2:$G$49,2,FALSE())</f>
        <v>31</v>
      </c>
      <c r="I732" s="95" t="n">
        <f aca="false">VLOOKUP(E732,'FWD Curves'!$A$3:$E$40,4,FALSE())</f>
        <v>2.99</v>
      </c>
      <c r="J732" s="86" t="n">
        <f aca="false">(I732-G732)*H732*F732</f>
        <v>-3255</v>
      </c>
    </row>
    <row r="733" customFormat="false" ht="12.75" hidden="false" customHeight="false" outlineLevel="0" collapsed="false">
      <c r="A733" s="81" t="n">
        <v>37209</v>
      </c>
      <c r="B733" s="81" t="s">
        <v>38</v>
      </c>
      <c r="C733" s="81" t="s">
        <v>39</v>
      </c>
      <c r="D733" s="83"/>
      <c r="E733" s="23" t="n">
        <v>37561</v>
      </c>
      <c r="F733" s="83" t="n">
        <v>1000</v>
      </c>
      <c r="G733" s="84" t="n">
        <v>3.095</v>
      </c>
      <c r="H733" s="94" t="n">
        <f aca="false">VLOOKUP(E733,Calendar!$A$2:$G$49,2,FALSE())</f>
        <v>30</v>
      </c>
      <c r="I733" s="95" t="n">
        <f aca="false">VLOOKUP(E733,'FWD Curves'!$A$3:$E$40,4,FALSE())</f>
        <v>3.24</v>
      </c>
      <c r="J733" s="86" t="n">
        <f aca="false">(I733-G733)*H733*F733</f>
        <v>4350</v>
      </c>
    </row>
    <row r="734" customFormat="false" ht="12.75" hidden="false" customHeight="false" outlineLevel="0" collapsed="false">
      <c r="A734" s="81" t="n">
        <v>37209</v>
      </c>
      <c r="B734" s="81" t="s">
        <v>38</v>
      </c>
      <c r="C734" s="81" t="s">
        <v>39</v>
      </c>
      <c r="D734" s="83"/>
      <c r="E734" s="23" t="n">
        <v>37591</v>
      </c>
      <c r="F734" s="83" t="n">
        <v>1000</v>
      </c>
      <c r="G734" s="84" t="n">
        <v>3.095</v>
      </c>
      <c r="H734" s="94" t="n">
        <f aca="false">VLOOKUP(E734,Calendar!$A$2:$G$49,2,FALSE())</f>
        <v>31</v>
      </c>
      <c r="I734" s="95" t="n">
        <f aca="false">VLOOKUP(E734,'FWD Curves'!$A$3:$E$40,4,FALSE())</f>
        <v>3.42</v>
      </c>
      <c r="J734" s="86" t="n">
        <f aca="false">(I734-G734)*H734*F734</f>
        <v>10075</v>
      </c>
    </row>
    <row r="735" customFormat="false" ht="12.75" hidden="false" customHeight="false" outlineLevel="0" collapsed="false">
      <c r="A735" s="81" t="n">
        <v>37209</v>
      </c>
      <c r="B735" s="81" t="s">
        <v>38</v>
      </c>
      <c r="C735" s="81" t="s">
        <v>39</v>
      </c>
      <c r="D735" s="83"/>
      <c r="E735" s="23" t="n">
        <v>37257</v>
      </c>
      <c r="F735" s="83" t="n">
        <v>1000</v>
      </c>
      <c r="G735" s="84" t="n">
        <v>3.075</v>
      </c>
      <c r="H735" s="94" t="n">
        <f aca="false">VLOOKUP(E735,Calendar!$A$2:$G$49,2,FALSE())</f>
        <v>31</v>
      </c>
      <c r="I735" s="95" t="n">
        <f aca="false">VLOOKUP(E735,'FWD Curves'!$A$3:$E$40,4,FALSE())</f>
        <v>2.915</v>
      </c>
      <c r="J735" s="86" t="n">
        <f aca="false">(I735-G735)*H735*F735</f>
        <v>-4960.00000000001</v>
      </c>
    </row>
    <row r="736" customFormat="false" ht="12.75" hidden="false" customHeight="false" outlineLevel="0" collapsed="false">
      <c r="A736" s="81" t="n">
        <v>37209</v>
      </c>
      <c r="B736" s="81" t="s">
        <v>38</v>
      </c>
      <c r="C736" s="81" t="s">
        <v>39</v>
      </c>
      <c r="D736" s="83"/>
      <c r="E736" s="23" t="n">
        <v>37288</v>
      </c>
      <c r="F736" s="83" t="n">
        <v>1000</v>
      </c>
      <c r="G736" s="84" t="n">
        <v>3.075</v>
      </c>
      <c r="H736" s="94" t="n">
        <f aca="false">VLOOKUP(E736,Calendar!$A$2:$G$49,2,FALSE())</f>
        <v>28</v>
      </c>
      <c r="I736" s="95" t="n">
        <f aca="false">VLOOKUP(E736,'FWD Curves'!$A$3:$E$40,4,FALSE())</f>
        <v>2.97</v>
      </c>
      <c r="J736" s="86" t="n">
        <f aca="false">(I736-G736)*H736*F736</f>
        <v>-2940</v>
      </c>
    </row>
    <row r="737" customFormat="false" ht="12.75" hidden="false" customHeight="false" outlineLevel="0" collapsed="false">
      <c r="A737" s="81" t="n">
        <v>37209</v>
      </c>
      <c r="B737" s="81" t="s">
        <v>38</v>
      </c>
      <c r="C737" s="81" t="s">
        <v>39</v>
      </c>
      <c r="D737" s="83"/>
      <c r="E737" s="23" t="n">
        <v>37316</v>
      </c>
      <c r="F737" s="83" t="n">
        <v>1000</v>
      </c>
      <c r="G737" s="84" t="n">
        <v>3.075</v>
      </c>
      <c r="H737" s="94" t="n">
        <f aca="false">VLOOKUP(E737,Calendar!$A$2:$G$49,2,FALSE())</f>
        <v>31</v>
      </c>
      <c r="I737" s="95" t="n">
        <f aca="false">VLOOKUP(E737,'FWD Curves'!$A$3:$E$40,4,FALSE())</f>
        <v>2.935</v>
      </c>
      <c r="J737" s="86" t="n">
        <f aca="false">(I737-G737)*H737*F737</f>
        <v>-4340</v>
      </c>
    </row>
    <row r="738" customFormat="false" ht="12.75" hidden="false" customHeight="false" outlineLevel="0" collapsed="false">
      <c r="A738" s="81" t="n">
        <v>37209</v>
      </c>
      <c r="B738" s="81" t="s">
        <v>38</v>
      </c>
      <c r="C738" s="81" t="s">
        <v>39</v>
      </c>
      <c r="D738" s="83"/>
      <c r="E738" s="23" t="n">
        <v>37347</v>
      </c>
      <c r="F738" s="83" t="n">
        <v>1000</v>
      </c>
      <c r="G738" s="84" t="n">
        <v>3.075</v>
      </c>
      <c r="H738" s="94" t="n">
        <f aca="false">VLOOKUP(E738,Calendar!$A$2:$G$49,2,FALSE())</f>
        <v>30</v>
      </c>
      <c r="I738" s="95" t="n">
        <f aca="false">VLOOKUP(E738,'FWD Curves'!$A$3:$E$40,4,FALSE())</f>
        <v>2.99</v>
      </c>
      <c r="J738" s="86" t="n">
        <f aca="false">(I738-G738)*H738*F738</f>
        <v>-2550</v>
      </c>
    </row>
    <row r="739" customFormat="false" ht="12.75" hidden="false" customHeight="false" outlineLevel="0" collapsed="false">
      <c r="A739" s="81" t="n">
        <v>37209</v>
      </c>
      <c r="B739" s="81" t="s">
        <v>38</v>
      </c>
      <c r="C739" s="81" t="s">
        <v>39</v>
      </c>
      <c r="D739" s="83"/>
      <c r="E739" s="23" t="n">
        <v>37377</v>
      </c>
      <c r="F739" s="83" t="n">
        <v>1000</v>
      </c>
      <c r="G739" s="84" t="n">
        <v>3.075</v>
      </c>
      <c r="H739" s="94" t="n">
        <f aca="false">VLOOKUP(E739,Calendar!$A$2:$G$49,2,FALSE())</f>
        <v>31</v>
      </c>
      <c r="I739" s="95" t="n">
        <f aca="false">VLOOKUP(E739,'FWD Curves'!$A$3:$E$40,4,FALSE())</f>
        <v>2.99</v>
      </c>
      <c r="J739" s="86" t="n">
        <f aca="false">(I739-G739)*H739*F739</f>
        <v>-2635</v>
      </c>
    </row>
    <row r="740" customFormat="false" ht="12.75" hidden="false" customHeight="false" outlineLevel="0" collapsed="false">
      <c r="A740" s="81" t="n">
        <v>37209</v>
      </c>
      <c r="B740" s="81" t="s">
        <v>38</v>
      </c>
      <c r="C740" s="81" t="s">
        <v>39</v>
      </c>
      <c r="D740" s="83"/>
      <c r="E740" s="23" t="n">
        <v>37408</v>
      </c>
      <c r="F740" s="83" t="n">
        <v>1000</v>
      </c>
      <c r="G740" s="84" t="n">
        <v>3.075</v>
      </c>
      <c r="H740" s="94" t="n">
        <f aca="false">VLOOKUP(E740,Calendar!$A$2:$G$49,2,FALSE())</f>
        <v>30</v>
      </c>
      <c r="I740" s="95" t="n">
        <f aca="false">VLOOKUP(E740,'FWD Curves'!$A$3:$E$40,4,FALSE())</f>
        <v>2.99</v>
      </c>
      <c r="J740" s="86" t="n">
        <f aca="false">(I740-G740)*H740*F740</f>
        <v>-2550</v>
      </c>
    </row>
    <row r="741" customFormat="false" ht="12.75" hidden="false" customHeight="false" outlineLevel="0" collapsed="false">
      <c r="A741" s="81" t="n">
        <v>37209</v>
      </c>
      <c r="B741" s="81" t="s">
        <v>38</v>
      </c>
      <c r="C741" s="81" t="s">
        <v>39</v>
      </c>
      <c r="D741" s="83"/>
      <c r="E741" s="23" t="n">
        <v>37438</v>
      </c>
      <c r="F741" s="83" t="n">
        <v>1000</v>
      </c>
      <c r="G741" s="84" t="n">
        <v>3.075</v>
      </c>
      <c r="H741" s="94" t="n">
        <f aca="false">VLOOKUP(E741,Calendar!$A$2:$G$49,2,FALSE())</f>
        <v>31</v>
      </c>
      <c r="I741" s="95" t="n">
        <f aca="false">VLOOKUP(E741,'FWD Curves'!$A$3:$E$40,4,FALSE())</f>
        <v>2.99</v>
      </c>
      <c r="J741" s="86" t="n">
        <f aca="false">(I741-G741)*H741*F741</f>
        <v>-2635</v>
      </c>
    </row>
    <row r="742" customFormat="false" ht="12.75" hidden="false" customHeight="false" outlineLevel="0" collapsed="false">
      <c r="A742" s="81" t="n">
        <v>37209</v>
      </c>
      <c r="B742" s="81" t="s">
        <v>38</v>
      </c>
      <c r="C742" s="81" t="s">
        <v>39</v>
      </c>
      <c r="D742" s="83"/>
      <c r="E742" s="23" t="n">
        <v>37469</v>
      </c>
      <c r="F742" s="83" t="n">
        <v>1000</v>
      </c>
      <c r="G742" s="84" t="n">
        <v>3.075</v>
      </c>
      <c r="H742" s="94" t="n">
        <f aca="false">VLOOKUP(E742,Calendar!$A$2:$G$49,2,FALSE())</f>
        <v>31</v>
      </c>
      <c r="I742" s="95" t="n">
        <f aca="false">VLOOKUP(E742,'FWD Curves'!$A$3:$E$40,4,FALSE())</f>
        <v>2.99</v>
      </c>
      <c r="J742" s="86" t="n">
        <f aca="false">(I742-G742)*H742*F742</f>
        <v>-2635</v>
      </c>
    </row>
    <row r="743" customFormat="false" ht="12.75" hidden="false" customHeight="false" outlineLevel="0" collapsed="false">
      <c r="A743" s="81" t="n">
        <v>37209</v>
      </c>
      <c r="B743" s="81" t="s">
        <v>38</v>
      </c>
      <c r="C743" s="81" t="s">
        <v>39</v>
      </c>
      <c r="D743" s="83"/>
      <c r="E743" s="23" t="n">
        <v>37500</v>
      </c>
      <c r="F743" s="83" t="n">
        <v>1000</v>
      </c>
      <c r="G743" s="84" t="n">
        <v>3.075</v>
      </c>
      <c r="H743" s="94" t="n">
        <f aca="false">VLOOKUP(E743,Calendar!$A$2:$G$49,2,FALSE())</f>
        <v>30</v>
      </c>
      <c r="I743" s="95" t="n">
        <f aca="false">VLOOKUP(E743,'FWD Curves'!$A$3:$E$40,4,FALSE())</f>
        <v>2.99</v>
      </c>
      <c r="J743" s="86" t="n">
        <f aca="false">(I743-G743)*H743*F743</f>
        <v>-2550</v>
      </c>
    </row>
    <row r="744" customFormat="false" ht="12.75" hidden="false" customHeight="false" outlineLevel="0" collapsed="false">
      <c r="A744" s="81" t="n">
        <v>37209</v>
      </c>
      <c r="B744" s="81" t="s">
        <v>38</v>
      </c>
      <c r="C744" s="81" t="s">
        <v>39</v>
      </c>
      <c r="D744" s="83"/>
      <c r="E744" s="23" t="n">
        <v>37530</v>
      </c>
      <c r="F744" s="83" t="n">
        <v>1000</v>
      </c>
      <c r="G744" s="84" t="n">
        <v>3.075</v>
      </c>
      <c r="H744" s="94" t="n">
        <f aca="false">VLOOKUP(E744,Calendar!$A$2:$G$49,2,FALSE())</f>
        <v>31</v>
      </c>
      <c r="I744" s="95" t="n">
        <f aca="false">VLOOKUP(E744,'FWD Curves'!$A$3:$E$40,4,FALSE())</f>
        <v>2.99</v>
      </c>
      <c r="J744" s="86" t="n">
        <f aca="false">(I744-G744)*H744*F744</f>
        <v>-2635</v>
      </c>
    </row>
    <row r="745" customFormat="false" ht="12.75" hidden="false" customHeight="false" outlineLevel="0" collapsed="false">
      <c r="A745" s="81" t="n">
        <v>37209</v>
      </c>
      <c r="B745" s="81" t="s">
        <v>38</v>
      </c>
      <c r="C745" s="81" t="s">
        <v>39</v>
      </c>
      <c r="D745" s="83"/>
      <c r="E745" s="23" t="n">
        <v>37561</v>
      </c>
      <c r="F745" s="83" t="n">
        <v>1000</v>
      </c>
      <c r="G745" s="84" t="n">
        <v>3.075</v>
      </c>
      <c r="H745" s="94" t="n">
        <f aca="false">VLOOKUP(E745,Calendar!$A$2:$G$49,2,FALSE())</f>
        <v>30</v>
      </c>
      <c r="I745" s="95" t="n">
        <f aca="false">VLOOKUP(E745,'FWD Curves'!$A$3:$E$40,4,FALSE())</f>
        <v>3.24</v>
      </c>
      <c r="J745" s="86" t="n">
        <f aca="false">(I745-G745)*H745*F745</f>
        <v>4950</v>
      </c>
    </row>
    <row r="746" customFormat="false" ht="12.75" hidden="false" customHeight="false" outlineLevel="0" collapsed="false">
      <c r="A746" s="81" t="n">
        <v>37209</v>
      </c>
      <c r="B746" s="81" t="s">
        <v>38</v>
      </c>
      <c r="C746" s="81" t="s">
        <v>39</v>
      </c>
      <c r="D746" s="83"/>
      <c r="E746" s="23" t="n">
        <v>37591</v>
      </c>
      <c r="F746" s="83" t="n">
        <v>1000</v>
      </c>
      <c r="G746" s="84" t="n">
        <v>3.075</v>
      </c>
      <c r="H746" s="94" t="n">
        <f aca="false">VLOOKUP(E746,Calendar!$A$2:$G$49,2,FALSE())</f>
        <v>31</v>
      </c>
      <c r="I746" s="95" t="n">
        <f aca="false">VLOOKUP(E746,'FWD Curves'!$A$3:$E$40,4,FALSE())</f>
        <v>3.42</v>
      </c>
      <c r="J746" s="86" t="n">
        <f aca="false">(I746-G746)*H746*F746</f>
        <v>10695</v>
      </c>
    </row>
    <row r="747" customFormat="false" ht="12.75" hidden="false" customHeight="false" outlineLevel="0" collapsed="false">
      <c r="A747" s="81" t="n">
        <v>37209</v>
      </c>
      <c r="B747" s="81" t="s">
        <v>38</v>
      </c>
      <c r="C747" s="81" t="s">
        <v>39</v>
      </c>
      <c r="D747" s="83"/>
      <c r="E747" s="23" t="n">
        <v>37226</v>
      </c>
      <c r="F747" s="83" t="n">
        <v>5000</v>
      </c>
      <c r="G747" s="84" t="n">
        <v>2.72</v>
      </c>
      <c r="H747" s="94" t="n">
        <f aca="false">VLOOKUP(E747,Calendar!$A$2:$G$49,2,FALSE())</f>
        <v>31</v>
      </c>
      <c r="I747" s="95" t="n">
        <f aca="false">VLOOKUP(E747,'FWD Curves'!$A$3:$E$40,4,FALSE())</f>
        <v>2.606</v>
      </c>
      <c r="J747" s="86" t="n">
        <f aca="false">(I747-G747)*H747*F747</f>
        <v>-17670.0000000001</v>
      </c>
    </row>
    <row r="748" customFormat="false" ht="12.75" hidden="false" customHeight="false" outlineLevel="0" collapsed="false">
      <c r="A748" s="81" t="n">
        <v>37209</v>
      </c>
      <c r="B748" s="81" t="s">
        <v>38</v>
      </c>
      <c r="C748" s="81" t="s">
        <v>39</v>
      </c>
      <c r="D748" s="83"/>
      <c r="E748" s="23" t="n">
        <v>37226</v>
      </c>
      <c r="F748" s="83" t="n">
        <v>5000</v>
      </c>
      <c r="G748" s="84" t="n">
        <v>2.71</v>
      </c>
      <c r="H748" s="94" t="n">
        <f aca="false">VLOOKUP(E748,Calendar!$A$2:$G$49,2,FALSE())</f>
        <v>31</v>
      </c>
      <c r="I748" s="95" t="n">
        <f aca="false">VLOOKUP(E748,'FWD Curves'!$A$3:$E$40,4,FALSE())</f>
        <v>2.606</v>
      </c>
      <c r="J748" s="86" t="n">
        <f aca="false">(I748-G748)*H748*F748</f>
        <v>-16120</v>
      </c>
    </row>
    <row r="749" customFormat="false" ht="12.75" hidden="false" customHeight="false" outlineLevel="0" collapsed="false">
      <c r="A749" s="81" t="n">
        <v>37209</v>
      </c>
      <c r="B749" s="81" t="s">
        <v>38</v>
      </c>
      <c r="C749" s="81" t="s">
        <v>39</v>
      </c>
      <c r="D749" s="83"/>
      <c r="E749" s="23" t="n">
        <v>37257</v>
      </c>
      <c r="F749" s="83" t="n">
        <v>1000</v>
      </c>
      <c r="G749" s="84" t="n">
        <v>3.06</v>
      </c>
      <c r="H749" s="94" t="n">
        <f aca="false">VLOOKUP(E749,Calendar!$A$2:$G$49,2,FALSE())</f>
        <v>31</v>
      </c>
      <c r="I749" s="95" t="n">
        <f aca="false">VLOOKUP(E749,'FWD Curves'!$A$3:$E$40,4,FALSE())</f>
        <v>2.915</v>
      </c>
      <c r="J749" s="86" t="n">
        <f aca="false">(I749-G749)*H749*F749</f>
        <v>-4495</v>
      </c>
    </row>
    <row r="750" customFormat="false" ht="12.75" hidden="false" customHeight="false" outlineLevel="0" collapsed="false">
      <c r="A750" s="81" t="n">
        <v>37209</v>
      </c>
      <c r="B750" s="81" t="s">
        <v>38</v>
      </c>
      <c r="C750" s="81" t="s">
        <v>39</v>
      </c>
      <c r="D750" s="83"/>
      <c r="E750" s="23" t="n">
        <v>37288</v>
      </c>
      <c r="F750" s="83" t="n">
        <v>1000</v>
      </c>
      <c r="G750" s="84" t="n">
        <v>3.06</v>
      </c>
      <c r="H750" s="94" t="n">
        <f aca="false">VLOOKUP(E750,Calendar!$A$2:$G$49,2,FALSE())</f>
        <v>28</v>
      </c>
      <c r="I750" s="95" t="n">
        <f aca="false">VLOOKUP(E750,'FWD Curves'!$A$3:$E$40,4,FALSE())</f>
        <v>2.97</v>
      </c>
      <c r="J750" s="86" t="n">
        <f aca="false">(I750-G750)*H750*F750</f>
        <v>-2520</v>
      </c>
    </row>
    <row r="751" customFormat="false" ht="12.75" hidden="false" customHeight="false" outlineLevel="0" collapsed="false">
      <c r="A751" s="81" t="n">
        <v>37209</v>
      </c>
      <c r="B751" s="81" t="s">
        <v>38</v>
      </c>
      <c r="C751" s="81" t="s">
        <v>39</v>
      </c>
      <c r="D751" s="83"/>
      <c r="E751" s="23" t="n">
        <v>37316</v>
      </c>
      <c r="F751" s="83" t="n">
        <v>1000</v>
      </c>
      <c r="G751" s="84" t="n">
        <v>3.06</v>
      </c>
      <c r="H751" s="94" t="n">
        <f aca="false">VLOOKUP(E751,Calendar!$A$2:$G$49,2,FALSE())</f>
        <v>31</v>
      </c>
      <c r="I751" s="95" t="n">
        <f aca="false">VLOOKUP(E751,'FWD Curves'!$A$3:$E$40,4,FALSE())</f>
        <v>2.935</v>
      </c>
      <c r="J751" s="86" t="n">
        <f aca="false">(I751-G751)*H751*F751</f>
        <v>-3875</v>
      </c>
    </row>
    <row r="752" customFormat="false" ht="12.75" hidden="false" customHeight="false" outlineLevel="0" collapsed="false">
      <c r="A752" s="81" t="n">
        <v>37209</v>
      </c>
      <c r="B752" s="81" t="s">
        <v>38</v>
      </c>
      <c r="C752" s="81" t="s">
        <v>39</v>
      </c>
      <c r="D752" s="83"/>
      <c r="E752" s="23" t="n">
        <v>37347</v>
      </c>
      <c r="F752" s="83" t="n">
        <v>1000</v>
      </c>
      <c r="G752" s="84" t="n">
        <v>3.06</v>
      </c>
      <c r="H752" s="94" t="n">
        <f aca="false">VLOOKUP(E752,Calendar!$A$2:$G$49,2,FALSE())</f>
        <v>30</v>
      </c>
      <c r="I752" s="95" t="n">
        <f aca="false">VLOOKUP(E752,'FWD Curves'!$A$3:$E$40,4,FALSE())</f>
        <v>2.99</v>
      </c>
      <c r="J752" s="86" t="n">
        <f aca="false">(I752-G752)*H752*F752</f>
        <v>-2100</v>
      </c>
    </row>
    <row r="753" customFormat="false" ht="12.75" hidden="false" customHeight="false" outlineLevel="0" collapsed="false">
      <c r="A753" s="81" t="n">
        <v>37209</v>
      </c>
      <c r="B753" s="81" t="s">
        <v>38</v>
      </c>
      <c r="C753" s="81" t="s">
        <v>39</v>
      </c>
      <c r="D753" s="83"/>
      <c r="E753" s="23" t="n">
        <v>37377</v>
      </c>
      <c r="F753" s="83" t="n">
        <v>1000</v>
      </c>
      <c r="G753" s="84" t="n">
        <v>3.06</v>
      </c>
      <c r="H753" s="94" t="n">
        <f aca="false">VLOOKUP(E753,Calendar!$A$2:$G$49,2,FALSE())</f>
        <v>31</v>
      </c>
      <c r="I753" s="95" t="n">
        <f aca="false">VLOOKUP(E753,'FWD Curves'!$A$3:$E$40,4,FALSE())</f>
        <v>2.99</v>
      </c>
      <c r="J753" s="86" t="n">
        <f aca="false">(I753-G753)*H753*F753</f>
        <v>-2170</v>
      </c>
    </row>
    <row r="754" customFormat="false" ht="12.75" hidden="false" customHeight="false" outlineLevel="0" collapsed="false">
      <c r="A754" s="81" t="n">
        <v>37209</v>
      </c>
      <c r="B754" s="81" t="s">
        <v>38</v>
      </c>
      <c r="C754" s="81" t="s">
        <v>39</v>
      </c>
      <c r="D754" s="83"/>
      <c r="E754" s="23" t="n">
        <v>37408</v>
      </c>
      <c r="F754" s="83" t="n">
        <v>1000</v>
      </c>
      <c r="G754" s="84" t="n">
        <v>3.06</v>
      </c>
      <c r="H754" s="94" t="n">
        <f aca="false">VLOOKUP(E754,Calendar!$A$2:$G$49,2,FALSE())</f>
        <v>30</v>
      </c>
      <c r="I754" s="95" t="n">
        <f aca="false">VLOOKUP(E754,'FWD Curves'!$A$3:$E$40,4,FALSE())</f>
        <v>2.99</v>
      </c>
      <c r="J754" s="86" t="n">
        <f aca="false">(I754-G754)*H754*F754</f>
        <v>-2100</v>
      </c>
    </row>
    <row r="755" customFormat="false" ht="12.75" hidden="false" customHeight="false" outlineLevel="0" collapsed="false">
      <c r="A755" s="81" t="n">
        <v>37209</v>
      </c>
      <c r="B755" s="81" t="s">
        <v>38</v>
      </c>
      <c r="C755" s="81" t="s">
        <v>39</v>
      </c>
      <c r="D755" s="83"/>
      <c r="E755" s="23" t="n">
        <v>37438</v>
      </c>
      <c r="F755" s="83" t="n">
        <v>1000</v>
      </c>
      <c r="G755" s="84" t="n">
        <v>3.06</v>
      </c>
      <c r="H755" s="94" t="n">
        <f aca="false">VLOOKUP(E755,Calendar!$A$2:$G$49,2,FALSE())</f>
        <v>31</v>
      </c>
      <c r="I755" s="95" t="n">
        <f aca="false">VLOOKUP(E755,'FWD Curves'!$A$3:$E$40,4,FALSE())</f>
        <v>2.99</v>
      </c>
      <c r="J755" s="86" t="n">
        <f aca="false">(I755-G755)*H755*F755</f>
        <v>-2170</v>
      </c>
    </row>
    <row r="756" customFormat="false" ht="12.75" hidden="false" customHeight="false" outlineLevel="0" collapsed="false">
      <c r="A756" s="81" t="n">
        <v>37209</v>
      </c>
      <c r="B756" s="81" t="s">
        <v>38</v>
      </c>
      <c r="C756" s="81" t="s">
        <v>39</v>
      </c>
      <c r="D756" s="83"/>
      <c r="E756" s="23" t="n">
        <v>37469</v>
      </c>
      <c r="F756" s="83" t="n">
        <v>1000</v>
      </c>
      <c r="G756" s="84" t="n">
        <v>3.06</v>
      </c>
      <c r="H756" s="94" t="n">
        <f aca="false">VLOOKUP(E756,Calendar!$A$2:$G$49,2,FALSE())</f>
        <v>31</v>
      </c>
      <c r="I756" s="95" t="n">
        <f aca="false">VLOOKUP(E756,'FWD Curves'!$A$3:$E$40,4,FALSE())</f>
        <v>2.99</v>
      </c>
      <c r="J756" s="86" t="n">
        <f aca="false">(I756-G756)*H756*F756</f>
        <v>-2170</v>
      </c>
    </row>
    <row r="757" customFormat="false" ht="12.75" hidden="false" customHeight="false" outlineLevel="0" collapsed="false">
      <c r="A757" s="81" t="n">
        <v>37209</v>
      </c>
      <c r="B757" s="81" t="s">
        <v>38</v>
      </c>
      <c r="C757" s="81" t="s">
        <v>39</v>
      </c>
      <c r="D757" s="83"/>
      <c r="E757" s="23" t="n">
        <v>37500</v>
      </c>
      <c r="F757" s="83" t="n">
        <v>1000</v>
      </c>
      <c r="G757" s="84" t="n">
        <v>3.06</v>
      </c>
      <c r="H757" s="94" t="n">
        <f aca="false">VLOOKUP(E757,Calendar!$A$2:$G$49,2,FALSE())</f>
        <v>30</v>
      </c>
      <c r="I757" s="95" t="n">
        <f aca="false">VLOOKUP(E757,'FWD Curves'!$A$3:$E$40,4,FALSE())</f>
        <v>2.99</v>
      </c>
      <c r="J757" s="86" t="n">
        <f aca="false">(I757-G757)*H757*F757</f>
        <v>-2100</v>
      </c>
    </row>
    <row r="758" customFormat="false" ht="12.75" hidden="false" customHeight="false" outlineLevel="0" collapsed="false">
      <c r="A758" s="81" t="n">
        <v>37209</v>
      </c>
      <c r="B758" s="81" t="s">
        <v>38</v>
      </c>
      <c r="C758" s="81" t="s">
        <v>39</v>
      </c>
      <c r="D758" s="83"/>
      <c r="E758" s="23" t="n">
        <v>37530</v>
      </c>
      <c r="F758" s="83" t="n">
        <v>1000</v>
      </c>
      <c r="G758" s="84" t="n">
        <v>3.06</v>
      </c>
      <c r="H758" s="94" t="n">
        <f aca="false">VLOOKUP(E758,Calendar!$A$2:$G$49,2,FALSE())</f>
        <v>31</v>
      </c>
      <c r="I758" s="95" t="n">
        <f aca="false">VLOOKUP(E758,'FWD Curves'!$A$3:$E$40,4,FALSE())</f>
        <v>2.99</v>
      </c>
      <c r="J758" s="86" t="n">
        <f aca="false">(I758-G758)*H758*F758</f>
        <v>-2170</v>
      </c>
    </row>
    <row r="759" customFormat="false" ht="12.75" hidden="false" customHeight="false" outlineLevel="0" collapsed="false">
      <c r="A759" s="81" t="n">
        <v>37209</v>
      </c>
      <c r="B759" s="81" t="s">
        <v>38</v>
      </c>
      <c r="C759" s="81" t="s">
        <v>39</v>
      </c>
      <c r="D759" s="83"/>
      <c r="E759" s="23" t="n">
        <v>37561</v>
      </c>
      <c r="F759" s="83" t="n">
        <v>1000</v>
      </c>
      <c r="G759" s="84" t="n">
        <v>3.06</v>
      </c>
      <c r="H759" s="94" t="n">
        <f aca="false">VLOOKUP(E759,Calendar!$A$2:$G$49,2,FALSE())</f>
        <v>30</v>
      </c>
      <c r="I759" s="95" t="n">
        <f aca="false">VLOOKUP(E759,'FWD Curves'!$A$3:$E$40,4,FALSE())</f>
        <v>3.24</v>
      </c>
      <c r="J759" s="86" t="n">
        <f aca="false">(I759-G759)*H759*F759</f>
        <v>5400.00000000001</v>
      </c>
    </row>
    <row r="760" customFormat="false" ht="12.75" hidden="false" customHeight="false" outlineLevel="0" collapsed="false">
      <c r="A760" s="81" t="n">
        <v>37209</v>
      </c>
      <c r="B760" s="81" t="s">
        <v>38</v>
      </c>
      <c r="C760" s="81" t="s">
        <v>39</v>
      </c>
      <c r="D760" s="83"/>
      <c r="E760" s="23" t="n">
        <v>37591</v>
      </c>
      <c r="F760" s="83" t="n">
        <v>1000</v>
      </c>
      <c r="G760" s="84" t="n">
        <v>3.06</v>
      </c>
      <c r="H760" s="94" t="n">
        <f aca="false">VLOOKUP(E760,Calendar!$A$2:$G$49,2,FALSE())</f>
        <v>31</v>
      </c>
      <c r="I760" s="95" t="n">
        <f aca="false">VLOOKUP(E760,'FWD Curves'!$A$3:$E$40,4,FALSE())</f>
        <v>3.42</v>
      </c>
      <c r="J760" s="86" t="n">
        <f aca="false">(I760-G760)*H760*F760</f>
        <v>11160</v>
      </c>
    </row>
    <row r="761" customFormat="false" ht="12.75" hidden="false" customHeight="false" outlineLevel="0" collapsed="false">
      <c r="A761" s="81" t="n">
        <v>37209</v>
      </c>
      <c r="B761" s="81" t="s">
        <v>38</v>
      </c>
      <c r="C761" s="81" t="s">
        <v>39</v>
      </c>
      <c r="D761" s="83"/>
      <c r="E761" s="23" t="n">
        <v>37226</v>
      </c>
      <c r="F761" s="83" t="n">
        <v>5000</v>
      </c>
      <c r="G761" s="84" t="n">
        <v>2.705</v>
      </c>
      <c r="H761" s="94" t="n">
        <f aca="false">VLOOKUP(E761,Calendar!$A$2:$G$49,2,FALSE())</f>
        <v>31</v>
      </c>
      <c r="I761" s="95" t="n">
        <f aca="false">VLOOKUP(E761,'FWD Curves'!$A$3:$E$40,4,FALSE())</f>
        <v>2.606</v>
      </c>
      <c r="J761" s="86" t="n">
        <f aca="false">(I761-G761)*H761*F761</f>
        <v>-15345</v>
      </c>
    </row>
    <row r="762" customFormat="false" ht="12.75" hidden="false" customHeight="false" outlineLevel="0" collapsed="false">
      <c r="A762" s="81" t="n">
        <v>37209</v>
      </c>
      <c r="B762" s="81" t="s">
        <v>38</v>
      </c>
      <c r="C762" s="81" t="s">
        <v>39</v>
      </c>
      <c r="D762" s="83"/>
      <c r="E762" s="23" t="n">
        <v>37226</v>
      </c>
      <c r="F762" s="83" t="n">
        <v>-5000</v>
      </c>
      <c r="G762" s="84" t="n">
        <v>2.675</v>
      </c>
      <c r="H762" s="94" t="n">
        <f aca="false">VLOOKUP(E762,Calendar!$A$2:$G$49,2,FALSE())</f>
        <v>31</v>
      </c>
      <c r="I762" s="95" t="n">
        <f aca="false">VLOOKUP(E762,'FWD Curves'!$A$3:$E$40,4,FALSE())</f>
        <v>2.606</v>
      </c>
      <c r="J762" s="86" t="n">
        <f aca="false">(I762-G762)*H762*F762</f>
        <v>10695</v>
      </c>
    </row>
    <row r="763" customFormat="false" ht="12.75" hidden="false" customHeight="false" outlineLevel="0" collapsed="false">
      <c r="A763" s="81" t="n">
        <v>37209</v>
      </c>
      <c r="B763" s="81" t="s">
        <v>38</v>
      </c>
      <c r="C763" s="81" t="s">
        <v>39</v>
      </c>
      <c r="D763" s="83"/>
      <c r="E763" s="23" t="n">
        <v>37226</v>
      </c>
      <c r="F763" s="83" t="n">
        <v>-5000</v>
      </c>
      <c r="G763" s="84" t="n">
        <v>2.66</v>
      </c>
      <c r="H763" s="94" t="n">
        <f aca="false">VLOOKUP(E763,Calendar!$A$2:$G$49,2,FALSE())</f>
        <v>31</v>
      </c>
      <c r="I763" s="95" t="n">
        <f aca="false">VLOOKUP(E763,'FWD Curves'!$A$3:$E$40,4,FALSE())</f>
        <v>2.606</v>
      </c>
      <c r="J763" s="86" t="n">
        <f aca="false">(I763-G763)*H763*F763</f>
        <v>8370.00000000004</v>
      </c>
    </row>
    <row r="764" customFormat="false" ht="12.75" hidden="false" customHeight="false" outlineLevel="0" collapsed="false">
      <c r="A764" s="81" t="n">
        <v>37209</v>
      </c>
      <c r="B764" s="81" t="s">
        <v>38</v>
      </c>
      <c r="C764" s="81" t="s">
        <v>39</v>
      </c>
      <c r="D764" s="83"/>
      <c r="E764" s="23" t="n">
        <v>37226</v>
      </c>
      <c r="F764" s="83" t="n">
        <v>-5000</v>
      </c>
      <c r="G764" s="84" t="n">
        <v>2.675</v>
      </c>
      <c r="H764" s="94" t="n">
        <f aca="false">VLOOKUP(E764,Calendar!$A$2:$G$49,2,FALSE())</f>
        <v>31</v>
      </c>
      <c r="I764" s="95" t="n">
        <f aca="false">VLOOKUP(E764,'FWD Curves'!$A$3:$E$40,4,FALSE())</f>
        <v>2.606</v>
      </c>
      <c r="J764" s="86" t="n">
        <f aca="false">(I764-G764)*H764*F764</f>
        <v>10695</v>
      </c>
    </row>
    <row r="765" customFormat="false" ht="12.75" hidden="false" customHeight="false" outlineLevel="0" collapsed="false">
      <c r="A765" s="81" t="n">
        <v>37209</v>
      </c>
      <c r="B765" s="81" t="s">
        <v>38</v>
      </c>
      <c r="C765" s="81" t="s">
        <v>39</v>
      </c>
      <c r="D765" s="83"/>
      <c r="E765" s="23" t="n">
        <v>37257</v>
      </c>
      <c r="F765" s="83" t="n">
        <v>-1000</v>
      </c>
      <c r="G765" s="84" t="n">
        <v>3.055</v>
      </c>
      <c r="H765" s="94" t="n">
        <f aca="false">VLOOKUP(E765,Calendar!$A$2:$G$49,2,FALSE())</f>
        <v>31</v>
      </c>
      <c r="I765" s="95" t="n">
        <f aca="false">VLOOKUP(E765,'FWD Curves'!$A$3:$E$40,4,FALSE())</f>
        <v>2.915</v>
      </c>
      <c r="J765" s="86" t="n">
        <f aca="false">(I765-G765)*H765*F765</f>
        <v>4340</v>
      </c>
    </row>
    <row r="766" customFormat="false" ht="12.75" hidden="false" customHeight="false" outlineLevel="0" collapsed="false">
      <c r="A766" s="81" t="n">
        <v>37209</v>
      </c>
      <c r="B766" s="81" t="s">
        <v>38</v>
      </c>
      <c r="C766" s="81" t="s">
        <v>39</v>
      </c>
      <c r="D766" s="83"/>
      <c r="E766" s="23" t="n">
        <v>37288</v>
      </c>
      <c r="F766" s="83" t="n">
        <v>-1000</v>
      </c>
      <c r="G766" s="84" t="n">
        <v>3.055</v>
      </c>
      <c r="H766" s="94" t="n">
        <f aca="false">VLOOKUP(E766,Calendar!$A$2:$G$49,2,FALSE())</f>
        <v>28</v>
      </c>
      <c r="I766" s="95" t="n">
        <f aca="false">VLOOKUP(E766,'FWD Curves'!$A$3:$E$40,4,FALSE())</f>
        <v>2.97</v>
      </c>
      <c r="J766" s="86" t="n">
        <f aca="false">(I766-G766)*H766*F766</f>
        <v>2380</v>
      </c>
    </row>
    <row r="767" customFormat="false" ht="12.75" hidden="false" customHeight="false" outlineLevel="0" collapsed="false">
      <c r="A767" s="81" t="n">
        <v>37209</v>
      </c>
      <c r="B767" s="81" t="s">
        <v>38</v>
      </c>
      <c r="C767" s="81" t="s">
        <v>39</v>
      </c>
      <c r="D767" s="83"/>
      <c r="E767" s="23" t="n">
        <v>37316</v>
      </c>
      <c r="F767" s="83" t="n">
        <v>-1000</v>
      </c>
      <c r="G767" s="84" t="n">
        <v>3.055</v>
      </c>
      <c r="H767" s="94" t="n">
        <f aca="false">VLOOKUP(E767,Calendar!$A$2:$G$49,2,FALSE())</f>
        <v>31</v>
      </c>
      <c r="I767" s="95" t="n">
        <f aca="false">VLOOKUP(E767,'FWD Curves'!$A$3:$E$40,4,FALSE())</f>
        <v>2.935</v>
      </c>
      <c r="J767" s="86" t="n">
        <f aca="false">(I767-G767)*H767*F767</f>
        <v>3720</v>
      </c>
    </row>
    <row r="768" customFormat="false" ht="12.75" hidden="false" customHeight="false" outlineLevel="0" collapsed="false">
      <c r="A768" s="81" t="n">
        <v>37209</v>
      </c>
      <c r="B768" s="81" t="s">
        <v>38</v>
      </c>
      <c r="C768" s="81" t="s">
        <v>39</v>
      </c>
      <c r="D768" s="83"/>
      <c r="E768" s="23" t="n">
        <v>37347</v>
      </c>
      <c r="F768" s="83" t="n">
        <v>-1000</v>
      </c>
      <c r="G768" s="84" t="n">
        <v>3.055</v>
      </c>
      <c r="H768" s="94" t="n">
        <f aca="false">VLOOKUP(E768,Calendar!$A$2:$G$49,2,FALSE())</f>
        <v>30</v>
      </c>
      <c r="I768" s="95" t="n">
        <f aca="false">VLOOKUP(E768,'FWD Curves'!$A$3:$E$40,4,FALSE())</f>
        <v>2.99</v>
      </c>
      <c r="J768" s="86" t="n">
        <f aca="false">(I768-G768)*H768*F768</f>
        <v>1950</v>
      </c>
    </row>
    <row r="769" customFormat="false" ht="12.75" hidden="false" customHeight="false" outlineLevel="0" collapsed="false">
      <c r="A769" s="81" t="n">
        <v>37209</v>
      </c>
      <c r="B769" s="81" t="s">
        <v>38</v>
      </c>
      <c r="C769" s="81" t="s">
        <v>39</v>
      </c>
      <c r="D769" s="83"/>
      <c r="E769" s="23" t="n">
        <v>37377</v>
      </c>
      <c r="F769" s="83" t="n">
        <v>-1000</v>
      </c>
      <c r="G769" s="84" t="n">
        <v>3.055</v>
      </c>
      <c r="H769" s="94" t="n">
        <f aca="false">VLOOKUP(E769,Calendar!$A$2:$G$49,2,FALSE())</f>
        <v>31</v>
      </c>
      <c r="I769" s="95" t="n">
        <f aca="false">VLOOKUP(E769,'FWD Curves'!$A$3:$E$40,4,FALSE())</f>
        <v>2.99</v>
      </c>
      <c r="J769" s="86" t="n">
        <f aca="false">(I769-G769)*H769*F769</f>
        <v>2015</v>
      </c>
    </row>
    <row r="770" customFormat="false" ht="12.75" hidden="false" customHeight="false" outlineLevel="0" collapsed="false">
      <c r="A770" s="81" t="n">
        <v>37209</v>
      </c>
      <c r="B770" s="81" t="s">
        <v>38</v>
      </c>
      <c r="C770" s="81" t="s">
        <v>39</v>
      </c>
      <c r="D770" s="83"/>
      <c r="E770" s="23" t="n">
        <v>37408</v>
      </c>
      <c r="F770" s="83" t="n">
        <v>-1000</v>
      </c>
      <c r="G770" s="84" t="n">
        <v>3.055</v>
      </c>
      <c r="H770" s="94" t="n">
        <f aca="false">VLOOKUP(E770,Calendar!$A$2:$G$49,2,FALSE())</f>
        <v>30</v>
      </c>
      <c r="I770" s="95" t="n">
        <f aca="false">VLOOKUP(E770,'FWD Curves'!$A$3:$E$40,4,FALSE())</f>
        <v>2.99</v>
      </c>
      <c r="J770" s="86" t="n">
        <f aca="false">(I770-G770)*H770*F770</f>
        <v>1950</v>
      </c>
    </row>
    <row r="771" customFormat="false" ht="12.75" hidden="false" customHeight="false" outlineLevel="0" collapsed="false">
      <c r="A771" s="81" t="n">
        <v>37209</v>
      </c>
      <c r="B771" s="81" t="s">
        <v>38</v>
      </c>
      <c r="C771" s="81" t="s">
        <v>39</v>
      </c>
      <c r="D771" s="83"/>
      <c r="E771" s="23" t="n">
        <v>37438</v>
      </c>
      <c r="F771" s="83" t="n">
        <v>-1000</v>
      </c>
      <c r="G771" s="84" t="n">
        <v>3.055</v>
      </c>
      <c r="H771" s="94" t="n">
        <f aca="false">VLOOKUP(E771,Calendar!$A$2:$G$49,2,FALSE())</f>
        <v>31</v>
      </c>
      <c r="I771" s="95" t="n">
        <f aca="false">VLOOKUP(E771,'FWD Curves'!$A$3:$E$40,4,FALSE())</f>
        <v>2.99</v>
      </c>
      <c r="J771" s="86" t="n">
        <f aca="false">(I771-G771)*H771*F771</f>
        <v>2015</v>
      </c>
    </row>
    <row r="772" customFormat="false" ht="12.75" hidden="false" customHeight="false" outlineLevel="0" collapsed="false">
      <c r="A772" s="81" t="n">
        <v>37209</v>
      </c>
      <c r="B772" s="81" t="s">
        <v>38</v>
      </c>
      <c r="C772" s="81" t="s">
        <v>39</v>
      </c>
      <c r="D772" s="83"/>
      <c r="E772" s="23" t="n">
        <v>37469</v>
      </c>
      <c r="F772" s="83" t="n">
        <v>-1000</v>
      </c>
      <c r="G772" s="84" t="n">
        <v>3.055</v>
      </c>
      <c r="H772" s="94" t="n">
        <f aca="false">VLOOKUP(E772,Calendar!$A$2:$G$49,2,FALSE())</f>
        <v>31</v>
      </c>
      <c r="I772" s="95" t="n">
        <f aca="false">VLOOKUP(E772,'FWD Curves'!$A$3:$E$40,4,FALSE())</f>
        <v>2.99</v>
      </c>
      <c r="J772" s="86" t="n">
        <f aca="false">(I772-G772)*H772*F772</f>
        <v>2015</v>
      </c>
    </row>
    <row r="773" customFormat="false" ht="12.75" hidden="false" customHeight="false" outlineLevel="0" collapsed="false">
      <c r="A773" s="81" t="n">
        <v>37209</v>
      </c>
      <c r="B773" s="81" t="s">
        <v>38</v>
      </c>
      <c r="C773" s="81" t="s">
        <v>39</v>
      </c>
      <c r="D773" s="83"/>
      <c r="E773" s="23" t="n">
        <v>37500</v>
      </c>
      <c r="F773" s="83" t="n">
        <v>-1000</v>
      </c>
      <c r="G773" s="84" t="n">
        <v>3.055</v>
      </c>
      <c r="H773" s="94" t="n">
        <f aca="false">VLOOKUP(E773,Calendar!$A$2:$G$49,2,FALSE())</f>
        <v>30</v>
      </c>
      <c r="I773" s="95" t="n">
        <f aca="false">VLOOKUP(E773,'FWD Curves'!$A$3:$E$40,4,FALSE())</f>
        <v>2.99</v>
      </c>
      <c r="J773" s="86" t="n">
        <f aca="false">(I773-G773)*H773*F773</f>
        <v>1950</v>
      </c>
    </row>
    <row r="774" customFormat="false" ht="12.75" hidden="false" customHeight="false" outlineLevel="0" collapsed="false">
      <c r="A774" s="81" t="n">
        <v>37209</v>
      </c>
      <c r="B774" s="81" t="s">
        <v>38</v>
      </c>
      <c r="C774" s="81" t="s">
        <v>39</v>
      </c>
      <c r="D774" s="83"/>
      <c r="E774" s="23" t="n">
        <v>37530</v>
      </c>
      <c r="F774" s="83" t="n">
        <v>-1000</v>
      </c>
      <c r="G774" s="84" t="n">
        <v>3.055</v>
      </c>
      <c r="H774" s="94" t="n">
        <f aca="false">VLOOKUP(E774,Calendar!$A$2:$G$49,2,FALSE())</f>
        <v>31</v>
      </c>
      <c r="I774" s="95" t="n">
        <f aca="false">VLOOKUP(E774,'FWD Curves'!$A$3:$E$40,4,FALSE())</f>
        <v>2.99</v>
      </c>
      <c r="J774" s="86" t="n">
        <f aca="false">(I774-G774)*H774*F774</f>
        <v>2015</v>
      </c>
    </row>
    <row r="775" customFormat="false" ht="12.75" hidden="false" customHeight="false" outlineLevel="0" collapsed="false">
      <c r="A775" s="81" t="n">
        <v>37209</v>
      </c>
      <c r="B775" s="81" t="s">
        <v>38</v>
      </c>
      <c r="C775" s="81" t="s">
        <v>39</v>
      </c>
      <c r="D775" s="83"/>
      <c r="E775" s="23" t="n">
        <v>37561</v>
      </c>
      <c r="F775" s="83" t="n">
        <v>-1000</v>
      </c>
      <c r="G775" s="84" t="n">
        <v>3.055</v>
      </c>
      <c r="H775" s="94" t="n">
        <f aca="false">VLOOKUP(E775,Calendar!$A$2:$G$49,2,FALSE())</f>
        <v>30</v>
      </c>
      <c r="I775" s="95" t="n">
        <f aca="false">VLOOKUP(E775,'FWD Curves'!$A$3:$E$40,4,FALSE())</f>
        <v>3.24</v>
      </c>
      <c r="J775" s="86" t="n">
        <f aca="false">(I775-G775)*H775*F775</f>
        <v>-5550</v>
      </c>
    </row>
    <row r="776" customFormat="false" ht="12.75" hidden="false" customHeight="false" outlineLevel="0" collapsed="false">
      <c r="A776" s="81" t="n">
        <v>37209</v>
      </c>
      <c r="B776" s="81" t="s">
        <v>38</v>
      </c>
      <c r="C776" s="81" t="s">
        <v>39</v>
      </c>
      <c r="D776" s="83"/>
      <c r="E776" s="23" t="n">
        <v>37591</v>
      </c>
      <c r="F776" s="83" t="n">
        <v>-1000</v>
      </c>
      <c r="G776" s="84" t="n">
        <v>3.055</v>
      </c>
      <c r="H776" s="94" t="n">
        <f aca="false">VLOOKUP(E776,Calendar!$A$2:$G$49,2,FALSE())</f>
        <v>31</v>
      </c>
      <c r="I776" s="95" t="n">
        <f aca="false">VLOOKUP(E776,'FWD Curves'!$A$3:$E$40,4,FALSE())</f>
        <v>3.42</v>
      </c>
      <c r="J776" s="86" t="n">
        <f aca="false">(I776-G776)*H776*F776</f>
        <v>-11315</v>
      </c>
    </row>
    <row r="777" customFormat="false" ht="12.75" hidden="false" customHeight="false" outlineLevel="0" collapsed="false">
      <c r="A777" s="81" t="n">
        <v>37209</v>
      </c>
      <c r="B777" s="81" t="s">
        <v>38</v>
      </c>
      <c r="C777" s="81" t="s">
        <v>39</v>
      </c>
      <c r="D777" s="83"/>
      <c r="E777" s="23" t="n">
        <v>37226</v>
      </c>
      <c r="F777" s="83" t="n">
        <v>-5000</v>
      </c>
      <c r="G777" s="84" t="n">
        <v>2.665</v>
      </c>
      <c r="H777" s="94" t="n">
        <f aca="false">VLOOKUP(E777,Calendar!$A$2:$G$49,2,FALSE())</f>
        <v>31</v>
      </c>
      <c r="I777" s="95" t="n">
        <f aca="false">VLOOKUP(E777,'FWD Curves'!$A$3:$E$40,4,FALSE())</f>
        <v>2.606</v>
      </c>
      <c r="J777" s="86" t="n">
        <f aca="false">(I777-G777)*H777*F777</f>
        <v>9145.00000000003</v>
      </c>
    </row>
    <row r="778" customFormat="false" ht="12.75" hidden="false" customHeight="false" outlineLevel="0" collapsed="false">
      <c r="A778" s="81" t="n">
        <v>37209</v>
      </c>
      <c r="B778" s="81" t="s">
        <v>38</v>
      </c>
      <c r="C778" s="81" t="s">
        <v>39</v>
      </c>
      <c r="D778" s="83"/>
      <c r="E778" s="23" t="n">
        <v>37226</v>
      </c>
      <c r="F778" s="83" t="n">
        <v>-10000</v>
      </c>
      <c r="G778" s="84" t="n">
        <v>2.665</v>
      </c>
      <c r="H778" s="94" t="n">
        <f aca="false">VLOOKUP(E778,Calendar!$A$2:$G$49,2,FALSE())</f>
        <v>31</v>
      </c>
      <c r="I778" s="95" t="n">
        <f aca="false">VLOOKUP(E778,'FWD Curves'!$A$3:$E$40,4,FALSE())</f>
        <v>2.606</v>
      </c>
      <c r="J778" s="86" t="n">
        <f aca="false">(I778-G778)*H778*F778</f>
        <v>18290.0000000001</v>
      </c>
    </row>
    <row r="779" customFormat="false" ht="12.75" hidden="false" customHeight="false" outlineLevel="0" collapsed="false">
      <c r="A779" s="81" t="n">
        <v>37209</v>
      </c>
      <c r="B779" s="81" t="s">
        <v>38</v>
      </c>
      <c r="C779" s="81" t="s">
        <v>39</v>
      </c>
      <c r="D779" s="83"/>
      <c r="E779" s="23" t="n">
        <v>37257</v>
      </c>
      <c r="F779" s="83" t="n">
        <v>1000</v>
      </c>
      <c r="G779" s="84" t="n">
        <v>3.055</v>
      </c>
      <c r="H779" s="94" t="n">
        <f aca="false">VLOOKUP(E779,Calendar!$A$2:$G$49,2,FALSE())</f>
        <v>31</v>
      </c>
      <c r="I779" s="95" t="n">
        <f aca="false">VLOOKUP(E779,'FWD Curves'!$A$3:$E$40,4,FALSE())</f>
        <v>2.915</v>
      </c>
      <c r="J779" s="86" t="n">
        <f aca="false">(I779-G779)*H779*F779</f>
        <v>-4340</v>
      </c>
    </row>
    <row r="780" customFormat="false" ht="12.75" hidden="false" customHeight="false" outlineLevel="0" collapsed="false">
      <c r="A780" s="81" t="n">
        <v>37209</v>
      </c>
      <c r="B780" s="81" t="s">
        <v>38</v>
      </c>
      <c r="C780" s="81" t="s">
        <v>39</v>
      </c>
      <c r="D780" s="83"/>
      <c r="E780" s="23" t="n">
        <v>37288</v>
      </c>
      <c r="F780" s="83" t="n">
        <v>1000</v>
      </c>
      <c r="G780" s="84" t="n">
        <v>3.055</v>
      </c>
      <c r="H780" s="94" t="n">
        <f aca="false">VLOOKUP(E780,Calendar!$A$2:$G$49,2,FALSE())</f>
        <v>28</v>
      </c>
      <c r="I780" s="95" t="n">
        <f aca="false">VLOOKUP(E780,'FWD Curves'!$A$3:$E$40,4,FALSE())</f>
        <v>2.97</v>
      </c>
      <c r="J780" s="86" t="n">
        <f aca="false">(I780-G780)*H780*F780</f>
        <v>-2380</v>
      </c>
    </row>
    <row r="781" customFormat="false" ht="12.75" hidden="false" customHeight="false" outlineLevel="0" collapsed="false">
      <c r="A781" s="81" t="n">
        <v>37209</v>
      </c>
      <c r="B781" s="81" t="s">
        <v>38</v>
      </c>
      <c r="C781" s="81" t="s">
        <v>39</v>
      </c>
      <c r="D781" s="83"/>
      <c r="E781" s="23" t="n">
        <v>37316</v>
      </c>
      <c r="F781" s="83" t="n">
        <v>1000</v>
      </c>
      <c r="G781" s="84" t="n">
        <v>3.055</v>
      </c>
      <c r="H781" s="94" t="n">
        <f aca="false">VLOOKUP(E781,Calendar!$A$2:$G$49,2,FALSE())</f>
        <v>31</v>
      </c>
      <c r="I781" s="95" t="n">
        <f aca="false">VLOOKUP(E781,'FWD Curves'!$A$3:$E$40,4,FALSE())</f>
        <v>2.935</v>
      </c>
      <c r="J781" s="86" t="n">
        <f aca="false">(I781-G781)*H781*F781</f>
        <v>-3720</v>
      </c>
    </row>
    <row r="782" customFormat="false" ht="12.75" hidden="false" customHeight="false" outlineLevel="0" collapsed="false">
      <c r="A782" s="81" t="n">
        <v>37209</v>
      </c>
      <c r="B782" s="81" t="s">
        <v>38</v>
      </c>
      <c r="C782" s="81" t="s">
        <v>39</v>
      </c>
      <c r="D782" s="83"/>
      <c r="E782" s="23" t="n">
        <v>37347</v>
      </c>
      <c r="F782" s="83" t="n">
        <v>1000</v>
      </c>
      <c r="G782" s="84" t="n">
        <v>3.055</v>
      </c>
      <c r="H782" s="94" t="n">
        <f aca="false">VLOOKUP(E782,Calendar!$A$2:$G$49,2,FALSE())</f>
        <v>30</v>
      </c>
      <c r="I782" s="95" t="n">
        <f aca="false">VLOOKUP(E782,'FWD Curves'!$A$3:$E$40,4,FALSE())</f>
        <v>2.99</v>
      </c>
      <c r="J782" s="86" t="n">
        <f aca="false">(I782-G782)*H782*F782</f>
        <v>-1950</v>
      </c>
    </row>
    <row r="783" customFormat="false" ht="12.75" hidden="false" customHeight="false" outlineLevel="0" collapsed="false">
      <c r="A783" s="81" t="n">
        <v>37209</v>
      </c>
      <c r="B783" s="81" t="s">
        <v>38</v>
      </c>
      <c r="C783" s="81" t="s">
        <v>39</v>
      </c>
      <c r="D783" s="83"/>
      <c r="E783" s="23" t="n">
        <v>37377</v>
      </c>
      <c r="F783" s="83" t="n">
        <v>1000</v>
      </c>
      <c r="G783" s="84" t="n">
        <v>3.055</v>
      </c>
      <c r="H783" s="94" t="n">
        <f aca="false">VLOOKUP(E783,Calendar!$A$2:$G$49,2,FALSE())</f>
        <v>31</v>
      </c>
      <c r="I783" s="95" t="n">
        <f aca="false">VLOOKUP(E783,'FWD Curves'!$A$3:$E$40,4,FALSE())</f>
        <v>2.99</v>
      </c>
      <c r="J783" s="86" t="n">
        <f aca="false">(I783-G783)*H783*F783</f>
        <v>-2015</v>
      </c>
    </row>
    <row r="784" customFormat="false" ht="12.75" hidden="false" customHeight="false" outlineLevel="0" collapsed="false">
      <c r="A784" s="81" t="n">
        <v>37209</v>
      </c>
      <c r="B784" s="81" t="s">
        <v>38</v>
      </c>
      <c r="C784" s="81" t="s">
        <v>39</v>
      </c>
      <c r="D784" s="83"/>
      <c r="E784" s="23" t="n">
        <v>37408</v>
      </c>
      <c r="F784" s="83" t="n">
        <v>1000</v>
      </c>
      <c r="G784" s="84" t="n">
        <v>3.055</v>
      </c>
      <c r="H784" s="94" t="n">
        <f aca="false">VLOOKUP(E784,Calendar!$A$2:$G$49,2,FALSE())</f>
        <v>30</v>
      </c>
      <c r="I784" s="95" t="n">
        <f aca="false">VLOOKUP(E784,'FWD Curves'!$A$3:$E$40,4,FALSE())</f>
        <v>2.99</v>
      </c>
      <c r="J784" s="86" t="n">
        <f aca="false">(I784-G784)*H784*F784</f>
        <v>-1950</v>
      </c>
    </row>
    <row r="785" customFormat="false" ht="12.75" hidden="false" customHeight="false" outlineLevel="0" collapsed="false">
      <c r="A785" s="81" t="n">
        <v>37209</v>
      </c>
      <c r="B785" s="81" t="s">
        <v>38</v>
      </c>
      <c r="C785" s="81" t="s">
        <v>39</v>
      </c>
      <c r="D785" s="83"/>
      <c r="E785" s="23" t="n">
        <v>37438</v>
      </c>
      <c r="F785" s="83" t="n">
        <v>1000</v>
      </c>
      <c r="G785" s="84" t="n">
        <v>3.055</v>
      </c>
      <c r="H785" s="94" t="n">
        <f aca="false">VLOOKUP(E785,Calendar!$A$2:$G$49,2,FALSE())</f>
        <v>31</v>
      </c>
      <c r="I785" s="95" t="n">
        <f aca="false">VLOOKUP(E785,'FWD Curves'!$A$3:$E$40,4,FALSE())</f>
        <v>2.99</v>
      </c>
      <c r="J785" s="86" t="n">
        <f aca="false">(I785-G785)*H785*F785</f>
        <v>-2015</v>
      </c>
    </row>
    <row r="786" customFormat="false" ht="12.75" hidden="false" customHeight="false" outlineLevel="0" collapsed="false">
      <c r="A786" s="81" t="n">
        <v>37209</v>
      </c>
      <c r="B786" s="81" t="s">
        <v>38</v>
      </c>
      <c r="C786" s="81" t="s">
        <v>39</v>
      </c>
      <c r="D786" s="83"/>
      <c r="E786" s="23" t="n">
        <v>37469</v>
      </c>
      <c r="F786" s="83" t="n">
        <v>1000</v>
      </c>
      <c r="G786" s="84" t="n">
        <v>3.055</v>
      </c>
      <c r="H786" s="94" t="n">
        <f aca="false">VLOOKUP(E786,Calendar!$A$2:$G$49,2,FALSE())</f>
        <v>31</v>
      </c>
      <c r="I786" s="95" t="n">
        <f aca="false">VLOOKUP(E786,'FWD Curves'!$A$3:$E$40,4,FALSE())</f>
        <v>2.99</v>
      </c>
      <c r="J786" s="86" t="n">
        <f aca="false">(I786-G786)*H786*F786</f>
        <v>-2015</v>
      </c>
    </row>
    <row r="787" customFormat="false" ht="12.75" hidden="false" customHeight="false" outlineLevel="0" collapsed="false">
      <c r="A787" s="81" t="n">
        <v>37209</v>
      </c>
      <c r="B787" s="81" t="s">
        <v>38</v>
      </c>
      <c r="C787" s="81" t="s">
        <v>39</v>
      </c>
      <c r="D787" s="83"/>
      <c r="E787" s="23" t="n">
        <v>37500</v>
      </c>
      <c r="F787" s="83" t="n">
        <v>1000</v>
      </c>
      <c r="G787" s="84" t="n">
        <v>3.055</v>
      </c>
      <c r="H787" s="94" t="n">
        <f aca="false">VLOOKUP(E787,Calendar!$A$2:$G$49,2,FALSE())</f>
        <v>30</v>
      </c>
      <c r="I787" s="95" t="n">
        <f aca="false">VLOOKUP(E787,'FWD Curves'!$A$3:$E$40,4,FALSE())</f>
        <v>2.99</v>
      </c>
      <c r="J787" s="86" t="n">
        <f aca="false">(I787-G787)*H787*F787</f>
        <v>-1950</v>
      </c>
    </row>
    <row r="788" customFormat="false" ht="12.75" hidden="false" customHeight="false" outlineLevel="0" collapsed="false">
      <c r="A788" s="81" t="n">
        <v>37209</v>
      </c>
      <c r="B788" s="81" t="s">
        <v>38</v>
      </c>
      <c r="C788" s="81" t="s">
        <v>39</v>
      </c>
      <c r="D788" s="83"/>
      <c r="E788" s="23" t="n">
        <v>37530</v>
      </c>
      <c r="F788" s="83" t="n">
        <v>1000</v>
      </c>
      <c r="G788" s="84" t="n">
        <v>3.055</v>
      </c>
      <c r="H788" s="94" t="n">
        <f aca="false">VLOOKUP(E788,Calendar!$A$2:$G$49,2,FALSE())</f>
        <v>31</v>
      </c>
      <c r="I788" s="95" t="n">
        <f aca="false">VLOOKUP(E788,'FWD Curves'!$A$3:$E$40,4,FALSE())</f>
        <v>2.99</v>
      </c>
      <c r="J788" s="86" t="n">
        <f aca="false">(I788-G788)*H788*F788</f>
        <v>-2015</v>
      </c>
    </row>
    <row r="789" customFormat="false" ht="12.75" hidden="false" customHeight="false" outlineLevel="0" collapsed="false">
      <c r="A789" s="81" t="n">
        <v>37209</v>
      </c>
      <c r="B789" s="81" t="s">
        <v>38</v>
      </c>
      <c r="C789" s="81" t="s">
        <v>39</v>
      </c>
      <c r="D789" s="83"/>
      <c r="E789" s="23" t="n">
        <v>37561</v>
      </c>
      <c r="F789" s="83" t="n">
        <v>1000</v>
      </c>
      <c r="G789" s="84" t="n">
        <v>3.055</v>
      </c>
      <c r="H789" s="94" t="n">
        <f aca="false">VLOOKUP(E789,Calendar!$A$2:$G$49,2,FALSE())</f>
        <v>30</v>
      </c>
      <c r="I789" s="95" t="n">
        <f aca="false">VLOOKUP(E789,'FWD Curves'!$A$3:$E$40,4,FALSE())</f>
        <v>3.24</v>
      </c>
      <c r="J789" s="86" t="n">
        <f aca="false">(I789-G789)*H789*F789</f>
        <v>5550</v>
      </c>
    </row>
    <row r="790" customFormat="false" ht="12.75" hidden="false" customHeight="false" outlineLevel="0" collapsed="false">
      <c r="A790" s="81" t="n">
        <v>37209</v>
      </c>
      <c r="B790" s="81" t="s">
        <v>38</v>
      </c>
      <c r="C790" s="81" t="s">
        <v>39</v>
      </c>
      <c r="D790" s="83"/>
      <c r="E790" s="23" t="n">
        <v>37591</v>
      </c>
      <c r="F790" s="83" t="n">
        <v>1000</v>
      </c>
      <c r="G790" s="84" t="n">
        <v>3.055</v>
      </c>
      <c r="H790" s="94" t="n">
        <f aca="false">VLOOKUP(E790,Calendar!$A$2:$G$49,2,FALSE())</f>
        <v>31</v>
      </c>
      <c r="I790" s="95" t="n">
        <f aca="false">VLOOKUP(E790,'FWD Curves'!$A$3:$E$40,4,FALSE())</f>
        <v>3.42</v>
      </c>
      <c r="J790" s="86" t="n">
        <f aca="false">(I790-G790)*H790*F790</f>
        <v>11315</v>
      </c>
    </row>
    <row r="791" customFormat="false" ht="12.75" hidden="false" customHeight="false" outlineLevel="0" collapsed="false">
      <c r="A791" s="81" t="n">
        <v>37209</v>
      </c>
      <c r="B791" s="81" t="s">
        <v>38</v>
      </c>
      <c r="C791" s="81" t="s">
        <v>39</v>
      </c>
      <c r="D791" s="83"/>
      <c r="E791" s="23" t="n">
        <v>37257</v>
      </c>
      <c r="F791" s="83" t="n">
        <v>-1000</v>
      </c>
      <c r="G791" s="84" t="n">
        <v>3.09</v>
      </c>
      <c r="H791" s="94" t="n">
        <f aca="false">VLOOKUP(E791,Calendar!$A$2:$G$49,2,FALSE())</f>
        <v>31</v>
      </c>
      <c r="I791" s="95" t="n">
        <f aca="false">VLOOKUP(E791,'FWD Curves'!$A$3:$E$40,4,FALSE())</f>
        <v>2.915</v>
      </c>
      <c r="J791" s="86" t="n">
        <f aca="false">(I791-G791)*H791*F791</f>
        <v>5424.99999999999</v>
      </c>
    </row>
    <row r="792" customFormat="false" ht="12.75" hidden="false" customHeight="false" outlineLevel="0" collapsed="false">
      <c r="A792" s="81" t="n">
        <v>37209</v>
      </c>
      <c r="B792" s="81" t="s">
        <v>38</v>
      </c>
      <c r="C792" s="81" t="s">
        <v>39</v>
      </c>
      <c r="D792" s="83"/>
      <c r="E792" s="23" t="n">
        <v>37288</v>
      </c>
      <c r="F792" s="83" t="n">
        <v>-1000</v>
      </c>
      <c r="G792" s="84" t="n">
        <v>3.09</v>
      </c>
      <c r="H792" s="94" t="n">
        <f aca="false">VLOOKUP(E792,Calendar!$A$2:$G$49,2,FALSE())</f>
        <v>28</v>
      </c>
      <c r="I792" s="95" t="n">
        <f aca="false">VLOOKUP(E792,'FWD Curves'!$A$3:$E$40,4,FALSE())</f>
        <v>2.97</v>
      </c>
      <c r="J792" s="86" t="n">
        <f aca="false">(I792-G792)*H792*F792</f>
        <v>3359.99999999999</v>
      </c>
    </row>
    <row r="793" customFormat="false" ht="12.75" hidden="false" customHeight="false" outlineLevel="0" collapsed="false">
      <c r="A793" s="81" t="n">
        <v>37209</v>
      </c>
      <c r="B793" s="81" t="s">
        <v>38</v>
      </c>
      <c r="C793" s="81" t="s">
        <v>39</v>
      </c>
      <c r="D793" s="83"/>
      <c r="E793" s="23" t="n">
        <v>37316</v>
      </c>
      <c r="F793" s="83" t="n">
        <v>-1000</v>
      </c>
      <c r="G793" s="84" t="n">
        <v>3.09</v>
      </c>
      <c r="H793" s="94" t="n">
        <f aca="false">VLOOKUP(E793,Calendar!$A$2:$G$49,2,FALSE())</f>
        <v>31</v>
      </c>
      <c r="I793" s="95" t="n">
        <f aca="false">VLOOKUP(E793,'FWD Curves'!$A$3:$E$40,4,FALSE())</f>
        <v>2.935</v>
      </c>
      <c r="J793" s="86" t="n">
        <f aca="false">(I793-G793)*H793*F793</f>
        <v>4804.99999999999</v>
      </c>
    </row>
    <row r="794" customFormat="false" ht="12.75" hidden="false" customHeight="false" outlineLevel="0" collapsed="false">
      <c r="A794" s="81" t="n">
        <v>37209</v>
      </c>
      <c r="B794" s="81" t="s">
        <v>38</v>
      </c>
      <c r="C794" s="81" t="s">
        <v>39</v>
      </c>
      <c r="D794" s="83"/>
      <c r="E794" s="23" t="n">
        <v>37347</v>
      </c>
      <c r="F794" s="83" t="n">
        <v>-1000</v>
      </c>
      <c r="G794" s="84" t="n">
        <v>3.09</v>
      </c>
      <c r="H794" s="94" t="n">
        <f aca="false">VLOOKUP(E794,Calendar!$A$2:$G$49,2,FALSE())</f>
        <v>30</v>
      </c>
      <c r="I794" s="95" t="n">
        <f aca="false">VLOOKUP(E794,'FWD Curves'!$A$3:$E$40,4,FALSE())</f>
        <v>2.99</v>
      </c>
      <c r="J794" s="86" t="n">
        <f aca="false">(I794-G794)*H794*F794</f>
        <v>2999.99999999999</v>
      </c>
    </row>
    <row r="795" customFormat="false" ht="12.75" hidden="false" customHeight="false" outlineLevel="0" collapsed="false">
      <c r="A795" s="81" t="n">
        <v>37209</v>
      </c>
      <c r="B795" s="81" t="s">
        <v>38</v>
      </c>
      <c r="C795" s="81" t="s">
        <v>39</v>
      </c>
      <c r="D795" s="83"/>
      <c r="E795" s="23" t="n">
        <v>37377</v>
      </c>
      <c r="F795" s="83" t="n">
        <v>-1000</v>
      </c>
      <c r="G795" s="84" t="n">
        <v>3.09</v>
      </c>
      <c r="H795" s="94" t="n">
        <f aca="false">VLOOKUP(E795,Calendar!$A$2:$G$49,2,FALSE())</f>
        <v>31</v>
      </c>
      <c r="I795" s="95" t="n">
        <f aca="false">VLOOKUP(E795,'FWD Curves'!$A$3:$E$40,4,FALSE())</f>
        <v>2.99</v>
      </c>
      <c r="J795" s="86" t="n">
        <f aca="false">(I795-G795)*H795*F795</f>
        <v>3099.99999999999</v>
      </c>
    </row>
    <row r="796" customFormat="false" ht="12.75" hidden="false" customHeight="false" outlineLevel="0" collapsed="false">
      <c r="A796" s="81" t="n">
        <v>37209</v>
      </c>
      <c r="B796" s="81" t="s">
        <v>38</v>
      </c>
      <c r="C796" s="81" t="s">
        <v>39</v>
      </c>
      <c r="D796" s="83"/>
      <c r="E796" s="23" t="n">
        <v>37408</v>
      </c>
      <c r="F796" s="83" t="n">
        <v>-1000</v>
      </c>
      <c r="G796" s="84" t="n">
        <v>3.09</v>
      </c>
      <c r="H796" s="94" t="n">
        <f aca="false">VLOOKUP(E796,Calendar!$A$2:$G$49,2,FALSE())</f>
        <v>30</v>
      </c>
      <c r="I796" s="95" t="n">
        <f aca="false">VLOOKUP(E796,'FWD Curves'!$A$3:$E$40,4,FALSE())</f>
        <v>2.99</v>
      </c>
      <c r="J796" s="86" t="n">
        <f aca="false">(I796-G796)*H796*F796</f>
        <v>2999.99999999999</v>
      </c>
    </row>
    <row r="797" customFormat="false" ht="12.75" hidden="false" customHeight="false" outlineLevel="0" collapsed="false">
      <c r="A797" s="81" t="n">
        <v>37209</v>
      </c>
      <c r="B797" s="81" t="s">
        <v>38</v>
      </c>
      <c r="C797" s="81" t="s">
        <v>39</v>
      </c>
      <c r="D797" s="83"/>
      <c r="E797" s="23" t="n">
        <v>37438</v>
      </c>
      <c r="F797" s="83" t="n">
        <v>-1000</v>
      </c>
      <c r="G797" s="84" t="n">
        <v>3.09</v>
      </c>
      <c r="H797" s="94" t="n">
        <f aca="false">VLOOKUP(E797,Calendar!$A$2:$G$49,2,FALSE())</f>
        <v>31</v>
      </c>
      <c r="I797" s="95" t="n">
        <f aca="false">VLOOKUP(E797,'FWD Curves'!$A$3:$E$40,4,FALSE())</f>
        <v>2.99</v>
      </c>
      <c r="J797" s="86" t="n">
        <f aca="false">(I797-G797)*H797*F797</f>
        <v>3099.99999999999</v>
      </c>
    </row>
    <row r="798" customFormat="false" ht="12.75" hidden="false" customHeight="false" outlineLevel="0" collapsed="false">
      <c r="A798" s="81" t="n">
        <v>37209</v>
      </c>
      <c r="B798" s="81" t="s">
        <v>38</v>
      </c>
      <c r="C798" s="81" t="s">
        <v>39</v>
      </c>
      <c r="D798" s="83"/>
      <c r="E798" s="23" t="n">
        <v>37469</v>
      </c>
      <c r="F798" s="83" t="n">
        <v>-1000</v>
      </c>
      <c r="G798" s="84" t="n">
        <v>3.09</v>
      </c>
      <c r="H798" s="94" t="n">
        <f aca="false">VLOOKUP(E798,Calendar!$A$2:$G$49,2,FALSE())</f>
        <v>31</v>
      </c>
      <c r="I798" s="95" t="n">
        <f aca="false">VLOOKUP(E798,'FWD Curves'!$A$3:$E$40,4,FALSE())</f>
        <v>2.99</v>
      </c>
      <c r="J798" s="86" t="n">
        <f aca="false">(I798-G798)*H798*F798</f>
        <v>3099.99999999999</v>
      </c>
    </row>
    <row r="799" customFormat="false" ht="12.75" hidden="false" customHeight="false" outlineLevel="0" collapsed="false">
      <c r="A799" s="81" t="n">
        <v>37209</v>
      </c>
      <c r="B799" s="81" t="s">
        <v>38</v>
      </c>
      <c r="C799" s="81" t="s">
        <v>39</v>
      </c>
      <c r="D799" s="83"/>
      <c r="E799" s="23" t="n">
        <v>37500</v>
      </c>
      <c r="F799" s="83" t="n">
        <v>-1000</v>
      </c>
      <c r="G799" s="84" t="n">
        <v>3.09</v>
      </c>
      <c r="H799" s="94" t="n">
        <f aca="false">VLOOKUP(E799,Calendar!$A$2:$G$49,2,FALSE())</f>
        <v>30</v>
      </c>
      <c r="I799" s="95" t="n">
        <f aca="false">VLOOKUP(E799,'FWD Curves'!$A$3:$E$40,4,FALSE())</f>
        <v>2.99</v>
      </c>
      <c r="J799" s="86" t="n">
        <f aca="false">(I799-G799)*H799*F799</f>
        <v>2999.99999999999</v>
      </c>
    </row>
    <row r="800" customFormat="false" ht="12.75" hidden="false" customHeight="false" outlineLevel="0" collapsed="false">
      <c r="A800" s="81" t="n">
        <v>37209</v>
      </c>
      <c r="B800" s="81" t="s">
        <v>38</v>
      </c>
      <c r="C800" s="81" t="s">
        <v>39</v>
      </c>
      <c r="D800" s="83"/>
      <c r="E800" s="23" t="n">
        <v>37530</v>
      </c>
      <c r="F800" s="83" t="n">
        <v>-1000</v>
      </c>
      <c r="G800" s="84" t="n">
        <v>3.09</v>
      </c>
      <c r="H800" s="94" t="n">
        <f aca="false">VLOOKUP(E800,Calendar!$A$2:$G$49,2,FALSE())</f>
        <v>31</v>
      </c>
      <c r="I800" s="95" t="n">
        <f aca="false">VLOOKUP(E800,'FWD Curves'!$A$3:$E$40,4,FALSE())</f>
        <v>2.99</v>
      </c>
      <c r="J800" s="86" t="n">
        <f aca="false">(I800-G800)*H800*F800</f>
        <v>3099.99999999999</v>
      </c>
    </row>
    <row r="801" customFormat="false" ht="12.75" hidden="false" customHeight="false" outlineLevel="0" collapsed="false">
      <c r="A801" s="81" t="n">
        <v>37209</v>
      </c>
      <c r="B801" s="81" t="s">
        <v>38</v>
      </c>
      <c r="C801" s="81" t="s">
        <v>39</v>
      </c>
      <c r="D801" s="83"/>
      <c r="E801" s="23" t="n">
        <v>37561</v>
      </c>
      <c r="F801" s="83" t="n">
        <v>-1000</v>
      </c>
      <c r="G801" s="84" t="n">
        <v>3.09</v>
      </c>
      <c r="H801" s="94" t="n">
        <f aca="false">VLOOKUP(E801,Calendar!$A$2:$G$49,2,FALSE())</f>
        <v>30</v>
      </c>
      <c r="I801" s="95" t="n">
        <f aca="false">VLOOKUP(E801,'FWD Curves'!$A$3:$E$40,4,FALSE())</f>
        <v>3.24</v>
      </c>
      <c r="J801" s="86" t="n">
        <f aca="false">(I801-G801)*H801*F801</f>
        <v>-4500.00000000001</v>
      </c>
    </row>
    <row r="802" customFormat="false" ht="12.75" hidden="false" customHeight="false" outlineLevel="0" collapsed="false">
      <c r="A802" s="81" t="n">
        <v>37209</v>
      </c>
      <c r="B802" s="81" t="s">
        <v>38</v>
      </c>
      <c r="C802" s="81" t="s">
        <v>39</v>
      </c>
      <c r="D802" s="83"/>
      <c r="E802" s="23" t="n">
        <v>37591</v>
      </c>
      <c r="F802" s="83" t="n">
        <v>-1000</v>
      </c>
      <c r="G802" s="84" t="n">
        <v>3.09</v>
      </c>
      <c r="H802" s="94" t="n">
        <f aca="false">VLOOKUP(E802,Calendar!$A$2:$G$49,2,FALSE())</f>
        <v>31</v>
      </c>
      <c r="I802" s="95" t="n">
        <f aca="false">VLOOKUP(E802,'FWD Curves'!$A$3:$E$40,4,FALSE())</f>
        <v>3.42</v>
      </c>
      <c r="J802" s="86" t="n">
        <f aca="false">(I802-G802)*H802*F802</f>
        <v>-10230</v>
      </c>
    </row>
    <row r="803" customFormat="false" ht="12.75" hidden="false" customHeight="false" outlineLevel="0" collapsed="false">
      <c r="A803" s="81" t="n">
        <v>37210</v>
      </c>
      <c r="B803" s="81" t="s">
        <v>38</v>
      </c>
      <c r="C803" s="81" t="s">
        <v>39</v>
      </c>
      <c r="D803" s="83"/>
      <c r="E803" s="23" t="n">
        <v>37226</v>
      </c>
      <c r="F803" s="83" t="n">
        <v>2500</v>
      </c>
      <c r="G803" s="84" t="n">
        <v>2.615</v>
      </c>
      <c r="H803" s="94" t="n">
        <f aca="false">VLOOKUP(E803,Calendar!$A$2:$G$49,2,FALSE())</f>
        <v>31</v>
      </c>
      <c r="I803" s="95" t="n">
        <f aca="false">VLOOKUP(E803,'FWD Curves'!$A$3:$E$40,4,FALSE())</f>
        <v>2.606</v>
      </c>
      <c r="J803" s="86" t="n">
        <f aca="false">(I803-G803)*H803*F803</f>
        <v>-697.500000000026</v>
      </c>
    </row>
    <row r="804" customFormat="false" ht="12.75" hidden="false" customHeight="false" outlineLevel="0" collapsed="false">
      <c r="A804" s="81" t="n">
        <v>37210</v>
      </c>
      <c r="B804" s="81" t="s">
        <v>38</v>
      </c>
      <c r="C804" s="81" t="s">
        <v>39</v>
      </c>
      <c r="D804" s="83"/>
      <c r="E804" s="23" t="n">
        <v>37226</v>
      </c>
      <c r="F804" s="83" t="n">
        <v>5000</v>
      </c>
      <c r="G804" s="84" t="n">
        <v>2.605</v>
      </c>
      <c r="H804" s="94" t="n">
        <f aca="false">VLOOKUP(E804,Calendar!$A$2:$G$49,2,FALSE())</f>
        <v>31</v>
      </c>
      <c r="I804" s="95" t="n">
        <f aca="false">VLOOKUP(E804,'FWD Curves'!$A$3:$E$40,4,FALSE())</f>
        <v>2.606</v>
      </c>
      <c r="J804" s="86" t="n">
        <f aca="false">(I804-G804)*H804*F804</f>
        <v>154.999999999983</v>
      </c>
    </row>
    <row r="805" customFormat="false" ht="12.75" hidden="false" customHeight="false" outlineLevel="0" collapsed="false">
      <c r="A805" s="81" t="n">
        <v>37210</v>
      </c>
      <c r="B805" s="81" t="s">
        <v>38</v>
      </c>
      <c r="C805" s="81" t="s">
        <v>39</v>
      </c>
      <c r="D805" s="83"/>
      <c r="E805" s="23" t="n">
        <v>37226</v>
      </c>
      <c r="F805" s="83" t="n">
        <v>2500</v>
      </c>
      <c r="G805" s="84" t="n">
        <v>2.605</v>
      </c>
      <c r="H805" s="94" t="n">
        <f aca="false">VLOOKUP(E805,Calendar!$A$2:$G$49,2,FALSE())</f>
        <v>31</v>
      </c>
      <c r="I805" s="95" t="n">
        <f aca="false">VLOOKUP(E805,'FWD Curves'!$A$3:$E$40,4,FALSE())</f>
        <v>2.606</v>
      </c>
      <c r="J805" s="86" t="n">
        <f aca="false">(I805-G805)*H805*F805</f>
        <v>77.4999999999915</v>
      </c>
    </row>
    <row r="806" customFormat="false" ht="12.75" hidden="false" customHeight="false" outlineLevel="0" collapsed="false">
      <c r="A806" s="81" t="n">
        <v>37210</v>
      </c>
      <c r="B806" s="81" t="s">
        <v>38</v>
      </c>
      <c r="C806" s="81" t="s">
        <v>39</v>
      </c>
      <c r="D806" s="83"/>
      <c r="E806" s="23" t="n">
        <v>37257</v>
      </c>
      <c r="F806" s="83" t="n">
        <v>1000</v>
      </c>
      <c r="G806" s="84" t="n">
        <v>2.99</v>
      </c>
      <c r="H806" s="94" t="n">
        <f aca="false">VLOOKUP(E806,Calendar!$A$2:$G$49,2,FALSE())</f>
        <v>31</v>
      </c>
      <c r="I806" s="95" t="n">
        <f aca="false">VLOOKUP(E806,'FWD Curves'!$A$3:$E$40,4,FALSE())</f>
        <v>2.915</v>
      </c>
      <c r="J806" s="86" t="n">
        <f aca="false">(I806-G806)*H806*F806</f>
        <v>-2325.00000000001</v>
      </c>
    </row>
    <row r="807" customFormat="false" ht="12.75" hidden="false" customHeight="false" outlineLevel="0" collapsed="false">
      <c r="A807" s="81" t="n">
        <v>37210</v>
      </c>
      <c r="B807" s="81" t="s">
        <v>38</v>
      </c>
      <c r="C807" s="81" t="s">
        <v>39</v>
      </c>
      <c r="D807" s="83"/>
      <c r="E807" s="23" t="n">
        <v>37288</v>
      </c>
      <c r="F807" s="83" t="n">
        <v>1000</v>
      </c>
      <c r="G807" s="84" t="n">
        <v>2.99</v>
      </c>
      <c r="H807" s="94" t="n">
        <f aca="false">VLOOKUP(E807,Calendar!$A$2:$G$49,2,FALSE())</f>
        <v>28</v>
      </c>
      <c r="I807" s="95" t="n">
        <f aca="false">VLOOKUP(E807,'FWD Curves'!$A$3:$E$40,4,FALSE())</f>
        <v>2.97</v>
      </c>
      <c r="J807" s="86" t="n">
        <f aca="false">(I807-G807)*H807*F807</f>
        <v>-560.000000000001</v>
      </c>
    </row>
    <row r="808" customFormat="false" ht="12.75" hidden="false" customHeight="false" outlineLevel="0" collapsed="false">
      <c r="A808" s="81" t="n">
        <v>37210</v>
      </c>
      <c r="B808" s="81" t="s">
        <v>38</v>
      </c>
      <c r="C808" s="81" t="s">
        <v>39</v>
      </c>
      <c r="D808" s="83"/>
      <c r="E808" s="23" t="n">
        <v>37316</v>
      </c>
      <c r="F808" s="83" t="n">
        <v>1000</v>
      </c>
      <c r="G808" s="84" t="n">
        <v>2.99</v>
      </c>
      <c r="H808" s="94" t="n">
        <f aca="false">VLOOKUP(E808,Calendar!$A$2:$G$49,2,FALSE())</f>
        <v>31</v>
      </c>
      <c r="I808" s="95" t="n">
        <f aca="false">VLOOKUP(E808,'FWD Curves'!$A$3:$E$40,4,FALSE())</f>
        <v>2.935</v>
      </c>
      <c r="J808" s="86" t="n">
        <f aca="false">(I808-G808)*H808*F808</f>
        <v>-1705.00000000001</v>
      </c>
    </row>
    <row r="809" customFormat="false" ht="12.75" hidden="false" customHeight="false" outlineLevel="0" collapsed="false">
      <c r="A809" s="81" t="n">
        <v>37210</v>
      </c>
      <c r="B809" s="81" t="s">
        <v>38</v>
      </c>
      <c r="C809" s="81" t="s">
        <v>39</v>
      </c>
      <c r="D809" s="83"/>
      <c r="E809" s="23" t="n">
        <v>37347</v>
      </c>
      <c r="F809" s="83" t="n">
        <v>1000</v>
      </c>
      <c r="G809" s="84" t="n">
        <v>2.99</v>
      </c>
      <c r="H809" s="94" t="n">
        <f aca="false">VLOOKUP(E809,Calendar!$A$2:$G$49,2,FALSE())</f>
        <v>30</v>
      </c>
      <c r="I809" s="95" t="n">
        <f aca="false">VLOOKUP(E809,'FWD Curves'!$A$3:$E$40,4,FALSE())</f>
        <v>2.99</v>
      </c>
      <c r="J809" s="86" t="n">
        <f aca="false">(I809-G809)*H809*F809</f>
        <v>0</v>
      </c>
    </row>
    <row r="810" customFormat="false" ht="12.75" hidden="false" customHeight="false" outlineLevel="0" collapsed="false">
      <c r="A810" s="81" t="n">
        <v>37210</v>
      </c>
      <c r="B810" s="81" t="s">
        <v>38</v>
      </c>
      <c r="C810" s="81" t="s">
        <v>39</v>
      </c>
      <c r="D810" s="83"/>
      <c r="E810" s="23" t="n">
        <v>37377</v>
      </c>
      <c r="F810" s="83" t="n">
        <v>1000</v>
      </c>
      <c r="G810" s="84" t="n">
        <v>2.99</v>
      </c>
      <c r="H810" s="94" t="n">
        <f aca="false">VLOOKUP(E810,Calendar!$A$2:$G$49,2,FALSE())</f>
        <v>31</v>
      </c>
      <c r="I810" s="95" t="n">
        <f aca="false">VLOOKUP(E810,'FWD Curves'!$A$3:$E$40,4,FALSE())</f>
        <v>2.99</v>
      </c>
      <c r="J810" s="86" t="n">
        <f aca="false">(I810-G810)*H810*F810</f>
        <v>0</v>
      </c>
    </row>
    <row r="811" customFormat="false" ht="12.75" hidden="false" customHeight="false" outlineLevel="0" collapsed="false">
      <c r="A811" s="81" t="n">
        <v>37210</v>
      </c>
      <c r="B811" s="81" t="s">
        <v>38</v>
      </c>
      <c r="C811" s="81" t="s">
        <v>39</v>
      </c>
      <c r="D811" s="83"/>
      <c r="E811" s="23" t="n">
        <v>37408</v>
      </c>
      <c r="F811" s="83" t="n">
        <v>1000</v>
      </c>
      <c r="G811" s="84" t="n">
        <v>2.99</v>
      </c>
      <c r="H811" s="94" t="n">
        <f aca="false">VLOOKUP(E811,Calendar!$A$2:$G$49,2,FALSE())</f>
        <v>30</v>
      </c>
      <c r="I811" s="95" t="n">
        <f aca="false">VLOOKUP(E811,'FWD Curves'!$A$3:$E$40,4,FALSE())</f>
        <v>2.99</v>
      </c>
      <c r="J811" s="86" t="n">
        <f aca="false">(I811-G811)*H811*F811</f>
        <v>0</v>
      </c>
    </row>
    <row r="812" customFormat="false" ht="12.75" hidden="false" customHeight="false" outlineLevel="0" collapsed="false">
      <c r="A812" s="81" t="n">
        <v>37210</v>
      </c>
      <c r="B812" s="81" t="s">
        <v>38</v>
      </c>
      <c r="C812" s="81" t="s">
        <v>39</v>
      </c>
      <c r="D812" s="83"/>
      <c r="E812" s="23" t="n">
        <v>37438</v>
      </c>
      <c r="F812" s="83" t="n">
        <v>1000</v>
      </c>
      <c r="G812" s="84" t="n">
        <v>2.99</v>
      </c>
      <c r="H812" s="94" t="n">
        <f aca="false">VLOOKUP(E812,Calendar!$A$2:$G$49,2,FALSE())</f>
        <v>31</v>
      </c>
      <c r="I812" s="95" t="n">
        <f aca="false">VLOOKUP(E812,'FWD Curves'!$A$3:$E$40,4,FALSE())</f>
        <v>2.99</v>
      </c>
      <c r="J812" s="86" t="n">
        <f aca="false">(I812-G812)*H812*F812</f>
        <v>0</v>
      </c>
    </row>
    <row r="813" customFormat="false" ht="12.75" hidden="false" customHeight="false" outlineLevel="0" collapsed="false">
      <c r="A813" s="81" t="n">
        <v>37210</v>
      </c>
      <c r="B813" s="81" t="s">
        <v>38</v>
      </c>
      <c r="C813" s="81" t="s">
        <v>39</v>
      </c>
      <c r="D813" s="83"/>
      <c r="E813" s="23" t="n">
        <v>37469</v>
      </c>
      <c r="F813" s="83" t="n">
        <v>1000</v>
      </c>
      <c r="G813" s="84" t="n">
        <v>2.99</v>
      </c>
      <c r="H813" s="94" t="n">
        <f aca="false">VLOOKUP(E813,Calendar!$A$2:$G$49,2,FALSE())</f>
        <v>31</v>
      </c>
      <c r="I813" s="95" t="n">
        <f aca="false">VLOOKUP(E813,'FWD Curves'!$A$3:$E$40,4,FALSE())</f>
        <v>2.99</v>
      </c>
      <c r="J813" s="86" t="n">
        <f aca="false">(I813-G813)*H813*F813</f>
        <v>0</v>
      </c>
    </row>
    <row r="814" customFormat="false" ht="12.75" hidden="false" customHeight="false" outlineLevel="0" collapsed="false">
      <c r="A814" s="81" t="n">
        <v>37210</v>
      </c>
      <c r="B814" s="81" t="s">
        <v>38</v>
      </c>
      <c r="C814" s="81" t="s">
        <v>39</v>
      </c>
      <c r="D814" s="83"/>
      <c r="E814" s="23" t="n">
        <v>37500</v>
      </c>
      <c r="F814" s="83" t="n">
        <v>1000</v>
      </c>
      <c r="G814" s="84" t="n">
        <v>2.99</v>
      </c>
      <c r="H814" s="94" t="n">
        <f aca="false">VLOOKUP(E814,Calendar!$A$2:$G$49,2,FALSE())</f>
        <v>30</v>
      </c>
      <c r="I814" s="95" t="n">
        <f aca="false">VLOOKUP(E814,'FWD Curves'!$A$3:$E$40,4,FALSE())</f>
        <v>2.99</v>
      </c>
      <c r="J814" s="86" t="n">
        <f aca="false">(I814-G814)*H814*F814</f>
        <v>0</v>
      </c>
    </row>
    <row r="815" customFormat="false" ht="12.75" hidden="false" customHeight="false" outlineLevel="0" collapsed="false">
      <c r="A815" s="81" t="n">
        <v>37210</v>
      </c>
      <c r="B815" s="81" t="s">
        <v>38</v>
      </c>
      <c r="C815" s="81" t="s">
        <v>39</v>
      </c>
      <c r="D815" s="83"/>
      <c r="E815" s="23" t="n">
        <v>37530</v>
      </c>
      <c r="F815" s="83" t="n">
        <v>1000</v>
      </c>
      <c r="G815" s="84" t="n">
        <v>2.99</v>
      </c>
      <c r="H815" s="94" t="n">
        <f aca="false">VLOOKUP(E815,Calendar!$A$2:$G$49,2,FALSE())</f>
        <v>31</v>
      </c>
      <c r="I815" s="95" t="n">
        <f aca="false">VLOOKUP(E815,'FWD Curves'!$A$3:$E$40,4,FALSE())</f>
        <v>2.99</v>
      </c>
      <c r="J815" s="86" t="n">
        <f aca="false">(I815-G815)*H815*F815</f>
        <v>0</v>
      </c>
    </row>
    <row r="816" customFormat="false" ht="12.75" hidden="false" customHeight="false" outlineLevel="0" collapsed="false">
      <c r="A816" s="81" t="n">
        <v>37210</v>
      </c>
      <c r="B816" s="81" t="s">
        <v>38</v>
      </c>
      <c r="C816" s="81" t="s">
        <v>39</v>
      </c>
      <c r="D816" s="83"/>
      <c r="E816" s="23" t="n">
        <v>37561</v>
      </c>
      <c r="F816" s="83" t="n">
        <v>1000</v>
      </c>
      <c r="G816" s="84" t="n">
        <v>2.99</v>
      </c>
      <c r="H816" s="94" t="n">
        <f aca="false">VLOOKUP(E816,Calendar!$A$2:$G$49,2,FALSE())</f>
        <v>30</v>
      </c>
      <c r="I816" s="95" t="n">
        <f aca="false">VLOOKUP(E816,'FWD Curves'!$A$3:$E$40,4,FALSE())</f>
        <v>3.24</v>
      </c>
      <c r="J816" s="86" t="n">
        <f aca="false">(I816-G816)*H816*F816</f>
        <v>7500</v>
      </c>
    </row>
    <row r="817" customFormat="false" ht="12.75" hidden="false" customHeight="false" outlineLevel="0" collapsed="false">
      <c r="A817" s="81" t="n">
        <v>37210</v>
      </c>
      <c r="B817" s="81" t="s">
        <v>38</v>
      </c>
      <c r="C817" s="81" t="s">
        <v>39</v>
      </c>
      <c r="D817" s="83"/>
      <c r="E817" s="23" t="n">
        <v>37591</v>
      </c>
      <c r="F817" s="83" t="n">
        <v>1000</v>
      </c>
      <c r="G817" s="84" t="n">
        <v>2.99</v>
      </c>
      <c r="H817" s="94" t="n">
        <f aca="false">VLOOKUP(E817,Calendar!$A$2:$G$49,2,FALSE())</f>
        <v>31</v>
      </c>
      <c r="I817" s="95" t="n">
        <f aca="false">VLOOKUP(E817,'FWD Curves'!$A$3:$E$40,4,FALSE())</f>
        <v>3.42</v>
      </c>
      <c r="J817" s="86" t="n">
        <f aca="false">(I817-G817)*H817*F817</f>
        <v>13330</v>
      </c>
    </row>
    <row r="818" customFormat="false" ht="12.75" hidden="false" customHeight="false" outlineLevel="0" collapsed="false">
      <c r="A818" s="81" t="n">
        <v>37210</v>
      </c>
      <c r="B818" s="81" t="s">
        <v>38</v>
      </c>
      <c r="C818" s="81" t="s">
        <v>39</v>
      </c>
      <c r="D818" s="83"/>
      <c r="E818" s="23" t="n">
        <v>37257</v>
      </c>
      <c r="F818" s="83" t="n">
        <v>1000</v>
      </c>
      <c r="G818" s="84" t="n">
        <v>2.975</v>
      </c>
      <c r="H818" s="94" t="n">
        <f aca="false">VLOOKUP(E818,Calendar!$A$2:$G$49,2,FALSE())</f>
        <v>31</v>
      </c>
      <c r="I818" s="95" t="n">
        <f aca="false">VLOOKUP(E818,'FWD Curves'!$A$3:$E$40,4,FALSE())</f>
        <v>2.915</v>
      </c>
      <c r="J818" s="86" t="n">
        <f aca="false">(I818-G818)*H818*F818</f>
        <v>-1860</v>
      </c>
    </row>
    <row r="819" customFormat="false" ht="12.75" hidden="false" customHeight="false" outlineLevel="0" collapsed="false">
      <c r="A819" s="81" t="n">
        <v>37210</v>
      </c>
      <c r="B819" s="81" t="s">
        <v>38</v>
      </c>
      <c r="C819" s="81" t="s">
        <v>39</v>
      </c>
      <c r="D819" s="83"/>
      <c r="E819" s="23" t="n">
        <v>37288</v>
      </c>
      <c r="F819" s="83" t="n">
        <v>1000</v>
      </c>
      <c r="G819" s="84" t="n">
        <v>2.975</v>
      </c>
      <c r="H819" s="94" t="n">
        <f aca="false">VLOOKUP(E819,Calendar!$A$2:$G$49,2,FALSE())</f>
        <v>28</v>
      </c>
      <c r="I819" s="95" t="n">
        <f aca="false">VLOOKUP(E819,'FWD Curves'!$A$3:$E$40,4,FALSE())</f>
        <v>2.97</v>
      </c>
      <c r="J819" s="86" t="n">
        <f aca="false">(I819-G819)*H819*F819</f>
        <v>-139.999999999997</v>
      </c>
    </row>
    <row r="820" customFormat="false" ht="12.75" hidden="false" customHeight="false" outlineLevel="0" collapsed="false">
      <c r="A820" s="81" t="n">
        <v>37210</v>
      </c>
      <c r="B820" s="81" t="s">
        <v>38</v>
      </c>
      <c r="C820" s="81" t="s">
        <v>39</v>
      </c>
      <c r="D820" s="83"/>
      <c r="E820" s="23" t="n">
        <v>37316</v>
      </c>
      <c r="F820" s="83" t="n">
        <v>1000</v>
      </c>
      <c r="G820" s="84" t="n">
        <v>2.975</v>
      </c>
      <c r="H820" s="94" t="n">
        <f aca="false">VLOOKUP(E820,Calendar!$A$2:$G$49,2,FALSE())</f>
        <v>31</v>
      </c>
      <c r="I820" s="95" t="n">
        <f aca="false">VLOOKUP(E820,'FWD Curves'!$A$3:$E$40,4,FALSE())</f>
        <v>2.935</v>
      </c>
      <c r="J820" s="86" t="n">
        <f aca="false">(I820-G820)*H820*F820</f>
        <v>-1240</v>
      </c>
    </row>
    <row r="821" customFormat="false" ht="12.75" hidden="false" customHeight="false" outlineLevel="0" collapsed="false">
      <c r="A821" s="81" t="n">
        <v>37210</v>
      </c>
      <c r="B821" s="81" t="s">
        <v>38</v>
      </c>
      <c r="C821" s="81" t="s">
        <v>39</v>
      </c>
      <c r="D821" s="83"/>
      <c r="E821" s="23" t="n">
        <v>37347</v>
      </c>
      <c r="F821" s="83" t="n">
        <v>1000</v>
      </c>
      <c r="G821" s="84" t="n">
        <v>2.975</v>
      </c>
      <c r="H821" s="94" t="n">
        <f aca="false">VLOOKUP(E821,Calendar!$A$2:$G$49,2,FALSE())</f>
        <v>30</v>
      </c>
      <c r="I821" s="95" t="n">
        <f aca="false">VLOOKUP(E821,'FWD Curves'!$A$3:$E$40,4,FALSE())</f>
        <v>2.99</v>
      </c>
      <c r="J821" s="86" t="n">
        <f aca="false">(I821-G821)*H821*F821</f>
        <v>450.000000000004</v>
      </c>
    </row>
    <row r="822" customFormat="false" ht="12.75" hidden="false" customHeight="false" outlineLevel="0" collapsed="false">
      <c r="A822" s="81" t="n">
        <v>37210</v>
      </c>
      <c r="B822" s="81" t="s">
        <v>38</v>
      </c>
      <c r="C822" s="81" t="s">
        <v>39</v>
      </c>
      <c r="D822" s="83"/>
      <c r="E822" s="23" t="n">
        <v>37377</v>
      </c>
      <c r="F822" s="83" t="n">
        <v>1000</v>
      </c>
      <c r="G822" s="84" t="n">
        <v>2.975</v>
      </c>
      <c r="H822" s="94" t="n">
        <f aca="false">VLOOKUP(E822,Calendar!$A$2:$G$49,2,FALSE())</f>
        <v>31</v>
      </c>
      <c r="I822" s="95" t="n">
        <f aca="false">VLOOKUP(E822,'FWD Curves'!$A$3:$E$40,4,FALSE())</f>
        <v>2.99</v>
      </c>
      <c r="J822" s="86" t="n">
        <f aca="false">(I822-G822)*H822*F822</f>
        <v>465.000000000004</v>
      </c>
    </row>
    <row r="823" customFormat="false" ht="12.75" hidden="false" customHeight="false" outlineLevel="0" collapsed="false">
      <c r="A823" s="81" t="n">
        <v>37210</v>
      </c>
      <c r="B823" s="81" t="s">
        <v>38</v>
      </c>
      <c r="C823" s="81" t="s">
        <v>39</v>
      </c>
      <c r="D823" s="83"/>
      <c r="E823" s="23" t="n">
        <v>37408</v>
      </c>
      <c r="F823" s="83" t="n">
        <v>1000</v>
      </c>
      <c r="G823" s="84" t="n">
        <v>2.975</v>
      </c>
      <c r="H823" s="94" t="n">
        <f aca="false">VLOOKUP(E823,Calendar!$A$2:$G$49,2,FALSE())</f>
        <v>30</v>
      </c>
      <c r="I823" s="95" t="n">
        <f aca="false">VLOOKUP(E823,'FWD Curves'!$A$3:$E$40,4,FALSE())</f>
        <v>2.99</v>
      </c>
      <c r="J823" s="86" t="n">
        <f aca="false">(I823-G823)*H823*F823</f>
        <v>450.000000000004</v>
      </c>
    </row>
    <row r="824" customFormat="false" ht="12.75" hidden="false" customHeight="false" outlineLevel="0" collapsed="false">
      <c r="A824" s="81" t="n">
        <v>37210</v>
      </c>
      <c r="B824" s="81" t="s">
        <v>38</v>
      </c>
      <c r="C824" s="81" t="s">
        <v>39</v>
      </c>
      <c r="D824" s="83"/>
      <c r="E824" s="23" t="n">
        <v>37438</v>
      </c>
      <c r="F824" s="83" t="n">
        <v>1000</v>
      </c>
      <c r="G824" s="84" t="n">
        <v>2.975</v>
      </c>
      <c r="H824" s="94" t="n">
        <f aca="false">VLOOKUP(E824,Calendar!$A$2:$G$49,2,FALSE())</f>
        <v>31</v>
      </c>
      <c r="I824" s="95" t="n">
        <f aca="false">VLOOKUP(E824,'FWD Curves'!$A$3:$E$40,4,FALSE())</f>
        <v>2.99</v>
      </c>
      <c r="J824" s="86" t="n">
        <f aca="false">(I824-G824)*H824*F824</f>
        <v>465.000000000004</v>
      </c>
    </row>
    <row r="825" customFormat="false" ht="12.75" hidden="false" customHeight="false" outlineLevel="0" collapsed="false">
      <c r="A825" s="81" t="n">
        <v>37210</v>
      </c>
      <c r="B825" s="81" t="s">
        <v>38</v>
      </c>
      <c r="C825" s="81" t="s">
        <v>39</v>
      </c>
      <c r="D825" s="83"/>
      <c r="E825" s="23" t="n">
        <v>37469</v>
      </c>
      <c r="F825" s="83" t="n">
        <v>1000</v>
      </c>
      <c r="G825" s="84" t="n">
        <v>2.975</v>
      </c>
      <c r="H825" s="94" t="n">
        <f aca="false">VLOOKUP(E825,Calendar!$A$2:$G$49,2,FALSE())</f>
        <v>31</v>
      </c>
      <c r="I825" s="95" t="n">
        <f aca="false">VLOOKUP(E825,'FWD Curves'!$A$3:$E$40,4,FALSE())</f>
        <v>2.99</v>
      </c>
      <c r="J825" s="86" t="n">
        <f aca="false">(I825-G825)*H825*F825</f>
        <v>465.000000000004</v>
      </c>
    </row>
    <row r="826" customFormat="false" ht="12.75" hidden="false" customHeight="false" outlineLevel="0" collapsed="false">
      <c r="A826" s="81" t="n">
        <v>37210</v>
      </c>
      <c r="B826" s="81" t="s">
        <v>38</v>
      </c>
      <c r="C826" s="81" t="s">
        <v>39</v>
      </c>
      <c r="D826" s="83"/>
      <c r="E826" s="23" t="n">
        <v>37500</v>
      </c>
      <c r="F826" s="83" t="n">
        <v>1000</v>
      </c>
      <c r="G826" s="84" t="n">
        <v>2.975</v>
      </c>
      <c r="H826" s="94" t="n">
        <f aca="false">VLOOKUP(E826,Calendar!$A$2:$G$49,2,FALSE())</f>
        <v>30</v>
      </c>
      <c r="I826" s="95" t="n">
        <f aca="false">VLOOKUP(E826,'FWD Curves'!$A$3:$E$40,4,FALSE())</f>
        <v>2.99</v>
      </c>
      <c r="J826" s="86" t="n">
        <f aca="false">(I826-G826)*H826*F826</f>
        <v>450.000000000004</v>
      </c>
    </row>
    <row r="827" customFormat="false" ht="12.75" hidden="false" customHeight="false" outlineLevel="0" collapsed="false">
      <c r="A827" s="81" t="n">
        <v>37210</v>
      </c>
      <c r="B827" s="81" t="s">
        <v>38</v>
      </c>
      <c r="C827" s="81" t="s">
        <v>39</v>
      </c>
      <c r="D827" s="83"/>
      <c r="E827" s="23" t="n">
        <v>37530</v>
      </c>
      <c r="F827" s="83" t="n">
        <v>1000</v>
      </c>
      <c r="G827" s="84" t="n">
        <v>2.975</v>
      </c>
      <c r="H827" s="94" t="n">
        <f aca="false">VLOOKUP(E827,Calendar!$A$2:$G$49,2,FALSE())</f>
        <v>31</v>
      </c>
      <c r="I827" s="95" t="n">
        <f aca="false">VLOOKUP(E827,'FWD Curves'!$A$3:$E$40,4,FALSE())</f>
        <v>2.99</v>
      </c>
      <c r="J827" s="86" t="n">
        <f aca="false">(I827-G827)*H827*F827</f>
        <v>465.000000000004</v>
      </c>
    </row>
    <row r="828" customFormat="false" ht="12.75" hidden="false" customHeight="false" outlineLevel="0" collapsed="false">
      <c r="A828" s="81" t="n">
        <v>37210</v>
      </c>
      <c r="B828" s="81" t="s">
        <v>38</v>
      </c>
      <c r="C828" s="81" t="s">
        <v>39</v>
      </c>
      <c r="D828" s="83"/>
      <c r="E828" s="23" t="n">
        <v>37561</v>
      </c>
      <c r="F828" s="83" t="n">
        <v>1000</v>
      </c>
      <c r="G828" s="84" t="n">
        <v>2.975</v>
      </c>
      <c r="H828" s="94" t="n">
        <f aca="false">VLOOKUP(E828,Calendar!$A$2:$G$49,2,FALSE())</f>
        <v>30</v>
      </c>
      <c r="I828" s="95" t="n">
        <f aca="false">VLOOKUP(E828,'FWD Curves'!$A$3:$E$40,4,FALSE())</f>
        <v>3.24</v>
      </c>
      <c r="J828" s="86" t="n">
        <f aca="false">(I828-G828)*H828*F828</f>
        <v>7950</v>
      </c>
    </row>
    <row r="829" customFormat="false" ht="12.75" hidden="false" customHeight="false" outlineLevel="0" collapsed="false">
      <c r="A829" s="81" t="n">
        <v>37210</v>
      </c>
      <c r="B829" s="81" t="s">
        <v>38</v>
      </c>
      <c r="C829" s="81" t="s">
        <v>39</v>
      </c>
      <c r="D829" s="83"/>
      <c r="E829" s="23" t="n">
        <v>37591</v>
      </c>
      <c r="F829" s="83" t="n">
        <v>1000</v>
      </c>
      <c r="G829" s="84" t="n">
        <v>2.975</v>
      </c>
      <c r="H829" s="94" t="n">
        <f aca="false">VLOOKUP(E829,Calendar!$A$2:$G$49,2,FALSE())</f>
        <v>31</v>
      </c>
      <c r="I829" s="95" t="n">
        <f aca="false">VLOOKUP(E829,'FWD Curves'!$A$3:$E$40,4,FALSE())</f>
        <v>3.42</v>
      </c>
      <c r="J829" s="86" t="n">
        <f aca="false">(I829-G829)*H829*F829</f>
        <v>13795</v>
      </c>
    </row>
    <row r="830" customFormat="false" ht="12.75" hidden="false" customHeight="false" outlineLevel="0" collapsed="false">
      <c r="A830" s="81" t="n">
        <v>37210</v>
      </c>
      <c r="B830" s="81" t="s">
        <v>38</v>
      </c>
      <c r="C830" s="81" t="s">
        <v>39</v>
      </c>
      <c r="D830" s="83"/>
      <c r="E830" s="23" t="n">
        <v>37226</v>
      </c>
      <c r="F830" s="83" t="n">
        <v>5000</v>
      </c>
      <c r="G830" s="84" t="n">
        <v>2.565</v>
      </c>
      <c r="H830" s="94" t="n">
        <f aca="false">VLOOKUP(E830,Calendar!$A$2:$G$49,2,FALSE())</f>
        <v>31</v>
      </c>
      <c r="I830" s="95" t="n">
        <f aca="false">VLOOKUP(E830,'FWD Curves'!$A$3:$E$40,4,FALSE())</f>
        <v>2.606</v>
      </c>
      <c r="J830" s="86" t="n">
        <f aca="false">(I830-G830)*H830*F830</f>
        <v>6354.99999999999</v>
      </c>
    </row>
    <row r="831" customFormat="false" ht="12.75" hidden="false" customHeight="false" outlineLevel="0" collapsed="false">
      <c r="A831" s="81" t="n">
        <v>37210</v>
      </c>
      <c r="B831" s="81" t="s">
        <v>38</v>
      </c>
      <c r="C831" s="81" t="s">
        <v>39</v>
      </c>
      <c r="D831" s="83"/>
      <c r="E831" s="23" t="n">
        <v>37257</v>
      </c>
      <c r="F831" s="83" t="n">
        <v>-1000</v>
      </c>
      <c r="G831" s="84" t="n">
        <v>2.98</v>
      </c>
      <c r="H831" s="94" t="n">
        <f aca="false">VLOOKUP(E831,Calendar!$A$2:$G$49,2,FALSE())</f>
        <v>31</v>
      </c>
      <c r="I831" s="95" t="n">
        <f aca="false">VLOOKUP(E831,'FWD Curves'!$A$3:$E$40,4,FALSE())</f>
        <v>2.915</v>
      </c>
      <c r="J831" s="86" t="n">
        <f aca="false">(I831-G831)*H831*F831</f>
        <v>2015</v>
      </c>
    </row>
    <row r="832" customFormat="false" ht="12.75" hidden="false" customHeight="false" outlineLevel="0" collapsed="false">
      <c r="A832" s="81" t="n">
        <v>37210</v>
      </c>
      <c r="B832" s="81" t="s">
        <v>38</v>
      </c>
      <c r="C832" s="81" t="s">
        <v>39</v>
      </c>
      <c r="D832" s="83"/>
      <c r="E832" s="23" t="n">
        <v>37288</v>
      </c>
      <c r="F832" s="83" t="n">
        <v>-1000</v>
      </c>
      <c r="G832" s="84" t="n">
        <v>2.98</v>
      </c>
      <c r="H832" s="94" t="n">
        <f aca="false">VLOOKUP(E832,Calendar!$A$2:$G$49,2,FALSE())</f>
        <v>28</v>
      </c>
      <c r="I832" s="95" t="n">
        <f aca="false">VLOOKUP(E832,'FWD Curves'!$A$3:$E$40,4,FALSE())</f>
        <v>2.97</v>
      </c>
      <c r="J832" s="86" t="n">
        <f aca="false">(I832-G832)*H832*F832</f>
        <v>279.999999999994</v>
      </c>
    </row>
    <row r="833" customFormat="false" ht="12.75" hidden="false" customHeight="false" outlineLevel="0" collapsed="false">
      <c r="A833" s="81" t="n">
        <v>37210</v>
      </c>
      <c r="B833" s="81" t="s">
        <v>38</v>
      </c>
      <c r="C833" s="81" t="s">
        <v>39</v>
      </c>
      <c r="D833" s="83"/>
      <c r="E833" s="23" t="n">
        <v>37316</v>
      </c>
      <c r="F833" s="83" t="n">
        <v>-1000</v>
      </c>
      <c r="G833" s="84" t="n">
        <v>2.98</v>
      </c>
      <c r="H833" s="94" t="n">
        <f aca="false">VLOOKUP(E833,Calendar!$A$2:$G$49,2,FALSE())</f>
        <v>31</v>
      </c>
      <c r="I833" s="95" t="n">
        <f aca="false">VLOOKUP(E833,'FWD Curves'!$A$3:$E$40,4,FALSE())</f>
        <v>2.935</v>
      </c>
      <c r="J833" s="86" t="n">
        <f aca="false">(I833-G833)*H833*F833</f>
        <v>1395</v>
      </c>
    </row>
    <row r="834" customFormat="false" ht="12.75" hidden="false" customHeight="false" outlineLevel="0" collapsed="false">
      <c r="A834" s="81" t="n">
        <v>37210</v>
      </c>
      <c r="B834" s="81" t="s">
        <v>38</v>
      </c>
      <c r="C834" s="81" t="s">
        <v>39</v>
      </c>
      <c r="D834" s="83"/>
      <c r="E834" s="23" t="n">
        <v>37347</v>
      </c>
      <c r="F834" s="83" t="n">
        <v>-1000</v>
      </c>
      <c r="G834" s="84" t="n">
        <v>2.98</v>
      </c>
      <c r="H834" s="94" t="n">
        <f aca="false">VLOOKUP(E834,Calendar!$A$2:$G$49,2,FALSE())</f>
        <v>30</v>
      </c>
      <c r="I834" s="95" t="n">
        <f aca="false">VLOOKUP(E834,'FWD Curves'!$A$3:$E$40,4,FALSE())</f>
        <v>2.99</v>
      </c>
      <c r="J834" s="86" t="n">
        <f aca="false">(I834-G834)*H834*F834</f>
        <v>-300.000000000007</v>
      </c>
    </row>
    <row r="835" customFormat="false" ht="12.75" hidden="false" customHeight="false" outlineLevel="0" collapsed="false">
      <c r="A835" s="81" t="n">
        <v>37210</v>
      </c>
      <c r="B835" s="81" t="s">
        <v>38</v>
      </c>
      <c r="C835" s="81" t="s">
        <v>39</v>
      </c>
      <c r="D835" s="83"/>
      <c r="E835" s="23" t="n">
        <v>37377</v>
      </c>
      <c r="F835" s="83" t="n">
        <v>-1000</v>
      </c>
      <c r="G835" s="84" t="n">
        <v>2.98</v>
      </c>
      <c r="H835" s="94" t="n">
        <f aca="false">VLOOKUP(E835,Calendar!$A$2:$G$49,2,FALSE())</f>
        <v>31</v>
      </c>
      <c r="I835" s="95" t="n">
        <f aca="false">VLOOKUP(E835,'FWD Curves'!$A$3:$E$40,4,FALSE())</f>
        <v>2.99</v>
      </c>
      <c r="J835" s="86" t="n">
        <f aca="false">(I835-G835)*H835*F835</f>
        <v>-310.000000000007</v>
      </c>
    </row>
    <row r="836" customFormat="false" ht="12.75" hidden="false" customHeight="false" outlineLevel="0" collapsed="false">
      <c r="A836" s="81" t="n">
        <v>37210</v>
      </c>
      <c r="B836" s="81" t="s">
        <v>38</v>
      </c>
      <c r="C836" s="81" t="s">
        <v>39</v>
      </c>
      <c r="D836" s="83"/>
      <c r="E836" s="23" t="n">
        <v>37408</v>
      </c>
      <c r="F836" s="83" t="n">
        <v>-1000</v>
      </c>
      <c r="G836" s="84" t="n">
        <v>2.98</v>
      </c>
      <c r="H836" s="94" t="n">
        <f aca="false">VLOOKUP(E836,Calendar!$A$2:$G$49,2,FALSE())</f>
        <v>30</v>
      </c>
      <c r="I836" s="95" t="n">
        <f aca="false">VLOOKUP(E836,'FWD Curves'!$A$3:$E$40,4,FALSE())</f>
        <v>2.99</v>
      </c>
      <c r="J836" s="86" t="n">
        <f aca="false">(I836-G836)*H836*F836</f>
        <v>-300.000000000007</v>
      </c>
    </row>
    <row r="837" customFormat="false" ht="12.75" hidden="false" customHeight="false" outlineLevel="0" collapsed="false">
      <c r="A837" s="81" t="n">
        <v>37210</v>
      </c>
      <c r="B837" s="81" t="s">
        <v>38</v>
      </c>
      <c r="C837" s="81" t="s">
        <v>39</v>
      </c>
      <c r="D837" s="83"/>
      <c r="E837" s="23" t="n">
        <v>37438</v>
      </c>
      <c r="F837" s="83" t="n">
        <v>-1000</v>
      </c>
      <c r="G837" s="84" t="n">
        <v>2.98</v>
      </c>
      <c r="H837" s="94" t="n">
        <f aca="false">VLOOKUP(E837,Calendar!$A$2:$G$49,2,FALSE())</f>
        <v>31</v>
      </c>
      <c r="I837" s="95" t="n">
        <f aca="false">VLOOKUP(E837,'FWD Curves'!$A$3:$E$40,4,FALSE())</f>
        <v>2.99</v>
      </c>
      <c r="J837" s="86" t="n">
        <f aca="false">(I837-G837)*H837*F837</f>
        <v>-310.000000000007</v>
      </c>
    </row>
    <row r="838" customFormat="false" ht="12.75" hidden="false" customHeight="false" outlineLevel="0" collapsed="false">
      <c r="A838" s="81" t="n">
        <v>37210</v>
      </c>
      <c r="B838" s="81" t="s">
        <v>38</v>
      </c>
      <c r="C838" s="81" t="s">
        <v>39</v>
      </c>
      <c r="D838" s="83"/>
      <c r="E838" s="23" t="n">
        <v>37469</v>
      </c>
      <c r="F838" s="83" t="n">
        <v>-1000</v>
      </c>
      <c r="G838" s="84" t="n">
        <v>2.98</v>
      </c>
      <c r="H838" s="94" t="n">
        <f aca="false">VLOOKUP(E838,Calendar!$A$2:$G$49,2,FALSE())</f>
        <v>31</v>
      </c>
      <c r="I838" s="95" t="n">
        <f aca="false">VLOOKUP(E838,'FWD Curves'!$A$3:$E$40,4,FALSE())</f>
        <v>2.99</v>
      </c>
      <c r="J838" s="86" t="n">
        <f aca="false">(I838-G838)*H838*F838</f>
        <v>-310.000000000007</v>
      </c>
    </row>
    <row r="839" customFormat="false" ht="12.75" hidden="false" customHeight="false" outlineLevel="0" collapsed="false">
      <c r="A839" s="81" t="n">
        <v>37210</v>
      </c>
      <c r="B839" s="81" t="s">
        <v>38</v>
      </c>
      <c r="C839" s="81" t="s">
        <v>39</v>
      </c>
      <c r="D839" s="83"/>
      <c r="E839" s="23" t="n">
        <v>37500</v>
      </c>
      <c r="F839" s="83" t="n">
        <v>-1000</v>
      </c>
      <c r="G839" s="84" t="n">
        <v>2.98</v>
      </c>
      <c r="H839" s="94" t="n">
        <f aca="false">VLOOKUP(E839,Calendar!$A$2:$G$49,2,FALSE())</f>
        <v>30</v>
      </c>
      <c r="I839" s="95" t="n">
        <f aca="false">VLOOKUP(E839,'FWD Curves'!$A$3:$E$40,4,FALSE())</f>
        <v>2.99</v>
      </c>
      <c r="J839" s="86" t="n">
        <f aca="false">(I839-G839)*H839*F839</f>
        <v>-300.000000000007</v>
      </c>
    </row>
    <row r="840" customFormat="false" ht="12.75" hidden="false" customHeight="false" outlineLevel="0" collapsed="false">
      <c r="A840" s="81" t="n">
        <v>37210</v>
      </c>
      <c r="B840" s="81" t="s">
        <v>38</v>
      </c>
      <c r="C840" s="81" t="s">
        <v>39</v>
      </c>
      <c r="D840" s="83"/>
      <c r="E840" s="23" t="n">
        <v>37530</v>
      </c>
      <c r="F840" s="83" t="n">
        <v>-1000</v>
      </c>
      <c r="G840" s="84" t="n">
        <v>2.98</v>
      </c>
      <c r="H840" s="94" t="n">
        <f aca="false">VLOOKUP(E840,Calendar!$A$2:$G$49,2,FALSE())</f>
        <v>31</v>
      </c>
      <c r="I840" s="95" t="n">
        <f aca="false">VLOOKUP(E840,'FWD Curves'!$A$3:$E$40,4,FALSE())</f>
        <v>2.99</v>
      </c>
      <c r="J840" s="86" t="n">
        <f aca="false">(I840-G840)*H840*F840</f>
        <v>-310.000000000007</v>
      </c>
    </row>
    <row r="841" customFormat="false" ht="12.75" hidden="false" customHeight="false" outlineLevel="0" collapsed="false">
      <c r="A841" s="81" t="n">
        <v>37210</v>
      </c>
      <c r="B841" s="81" t="s">
        <v>38</v>
      </c>
      <c r="C841" s="81" t="s">
        <v>39</v>
      </c>
      <c r="D841" s="83"/>
      <c r="E841" s="23" t="n">
        <v>37561</v>
      </c>
      <c r="F841" s="83" t="n">
        <v>-1000</v>
      </c>
      <c r="G841" s="84" t="n">
        <v>2.98</v>
      </c>
      <c r="H841" s="94" t="n">
        <f aca="false">VLOOKUP(E841,Calendar!$A$2:$G$49,2,FALSE())</f>
        <v>30</v>
      </c>
      <c r="I841" s="95" t="n">
        <f aca="false">VLOOKUP(E841,'FWD Curves'!$A$3:$E$40,4,FALSE())</f>
        <v>3.24</v>
      </c>
      <c r="J841" s="86" t="n">
        <f aca="false">(I841-G841)*H841*F841</f>
        <v>-7800.00000000001</v>
      </c>
    </row>
    <row r="842" customFormat="false" ht="12.75" hidden="false" customHeight="false" outlineLevel="0" collapsed="false">
      <c r="A842" s="81" t="n">
        <v>37210</v>
      </c>
      <c r="B842" s="81" t="s">
        <v>38</v>
      </c>
      <c r="C842" s="81" t="s">
        <v>39</v>
      </c>
      <c r="D842" s="83"/>
      <c r="E842" s="23" t="n">
        <v>37591</v>
      </c>
      <c r="F842" s="83" t="n">
        <v>-1000</v>
      </c>
      <c r="G842" s="84" t="n">
        <v>2.98</v>
      </c>
      <c r="H842" s="94" t="n">
        <f aca="false">VLOOKUP(E842,Calendar!$A$2:$G$49,2,FALSE())</f>
        <v>31</v>
      </c>
      <c r="I842" s="95" t="n">
        <f aca="false">VLOOKUP(E842,'FWD Curves'!$A$3:$E$40,4,FALSE())</f>
        <v>3.42</v>
      </c>
      <c r="J842" s="86" t="n">
        <f aca="false">(I842-G842)*H842*F842</f>
        <v>-13640</v>
      </c>
    </row>
    <row r="843" customFormat="false" ht="12.75" hidden="false" customHeight="false" outlineLevel="0" collapsed="false">
      <c r="A843" s="81" t="n">
        <v>37210</v>
      </c>
      <c r="B843" s="81" t="s">
        <v>38</v>
      </c>
      <c r="C843" s="81" t="s">
        <v>39</v>
      </c>
      <c r="D843" s="83"/>
      <c r="E843" s="23" t="n">
        <v>37226</v>
      </c>
      <c r="F843" s="83" t="n">
        <v>-5000</v>
      </c>
      <c r="G843" s="84" t="n">
        <v>2.54</v>
      </c>
      <c r="H843" s="94" t="n">
        <f aca="false">VLOOKUP(E843,Calendar!$A$2:$G$49,2,FALSE())</f>
        <v>31</v>
      </c>
      <c r="I843" s="95" t="n">
        <f aca="false">VLOOKUP(E843,'FWD Curves'!$A$3:$E$40,4,FALSE())</f>
        <v>2.606</v>
      </c>
      <c r="J843" s="86" t="n">
        <f aca="false">(I843-G843)*H843*F843</f>
        <v>-10230</v>
      </c>
    </row>
    <row r="844" customFormat="false" ht="12.75" hidden="false" customHeight="false" outlineLevel="0" collapsed="false">
      <c r="A844" s="81" t="n">
        <v>37210</v>
      </c>
      <c r="B844" s="81" t="s">
        <v>38</v>
      </c>
      <c r="C844" s="81" t="s">
        <v>39</v>
      </c>
      <c r="D844" s="83"/>
      <c r="E844" s="23" t="n">
        <v>37257</v>
      </c>
      <c r="F844" s="83" t="n">
        <v>1000</v>
      </c>
      <c r="G844" s="84" t="n">
        <v>2.97</v>
      </c>
      <c r="H844" s="94" t="n">
        <f aca="false">VLOOKUP(E844,Calendar!$A$2:$G$49,2,FALSE())</f>
        <v>31</v>
      </c>
      <c r="I844" s="95" t="n">
        <f aca="false">VLOOKUP(E844,'FWD Curves'!$A$3:$E$40,4,FALSE())</f>
        <v>2.915</v>
      </c>
      <c r="J844" s="86" t="n">
        <f aca="false">(I844-G844)*H844*F844</f>
        <v>-1705.00000000001</v>
      </c>
    </row>
    <row r="845" customFormat="false" ht="12.75" hidden="false" customHeight="false" outlineLevel="0" collapsed="false">
      <c r="A845" s="81" t="n">
        <v>37210</v>
      </c>
      <c r="B845" s="81" t="s">
        <v>38</v>
      </c>
      <c r="C845" s="81" t="s">
        <v>39</v>
      </c>
      <c r="D845" s="83"/>
      <c r="E845" s="23" t="n">
        <v>37288</v>
      </c>
      <c r="F845" s="83" t="n">
        <v>1000</v>
      </c>
      <c r="G845" s="84" t="n">
        <v>2.97</v>
      </c>
      <c r="H845" s="94" t="n">
        <f aca="false">VLOOKUP(E845,Calendar!$A$2:$G$49,2,FALSE())</f>
        <v>28</v>
      </c>
      <c r="I845" s="95" t="n">
        <f aca="false">VLOOKUP(E845,'FWD Curves'!$A$3:$E$40,4,FALSE())</f>
        <v>2.97</v>
      </c>
      <c r="J845" s="86" t="n">
        <f aca="false">(I845-G845)*H845*F845</f>
        <v>0</v>
      </c>
    </row>
    <row r="846" customFormat="false" ht="12.75" hidden="false" customHeight="false" outlineLevel="0" collapsed="false">
      <c r="A846" s="81" t="n">
        <v>37210</v>
      </c>
      <c r="B846" s="81" t="s">
        <v>38</v>
      </c>
      <c r="C846" s="81" t="s">
        <v>39</v>
      </c>
      <c r="D846" s="83"/>
      <c r="E846" s="23" t="n">
        <v>37316</v>
      </c>
      <c r="F846" s="83" t="n">
        <v>1000</v>
      </c>
      <c r="G846" s="84" t="n">
        <v>2.97</v>
      </c>
      <c r="H846" s="94" t="n">
        <f aca="false">VLOOKUP(E846,Calendar!$A$2:$G$49,2,FALSE())</f>
        <v>31</v>
      </c>
      <c r="I846" s="95" t="n">
        <f aca="false">VLOOKUP(E846,'FWD Curves'!$A$3:$E$40,4,FALSE())</f>
        <v>2.935</v>
      </c>
      <c r="J846" s="86" t="n">
        <f aca="false">(I846-G846)*H846*F846</f>
        <v>-1085</v>
      </c>
    </row>
    <row r="847" customFormat="false" ht="12.75" hidden="false" customHeight="false" outlineLevel="0" collapsed="false">
      <c r="A847" s="81" t="n">
        <v>37210</v>
      </c>
      <c r="B847" s="81" t="s">
        <v>38</v>
      </c>
      <c r="C847" s="81" t="s">
        <v>39</v>
      </c>
      <c r="D847" s="83"/>
      <c r="E847" s="23" t="n">
        <v>37347</v>
      </c>
      <c r="F847" s="83" t="n">
        <v>1000</v>
      </c>
      <c r="G847" s="84" t="n">
        <v>2.97</v>
      </c>
      <c r="H847" s="94" t="n">
        <f aca="false">VLOOKUP(E847,Calendar!$A$2:$G$49,2,FALSE())</f>
        <v>30</v>
      </c>
      <c r="I847" s="95" t="n">
        <f aca="false">VLOOKUP(E847,'FWD Curves'!$A$3:$E$40,4,FALSE())</f>
        <v>2.99</v>
      </c>
      <c r="J847" s="86" t="n">
        <f aca="false">(I847-G847)*H847*F847</f>
        <v>600.000000000001</v>
      </c>
    </row>
    <row r="848" customFormat="false" ht="12.75" hidden="false" customHeight="false" outlineLevel="0" collapsed="false">
      <c r="A848" s="81" t="n">
        <v>37210</v>
      </c>
      <c r="B848" s="81" t="s">
        <v>38</v>
      </c>
      <c r="C848" s="81" t="s">
        <v>39</v>
      </c>
      <c r="D848" s="83"/>
      <c r="E848" s="23" t="n">
        <v>37377</v>
      </c>
      <c r="F848" s="83" t="n">
        <v>1000</v>
      </c>
      <c r="G848" s="84" t="n">
        <v>2.97</v>
      </c>
      <c r="H848" s="94" t="n">
        <f aca="false">VLOOKUP(E848,Calendar!$A$2:$G$49,2,FALSE())</f>
        <v>31</v>
      </c>
      <c r="I848" s="95" t="n">
        <f aca="false">VLOOKUP(E848,'FWD Curves'!$A$3:$E$40,4,FALSE())</f>
        <v>2.99</v>
      </c>
      <c r="J848" s="86" t="n">
        <f aca="false">(I848-G848)*H848*F848</f>
        <v>620.000000000001</v>
      </c>
    </row>
    <row r="849" customFormat="false" ht="12.75" hidden="false" customHeight="false" outlineLevel="0" collapsed="false">
      <c r="A849" s="81" t="n">
        <v>37210</v>
      </c>
      <c r="B849" s="81" t="s">
        <v>38</v>
      </c>
      <c r="C849" s="81" t="s">
        <v>39</v>
      </c>
      <c r="D849" s="83"/>
      <c r="E849" s="23" t="n">
        <v>37408</v>
      </c>
      <c r="F849" s="83" t="n">
        <v>1000</v>
      </c>
      <c r="G849" s="84" t="n">
        <v>2.97</v>
      </c>
      <c r="H849" s="94" t="n">
        <f aca="false">VLOOKUP(E849,Calendar!$A$2:$G$49,2,FALSE())</f>
        <v>30</v>
      </c>
      <c r="I849" s="95" t="n">
        <f aca="false">VLOOKUP(E849,'FWD Curves'!$A$3:$E$40,4,FALSE())</f>
        <v>2.99</v>
      </c>
      <c r="J849" s="86" t="n">
        <f aca="false">(I849-G849)*H849*F849</f>
        <v>600.000000000001</v>
      </c>
    </row>
    <row r="850" customFormat="false" ht="12.75" hidden="false" customHeight="false" outlineLevel="0" collapsed="false">
      <c r="A850" s="81" t="n">
        <v>37210</v>
      </c>
      <c r="B850" s="81" t="s">
        <v>38</v>
      </c>
      <c r="C850" s="81" t="s">
        <v>39</v>
      </c>
      <c r="D850" s="83"/>
      <c r="E850" s="23" t="n">
        <v>37438</v>
      </c>
      <c r="F850" s="83" t="n">
        <v>1000</v>
      </c>
      <c r="G850" s="84" t="n">
        <v>2.97</v>
      </c>
      <c r="H850" s="94" t="n">
        <f aca="false">VLOOKUP(E850,Calendar!$A$2:$G$49,2,FALSE())</f>
        <v>31</v>
      </c>
      <c r="I850" s="95" t="n">
        <f aca="false">VLOOKUP(E850,'FWD Curves'!$A$3:$E$40,4,FALSE())</f>
        <v>2.99</v>
      </c>
      <c r="J850" s="86" t="n">
        <f aca="false">(I850-G850)*H850*F850</f>
        <v>620.000000000001</v>
      </c>
    </row>
    <row r="851" customFormat="false" ht="12.75" hidden="false" customHeight="false" outlineLevel="0" collapsed="false">
      <c r="A851" s="81" t="n">
        <v>37210</v>
      </c>
      <c r="B851" s="81" t="s">
        <v>38</v>
      </c>
      <c r="C851" s="81" t="s">
        <v>39</v>
      </c>
      <c r="D851" s="83"/>
      <c r="E851" s="23" t="n">
        <v>37469</v>
      </c>
      <c r="F851" s="83" t="n">
        <v>1000</v>
      </c>
      <c r="G851" s="84" t="n">
        <v>2.97</v>
      </c>
      <c r="H851" s="94" t="n">
        <f aca="false">VLOOKUP(E851,Calendar!$A$2:$G$49,2,FALSE())</f>
        <v>31</v>
      </c>
      <c r="I851" s="95" t="n">
        <f aca="false">VLOOKUP(E851,'FWD Curves'!$A$3:$E$40,4,FALSE())</f>
        <v>2.99</v>
      </c>
      <c r="J851" s="86" t="n">
        <f aca="false">(I851-G851)*H851*F851</f>
        <v>620.000000000001</v>
      </c>
    </row>
    <row r="852" customFormat="false" ht="12.75" hidden="false" customHeight="false" outlineLevel="0" collapsed="false">
      <c r="A852" s="81" t="n">
        <v>37210</v>
      </c>
      <c r="B852" s="81" t="s">
        <v>38</v>
      </c>
      <c r="C852" s="81" t="s">
        <v>39</v>
      </c>
      <c r="D852" s="83"/>
      <c r="E852" s="23" t="n">
        <v>37500</v>
      </c>
      <c r="F852" s="83" t="n">
        <v>1000</v>
      </c>
      <c r="G852" s="84" t="n">
        <v>2.97</v>
      </c>
      <c r="H852" s="94" t="n">
        <f aca="false">VLOOKUP(E852,Calendar!$A$2:$G$49,2,FALSE())</f>
        <v>30</v>
      </c>
      <c r="I852" s="95" t="n">
        <f aca="false">VLOOKUP(E852,'FWD Curves'!$A$3:$E$40,4,FALSE())</f>
        <v>2.99</v>
      </c>
      <c r="J852" s="86" t="n">
        <f aca="false">(I852-G852)*H852*F852</f>
        <v>600.000000000001</v>
      </c>
    </row>
    <row r="853" customFormat="false" ht="12.75" hidden="false" customHeight="false" outlineLevel="0" collapsed="false">
      <c r="A853" s="81" t="n">
        <v>37210</v>
      </c>
      <c r="B853" s="81" t="s">
        <v>38</v>
      </c>
      <c r="C853" s="81" t="s">
        <v>39</v>
      </c>
      <c r="D853" s="83"/>
      <c r="E853" s="23" t="n">
        <v>37530</v>
      </c>
      <c r="F853" s="83" t="n">
        <v>1000</v>
      </c>
      <c r="G853" s="84" t="n">
        <v>2.97</v>
      </c>
      <c r="H853" s="94" t="n">
        <f aca="false">VLOOKUP(E853,Calendar!$A$2:$G$49,2,FALSE())</f>
        <v>31</v>
      </c>
      <c r="I853" s="95" t="n">
        <f aca="false">VLOOKUP(E853,'FWD Curves'!$A$3:$E$40,4,FALSE())</f>
        <v>2.99</v>
      </c>
      <c r="J853" s="86" t="n">
        <f aca="false">(I853-G853)*H853*F853</f>
        <v>620.000000000001</v>
      </c>
    </row>
    <row r="854" customFormat="false" ht="12.75" hidden="false" customHeight="false" outlineLevel="0" collapsed="false">
      <c r="A854" s="81" t="n">
        <v>37210</v>
      </c>
      <c r="B854" s="81" t="s">
        <v>38</v>
      </c>
      <c r="C854" s="81" t="s">
        <v>39</v>
      </c>
      <c r="D854" s="83"/>
      <c r="E854" s="23" t="n">
        <v>37561</v>
      </c>
      <c r="F854" s="83" t="n">
        <v>1000</v>
      </c>
      <c r="G854" s="84" t="n">
        <v>2.97</v>
      </c>
      <c r="H854" s="94" t="n">
        <f aca="false">VLOOKUP(E854,Calendar!$A$2:$G$49,2,FALSE())</f>
        <v>30</v>
      </c>
      <c r="I854" s="95" t="n">
        <f aca="false">VLOOKUP(E854,'FWD Curves'!$A$3:$E$40,4,FALSE())</f>
        <v>3.24</v>
      </c>
      <c r="J854" s="86" t="n">
        <f aca="false">(I854-G854)*H854*F854</f>
        <v>8100</v>
      </c>
    </row>
    <row r="855" customFormat="false" ht="12.75" hidden="false" customHeight="false" outlineLevel="0" collapsed="false">
      <c r="A855" s="81" t="n">
        <v>37210</v>
      </c>
      <c r="B855" s="81" t="s">
        <v>38</v>
      </c>
      <c r="C855" s="81" t="s">
        <v>39</v>
      </c>
      <c r="D855" s="83"/>
      <c r="E855" s="23" t="n">
        <v>37591</v>
      </c>
      <c r="F855" s="83" t="n">
        <v>1000</v>
      </c>
      <c r="G855" s="84" t="n">
        <v>2.97</v>
      </c>
      <c r="H855" s="94" t="n">
        <f aca="false">VLOOKUP(E855,Calendar!$A$2:$G$49,2,FALSE())</f>
        <v>31</v>
      </c>
      <c r="I855" s="95" t="n">
        <f aca="false">VLOOKUP(E855,'FWD Curves'!$A$3:$E$40,4,FALSE())</f>
        <v>3.42</v>
      </c>
      <c r="J855" s="86" t="n">
        <f aca="false">(I855-G855)*H855*F855</f>
        <v>13950</v>
      </c>
    </row>
    <row r="856" customFormat="false" ht="12.75" hidden="false" customHeight="false" outlineLevel="0" collapsed="false">
      <c r="A856" s="81" t="n">
        <v>37211</v>
      </c>
      <c r="B856" s="81" t="s">
        <v>38</v>
      </c>
      <c r="C856" s="81" t="s">
        <v>39</v>
      </c>
      <c r="D856" s="83"/>
      <c r="E856" s="23" t="n">
        <v>37226</v>
      </c>
      <c r="F856" s="83" t="n">
        <v>-5000</v>
      </c>
      <c r="G856" s="84" t="n">
        <v>2.525</v>
      </c>
      <c r="H856" s="94" t="n">
        <f aca="false">VLOOKUP(E856,Calendar!$A$2:$G$49,2,FALSE())</f>
        <v>31</v>
      </c>
      <c r="I856" s="95" t="n">
        <f aca="false">VLOOKUP(E856,'FWD Curves'!$A$3:$E$40,4,FALSE())</f>
        <v>2.606</v>
      </c>
      <c r="J856" s="86" t="n">
        <f aca="false">(I856-G856)*H856*F856</f>
        <v>-12555</v>
      </c>
    </row>
    <row r="857" customFormat="false" ht="12.75" hidden="false" customHeight="false" outlineLevel="0" collapsed="false">
      <c r="A857" s="81" t="n">
        <v>37211</v>
      </c>
      <c r="B857" s="81" t="s">
        <v>38</v>
      </c>
      <c r="C857" s="81" t="s">
        <v>39</v>
      </c>
      <c r="D857" s="83"/>
      <c r="E857" s="23" t="n">
        <v>37226</v>
      </c>
      <c r="F857" s="83" t="n">
        <v>-5000</v>
      </c>
      <c r="G857" s="84" t="n">
        <v>2.52</v>
      </c>
      <c r="H857" s="94" t="n">
        <f aca="false">VLOOKUP(E857,Calendar!$A$2:$G$49,2,FALSE())</f>
        <v>31</v>
      </c>
      <c r="I857" s="95" t="n">
        <f aca="false">VLOOKUP(E857,'FWD Curves'!$A$3:$E$40,4,FALSE())</f>
        <v>2.606</v>
      </c>
      <c r="J857" s="86" t="n">
        <f aca="false">(I857-G857)*H857*F857</f>
        <v>-13330</v>
      </c>
    </row>
    <row r="858" customFormat="false" ht="12.75" hidden="false" customHeight="false" outlineLevel="0" collapsed="false">
      <c r="A858" s="81" t="n">
        <v>37210</v>
      </c>
      <c r="B858" s="81" t="s">
        <v>38</v>
      </c>
      <c r="C858" s="81" t="s">
        <v>39</v>
      </c>
      <c r="D858" s="83"/>
      <c r="E858" s="23" t="n">
        <v>37257</v>
      </c>
      <c r="F858" s="83" t="n">
        <v>-1000</v>
      </c>
      <c r="G858" s="84" t="n">
        <v>2.945</v>
      </c>
      <c r="H858" s="94" t="n">
        <f aca="false">VLOOKUP(E858,Calendar!$A$2:$G$49,2,FALSE())</f>
        <v>31</v>
      </c>
      <c r="I858" s="95" t="n">
        <f aca="false">VLOOKUP(E858,'FWD Curves'!$A$3:$E$40,4,FALSE())</f>
        <v>2.915</v>
      </c>
      <c r="J858" s="86" t="n">
        <f aca="false">(I858-G858)*H858*F858</f>
        <v>929.999999999994</v>
      </c>
    </row>
    <row r="859" customFormat="false" ht="12.75" hidden="false" customHeight="false" outlineLevel="0" collapsed="false">
      <c r="A859" s="81" t="n">
        <v>37210</v>
      </c>
      <c r="B859" s="81" t="s">
        <v>38</v>
      </c>
      <c r="C859" s="81" t="s">
        <v>39</v>
      </c>
      <c r="D859" s="83"/>
      <c r="E859" s="23" t="n">
        <v>37288</v>
      </c>
      <c r="F859" s="83" t="n">
        <v>-1000</v>
      </c>
      <c r="G859" s="84" t="n">
        <v>2.945</v>
      </c>
      <c r="H859" s="94" t="n">
        <f aca="false">VLOOKUP(E859,Calendar!$A$2:$G$49,2,FALSE())</f>
        <v>28</v>
      </c>
      <c r="I859" s="95" t="n">
        <f aca="false">VLOOKUP(E859,'FWD Curves'!$A$3:$E$40,4,FALSE())</f>
        <v>2.97</v>
      </c>
      <c r="J859" s="86" t="n">
        <f aca="false">(I859-G859)*H859*F859</f>
        <v>-700.00000000001</v>
      </c>
    </row>
    <row r="860" customFormat="false" ht="12.75" hidden="false" customHeight="false" outlineLevel="0" collapsed="false">
      <c r="A860" s="81" t="n">
        <v>37210</v>
      </c>
      <c r="B860" s="81" t="s">
        <v>38</v>
      </c>
      <c r="C860" s="81" t="s">
        <v>39</v>
      </c>
      <c r="D860" s="83"/>
      <c r="E860" s="23" t="n">
        <v>37316</v>
      </c>
      <c r="F860" s="83" t="n">
        <v>-1000</v>
      </c>
      <c r="G860" s="84" t="n">
        <v>2.945</v>
      </c>
      <c r="H860" s="94" t="n">
        <f aca="false">VLOOKUP(E860,Calendar!$A$2:$G$49,2,FALSE())</f>
        <v>31</v>
      </c>
      <c r="I860" s="95" t="n">
        <f aca="false">VLOOKUP(E860,'FWD Curves'!$A$3:$E$40,4,FALSE())</f>
        <v>2.935</v>
      </c>
      <c r="J860" s="86" t="n">
        <f aca="false">(I860-G860)*H860*F860</f>
        <v>309.999999999993</v>
      </c>
    </row>
    <row r="861" customFormat="false" ht="12.75" hidden="false" customHeight="false" outlineLevel="0" collapsed="false">
      <c r="A861" s="81" t="n">
        <v>37210</v>
      </c>
      <c r="B861" s="81" t="s">
        <v>38</v>
      </c>
      <c r="C861" s="81" t="s">
        <v>39</v>
      </c>
      <c r="D861" s="83"/>
      <c r="E861" s="23" t="n">
        <v>37347</v>
      </c>
      <c r="F861" s="83" t="n">
        <v>-1000</v>
      </c>
      <c r="G861" s="84" t="n">
        <v>2.945</v>
      </c>
      <c r="H861" s="94" t="n">
        <f aca="false">VLOOKUP(E861,Calendar!$A$2:$G$49,2,FALSE())</f>
        <v>30</v>
      </c>
      <c r="I861" s="95" t="n">
        <f aca="false">VLOOKUP(E861,'FWD Curves'!$A$3:$E$40,4,FALSE())</f>
        <v>2.99</v>
      </c>
      <c r="J861" s="86" t="n">
        <f aca="false">(I861-G861)*H861*F861</f>
        <v>-1350.00000000001</v>
      </c>
    </row>
    <row r="862" customFormat="false" ht="12.75" hidden="false" customHeight="false" outlineLevel="0" collapsed="false">
      <c r="A862" s="81" t="n">
        <v>37210</v>
      </c>
      <c r="B862" s="81" t="s">
        <v>38</v>
      </c>
      <c r="C862" s="81" t="s">
        <v>39</v>
      </c>
      <c r="D862" s="83"/>
      <c r="E862" s="23" t="n">
        <v>37377</v>
      </c>
      <c r="F862" s="83" t="n">
        <v>-1000</v>
      </c>
      <c r="G862" s="84" t="n">
        <v>2.945</v>
      </c>
      <c r="H862" s="94" t="n">
        <f aca="false">VLOOKUP(E862,Calendar!$A$2:$G$49,2,FALSE())</f>
        <v>31</v>
      </c>
      <c r="I862" s="95" t="n">
        <f aca="false">VLOOKUP(E862,'FWD Curves'!$A$3:$E$40,4,FALSE())</f>
        <v>2.99</v>
      </c>
      <c r="J862" s="86" t="n">
        <f aca="false">(I862-G862)*H862*F862</f>
        <v>-1395.00000000001</v>
      </c>
    </row>
    <row r="863" customFormat="false" ht="12.75" hidden="false" customHeight="false" outlineLevel="0" collapsed="false">
      <c r="A863" s="81" t="n">
        <v>37210</v>
      </c>
      <c r="B863" s="81" t="s">
        <v>38</v>
      </c>
      <c r="C863" s="81" t="s">
        <v>39</v>
      </c>
      <c r="D863" s="83"/>
      <c r="E863" s="23" t="n">
        <v>37408</v>
      </c>
      <c r="F863" s="83" t="n">
        <v>-1000</v>
      </c>
      <c r="G863" s="84" t="n">
        <v>2.945</v>
      </c>
      <c r="H863" s="94" t="n">
        <f aca="false">VLOOKUP(E863,Calendar!$A$2:$G$49,2,FALSE())</f>
        <v>30</v>
      </c>
      <c r="I863" s="95" t="n">
        <f aca="false">VLOOKUP(E863,'FWD Curves'!$A$3:$E$40,4,FALSE())</f>
        <v>2.99</v>
      </c>
      <c r="J863" s="86" t="n">
        <f aca="false">(I863-G863)*H863*F863</f>
        <v>-1350.00000000001</v>
      </c>
    </row>
    <row r="864" customFormat="false" ht="12.75" hidden="false" customHeight="false" outlineLevel="0" collapsed="false">
      <c r="A864" s="81" t="n">
        <v>37210</v>
      </c>
      <c r="B864" s="81" t="s">
        <v>38</v>
      </c>
      <c r="C864" s="81" t="s">
        <v>39</v>
      </c>
      <c r="D864" s="83"/>
      <c r="E864" s="23" t="n">
        <v>37438</v>
      </c>
      <c r="F864" s="83" t="n">
        <v>-1000</v>
      </c>
      <c r="G864" s="84" t="n">
        <v>2.945</v>
      </c>
      <c r="H864" s="94" t="n">
        <f aca="false">VLOOKUP(E864,Calendar!$A$2:$G$49,2,FALSE())</f>
        <v>31</v>
      </c>
      <c r="I864" s="95" t="n">
        <f aca="false">VLOOKUP(E864,'FWD Curves'!$A$3:$E$40,4,FALSE())</f>
        <v>2.99</v>
      </c>
      <c r="J864" s="86" t="n">
        <f aca="false">(I864-G864)*H864*F864</f>
        <v>-1395.00000000001</v>
      </c>
    </row>
    <row r="865" customFormat="false" ht="12.75" hidden="false" customHeight="false" outlineLevel="0" collapsed="false">
      <c r="A865" s="81" t="n">
        <v>37210</v>
      </c>
      <c r="B865" s="81" t="s">
        <v>38</v>
      </c>
      <c r="C865" s="81" t="s">
        <v>39</v>
      </c>
      <c r="D865" s="83"/>
      <c r="E865" s="23" t="n">
        <v>37469</v>
      </c>
      <c r="F865" s="83" t="n">
        <v>-1000</v>
      </c>
      <c r="G865" s="84" t="n">
        <v>2.945</v>
      </c>
      <c r="H865" s="94" t="n">
        <f aca="false">VLOOKUP(E865,Calendar!$A$2:$G$49,2,FALSE())</f>
        <v>31</v>
      </c>
      <c r="I865" s="95" t="n">
        <f aca="false">VLOOKUP(E865,'FWD Curves'!$A$3:$E$40,4,FALSE())</f>
        <v>2.99</v>
      </c>
      <c r="J865" s="86" t="n">
        <f aca="false">(I865-G865)*H865*F865</f>
        <v>-1395.00000000001</v>
      </c>
    </row>
    <row r="866" customFormat="false" ht="12.75" hidden="false" customHeight="false" outlineLevel="0" collapsed="false">
      <c r="A866" s="81" t="n">
        <v>37210</v>
      </c>
      <c r="B866" s="81" t="s">
        <v>38</v>
      </c>
      <c r="C866" s="81" t="s">
        <v>39</v>
      </c>
      <c r="D866" s="83"/>
      <c r="E866" s="23" t="n">
        <v>37500</v>
      </c>
      <c r="F866" s="83" t="n">
        <v>-1000</v>
      </c>
      <c r="G866" s="84" t="n">
        <v>2.945</v>
      </c>
      <c r="H866" s="94" t="n">
        <f aca="false">VLOOKUP(E866,Calendar!$A$2:$G$49,2,FALSE())</f>
        <v>30</v>
      </c>
      <c r="I866" s="95" t="n">
        <f aca="false">VLOOKUP(E866,'FWD Curves'!$A$3:$E$40,4,FALSE())</f>
        <v>2.99</v>
      </c>
      <c r="J866" s="86" t="n">
        <f aca="false">(I866-G866)*H866*F866</f>
        <v>-1350.00000000001</v>
      </c>
    </row>
    <row r="867" customFormat="false" ht="12.75" hidden="false" customHeight="false" outlineLevel="0" collapsed="false">
      <c r="A867" s="81" t="n">
        <v>37210</v>
      </c>
      <c r="B867" s="81" t="s">
        <v>38</v>
      </c>
      <c r="C867" s="81" t="s">
        <v>39</v>
      </c>
      <c r="D867" s="83"/>
      <c r="E867" s="23" t="n">
        <v>37530</v>
      </c>
      <c r="F867" s="83" t="n">
        <v>-1000</v>
      </c>
      <c r="G867" s="84" t="n">
        <v>2.945</v>
      </c>
      <c r="H867" s="94" t="n">
        <f aca="false">VLOOKUP(E867,Calendar!$A$2:$G$49,2,FALSE())</f>
        <v>31</v>
      </c>
      <c r="I867" s="95" t="n">
        <f aca="false">VLOOKUP(E867,'FWD Curves'!$A$3:$E$40,4,FALSE())</f>
        <v>2.99</v>
      </c>
      <c r="J867" s="86" t="n">
        <f aca="false">(I867-G867)*H867*F867</f>
        <v>-1395.00000000001</v>
      </c>
    </row>
    <row r="868" customFormat="false" ht="12.75" hidden="false" customHeight="false" outlineLevel="0" collapsed="false">
      <c r="A868" s="81" t="n">
        <v>37210</v>
      </c>
      <c r="B868" s="81" t="s">
        <v>38</v>
      </c>
      <c r="C868" s="81" t="s">
        <v>39</v>
      </c>
      <c r="D868" s="83"/>
      <c r="E868" s="23" t="n">
        <v>37561</v>
      </c>
      <c r="F868" s="83" t="n">
        <v>-1000</v>
      </c>
      <c r="G868" s="84" t="n">
        <v>2.945</v>
      </c>
      <c r="H868" s="94" t="n">
        <f aca="false">VLOOKUP(E868,Calendar!$A$2:$G$49,2,FALSE())</f>
        <v>30</v>
      </c>
      <c r="I868" s="95" t="n">
        <f aca="false">VLOOKUP(E868,'FWD Curves'!$A$3:$E$40,4,FALSE())</f>
        <v>3.24</v>
      </c>
      <c r="J868" s="86" t="n">
        <f aca="false">(I868-G868)*H868*F868</f>
        <v>-8850.00000000001</v>
      </c>
    </row>
    <row r="869" customFormat="false" ht="12.75" hidden="false" customHeight="false" outlineLevel="0" collapsed="false">
      <c r="A869" s="81" t="n">
        <v>37210</v>
      </c>
      <c r="B869" s="81" t="s">
        <v>38</v>
      </c>
      <c r="C869" s="81" t="s">
        <v>39</v>
      </c>
      <c r="D869" s="83"/>
      <c r="E869" s="23" t="n">
        <v>37591</v>
      </c>
      <c r="F869" s="83" t="n">
        <v>-1000</v>
      </c>
      <c r="G869" s="84" t="n">
        <v>2.945</v>
      </c>
      <c r="H869" s="94" t="n">
        <f aca="false">VLOOKUP(E869,Calendar!$A$2:$G$49,2,FALSE())</f>
        <v>31</v>
      </c>
      <c r="I869" s="95" t="n">
        <f aca="false">VLOOKUP(E869,'FWD Curves'!$A$3:$E$40,4,FALSE())</f>
        <v>3.42</v>
      </c>
      <c r="J869" s="86" t="n">
        <f aca="false">(I869-G869)*H869*F869</f>
        <v>-14725</v>
      </c>
    </row>
    <row r="870" customFormat="false" ht="12.75" hidden="false" customHeight="false" outlineLevel="0" collapsed="false">
      <c r="A870" s="81" t="n">
        <v>37210</v>
      </c>
      <c r="B870" s="81" t="s">
        <v>38</v>
      </c>
      <c r="C870" s="81" t="s">
        <v>39</v>
      </c>
      <c r="D870" s="83"/>
      <c r="E870" s="23" t="n">
        <v>37257</v>
      </c>
      <c r="F870" s="83" t="n">
        <v>-2000</v>
      </c>
      <c r="G870" s="84" t="n">
        <v>2.925</v>
      </c>
      <c r="H870" s="94" t="n">
        <f aca="false">VLOOKUP(E870,Calendar!$A$2:$G$49,2,FALSE())</f>
        <v>31</v>
      </c>
      <c r="I870" s="95" t="n">
        <f aca="false">VLOOKUP(E870,'FWD Curves'!$A$3:$E$40,4,FALSE())</f>
        <v>2.915</v>
      </c>
      <c r="J870" s="86" t="n">
        <f aca="false">(I870-G870)*H870*F870</f>
        <v>619.999999999987</v>
      </c>
    </row>
    <row r="871" customFormat="false" ht="12.75" hidden="false" customHeight="false" outlineLevel="0" collapsed="false">
      <c r="A871" s="81" t="n">
        <v>37210</v>
      </c>
      <c r="B871" s="81" t="s">
        <v>38</v>
      </c>
      <c r="C871" s="81" t="s">
        <v>39</v>
      </c>
      <c r="D871" s="83"/>
      <c r="E871" s="23" t="n">
        <v>37288</v>
      </c>
      <c r="F871" s="83" t="n">
        <v>-2000</v>
      </c>
      <c r="G871" s="84" t="n">
        <v>2.925</v>
      </c>
      <c r="H871" s="94" t="n">
        <f aca="false">VLOOKUP(E871,Calendar!$A$2:$G$49,2,FALSE())</f>
        <v>28</v>
      </c>
      <c r="I871" s="95" t="n">
        <f aca="false">VLOOKUP(E871,'FWD Curves'!$A$3:$E$40,4,FALSE())</f>
        <v>2.97</v>
      </c>
      <c r="J871" s="86" t="n">
        <f aca="false">(I871-G871)*H871*F871</f>
        <v>-2520.00000000002</v>
      </c>
    </row>
    <row r="872" customFormat="false" ht="12.75" hidden="false" customHeight="false" outlineLevel="0" collapsed="false">
      <c r="A872" s="81" t="n">
        <v>37210</v>
      </c>
      <c r="B872" s="81" t="s">
        <v>38</v>
      </c>
      <c r="C872" s="81" t="s">
        <v>39</v>
      </c>
      <c r="D872" s="83"/>
      <c r="E872" s="23" t="n">
        <v>37316</v>
      </c>
      <c r="F872" s="83" t="n">
        <v>-2000</v>
      </c>
      <c r="G872" s="84" t="n">
        <v>2.925</v>
      </c>
      <c r="H872" s="94" t="n">
        <f aca="false">VLOOKUP(E872,Calendar!$A$2:$G$49,2,FALSE())</f>
        <v>31</v>
      </c>
      <c r="I872" s="95" t="n">
        <f aca="false">VLOOKUP(E872,'FWD Curves'!$A$3:$E$40,4,FALSE())</f>
        <v>2.935</v>
      </c>
      <c r="J872" s="86" t="n">
        <f aca="false">(I872-G872)*H872*F872</f>
        <v>-620.000000000014</v>
      </c>
    </row>
    <row r="873" customFormat="false" ht="12.75" hidden="false" customHeight="false" outlineLevel="0" collapsed="false">
      <c r="A873" s="81" t="n">
        <v>37210</v>
      </c>
      <c r="B873" s="81" t="s">
        <v>38</v>
      </c>
      <c r="C873" s="81" t="s">
        <v>39</v>
      </c>
      <c r="D873" s="83"/>
      <c r="E873" s="23" t="n">
        <v>37347</v>
      </c>
      <c r="F873" s="83" t="n">
        <v>-2000</v>
      </c>
      <c r="G873" s="84" t="n">
        <v>2.925</v>
      </c>
      <c r="H873" s="94" t="n">
        <f aca="false">VLOOKUP(E873,Calendar!$A$2:$G$49,2,FALSE())</f>
        <v>30</v>
      </c>
      <c r="I873" s="95" t="n">
        <f aca="false">VLOOKUP(E873,'FWD Curves'!$A$3:$E$40,4,FALSE())</f>
        <v>2.99</v>
      </c>
      <c r="J873" s="86" t="n">
        <f aca="false">(I873-G873)*H873*F873</f>
        <v>-3900.00000000002</v>
      </c>
    </row>
    <row r="874" customFormat="false" ht="12.75" hidden="false" customHeight="false" outlineLevel="0" collapsed="false">
      <c r="A874" s="81" t="n">
        <v>37210</v>
      </c>
      <c r="B874" s="81" t="s">
        <v>38</v>
      </c>
      <c r="C874" s="81" t="s">
        <v>39</v>
      </c>
      <c r="D874" s="83"/>
      <c r="E874" s="23" t="n">
        <v>37377</v>
      </c>
      <c r="F874" s="83" t="n">
        <v>-2000</v>
      </c>
      <c r="G874" s="84" t="n">
        <v>2.925</v>
      </c>
      <c r="H874" s="94" t="n">
        <f aca="false">VLOOKUP(E874,Calendar!$A$2:$G$49,2,FALSE())</f>
        <v>31</v>
      </c>
      <c r="I874" s="95" t="n">
        <f aca="false">VLOOKUP(E874,'FWD Curves'!$A$3:$E$40,4,FALSE())</f>
        <v>2.99</v>
      </c>
      <c r="J874" s="86" t="n">
        <f aca="false">(I874-G874)*H874*F874</f>
        <v>-4030.00000000002</v>
      </c>
    </row>
    <row r="875" customFormat="false" ht="12.75" hidden="false" customHeight="false" outlineLevel="0" collapsed="false">
      <c r="A875" s="81" t="n">
        <v>37210</v>
      </c>
      <c r="B875" s="81" t="s">
        <v>38</v>
      </c>
      <c r="C875" s="81" t="s">
        <v>39</v>
      </c>
      <c r="D875" s="83"/>
      <c r="E875" s="23" t="n">
        <v>37408</v>
      </c>
      <c r="F875" s="83" t="n">
        <v>-2000</v>
      </c>
      <c r="G875" s="84" t="n">
        <v>2.925</v>
      </c>
      <c r="H875" s="94" t="n">
        <f aca="false">VLOOKUP(E875,Calendar!$A$2:$G$49,2,FALSE())</f>
        <v>30</v>
      </c>
      <c r="I875" s="95" t="n">
        <f aca="false">VLOOKUP(E875,'FWD Curves'!$A$3:$E$40,4,FALSE())</f>
        <v>2.99</v>
      </c>
      <c r="J875" s="86" t="n">
        <f aca="false">(I875-G875)*H875*F875</f>
        <v>-3900.00000000002</v>
      </c>
    </row>
    <row r="876" customFormat="false" ht="12.75" hidden="false" customHeight="false" outlineLevel="0" collapsed="false">
      <c r="A876" s="81" t="n">
        <v>37210</v>
      </c>
      <c r="B876" s="81" t="s">
        <v>38</v>
      </c>
      <c r="C876" s="81" t="s">
        <v>39</v>
      </c>
      <c r="D876" s="83"/>
      <c r="E876" s="23" t="n">
        <v>37438</v>
      </c>
      <c r="F876" s="83" t="n">
        <v>-2000</v>
      </c>
      <c r="G876" s="84" t="n">
        <v>2.925</v>
      </c>
      <c r="H876" s="94" t="n">
        <f aca="false">VLOOKUP(E876,Calendar!$A$2:$G$49,2,FALSE())</f>
        <v>31</v>
      </c>
      <c r="I876" s="95" t="n">
        <f aca="false">VLOOKUP(E876,'FWD Curves'!$A$3:$E$40,4,FALSE())</f>
        <v>2.99</v>
      </c>
      <c r="J876" s="86" t="n">
        <f aca="false">(I876-G876)*H876*F876</f>
        <v>-4030.00000000002</v>
      </c>
    </row>
    <row r="877" customFormat="false" ht="12.75" hidden="false" customHeight="false" outlineLevel="0" collapsed="false">
      <c r="A877" s="81" t="n">
        <v>37210</v>
      </c>
      <c r="B877" s="81" t="s">
        <v>38</v>
      </c>
      <c r="C877" s="81" t="s">
        <v>39</v>
      </c>
      <c r="D877" s="83"/>
      <c r="E877" s="23" t="n">
        <v>37469</v>
      </c>
      <c r="F877" s="83" t="n">
        <v>-2000</v>
      </c>
      <c r="G877" s="84" t="n">
        <v>2.925</v>
      </c>
      <c r="H877" s="94" t="n">
        <f aca="false">VLOOKUP(E877,Calendar!$A$2:$G$49,2,FALSE())</f>
        <v>31</v>
      </c>
      <c r="I877" s="95" t="n">
        <f aca="false">VLOOKUP(E877,'FWD Curves'!$A$3:$E$40,4,FALSE())</f>
        <v>2.99</v>
      </c>
      <c r="J877" s="86" t="n">
        <f aca="false">(I877-G877)*H877*F877</f>
        <v>-4030.00000000002</v>
      </c>
    </row>
    <row r="878" customFormat="false" ht="12.75" hidden="false" customHeight="false" outlineLevel="0" collapsed="false">
      <c r="A878" s="81" t="n">
        <v>37210</v>
      </c>
      <c r="B878" s="81" t="s">
        <v>38</v>
      </c>
      <c r="C878" s="81" t="s">
        <v>39</v>
      </c>
      <c r="D878" s="83"/>
      <c r="E878" s="23" t="n">
        <v>37500</v>
      </c>
      <c r="F878" s="83" t="n">
        <v>-2000</v>
      </c>
      <c r="G878" s="84" t="n">
        <v>2.925</v>
      </c>
      <c r="H878" s="94" t="n">
        <f aca="false">VLOOKUP(E878,Calendar!$A$2:$G$49,2,FALSE())</f>
        <v>30</v>
      </c>
      <c r="I878" s="95" t="n">
        <f aca="false">VLOOKUP(E878,'FWD Curves'!$A$3:$E$40,4,FALSE())</f>
        <v>2.99</v>
      </c>
      <c r="J878" s="86" t="n">
        <f aca="false">(I878-G878)*H878*F878</f>
        <v>-3900.00000000002</v>
      </c>
    </row>
    <row r="879" customFormat="false" ht="12.75" hidden="false" customHeight="false" outlineLevel="0" collapsed="false">
      <c r="A879" s="81" t="n">
        <v>37210</v>
      </c>
      <c r="B879" s="81" t="s">
        <v>38</v>
      </c>
      <c r="C879" s="81" t="s">
        <v>39</v>
      </c>
      <c r="D879" s="83"/>
      <c r="E879" s="23" t="n">
        <v>37530</v>
      </c>
      <c r="F879" s="83" t="n">
        <v>-2000</v>
      </c>
      <c r="G879" s="84" t="n">
        <v>2.925</v>
      </c>
      <c r="H879" s="94" t="n">
        <f aca="false">VLOOKUP(E879,Calendar!$A$2:$G$49,2,FALSE())</f>
        <v>31</v>
      </c>
      <c r="I879" s="95" t="n">
        <f aca="false">VLOOKUP(E879,'FWD Curves'!$A$3:$E$40,4,FALSE())</f>
        <v>2.99</v>
      </c>
      <c r="J879" s="86" t="n">
        <f aca="false">(I879-G879)*H879*F879</f>
        <v>-4030.00000000002</v>
      </c>
    </row>
    <row r="880" customFormat="false" ht="12.75" hidden="false" customHeight="false" outlineLevel="0" collapsed="false">
      <c r="A880" s="81" t="n">
        <v>37210</v>
      </c>
      <c r="B880" s="81" t="s">
        <v>38</v>
      </c>
      <c r="C880" s="81" t="s">
        <v>39</v>
      </c>
      <c r="D880" s="83"/>
      <c r="E880" s="23" t="n">
        <v>37561</v>
      </c>
      <c r="F880" s="83" t="n">
        <v>-2000</v>
      </c>
      <c r="G880" s="84" t="n">
        <v>2.925</v>
      </c>
      <c r="H880" s="94" t="n">
        <f aca="false">VLOOKUP(E880,Calendar!$A$2:$G$49,2,FALSE())</f>
        <v>30</v>
      </c>
      <c r="I880" s="95" t="n">
        <f aca="false">VLOOKUP(E880,'FWD Curves'!$A$3:$E$40,4,FALSE())</f>
        <v>3.24</v>
      </c>
      <c r="J880" s="86" t="n">
        <f aca="false">(I880-G880)*H880*F880</f>
        <v>-18900</v>
      </c>
    </row>
    <row r="881" customFormat="false" ht="12.75" hidden="false" customHeight="false" outlineLevel="0" collapsed="false">
      <c r="A881" s="81" t="n">
        <v>37210</v>
      </c>
      <c r="B881" s="81" t="s">
        <v>38</v>
      </c>
      <c r="C881" s="81" t="s">
        <v>39</v>
      </c>
      <c r="D881" s="83"/>
      <c r="E881" s="23" t="n">
        <v>37591</v>
      </c>
      <c r="F881" s="83" t="n">
        <v>-2000</v>
      </c>
      <c r="G881" s="84" t="n">
        <v>2.925</v>
      </c>
      <c r="H881" s="94" t="n">
        <f aca="false">VLOOKUP(E881,Calendar!$A$2:$G$49,2,FALSE())</f>
        <v>31</v>
      </c>
      <c r="I881" s="95" t="n">
        <f aca="false">VLOOKUP(E881,'FWD Curves'!$A$3:$E$40,4,FALSE())</f>
        <v>3.42</v>
      </c>
      <c r="J881" s="86" t="n">
        <f aca="false">(I881-G881)*H881*F881</f>
        <v>-30690</v>
      </c>
    </row>
    <row r="882" customFormat="false" ht="12.75" hidden="false" customHeight="false" outlineLevel="0" collapsed="false">
      <c r="A882" s="81" t="n">
        <v>37210</v>
      </c>
      <c r="B882" s="81" t="s">
        <v>38</v>
      </c>
      <c r="C882" s="81" t="s">
        <v>39</v>
      </c>
      <c r="D882" s="83"/>
      <c r="E882" s="23" t="n">
        <v>37257</v>
      </c>
      <c r="F882" s="83" t="n">
        <v>-1000</v>
      </c>
      <c r="G882" s="84" t="n">
        <v>2.945</v>
      </c>
      <c r="H882" s="94" t="n">
        <f aca="false">VLOOKUP(E882,Calendar!$A$2:$G$49,2,FALSE())</f>
        <v>31</v>
      </c>
      <c r="I882" s="95" t="n">
        <f aca="false">VLOOKUP(E882,'FWD Curves'!$A$3:$E$40,4,FALSE())</f>
        <v>2.915</v>
      </c>
      <c r="J882" s="86" t="n">
        <f aca="false">(I882-G882)*H882*F882</f>
        <v>929.999999999994</v>
      </c>
    </row>
    <row r="883" customFormat="false" ht="12.75" hidden="false" customHeight="false" outlineLevel="0" collapsed="false">
      <c r="A883" s="81" t="n">
        <v>37210</v>
      </c>
      <c r="B883" s="81" t="s">
        <v>38</v>
      </c>
      <c r="C883" s="81" t="s">
        <v>39</v>
      </c>
      <c r="D883" s="83"/>
      <c r="E883" s="23" t="n">
        <v>37288</v>
      </c>
      <c r="F883" s="83" t="n">
        <v>-1000</v>
      </c>
      <c r="G883" s="84" t="n">
        <v>2.945</v>
      </c>
      <c r="H883" s="94" t="n">
        <f aca="false">VLOOKUP(E883,Calendar!$A$2:$G$49,2,FALSE())</f>
        <v>28</v>
      </c>
      <c r="I883" s="95" t="n">
        <f aca="false">VLOOKUP(E883,'FWD Curves'!$A$3:$E$40,4,FALSE())</f>
        <v>2.97</v>
      </c>
      <c r="J883" s="86" t="n">
        <f aca="false">(I883-G883)*H883*F883</f>
        <v>-700.00000000001</v>
      </c>
    </row>
    <row r="884" customFormat="false" ht="12.75" hidden="false" customHeight="false" outlineLevel="0" collapsed="false">
      <c r="A884" s="81" t="n">
        <v>37210</v>
      </c>
      <c r="B884" s="81" t="s">
        <v>38</v>
      </c>
      <c r="C884" s="81" t="s">
        <v>39</v>
      </c>
      <c r="D884" s="83"/>
      <c r="E884" s="23" t="n">
        <v>37316</v>
      </c>
      <c r="F884" s="83" t="n">
        <v>-1000</v>
      </c>
      <c r="G884" s="84" t="n">
        <v>2.945</v>
      </c>
      <c r="H884" s="94" t="n">
        <f aca="false">VLOOKUP(E884,Calendar!$A$2:$G$49,2,FALSE())</f>
        <v>31</v>
      </c>
      <c r="I884" s="95" t="n">
        <f aca="false">VLOOKUP(E884,'FWD Curves'!$A$3:$E$40,4,FALSE())</f>
        <v>2.935</v>
      </c>
      <c r="J884" s="86" t="n">
        <f aca="false">(I884-G884)*H884*F884</f>
        <v>309.999999999993</v>
      </c>
    </row>
    <row r="885" customFormat="false" ht="12.75" hidden="false" customHeight="false" outlineLevel="0" collapsed="false">
      <c r="A885" s="81" t="n">
        <v>37210</v>
      </c>
      <c r="B885" s="81" t="s">
        <v>38</v>
      </c>
      <c r="C885" s="81" t="s">
        <v>39</v>
      </c>
      <c r="D885" s="83"/>
      <c r="E885" s="23" t="n">
        <v>37347</v>
      </c>
      <c r="F885" s="83" t="n">
        <v>-1000</v>
      </c>
      <c r="G885" s="84" t="n">
        <v>2.945</v>
      </c>
      <c r="H885" s="94" t="n">
        <f aca="false">VLOOKUP(E885,Calendar!$A$2:$G$49,2,FALSE())</f>
        <v>30</v>
      </c>
      <c r="I885" s="95" t="n">
        <f aca="false">VLOOKUP(E885,'FWD Curves'!$A$3:$E$40,4,FALSE())</f>
        <v>2.99</v>
      </c>
      <c r="J885" s="86" t="n">
        <f aca="false">(I885-G885)*H885*F885</f>
        <v>-1350.00000000001</v>
      </c>
    </row>
    <row r="886" customFormat="false" ht="12.75" hidden="false" customHeight="false" outlineLevel="0" collapsed="false">
      <c r="A886" s="81" t="n">
        <v>37210</v>
      </c>
      <c r="B886" s="81" t="s">
        <v>38</v>
      </c>
      <c r="C886" s="81" t="s">
        <v>39</v>
      </c>
      <c r="D886" s="83"/>
      <c r="E886" s="23" t="n">
        <v>37377</v>
      </c>
      <c r="F886" s="83" t="n">
        <v>-1000</v>
      </c>
      <c r="G886" s="84" t="n">
        <v>2.945</v>
      </c>
      <c r="H886" s="94" t="n">
        <f aca="false">VLOOKUP(E886,Calendar!$A$2:$G$49,2,FALSE())</f>
        <v>31</v>
      </c>
      <c r="I886" s="95" t="n">
        <f aca="false">VLOOKUP(E886,'FWD Curves'!$A$3:$E$40,4,FALSE())</f>
        <v>2.99</v>
      </c>
      <c r="J886" s="86" t="n">
        <f aca="false">(I886-G886)*H886*F886</f>
        <v>-1395.00000000001</v>
      </c>
    </row>
    <row r="887" customFormat="false" ht="12.75" hidden="false" customHeight="false" outlineLevel="0" collapsed="false">
      <c r="A887" s="81" t="n">
        <v>37210</v>
      </c>
      <c r="B887" s="81" t="s">
        <v>38</v>
      </c>
      <c r="C887" s="81" t="s">
        <v>39</v>
      </c>
      <c r="D887" s="83"/>
      <c r="E887" s="23" t="n">
        <v>37408</v>
      </c>
      <c r="F887" s="83" t="n">
        <v>-1000</v>
      </c>
      <c r="G887" s="84" t="n">
        <v>2.945</v>
      </c>
      <c r="H887" s="94" t="n">
        <f aca="false">VLOOKUP(E887,Calendar!$A$2:$G$49,2,FALSE())</f>
        <v>30</v>
      </c>
      <c r="I887" s="95" t="n">
        <f aca="false">VLOOKUP(E887,'FWD Curves'!$A$3:$E$40,4,FALSE())</f>
        <v>2.99</v>
      </c>
      <c r="J887" s="86" t="n">
        <f aca="false">(I887-G887)*H887*F887</f>
        <v>-1350.00000000001</v>
      </c>
    </row>
    <row r="888" customFormat="false" ht="12.75" hidden="false" customHeight="false" outlineLevel="0" collapsed="false">
      <c r="A888" s="81" t="n">
        <v>37210</v>
      </c>
      <c r="B888" s="81" t="s">
        <v>38</v>
      </c>
      <c r="C888" s="81" t="s">
        <v>39</v>
      </c>
      <c r="D888" s="83"/>
      <c r="E888" s="23" t="n">
        <v>37438</v>
      </c>
      <c r="F888" s="83" t="n">
        <v>-1000</v>
      </c>
      <c r="G888" s="84" t="n">
        <v>2.945</v>
      </c>
      <c r="H888" s="94" t="n">
        <f aca="false">VLOOKUP(E888,Calendar!$A$2:$G$49,2,FALSE())</f>
        <v>31</v>
      </c>
      <c r="I888" s="95" t="n">
        <f aca="false">VLOOKUP(E888,'FWD Curves'!$A$3:$E$40,4,FALSE())</f>
        <v>2.99</v>
      </c>
      <c r="J888" s="86" t="n">
        <f aca="false">(I888-G888)*H888*F888</f>
        <v>-1395.00000000001</v>
      </c>
    </row>
    <row r="889" customFormat="false" ht="12.75" hidden="false" customHeight="false" outlineLevel="0" collapsed="false">
      <c r="A889" s="81" t="n">
        <v>37210</v>
      </c>
      <c r="B889" s="81" t="s">
        <v>38</v>
      </c>
      <c r="C889" s="81" t="s">
        <v>39</v>
      </c>
      <c r="D889" s="83"/>
      <c r="E889" s="23" t="n">
        <v>37469</v>
      </c>
      <c r="F889" s="83" t="n">
        <v>-1000</v>
      </c>
      <c r="G889" s="84" t="n">
        <v>2.945</v>
      </c>
      <c r="H889" s="94" t="n">
        <f aca="false">VLOOKUP(E889,Calendar!$A$2:$G$49,2,FALSE())</f>
        <v>31</v>
      </c>
      <c r="I889" s="95" t="n">
        <f aca="false">VLOOKUP(E889,'FWD Curves'!$A$3:$E$40,4,FALSE())</f>
        <v>2.99</v>
      </c>
      <c r="J889" s="86" t="n">
        <f aca="false">(I889-G889)*H889*F889</f>
        <v>-1395.00000000001</v>
      </c>
    </row>
    <row r="890" customFormat="false" ht="12.75" hidden="false" customHeight="false" outlineLevel="0" collapsed="false">
      <c r="A890" s="81" t="n">
        <v>37210</v>
      </c>
      <c r="B890" s="81" t="s">
        <v>38</v>
      </c>
      <c r="C890" s="81" t="s">
        <v>39</v>
      </c>
      <c r="D890" s="83"/>
      <c r="E890" s="23" t="n">
        <v>37500</v>
      </c>
      <c r="F890" s="83" t="n">
        <v>-1000</v>
      </c>
      <c r="G890" s="84" t="n">
        <v>2.945</v>
      </c>
      <c r="H890" s="94" t="n">
        <f aca="false">VLOOKUP(E890,Calendar!$A$2:$G$49,2,FALSE())</f>
        <v>30</v>
      </c>
      <c r="I890" s="95" t="n">
        <f aca="false">VLOOKUP(E890,'FWD Curves'!$A$3:$E$40,4,FALSE())</f>
        <v>2.99</v>
      </c>
      <c r="J890" s="86" t="n">
        <f aca="false">(I890-G890)*H890*F890</f>
        <v>-1350.00000000001</v>
      </c>
    </row>
    <row r="891" customFormat="false" ht="12.75" hidden="false" customHeight="false" outlineLevel="0" collapsed="false">
      <c r="A891" s="81" t="n">
        <v>37210</v>
      </c>
      <c r="B891" s="81" t="s">
        <v>38</v>
      </c>
      <c r="C891" s="81" t="s">
        <v>39</v>
      </c>
      <c r="D891" s="83"/>
      <c r="E891" s="23" t="n">
        <v>37530</v>
      </c>
      <c r="F891" s="83" t="n">
        <v>-1000</v>
      </c>
      <c r="G891" s="84" t="n">
        <v>2.945</v>
      </c>
      <c r="H891" s="94" t="n">
        <f aca="false">VLOOKUP(E891,Calendar!$A$2:$G$49,2,FALSE())</f>
        <v>31</v>
      </c>
      <c r="I891" s="95" t="n">
        <f aca="false">VLOOKUP(E891,'FWD Curves'!$A$3:$E$40,4,FALSE())</f>
        <v>2.99</v>
      </c>
      <c r="J891" s="86" t="n">
        <f aca="false">(I891-G891)*H891*F891</f>
        <v>-1395.00000000001</v>
      </c>
    </row>
    <row r="892" customFormat="false" ht="12.75" hidden="false" customHeight="false" outlineLevel="0" collapsed="false">
      <c r="A892" s="81" t="n">
        <v>37210</v>
      </c>
      <c r="B892" s="81" t="s">
        <v>38</v>
      </c>
      <c r="C892" s="81" t="s">
        <v>39</v>
      </c>
      <c r="D892" s="83"/>
      <c r="E892" s="23" t="n">
        <v>37561</v>
      </c>
      <c r="F892" s="83" t="n">
        <v>-1000</v>
      </c>
      <c r="G892" s="84" t="n">
        <v>2.945</v>
      </c>
      <c r="H892" s="94" t="n">
        <f aca="false">VLOOKUP(E892,Calendar!$A$2:$G$49,2,FALSE())</f>
        <v>30</v>
      </c>
      <c r="I892" s="95" t="n">
        <f aca="false">VLOOKUP(E892,'FWD Curves'!$A$3:$E$40,4,FALSE())</f>
        <v>3.24</v>
      </c>
      <c r="J892" s="86" t="n">
        <f aca="false">(I892-G892)*H892*F892</f>
        <v>-8850.00000000001</v>
      </c>
    </row>
    <row r="893" customFormat="false" ht="12.75" hidden="false" customHeight="false" outlineLevel="0" collapsed="false">
      <c r="A893" s="81" t="n">
        <v>37210</v>
      </c>
      <c r="B893" s="81" t="s">
        <v>38</v>
      </c>
      <c r="C893" s="81" t="s">
        <v>39</v>
      </c>
      <c r="D893" s="83"/>
      <c r="E893" s="23" t="n">
        <v>37591</v>
      </c>
      <c r="F893" s="83" t="n">
        <v>-1000</v>
      </c>
      <c r="G893" s="84" t="n">
        <v>2.945</v>
      </c>
      <c r="H893" s="94" t="n">
        <f aca="false">VLOOKUP(E893,Calendar!$A$2:$G$49,2,FALSE())</f>
        <v>31</v>
      </c>
      <c r="I893" s="95" t="n">
        <f aca="false">VLOOKUP(E893,'FWD Curves'!$A$3:$E$40,4,FALSE())</f>
        <v>3.42</v>
      </c>
      <c r="J893" s="86" t="n">
        <f aca="false">(I893-G893)*H893*F893</f>
        <v>-14725</v>
      </c>
    </row>
    <row r="894" customFormat="false" ht="12.75" hidden="false" customHeight="false" outlineLevel="0" collapsed="false">
      <c r="A894" s="81" t="n">
        <v>37210</v>
      </c>
      <c r="B894" s="81" t="s">
        <v>38</v>
      </c>
      <c r="C894" s="81" t="s">
        <v>39</v>
      </c>
      <c r="D894" s="83"/>
      <c r="E894" s="23" t="n">
        <v>37257</v>
      </c>
      <c r="F894" s="83" t="n">
        <v>-1000</v>
      </c>
      <c r="G894" s="84" t="n">
        <v>2.965</v>
      </c>
      <c r="H894" s="94" t="n">
        <f aca="false">VLOOKUP(E894,Calendar!$A$2:$G$49,2,FALSE())</f>
        <v>31</v>
      </c>
      <c r="I894" s="95" t="n">
        <f aca="false">VLOOKUP(E894,'FWD Curves'!$A$3:$E$40,4,FALSE())</f>
        <v>2.915</v>
      </c>
      <c r="J894" s="86" t="n">
        <f aca="false">(I894-G894)*H894*F894</f>
        <v>1549.99999999999</v>
      </c>
    </row>
    <row r="895" customFormat="false" ht="12.75" hidden="false" customHeight="false" outlineLevel="0" collapsed="false">
      <c r="A895" s="81" t="n">
        <v>37210</v>
      </c>
      <c r="B895" s="81" t="s">
        <v>38</v>
      </c>
      <c r="C895" s="81" t="s">
        <v>39</v>
      </c>
      <c r="D895" s="83"/>
      <c r="E895" s="23" t="n">
        <v>37288</v>
      </c>
      <c r="F895" s="83" t="n">
        <v>-1000</v>
      </c>
      <c r="G895" s="84" t="n">
        <v>2.965</v>
      </c>
      <c r="H895" s="94" t="n">
        <f aca="false">VLOOKUP(E895,Calendar!$A$2:$G$49,2,FALSE())</f>
        <v>28</v>
      </c>
      <c r="I895" s="95" t="n">
        <f aca="false">VLOOKUP(E895,'FWD Curves'!$A$3:$E$40,4,FALSE())</f>
        <v>2.97</v>
      </c>
      <c r="J895" s="86" t="n">
        <f aca="false">(I895-G895)*H895*F895</f>
        <v>-140.000000000009</v>
      </c>
    </row>
    <row r="896" customFormat="false" ht="12.75" hidden="false" customHeight="false" outlineLevel="0" collapsed="false">
      <c r="A896" s="81" t="n">
        <v>37210</v>
      </c>
      <c r="B896" s="81" t="s">
        <v>38</v>
      </c>
      <c r="C896" s="81" t="s">
        <v>39</v>
      </c>
      <c r="D896" s="83"/>
      <c r="E896" s="23" t="n">
        <v>37316</v>
      </c>
      <c r="F896" s="83" t="n">
        <v>-1000</v>
      </c>
      <c r="G896" s="84" t="n">
        <v>2.965</v>
      </c>
      <c r="H896" s="94" t="n">
        <f aca="false">VLOOKUP(E896,Calendar!$A$2:$G$49,2,FALSE())</f>
        <v>31</v>
      </c>
      <c r="I896" s="95" t="n">
        <f aca="false">VLOOKUP(E896,'FWD Curves'!$A$3:$E$40,4,FALSE())</f>
        <v>2.935</v>
      </c>
      <c r="J896" s="86" t="n">
        <f aca="false">(I896-G896)*H896*F896</f>
        <v>929.999999999994</v>
      </c>
    </row>
    <row r="897" customFormat="false" ht="12.75" hidden="false" customHeight="false" outlineLevel="0" collapsed="false">
      <c r="A897" s="81" t="n">
        <v>37210</v>
      </c>
      <c r="B897" s="81" t="s">
        <v>38</v>
      </c>
      <c r="C897" s="81" t="s">
        <v>39</v>
      </c>
      <c r="D897" s="83"/>
      <c r="E897" s="23" t="n">
        <v>37347</v>
      </c>
      <c r="F897" s="83" t="n">
        <v>-1000</v>
      </c>
      <c r="G897" s="84" t="n">
        <v>2.965</v>
      </c>
      <c r="H897" s="94" t="n">
        <f aca="false">VLOOKUP(E897,Calendar!$A$2:$G$49,2,FALSE())</f>
        <v>30</v>
      </c>
      <c r="I897" s="95" t="n">
        <f aca="false">VLOOKUP(E897,'FWD Curves'!$A$3:$E$40,4,FALSE())</f>
        <v>2.99</v>
      </c>
      <c r="J897" s="86" t="n">
        <f aca="false">(I897-G897)*H897*F897</f>
        <v>-750.000000000011</v>
      </c>
    </row>
    <row r="898" customFormat="false" ht="12.75" hidden="false" customHeight="false" outlineLevel="0" collapsed="false">
      <c r="A898" s="81" t="n">
        <v>37210</v>
      </c>
      <c r="B898" s="81" t="s">
        <v>38</v>
      </c>
      <c r="C898" s="81" t="s">
        <v>39</v>
      </c>
      <c r="D898" s="83"/>
      <c r="E898" s="23" t="n">
        <v>37377</v>
      </c>
      <c r="F898" s="83" t="n">
        <v>-1000</v>
      </c>
      <c r="G898" s="84" t="n">
        <v>2.965</v>
      </c>
      <c r="H898" s="94" t="n">
        <f aca="false">VLOOKUP(E898,Calendar!$A$2:$G$49,2,FALSE())</f>
        <v>31</v>
      </c>
      <c r="I898" s="95" t="n">
        <f aca="false">VLOOKUP(E898,'FWD Curves'!$A$3:$E$40,4,FALSE())</f>
        <v>2.99</v>
      </c>
      <c r="J898" s="86" t="n">
        <f aca="false">(I898-G898)*H898*F898</f>
        <v>-775.000000000011</v>
      </c>
    </row>
    <row r="899" customFormat="false" ht="12.75" hidden="false" customHeight="false" outlineLevel="0" collapsed="false">
      <c r="A899" s="81" t="n">
        <v>37210</v>
      </c>
      <c r="B899" s="81" t="s">
        <v>38</v>
      </c>
      <c r="C899" s="81" t="s">
        <v>39</v>
      </c>
      <c r="D899" s="83"/>
      <c r="E899" s="23" t="n">
        <v>37408</v>
      </c>
      <c r="F899" s="83" t="n">
        <v>-1000</v>
      </c>
      <c r="G899" s="84" t="n">
        <v>2.965</v>
      </c>
      <c r="H899" s="94" t="n">
        <f aca="false">VLOOKUP(E899,Calendar!$A$2:$G$49,2,FALSE())</f>
        <v>30</v>
      </c>
      <c r="I899" s="95" t="n">
        <f aca="false">VLOOKUP(E899,'FWD Curves'!$A$3:$E$40,4,FALSE())</f>
        <v>2.99</v>
      </c>
      <c r="J899" s="86" t="n">
        <f aca="false">(I899-G899)*H899*F899</f>
        <v>-750.000000000011</v>
      </c>
    </row>
    <row r="900" customFormat="false" ht="12.75" hidden="false" customHeight="false" outlineLevel="0" collapsed="false">
      <c r="A900" s="81" t="n">
        <v>37210</v>
      </c>
      <c r="B900" s="81" t="s">
        <v>38</v>
      </c>
      <c r="C900" s="81" t="s">
        <v>39</v>
      </c>
      <c r="D900" s="83"/>
      <c r="E900" s="23" t="n">
        <v>37438</v>
      </c>
      <c r="F900" s="83" t="n">
        <v>-1000</v>
      </c>
      <c r="G900" s="84" t="n">
        <v>2.965</v>
      </c>
      <c r="H900" s="94" t="n">
        <f aca="false">VLOOKUP(E900,Calendar!$A$2:$G$49,2,FALSE())</f>
        <v>31</v>
      </c>
      <c r="I900" s="95" t="n">
        <f aca="false">VLOOKUP(E900,'FWD Curves'!$A$3:$E$40,4,FALSE())</f>
        <v>2.99</v>
      </c>
      <c r="J900" s="86" t="n">
        <f aca="false">(I900-G900)*H900*F900</f>
        <v>-775.000000000011</v>
      </c>
    </row>
    <row r="901" customFormat="false" ht="12.75" hidden="false" customHeight="false" outlineLevel="0" collapsed="false">
      <c r="A901" s="81" t="n">
        <v>37210</v>
      </c>
      <c r="B901" s="81" t="s">
        <v>38</v>
      </c>
      <c r="C901" s="81" t="s">
        <v>39</v>
      </c>
      <c r="D901" s="83"/>
      <c r="E901" s="23" t="n">
        <v>37469</v>
      </c>
      <c r="F901" s="83" t="n">
        <v>-1000</v>
      </c>
      <c r="G901" s="84" t="n">
        <v>2.965</v>
      </c>
      <c r="H901" s="94" t="n">
        <f aca="false">VLOOKUP(E901,Calendar!$A$2:$G$49,2,FALSE())</f>
        <v>31</v>
      </c>
      <c r="I901" s="95" t="n">
        <f aca="false">VLOOKUP(E901,'FWD Curves'!$A$3:$E$40,4,FALSE())</f>
        <v>2.99</v>
      </c>
      <c r="J901" s="86" t="n">
        <f aca="false">(I901-G901)*H901*F901</f>
        <v>-775.000000000011</v>
      </c>
    </row>
    <row r="902" customFormat="false" ht="12.75" hidden="false" customHeight="false" outlineLevel="0" collapsed="false">
      <c r="A902" s="81" t="n">
        <v>37210</v>
      </c>
      <c r="B902" s="81" t="s">
        <v>38</v>
      </c>
      <c r="C902" s="81" t="s">
        <v>39</v>
      </c>
      <c r="D902" s="83"/>
      <c r="E902" s="23" t="n">
        <v>37500</v>
      </c>
      <c r="F902" s="83" t="n">
        <v>-1000</v>
      </c>
      <c r="G902" s="84" t="n">
        <v>2.965</v>
      </c>
      <c r="H902" s="94" t="n">
        <f aca="false">VLOOKUP(E902,Calendar!$A$2:$G$49,2,FALSE())</f>
        <v>30</v>
      </c>
      <c r="I902" s="95" t="n">
        <f aca="false">VLOOKUP(E902,'FWD Curves'!$A$3:$E$40,4,FALSE())</f>
        <v>2.99</v>
      </c>
      <c r="J902" s="86" t="n">
        <f aca="false">(I902-G902)*H902*F902</f>
        <v>-750.000000000011</v>
      </c>
    </row>
    <row r="903" customFormat="false" ht="12.75" hidden="false" customHeight="false" outlineLevel="0" collapsed="false">
      <c r="A903" s="81" t="n">
        <v>37210</v>
      </c>
      <c r="B903" s="81" t="s">
        <v>38</v>
      </c>
      <c r="C903" s="81" t="s">
        <v>39</v>
      </c>
      <c r="D903" s="83"/>
      <c r="E903" s="23" t="n">
        <v>37530</v>
      </c>
      <c r="F903" s="83" t="n">
        <v>-1000</v>
      </c>
      <c r="G903" s="84" t="n">
        <v>2.965</v>
      </c>
      <c r="H903" s="94" t="n">
        <f aca="false">VLOOKUP(E903,Calendar!$A$2:$G$49,2,FALSE())</f>
        <v>31</v>
      </c>
      <c r="I903" s="95" t="n">
        <f aca="false">VLOOKUP(E903,'FWD Curves'!$A$3:$E$40,4,FALSE())</f>
        <v>2.99</v>
      </c>
      <c r="J903" s="86" t="n">
        <f aca="false">(I903-G903)*H903*F903</f>
        <v>-775.000000000011</v>
      </c>
    </row>
    <row r="904" customFormat="false" ht="12.75" hidden="false" customHeight="false" outlineLevel="0" collapsed="false">
      <c r="A904" s="81" t="n">
        <v>37210</v>
      </c>
      <c r="B904" s="81" t="s">
        <v>38</v>
      </c>
      <c r="C904" s="81" t="s">
        <v>39</v>
      </c>
      <c r="D904" s="83"/>
      <c r="E904" s="23" t="n">
        <v>37561</v>
      </c>
      <c r="F904" s="83" t="n">
        <v>-1000</v>
      </c>
      <c r="G904" s="84" t="n">
        <v>2.965</v>
      </c>
      <c r="H904" s="94" t="n">
        <f aca="false">VLOOKUP(E904,Calendar!$A$2:$G$49,2,FALSE())</f>
        <v>30</v>
      </c>
      <c r="I904" s="95" t="n">
        <f aca="false">VLOOKUP(E904,'FWD Curves'!$A$3:$E$40,4,FALSE())</f>
        <v>3.24</v>
      </c>
      <c r="J904" s="86" t="n">
        <f aca="false">(I904-G904)*H904*F904</f>
        <v>-8250.00000000001</v>
      </c>
    </row>
    <row r="905" customFormat="false" ht="12.75" hidden="false" customHeight="false" outlineLevel="0" collapsed="false">
      <c r="A905" s="81" t="n">
        <v>37210</v>
      </c>
      <c r="B905" s="81" t="s">
        <v>38</v>
      </c>
      <c r="C905" s="81" t="s">
        <v>39</v>
      </c>
      <c r="D905" s="83"/>
      <c r="E905" s="23" t="n">
        <v>37591</v>
      </c>
      <c r="F905" s="83" t="n">
        <v>-1000</v>
      </c>
      <c r="G905" s="84" t="n">
        <v>2.965</v>
      </c>
      <c r="H905" s="94" t="n">
        <f aca="false">VLOOKUP(E905,Calendar!$A$2:$G$49,2,FALSE())</f>
        <v>31</v>
      </c>
      <c r="I905" s="95" t="n">
        <f aca="false">VLOOKUP(E905,'FWD Curves'!$A$3:$E$40,4,FALSE())</f>
        <v>3.42</v>
      </c>
      <c r="J905" s="86" t="n">
        <f aca="false">(I905-G905)*H905*F905</f>
        <v>-14105</v>
      </c>
    </row>
    <row r="906" customFormat="false" ht="12.75" hidden="false" customHeight="false" outlineLevel="0" collapsed="false">
      <c r="A906" s="81" t="n">
        <v>37214</v>
      </c>
      <c r="B906" s="81" t="s">
        <v>38</v>
      </c>
      <c r="C906" s="81" t="s">
        <v>39</v>
      </c>
      <c r="D906" s="83"/>
      <c r="E906" s="23" t="n">
        <v>37257</v>
      </c>
      <c r="F906" s="83" t="n">
        <v>1000</v>
      </c>
      <c r="G906" s="84" t="n">
        <v>2.93</v>
      </c>
      <c r="H906" s="94" t="n">
        <f aca="false">VLOOKUP(E906,Calendar!$A$2:$G$49,2,FALSE())</f>
        <v>31</v>
      </c>
      <c r="I906" s="95" t="n">
        <f aca="false">VLOOKUP(E906,'FWD Curves'!$A$3:$E$40,4,FALSE())</f>
        <v>2.915</v>
      </c>
      <c r="J906" s="86" t="n">
        <f aca="false">(I906-G906)*H906*F906</f>
        <v>-465.000000000004</v>
      </c>
    </row>
    <row r="907" customFormat="false" ht="12.75" hidden="false" customHeight="false" outlineLevel="0" collapsed="false">
      <c r="A907" s="81" t="n">
        <v>37214</v>
      </c>
      <c r="B907" s="81" t="s">
        <v>38</v>
      </c>
      <c r="C907" s="81" t="s">
        <v>39</v>
      </c>
      <c r="D907" s="83"/>
      <c r="E907" s="23" t="n">
        <v>37288</v>
      </c>
      <c r="F907" s="83" t="n">
        <v>1000</v>
      </c>
      <c r="G907" s="84" t="n">
        <v>2.93</v>
      </c>
      <c r="H907" s="94" t="n">
        <f aca="false">VLOOKUP(E907,Calendar!$A$2:$G$49,2,FALSE())</f>
        <v>28</v>
      </c>
      <c r="I907" s="95" t="n">
        <f aca="false">VLOOKUP(E907,'FWD Curves'!$A$3:$E$40,4,FALSE())</f>
        <v>2.97</v>
      </c>
      <c r="J907" s="86" t="n">
        <f aca="false">(I907-G907)*H907*F907</f>
        <v>1120</v>
      </c>
    </row>
    <row r="908" customFormat="false" ht="12.75" hidden="false" customHeight="false" outlineLevel="0" collapsed="false">
      <c r="A908" s="81" t="n">
        <v>37214</v>
      </c>
      <c r="B908" s="81" t="s">
        <v>38</v>
      </c>
      <c r="C908" s="81" t="s">
        <v>39</v>
      </c>
      <c r="D908" s="83"/>
      <c r="E908" s="23" t="n">
        <v>37316</v>
      </c>
      <c r="F908" s="83" t="n">
        <v>1000</v>
      </c>
      <c r="G908" s="84" t="n">
        <v>2.93</v>
      </c>
      <c r="H908" s="94" t="n">
        <f aca="false">VLOOKUP(E908,Calendar!$A$2:$G$49,2,FALSE())</f>
        <v>31</v>
      </c>
      <c r="I908" s="95" t="n">
        <f aca="false">VLOOKUP(E908,'FWD Curves'!$A$3:$E$40,4,FALSE())</f>
        <v>2.935</v>
      </c>
      <c r="J908" s="86" t="n">
        <f aca="false">(I908-G908)*H908*F908</f>
        <v>154.999999999997</v>
      </c>
    </row>
    <row r="909" customFormat="false" ht="12.75" hidden="false" customHeight="false" outlineLevel="0" collapsed="false">
      <c r="A909" s="81" t="n">
        <v>37214</v>
      </c>
      <c r="B909" s="81" t="s">
        <v>38</v>
      </c>
      <c r="C909" s="81" t="s">
        <v>39</v>
      </c>
      <c r="D909" s="83"/>
      <c r="E909" s="23" t="n">
        <v>37347</v>
      </c>
      <c r="F909" s="83" t="n">
        <v>1000</v>
      </c>
      <c r="G909" s="84" t="n">
        <v>2.93</v>
      </c>
      <c r="H909" s="94" t="n">
        <f aca="false">VLOOKUP(E909,Calendar!$A$2:$G$49,2,FALSE())</f>
        <v>30</v>
      </c>
      <c r="I909" s="95" t="n">
        <f aca="false">VLOOKUP(E909,'FWD Curves'!$A$3:$E$40,4,FALSE())</f>
        <v>2.99</v>
      </c>
      <c r="J909" s="86" t="n">
        <f aca="false">(I909-G909)*H909*F909</f>
        <v>1800</v>
      </c>
    </row>
    <row r="910" customFormat="false" ht="12.75" hidden="false" customHeight="false" outlineLevel="0" collapsed="false">
      <c r="A910" s="81" t="n">
        <v>37214</v>
      </c>
      <c r="B910" s="81" t="s">
        <v>38</v>
      </c>
      <c r="C910" s="81" t="s">
        <v>39</v>
      </c>
      <c r="D910" s="83"/>
      <c r="E910" s="23" t="n">
        <v>37377</v>
      </c>
      <c r="F910" s="83" t="n">
        <v>1000</v>
      </c>
      <c r="G910" s="84" t="n">
        <v>2.93</v>
      </c>
      <c r="H910" s="94" t="n">
        <f aca="false">VLOOKUP(E910,Calendar!$A$2:$G$49,2,FALSE())</f>
        <v>31</v>
      </c>
      <c r="I910" s="95" t="n">
        <f aca="false">VLOOKUP(E910,'FWD Curves'!$A$3:$E$40,4,FALSE())</f>
        <v>2.99</v>
      </c>
      <c r="J910" s="86" t="n">
        <f aca="false">(I910-G910)*H910*F910</f>
        <v>1860</v>
      </c>
    </row>
    <row r="911" customFormat="false" ht="12.75" hidden="false" customHeight="false" outlineLevel="0" collapsed="false">
      <c r="A911" s="81" t="n">
        <v>37214</v>
      </c>
      <c r="B911" s="81" t="s">
        <v>38</v>
      </c>
      <c r="C911" s="81" t="s">
        <v>39</v>
      </c>
      <c r="D911" s="83"/>
      <c r="E911" s="23" t="n">
        <v>37408</v>
      </c>
      <c r="F911" s="83" t="n">
        <v>1000</v>
      </c>
      <c r="G911" s="84" t="n">
        <v>2.93</v>
      </c>
      <c r="H911" s="94" t="n">
        <f aca="false">VLOOKUP(E911,Calendar!$A$2:$G$49,2,FALSE())</f>
        <v>30</v>
      </c>
      <c r="I911" s="95" t="n">
        <f aca="false">VLOOKUP(E911,'FWD Curves'!$A$3:$E$40,4,FALSE())</f>
        <v>2.99</v>
      </c>
      <c r="J911" s="86" t="n">
        <f aca="false">(I911-G911)*H911*F911</f>
        <v>1800</v>
      </c>
    </row>
    <row r="912" customFormat="false" ht="12.75" hidden="false" customHeight="false" outlineLevel="0" collapsed="false">
      <c r="A912" s="81" t="n">
        <v>37214</v>
      </c>
      <c r="B912" s="81" t="s">
        <v>38</v>
      </c>
      <c r="C912" s="81" t="s">
        <v>39</v>
      </c>
      <c r="D912" s="83"/>
      <c r="E912" s="23" t="n">
        <v>37438</v>
      </c>
      <c r="F912" s="83" t="n">
        <v>1000</v>
      </c>
      <c r="G912" s="84" t="n">
        <v>2.93</v>
      </c>
      <c r="H912" s="94" t="n">
        <f aca="false">VLOOKUP(E912,Calendar!$A$2:$G$49,2,FALSE())</f>
        <v>31</v>
      </c>
      <c r="I912" s="95" t="n">
        <f aca="false">VLOOKUP(E912,'FWD Curves'!$A$3:$E$40,4,FALSE())</f>
        <v>2.99</v>
      </c>
      <c r="J912" s="86" t="n">
        <f aca="false">(I912-G912)*H912*F912</f>
        <v>1860</v>
      </c>
    </row>
    <row r="913" customFormat="false" ht="12.75" hidden="false" customHeight="false" outlineLevel="0" collapsed="false">
      <c r="A913" s="81" t="n">
        <v>37214</v>
      </c>
      <c r="B913" s="81" t="s">
        <v>38</v>
      </c>
      <c r="C913" s="81" t="s">
        <v>39</v>
      </c>
      <c r="D913" s="83"/>
      <c r="E913" s="23" t="n">
        <v>37469</v>
      </c>
      <c r="F913" s="83" t="n">
        <v>1000</v>
      </c>
      <c r="G913" s="84" t="n">
        <v>2.93</v>
      </c>
      <c r="H913" s="94" t="n">
        <f aca="false">VLOOKUP(E913,Calendar!$A$2:$G$49,2,FALSE())</f>
        <v>31</v>
      </c>
      <c r="I913" s="95" t="n">
        <f aca="false">VLOOKUP(E913,'FWD Curves'!$A$3:$E$40,4,FALSE())</f>
        <v>2.99</v>
      </c>
      <c r="J913" s="86" t="n">
        <f aca="false">(I913-G913)*H913*F913</f>
        <v>1860</v>
      </c>
    </row>
    <row r="914" customFormat="false" ht="12.75" hidden="false" customHeight="false" outlineLevel="0" collapsed="false">
      <c r="A914" s="81" t="n">
        <v>37214</v>
      </c>
      <c r="B914" s="81" t="s">
        <v>38</v>
      </c>
      <c r="C914" s="81" t="s">
        <v>39</v>
      </c>
      <c r="D914" s="83"/>
      <c r="E914" s="23" t="n">
        <v>37500</v>
      </c>
      <c r="F914" s="83" t="n">
        <v>1000</v>
      </c>
      <c r="G914" s="84" t="n">
        <v>2.93</v>
      </c>
      <c r="H914" s="94" t="n">
        <f aca="false">VLOOKUP(E914,Calendar!$A$2:$G$49,2,FALSE())</f>
        <v>30</v>
      </c>
      <c r="I914" s="95" t="n">
        <f aca="false">VLOOKUP(E914,'FWD Curves'!$A$3:$E$40,4,FALSE())</f>
        <v>2.99</v>
      </c>
      <c r="J914" s="86" t="n">
        <f aca="false">(I914-G914)*H914*F914</f>
        <v>1800</v>
      </c>
    </row>
    <row r="915" customFormat="false" ht="12.75" hidden="false" customHeight="false" outlineLevel="0" collapsed="false">
      <c r="A915" s="81" t="n">
        <v>37214</v>
      </c>
      <c r="B915" s="81" t="s">
        <v>38</v>
      </c>
      <c r="C915" s="81" t="s">
        <v>39</v>
      </c>
      <c r="D915" s="83"/>
      <c r="E915" s="23" t="n">
        <v>37530</v>
      </c>
      <c r="F915" s="83" t="n">
        <v>1000</v>
      </c>
      <c r="G915" s="84" t="n">
        <v>2.93</v>
      </c>
      <c r="H915" s="94" t="n">
        <f aca="false">VLOOKUP(E915,Calendar!$A$2:$G$49,2,FALSE())</f>
        <v>31</v>
      </c>
      <c r="I915" s="95" t="n">
        <f aca="false">VLOOKUP(E915,'FWD Curves'!$A$3:$E$40,4,FALSE())</f>
        <v>2.99</v>
      </c>
      <c r="J915" s="86" t="n">
        <f aca="false">(I915-G915)*H915*F915</f>
        <v>1860</v>
      </c>
    </row>
    <row r="916" customFormat="false" ht="12.75" hidden="false" customHeight="false" outlineLevel="0" collapsed="false">
      <c r="A916" s="81" t="n">
        <v>37214</v>
      </c>
      <c r="B916" s="81" t="s">
        <v>38</v>
      </c>
      <c r="C916" s="81" t="s">
        <v>39</v>
      </c>
      <c r="D916" s="83"/>
      <c r="E916" s="23" t="n">
        <v>37561</v>
      </c>
      <c r="F916" s="83" t="n">
        <v>1000</v>
      </c>
      <c r="G916" s="84" t="n">
        <v>2.93</v>
      </c>
      <c r="H916" s="94" t="n">
        <f aca="false">VLOOKUP(E916,Calendar!$A$2:$G$49,2,FALSE())</f>
        <v>30</v>
      </c>
      <c r="I916" s="95" t="n">
        <f aca="false">VLOOKUP(E916,'FWD Curves'!$A$3:$E$40,4,FALSE())</f>
        <v>3.24</v>
      </c>
      <c r="J916" s="86" t="n">
        <f aca="false">(I916-G916)*H916*F916</f>
        <v>9300</v>
      </c>
    </row>
    <row r="917" customFormat="false" ht="12.75" hidden="false" customHeight="false" outlineLevel="0" collapsed="false">
      <c r="A917" s="81" t="n">
        <v>37214</v>
      </c>
      <c r="B917" s="81" t="s">
        <v>38</v>
      </c>
      <c r="C917" s="81" t="s">
        <v>39</v>
      </c>
      <c r="D917" s="83"/>
      <c r="E917" s="23" t="n">
        <v>37591</v>
      </c>
      <c r="F917" s="83" t="n">
        <v>1000</v>
      </c>
      <c r="G917" s="84" t="n">
        <v>2.93</v>
      </c>
      <c r="H917" s="94" t="n">
        <f aca="false">VLOOKUP(E917,Calendar!$A$2:$G$49,2,FALSE())</f>
        <v>31</v>
      </c>
      <c r="I917" s="95" t="n">
        <f aca="false">VLOOKUP(E917,'FWD Curves'!$A$3:$E$40,4,FALSE())</f>
        <v>3.42</v>
      </c>
      <c r="J917" s="86" t="n">
        <f aca="false">(I917-G917)*H917*F917</f>
        <v>15190</v>
      </c>
    </row>
    <row r="918" customFormat="false" ht="12.75" hidden="false" customHeight="false" outlineLevel="0" collapsed="false">
      <c r="A918" s="81" t="n">
        <v>37214</v>
      </c>
      <c r="B918" s="81" t="s">
        <v>38</v>
      </c>
      <c r="C918" s="81" t="s">
        <v>39</v>
      </c>
      <c r="D918" s="83"/>
      <c r="E918" s="23" t="n">
        <v>37257</v>
      </c>
      <c r="F918" s="83" t="n">
        <v>-1000</v>
      </c>
      <c r="G918" s="84" t="n">
        <v>3.01</v>
      </c>
      <c r="H918" s="94" t="n">
        <f aca="false">VLOOKUP(E918,Calendar!$A$2:$G$49,2,FALSE())</f>
        <v>31</v>
      </c>
      <c r="I918" s="95" t="n">
        <f aca="false">VLOOKUP(E918,'FWD Curves'!$A$3:$E$40,4,FALSE())</f>
        <v>2.915</v>
      </c>
      <c r="J918" s="86" t="n">
        <f aca="false">(I918-G918)*H918*F918</f>
        <v>2944.99999999999</v>
      </c>
    </row>
    <row r="919" customFormat="false" ht="12.75" hidden="false" customHeight="false" outlineLevel="0" collapsed="false">
      <c r="A919" s="81" t="n">
        <v>37214</v>
      </c>
      <c r="B919" s="81" t="s">
        <v>38</v>
      </c>
      <c r="C919" s="81" t="s">
        <v>39</v>
      </c>
      <c r="D919" s="83"/>
      <c r="E919" s="23" t="n">
        <v>37288</v>
      </c>
      <c r="F919" s="83" t="n">
        <v>-1000</v>
      </c>
      <c r="G919" s="84" t="n">
        <v>3.01</v>
      </c>
      <c r="H919" s="94" t="n">
        <f aca="false">VLOOKUP(E919,Calendar!$A$2:$G$49,2,FALSE())</f>
        <v>28</v>
      </c>
      <c r="I919" s="95" t="n">
        <f aca="false">VLOOKUP(E919,'FWD Curves'!$A$3:$E$40,4,FALSE())</f>
        <v>2.97</v>
      </c>
      <c r="J919" s="86" t="n">
        <f aca="false">(I919-G919)*H919*F919</f>
        <v>1119.99999999999</v>
      </c>
    </row>
    <row r="920" customFormat="false" ht="12.75" hidden="false" customHeight="false" outlineLevel="0" collapsed="false">
      <c r="A920" s="81" t="n">
        <v>37214</v>
      </c>
      <c r="B920" s="81" t="s">
        <v>38</v>
      </c>
      <c r="C920" s="81" t="s">
        <v>39</v>
      </c>
      <c r="D920" s="83"/>
      <c r="E920" s="23" t="n">
        <v>37316</v>
      </c>
      <c r="F920" s="83" t="n">
        <v>-1000</v>
      </c>
      <c r="G920" s="84" t="n">
        <v>3.01</v>
      </c>
      <c r="H920" s="94" t="n">
        <f aca="false">VLOOKUP(E920,Calendar!$A$2:$G$49,2,FALSE())</f>
        <v>31</v>
      </c>
      <c r="I920" s="95" t="n">
        <f aca="false">VLOOKUP(E920,'FWD Curves'!$A$3:$E$40,4,FALSE())</f>
        <v>2.935</v>
      </c>
      <c r="J920" s="86" t="n">
        <f aca="false">(I920-G920)*H920*F920</f>
        <v>2324.99999999999</v>
      </c>
    </row>
    <row r="921" customFormat="false" ht="12.75" hidden="false" customHeight="false" outlineLevel="0" collapsed="false">
      <c r="A921" s="81" t="n">
        <v>37214</v>
      </c>
      <c r="B921" s="81" t="s">
        <v>38</v>
      </c>
      <c r="C921" s="81" t="s">
        <v>39</v>
      </c>
      <c r="D921" s="83"/>
      <c r="E921" s="23" t="n">
        <v>37347</v>
      </c>
      <c r="F921" s="83" t="n">
        <v>-1000</v>
      </c>
      <c r="G921" s="84" t="n">
        <v>3.01</v>
      </c>
      <c r="H921" s="94" t="n">
        <f aca="false">VLOOKUP(E921,Calendar!$A$2:$G$49,2,FALSE())</f>
        <v>30</v>
      </c>
      <c r="I921" s="95" t="n">
        <f aca="false">VLOOKUP(E921,'FWD Curves'!$A$3:$E$40,4,FALSE())</f>
        <v>2.99</v>
      </c>
      <c r="J921" s="86" t="n">
        <f aca="false">(I921-G921)*H921*F921</f>
        <v>599.999999999987</v>
      </c>
    </row>
    <row r="922" customFormat="false" ht="12.75" hidden="false" customHeight="false" outlineLevel="0" collapsed="false">
      <c r="A922" s="81" t="n">
        <v>37214</v>
      </c>
      <c r="B922" s="81" t="s">
        <v>38</v>
      </c>
      <c r="C922" s="81" t="s">
        <v>39</v>
      </c>
      <c r="D922" s="83"/>
      <c r="E922" s="23" t="n">
        <v>37377</v>
      </c>
      <c r="F922" s="83" t="n">
        <v>-1000</v>
      </c>
      <c r="G922" s="84" t="n">
        <v>3.01</v>
      </c>
      <c r="H922" s="94" t="n">
        <f aca="false">VLOOKUP(E922,Calendar!$A$2:$G$49,2,FALSE())</f>
        <v>31</v>
      </c>
      <c r="I922" s="95" t="n">
        <f aca="false">VLOOKUP(E922,'FWD Curves'!$A$3:$E$40,4,FALSE())</f>
        <v>2.99</v>
      </c>
      <c r="J922" s="86" t="n">
        <f aca="false">(I922-G922)*H922*F922</f>
        <v>619.999999999987</v>
      </c>
    </row>
    <row r="923" customFormat="false" ht="12.75" hidden="false" customHeight="false" outlineLevel="0" collapsed="false">
      <c r="A923" s="81" t="n">
        <v>37214</v>
      </c>
      <c r="B923" s="81" t="s">
        <v>38</v>
      </c>
      <c r="C923" s="81" t="s">
        <v>39</v>
      </c>
      <c r="D923" s="83"/>
      <c r="E923" s="23" t="n">
        <v>37408</v>
      </c>
      <c r="F923" s="83" t="n">
        <v>-1000</v>
      </c>
      <c r="G923" s="84" t="n">
        <v>3.01</v>
      </c>
      <c r="H923" s="94" t="n">
        <f aca="false">VLOOKUP(E923,Calendar!$A$2:$G$49,2,FALSE())</f>
        <v>30</v>
      </c>
      <c r="I923" s="95" t="n">
        <f aca="false">VLOOKUP(E923,'FWD Curves'!$A$3:$E$40,4,FALSE())</f>
        <v>2.99</v>
      </c>
      <c r="J923" s="86" t="n">
        <f aca="false">(I923-G923)*H923*F923</f>
        <v>599.999999999987</v>
      </c>
    </row>
    <row r="924" customFormat="false" ht="12.75" hidden="false" customHeight="false" outlineLevel="0" collapsed="false">
      <c r="A924" s="81" t="n">
        <v>37214</v>
      </c>
      <c r="B924" s="81" t="s">
        <v>38</v>
      </c>
      <c r="C924" s="81" t="s">
        <v>39</v>
      </c>
      <c r="D924" s="83"/>
      <c r="E924" s="23" t="n">
        <v>37438</v>
      </c>
      <c r="F924" s="83" t="n">
        <v>-1000</v>
      </c>
      <c r="G924" s="84" t="n">
        <v>3.01</v>
      </c>
      <c r="H924" s="94" t="n">
        <f aca="false">VLOOKUP(E924,Calendar!$A$2:$G$49,2,FALSE())</f>
        <v>31</v>
      </c>
      <c r="I924" s="95" t="n">
        <f aca="false">VLOOKUP(E924,'FWD Curves'!$A$3:$E$40,4,FALSE())</f>
        <v>2.99</v>
      </c>
      <c r="J924" s="86" t="n">
        <f aca="false">(I924-G924)*H924*F924</f>
        <v>619.999999999987</v>
      </c>
    </row>
    <row r="925" customFormat="false" ht="12.75" hidden="false" customHeight="false" outlineLevel="0" collapsed="false">
      <c r="A925" s="81" t="n">
        <v>37214</v>
      </c>
      <c r="B925" s="81" t="s">
        <v>38</v>
      </c>
      <c r="C925" s="81" t="s">
        <v>39</v>
      </c>
      <c r="D925" s="83"/>
      <c r="E925" s="23" t="n">
        <v>37469</v>
      </c>
      <c r="F925" s="83" t="n">
        <v>-1000</v>
      </c>
      <c r="G925" s="84" t="n">
        <v>3.01</v>
      </c>
      <c r="H925" s="94" t="n">
        <f aca="false">VLOOKUP(E925,Calendar!$A$2:$G$49,2,FALSE())</f>
        <v>31</v>
      </c>
      <c r="I925" s="95" t="n">
        <f aca="false">VLOOKUP(E925,'FWD Curves'!$A$3:$E$40,4,FALSE())</f>
        <v>2.99</v>
      </c>
      <c r="J925" s="86" t="n">
        <f aca="false">(I925-G925)*H925*F925</f>
        <v>619.999999999987</v>
      </c>
    </row>
    <row r="926" customFormat="false" ht="12.75" hidden="false" customHeight="false" outlineLevel="0" collapsed="false">
      <c r="A926" s="81" t="n">
        <v>37214</v>
      </c>
      <c r="B926" s="81" t="s">
        <v>38</v>
      </c>
      <c r="C926" s="81" t="s">
        <v>39</v>
      </c>
      <c r="D926" s="83"/>
      <c r="E926" s="23" t="n">
        <v>37500</v>
      </c>
      <c r="F926" s="83" t="n">
        <v>-1000</v>
      </c>
      <c r="G926" s="84" t="n">
        <v>3.01</v>
      </c>
      <c r="H926" s="94" t="n">
        <f aca="false">VLOOKUP(E926,Calendar!$A$2:$G$49,2,FALSE())</f>
        <v>30</v>
      </c>
      <c r="I926" s="95" t="n">
        <f aca="false">VLOOKUP(E926,'FWD Curves'!$A$3:$E$40,4,FALSE())</f>
        <v>2.99</v>
      </c>
      <c r="J926" s="86" t="n">
        <f aca="false">(I926-G926)*H926*F926</f>
        <v>599.999999999987</v>
      </c>
    </row>
    <row r="927" customFormat="false" ht="12.75" hidden="false" customHeight="false" outlineLevel="0" collapsed="false">
      <c r="A927" s="81" t="n">
        <v>37214</v>
      </c>
      <c r="B927" s="81" t="s">
        <v>38</v>
      </c>
      <c r="C927" s="81" t="s">
        <v>39</v>
      </c>
      <c r="D927" s="83"/>
      <c r="E927" s="23" t="n">
        <v>37530</v>
      </c>
      <c r="F927" s="83" t="n">
        <v>-1000</v>
      </c>
      <c r="G927" s="84" t="n">
        <v>3.01</v>
      </c>
      <c r="H927" s="94" t="n">
        <f aca="false">VLOOKUP(E927,Calendar!$A$2:$G$49,2,FALSE())</f>
        <v>31</v>
      </c>
      <c r="I927" s="95" t="n">
        <f aca="false">VLOOKUP(E927,'FWD Curves'!$A$3:$E$40,4,FALSE())</f>
        <v>2.99</v>
      </c>
      <c r="J927" s="86" t="n">
        <f aca="false">(I927-G927)*H927*F927</f>
        <v>619.999999999987</v>
      </c>
    </row>
    <row r="928" customFormat="false" ht="12.75" hidden="false" customHeight="false" outlineLevel="0" collapsed="false">
      <c r="A928" s="81" t="n">
        <v>37214</v>
      </c>
      <c r="B928" s="81" t="s">
        <v>38</v>
      </c>
      <c r="C928" s="81" t="s">
        <v>39</v>
      </c>
      <c r="D928" s="83"/>
      <c r="E928" s="23" t="n">
        <v>37561</v>
      </c>
      <c r="F928" s="83" t="n">
        <v>-1000</v>
      </c>
      <c r="G928" s="84" t="n">
        <v>3.01</v>
      </c>
      <c r="H928" s="94" t="n">
        <f aca="false">VLOOKUP(E928,Calendar!$A$2:$G$49,2,FALSE())</f>
        <v>30</v>
      </c>
      <c r="I928" s="95" t="n">
        <f aca="false">VLOOKUP(E928,'FWD Curves'!$A$3:$E$40,4,FALSE())</f>
        <v>3.24</v>
      </c>
      <c r="J928" s="86" t="n">
        <f aca="false">(I928-G928)*H928*F928</f>
        <v>-6900.00000000001</v>
      </c>
    </row>
    <row r="929" customFormat="false" ht="12.75" hidden="false" customHeight="false" outlineLevel="0" collapsed="false">
      <c r="A929" s="81" t="n">
        <v>37214</v>
      </c>
      <c r="B929" s="81" t="s">
        <v>38</v>
      </c>
      <c r="C929" s="81" t="s">
        <v>39</v>
      </c>
      <c r="D929" s="83"/>
      <c r="E929" s="23" t="n">
        <v>37591</v>
      </c>
      <c r="F929" s="83" t="n">
        <v>-1000</v>
      </c>
      <c r="G929" s="84" t="n">
        <v>3.01</v>
      </c>
      <c r="H929" s="94" t="n">
        <f aca="false">VLOOKUP(E929,Calendar!$A$2:$G$49,2,FALSE())</f>
        <v>31</v>
      </c>
      <c r="I929" s="95" t="n">
        <f aca="false">VLOOKUP(E929,'FWD Curves'!$A$3:$E$40,4,FALSE())</f>
        <v>3.42</v>
      </c>
      <c r="J929" s="86" t="n">
        <f aca="false">(I929-G929)*H929*F929</f>
        <v>-12710</v>
      </c>
    </row>
    <row r="930" customFormat="false" ht="12.75" hidden="false" customHeight="false" outlineLevel="0" collapsed="false">
      <c r="A930" s="81" t="n">
        <v>37214</v>
      </c>
      <c r="B930" s="81" t="s">
        <v>38</v>
      </c>
      <c r="C930" s="81" t="s">
        <v>39</v>
      </c>
      <c r="D930" s="83"/>
      <c r="E930" s="23" t="n">
        <v>37257</v>
      </c>
      <c r="F930" s="83" t="n">
        <v>-1000</v>
      </c>
      <c r="G930" s="84" t="n">
        <v>3.02</v>
      </c>
      <c r="H930" s="94" t="n">
        <f aca="false">VLOOKUP(E930,Calendar!$A$2:$G$49,2,FALSE())</f>
        <v>31</v>
      </c>
      <c r="I930" s="95" t="n">
        <f aca="false">VLOOKUP(E930,'FWD Curves'!$A$3:$E$40,4,FALSE())</f>
        <v>2.915</v>
      </c>
      <c r="J930" s="86" t="n">
        <f aca="false">(I930-G930)*H930*F930</f>
        <v>3255</v>
      </c>
    </row>
    <row r="931" customFormat="false" ht="12.75" hidden="false" customHeight="false" outlineLevel="0" collapsed="false">
      <c r="A931" s="81" t="n">
        <v>37214</v>
      </c>
      <c r="B931" s="81" t="s">
        <v>38</v>
      </c>
      <c r="C931" s="81" t="s">
        <v>39</v>
      </c>
      <c r="D931" s="83"/>
      <c r="E931" s="23" t="n">
        <v>37288</v>
      </c>
      <c r="F931" s="83" t="n">
        <v>-1000</v>
      </c>
      <c r="G931" s="84" t="n">
        <v>3.02</v>
      </c>
      <c r="H931" s="94" t="n">
        <f aca="false">VLOOKUP(E931,Calendar!$A$2:$G$49,2,FALSE())</f>
        <v>28</v>
      </c>
      <c r="I931" s="95" t="n">
        <f aca="false">VLOOKUP(E931,'FWD Curves'!$A$3:$E$40,4,FALSE())</f>
        <v>2.97</v>
      </c>
      <c r="J931" s="86" t="n">
        <f aca="false">(I931-G931)*H931*F931</f>
        <v>1400</v>
      </c>
    </row>
    <row r="932" customFormat="false" ht="12.75" hidden="false" customHeight="false" outlineLevel="0" collapsed="false">
      <c r="A932" s="81" t="n">
        <v>37214</v>
      </c>
      <c r="B932" s="81" t="s">
        <v>38</v>
      </c>
      <c r="C932" s="81" t="s">
        <v>39</v>
      </c>
      <c r="D932" s="83"/>
      <c r="E932" s="23" t="n">
        <v>37316</v>
      </c>
      <c r="F932" s="83" t="n">
        <v>-1000</v>
      </c>
      <c r="G932" s="84" t="n">
        <v>3.02</v>
      </c>
      <c r="H932" s="94" t="n">
        <f aca="false">VLOOKUP(E932,Calendar!$A$2:$G$49,2,FALSE())</f>
        <v>31</v>
      </c>
      <c r="I932" s="95" t="n">
        <f aca="false">VLOOKUP(E932,'FWD Curves'!$A$3:$E$40,4,FALSE())</f>
        <v>2.935</v>
      </c>
      <c r="J932" s="86" t="n">
        <f aca="false">(I932-G932)*H932*F932</f>
        <v>2635</v>
      </c>
    </row>
    <row r="933" customFormat="false" ht="12.75" hidden="false" customHeight="false" outlineLevel="0" collapsed="false">
      <c r="A933" s="81" t="n">
        <v>37214</v>
      </c>
      <c r="B933" s="81" t="s">
        <v>38</v>
      </c>
      <c r="C933" s="81" t="s">
        <v>39</v>
      </c>
      <c r="D933" s="83"/>
      <c r="E933" s="23" t="n">
        <v>37347</v>
      </c>
      <c r="F933" s="83" t="n">
        <v>-1000</v>
      </c>
      <c r="G933" s="84" t="n">
        <v>3.02</v>
      </c>
      <c r="H933" s="94" t="n">
        <f aca="false">VLOOKUP(E933,Calendar!$A$2:$G$49,2,FALSE())</f>
        <v>30</v>
      </c>
      <c r="I933" s="95" t="n">
        <f aca="false">VLOOKUP(E933,'FWD Curves'!$A$3:$E$40,4,FALSE())</f>
        <v>2.99</v>
      </c>
      <c r="J933" s="86" t="n">
        <f aca="false">(I933-G933)*H933*F933</f>
        <v>899.999999999994</v>
      </c>
    </row>
    <row r="934" customFormat="false" ht="12.75" hidden="false" customHeight="false" outlineLevel="0" collapsed="false">
      <c r="A934" s="81" t="n">
        <v>37214</v>
      </c>
      <c r="B934" s="81" t="s">
        <v>38</v>
      </c>
      <c r="C934" s="81" t="s">
        <v>39</v>
      </c>
      <c r="D934" s="83"/>
      <c r="E934" s="23" t="n">
        <v>37377</v>
      </c>
      <c r="F934" s="83" t="n">
        <v>-1000</v>
      </c>
      <c r="G934" s="84" t="n">
        <v>3.02</v>
      </c>
      <c r="H934" s="94" t="n">
        <f aca="false">VLOOKUP(E934,Calendar!$A$2:$G$49,2,FALSE())</f>
        <v>31</v>
      </c>
      <c r="I934" s="95" t="n">
        <f aca="false">VLOOKUP(E934,'FWD Curves'!$A$3:$E$40,4,FALSE())</f>
        <v>2.99</v>
      </c>
      <c r="J934" s="86" t="n">
        <f aca="false">(I934-G934)*H934*F934</f>
        <v>929.999999999994</v>
      </c>
    </row>
    <row r="935" customFormat="false" ht="12.75" hidden="false" customHeight="false" outlineLevel="0" collapsed="false">
      <c r="A935" s="81" t="n">
        <v>37214</v>
      </c>
      <c r="B935" s="81" t="s">
        <v>38</v>
      </c>
      <c r="C935" s="81" t="s">
        <v>39</v>
      </c>
      <c r="D935" s="83"/>
      <c r="E935" s="23" t="n">
        <v>37408</v>
      </c>
      <c r="F935" s="83" t="n">
        <v>-1000</v>
      </c>
      <c r="G935" s="84" t="n">
        <v>3.02</v>
      </c>
      <c r="H935" s="94" t="n">
        <f aca="false">VLOOKUP(E935,Calendar!$A$2:$G$49,2,FALSE())</f>
        <v>30</v>
      </c>
      <c r="I935" s="95" t="n">
        <f aca="false">VLOOKUP(E935,'FWD Curves'!$A$3:$E$40,4,FALSE())</f>
        <v>2.99</v>
      </c>
      <c r="J935" s="86" t="n">
        <f aca="false">(I935-G935)*H935*F935</f>
        <v>899.999999999994</v>
      </c>
    </row>
    <row r="936" customFormat="false" ht="12.75" hidden="false" customHeight="false" outlineLevel="0" collapsed="false">
      <c r="A936" s="81" t="n">
        <v>37214</v>
      </c>
      <c r="B936" s="81" t="s">
        <v>38</v>
      </c>
      <c r="C936" s="81" t="s">
        <v>39</v>
      </c>
      <c r="D936" s="83"/>
      <c r="E936" s="23" t="n">
        <v>37438</v>
      </c>
      <c r="F936" s="83" t="n">
        <v>-1000</v>
      </c>
      <c r="G936" s="84" t="n">
        <v>3.02</v>
      </c>
      <c r="H936" s="94" t="n">
        <f aca="false">VLOOKUP(E936,Calendar!$A$2:$G$49,2,FALSE())</f>
        <v>31</v>
      </c>
      <c r="I936" s="95" t="n">
        <f aca="false">VLOOKUP(E936,'FWD Curves'!$A$3:$E$40,4,FALSE())</f>
        <v>2.99</v>
      </c>
      <c r="J936" s="86" t="n">
        <f aca="false">(I936-G936)*H936*F936</f>
        <v>929.999999999994</v>
      </c>
    </row>
    <row r="937" customFormat="false" ht="12.75" hidden="false" customHeight="false" outlineLevel="0" collapsed="false">
      <c r="A937" s="81" t="n">
        <v>37214</v>
      </c>
      <c r="B937" s="81" t="s">
        <v>38</v>
      </c>
      <c r="C937" s="81" t="s">
        <v>39</v>
      </c>
      <c r="D937" s="83"/>
      <c r="E937" s="23" t="n">
        <v>37469</v>
      </c>
      <c r="F937" s="83" t="n">
        <v>-1000</v>
      </c>
      <c r="G937" s="84" t="n">
        <v>3.02</v>
      </c>
      <c r="H937" s="94" t="n">
        <f aca="false">VLOOKUP(E937,Calendar!$A$2:$G$49,2,FALSE())</f>
        <v>31</v>
      </c>
      <c r="I937" s="95" t="n">
        <f aca="false">VLOOKUP(E937,'FWD Curves'!$A$3:$E$40,4,FALSE())</f>
        <v>2.99</v>
      </c>
      <c r="J937" s="86" t="n">
        <f aca="false">(I937-G937)*H937*F937</f>
        <v>929.999999999994</v>
      </c>
    </row>
    <row r="938" customFormat="false" ht="12.75" hidden="false" customHeight="false" outlineLevel="0" collapsed="false">
      <c r="A938" s="81" t="n">
        <v>37214</v>
      </c>
      <c r="B938" s="81" t="s">
        <v>38</v>
      </c>
      <c r="C938" s="81" t="s">
        <v>39</v>
      </c>
      <c r="D938" s="83"/>
      <c r="E938" s="23" t="n">
        <v>37500</v>
      </c>
      <c r="F938" s="83" t="n">
        <v>-1000</v>
      </c>
      <c r="G938" s="84" t="n">
        <v>3.02</v>
      </c>
      <c r="H938" s="94" t="n">
        <f aca="false">VLOOKUP(E938,Calendar!$A$2:$G$49,2,FALSE())</f>
        <v>30</v>
      </c>
      <c r="I938" s="95" t="n">
        <f aca="false">VLOOKUP(E938,'FWD Curves'!$A$3:$E$40,4,FALSE())</f>
        <v>2.99</v>
      </c>
      <c r="J938" s="86" t="n">
        <f aca="false">(I938-G938)*H938*F938</f>
        <v>899.999999999994</v>
      </c>
    </row>
    <row r="939" customFormat="false" ht="12.75" hidden="false" customHeight="false" outlineLevel="0" collapsed="false">
      <c r="A939" s="81" t="n">
        <v>37214</v>
      </c>
      <c r="B939" s="81" t="s">
        <v>38</v>
      </c>
      <c r="C939" s="81" t="s">
        <v>39</v>
      </c>
      <c r="D939" s="83"/>
      <c r="E939" s="23" t="n">
        <v>37530</v>
      </c>
      <c r="F939" s="83" t="n">
        <v>-1000</v>
      </c>
      <c r="G939" s="84" t="n">
        <v>3.02</v>
      </c>
      <c r="H939" s="94" t="n">
        <f aca="false">VLOOKUP(E939,Calendar!$A$2:$G$49,2,FALSE())</f>
        <v>31</v>
      </c>
      <c r="I939" s="95" t="n">
        <f aca="false">VLOOKUP(E939,'FWD Curves'!$A$3:$E$40,4,FALSE())</f>
        <v>2.99</v>
      </c>
      <c r="J939" s="86" t="n">
        <f aca="false">(I939-G939)*H939*F939</f>
        <v>929.999999999994</v>
      </c>
    </row>
    <row r="940" customFormat="false" ht="12.75" hidden="false" customHeight="false" outlineLevel="0" collapsed="false">
      <c r="A940" s="81" t="n">
        <v>37214</v>
      </c>
      <c r="B940" s="81" t="s">
        <v>38</v>
      </c>
      <c r="C940" s="81" t="s">
        <v>39</v>
      </c>
      <c r="D940" s="83"/>
      <c r="E940" s="23" t="n">
        <v>37561</v>
      </c>
      <c r="F940" s="83" t="n">
        <v>-1000</v>
      </c>
      <c r="G940" s="84" t="n">
        <v>3.02</v>
      </c>
      <c r="H940" s="94" t="n">
        <f aca="false">VLOOKUP(E940,Calendar!$A$2:$G$49,2,FALSE())</f>
        <v>30</v>
      </c>
      <c r="I940" s="95" t="n">
        <f aca="false">VLOOKUP(E940,'FWD Curves'!$A$3:$E$40,4,FALSE())</f>
        <v>3.24</v>
      </c>
      <c r="J940" s="86" t="n">
        <f aca="false">(I940-G940)*H940*F940</f>
        <v>-6600.00000000001</v>
      </c>
    </row>
    <row r="941" customFormat="false" ht="12.75" hidden="false" customHeight="false" outlineLevel="0" collapsed="false">
      <c r="A941" s="81" t="n">
        <v>37214</v>
      </c>
      <c r="B941" s="81" t="s">
        <v>38</v>
      </c>
      <c r="C941" s="81" t="s">
        <v>39</v>
      </c>
      <c r="D941" s="83"/>
      <c r="E941" s="23" t="n">
        <v>37591</v>
      </c>
      <c r="F941" s="83" t="n">
        <v>-1000</v>
      </c>
      <c r="G941" s="84" t="n">
        <v>3.02</v>
      </c>
      <c r="H941" s="94" t="n">
        <f aca="false">VLOOKUP(E941,Calendar!$A$2:$G$49,2,FALSE())</f>
        <v>31</v>
      </c>
      <c r="I941" s="95" t="n">
        <f aca="false">VLOOKUP(E941,'FWD Curves'!$A$3:$E$40,4,FALSE())</f>
        <v>3.42</v>
      </c>
      <c r="J941" s="86" t="n">
        <f aca="false">(I941-G941)*H941*F941</f>
        <v>-12400</v>
      </c>
    </row>
    <row r="942" customFormat="false" ht="12.75" hidden="false" customHeight="false" outlineLevel="0" collapsed="false">
      <c r="A942" s="81" t="n">
        <v>37214</v>
      </c>
      <c r="B942" s="81" t="s">
        <v>38</v>
      </c>
      <c r="C942" s="81" t="s">
        <v>39</v>
      </c>
      <c r="D942" s="83"/>
      <c r="E942" s="23" t="n">
        <v>37257</v>
      </c>
      <c r="F942" s="83" t="n">
        <v>1000</v>
      </c>
      <c r="G942" s="84" t="n">
        <v>3.005</v>
      </c>
      <c r="H942" s="94" t="n">
        <f aca="false">VLOOKUP(E942,Calendar!$A$2:$G$49,2,FALSE())</f>
        <v>31</v>
      </c>
      <c r="I942" s="95" t="n">
        <f aca="false">VLOOKUP(E942,'FWD Curves'!$A$3:$E$40,4,FALSE())</f>
        <v>2.915</v>
      </c>
      <c r="J942" s="86" t="n">
        <f aca="false">(I942-G942)*H942*F942</f>
        <v>-2790</v>
      </c>
    </row>
    <row r="943" customFormat="false" ht="12.75" hidden="false" customHeight="false" outlineLevel="0" collapsed="false">
      <c r="A943" s="81" t="n">
        <v>37214</v>
      </c>
      <c r="B943" s="81" t="s">
        <v>38</v>
      </c>
      <c r="C943" s="81" t="s">
        <v>39</v>
      </c>
      <c r="D943" s="83"/>
      <c r="E943" s="23" t="n">
        <v>37288</v>
      </c>
      <c r="F943" s="83" t="n">
        <v>1000</v>
      </c>
      <c r="G943" s="84" t="n">
        <v>3.005</v>
      </c>
      <c r="H943" s="94" t="n">
        <f aca="false">VLOOKUP(E943,Calendar!$A$2:$G$49,2,FALSE())</f>
        <v>28</v>
      </c>
      <c r="I943" s="95" t="n">
        <f aca="false">VLOOKUP(E943,'FWD Curves'!$A$3:$E$40,4,FALSE())</f>
        <v>2.97</v>
      </c>
      <c r="J943" s="86" t="n">
        <f aca="false">(I943-G943)*H943*F943</f>
        <v>-979.999999999992</v>
      </c>
    </row>
    <row r="944" customFormat="false" ht="12.75" hidden="false" customHeight="false" outlineLevel="0" collapsed="false">
      <c r="A944" s="81" t="n">
        <v>37214</v>
      </c>
      <c r="B944" s="81" t="s">
        <v>38</v>
      </c>
      <c r="C944" s="81" t="s">
        <v>39</v>
      </c>
      <c r="D944" s="83"/>
      <c r="E944" s="23" t="n">
        <v>37316</v>
      </c>
      <c r="F944" s="83" t="n">
        <v>1000</v>
      </c>
      <c r="G944" s="84" t="n">
        <v>3.005</v>
      </c>
      <c r="H944" s="94" t="n">
        <f aca="false">VLOOKUP(E944,Calendar!$A$2:$G$49,2,FALSE())</f>
        <v>31</v>
      </c>
      <c r="I944" s="95" t="n">
        <f aca="false">VLOOKUP(E944,'FWD Curves'!$A$3:$E$40,4,FALSE())</f>
        <v>2.935</v>
      </c>
      <c r="J944" s="86" t="n">
        <f aca="false">(I944-G944)*H944*F944</f>
        <v>-2170</v>
      </c>
    </row>
    <row r="945" customFormat="false" ht="12.75" hidden="false" customHeight="false" outlineLevel="0" collapsed="false">
      <c r="A945" s="81" t="n">
        <v>37214</v>
      </c>
      <c r="B945" s="81" t="s">
        <v>38</v>
      </c>
      <c r="C945" s="81" t="s">
        <v>39</v>
      </c>
      <c r="D945" s="83"/>
      <c r="E945" s="23" t="n">
        <v>37347</v>
      </c>
      <c r="F945" s="83" t="n">
        <v>1000</v>
      </c>
      <c r="G945" s="84" t="n">
        <v>3.005</v>
      </c>
      <c r="H945" s="94" t="n">
        <f aca="false">VLOOKUP(E945,Calendar!$A$2:$G$49,2,FALSE())</f>
        <v>30</v>
      </c>
      <c r="I945" s="95" t="n">
        <f aca="false">VLOOKUP(E945,'FWD Curves'!$A$3:$E$40,4,FALSE())</f>
        <v>2.99</v>
      </c>
      <c r="J945" s="86" t="n">
        <f aca="false">(I945-G945)*H945*F945</f>
        <v>-449.99999999999</v>
      </c>
    </row>
    <row r="946" customFormat="false" ht="12.75" hidden="false" customHeight="false" outlineLevel="0" collapsed="false">
      <c r="A946" s="81" t="n">
        <v>37214</v>
      </c>
      <c r="B946" s="81" t="s">
        <v>38</v>
      </c>
      <c r="C946" s="81" t="s">
        <v>39</v>
      </c>
      <c r="D946" s="83"/>
      <c r="E946" s="23" t="n">
        <v>37377</v>
      </c>
      <c r="F946" s="83" t="n">
        <v>1000</v>
      </c>
      <c r="G946" s="84" t="n">
        <v>3.005</v>
      </c>
      <c r="H946" s="94" t="n">
        <f aca="false">VLOOKUP(E946,Calendar!$A$2:$G$49,2,FALSE())</f>
        <v>31</v>
      </c>
      <c r="I946" s="95" t="n">
        <f aca="false">VLOOKUP(E946,'FWD Curves'!$A$3:$E$40,4,FALSE())</f>
        <v>2.99</v>
      </c>
      <c r="J946" s="86" t="n">
        <f aca="false">(I946-G946)*H946*F946</f>
        <v>-464.99999999999</v>
      </c>
    </row>
    <row r="947" customFormat="false" ht="12.75" hidden="false" customHeight="false" outlineLevel="0" collapsed="false">
      <c r="A947" s="81" t="n">
        <v>37214</v>
      </c>
      <c r="B947" s="81" t="s">
        <v>38</v>
      </c>
      <c r="C947" s="81" t="s">
        <v>39</v>
      </c>
      <c r="D947" s="83"/>
      <c r="E947" s="23" t="n">
        <v>37408</v>
      </c>
      <c r="F947" s="83" t="n">
        <v>1000</v>
      </c>
      <c r="G947" s="84" t="n">
        <v>3.005</v>
      </c>
      <c r="H947" s="94" t="n">
        <f aca="false">VLOOKUP(E947,Calendar!$A$2:$G$49,2,FALSE())</f>
        <v>30</v>
      </c>
      <c r="I947" s="95" t="n">
        <f aca="false">VLOOKUP(E947,'FWD Curves'!$A$3:$E$40,4,FALSE())</f>
        <v>2.99</v>
      </c>
      <c r="J947" s="86" t="n">
        <f aca="false">(I947-G947)*H947*F947</f>
        <v>-449.99999999999</v>
      </c>
    </row>
    <row r="948" customFormat="false" ht="12.75" hidden="false" customHeight="false" outlineLevel="0" collapsed="false">
      <c r="A948" s="81" t="n">
        <v>37214</v>
      </c>
      <c r="B948" s="81" t="s">
        <v>38</v>
      </c>
      <c r="C948" s="81" t="s">
        <v>39</v>
      </c>
      <c r="D948" s="83"/>
      <c r="E948" s="23" t="n">
        <v>37438</v>
      </c>
      <c r="F948" s="83" t="n">
        <v>1000</v>
      </c>
      <c r="G948" s="84" t="n">
        <v>3.005</v>
      </c>
      <c r="H948" s="94" t="n">
        <f aca="false">VLOOKUP(E948,Calendar!$A$2:$G$49,2,FALSE())</f>
        <v>31</v>
      </c>
      <c r="I948" s="95" t="n">
        <f aca="false">VLOOKUP(E948,'FWD Curves'!$A$3:$E$40,4,FALSE())</f>
        <v>2.99</v>
      </c>
      <c r="J948" s="86" t="n">
        <f aca="false">(I948-G948)*H948*F948</f>
        <v>-464.99999999999</v>
      </c>
    </row>
    <row r="949" customFormat="false" ht="12.75" hidden="false" customHeight="false" outlineLevel="0" collapsed="false">
      <c r="A949" s="81" t="n">
        <v>37214</v>
      </c>
      <c r="B949" s="81" t="s">
        <v>38</v>
      </c>
      <c r="C949" s="81" t="s">
        <v>39</v>
      </c>
      <c r="D949" s="83"/>
      <c r="E949" s="23" t="n">
        <v>37469</v>
      </c>
      <c r="F949" s="83" t="n">
        <v>1000</v>
      </c>
      <c r="G949" s="84" t="n">
        <v>3.005</v>
      </c>
      <c r="H949" s="94" t="n">
        <f aca="false">VLOOKUP(E949,Calendar!$A$2:$G$49,2,FALSE())</f>
        <v>31</v>
      </c>
      <c r="I949" s="95" t="n">
        <f aca="false">VLOOKUP(E949,'FWD Curves'!$A$3:$E$40,4,FALSE())</f>
        <v>2.99</v>
      </c>
      <c r="J949" s="86" t="n">
        <f aca="false">(I949-G949)*H949*F949</f>
        <v>-464.99999999999</v>
      </c>
    </row>
    <row r="950" customFormat="false" ht="12.75" hidden="false" customHeight="false" outlineLevel="0" collapsed="false">
      <c r="A950" s="81" t="n">
        <v>37214</v>
      </c>
      <c r="B950" s="81" t="s">
        <v>38</v>
      </c>
      <c r="C950" s="81" t="s">
        <v>39</v>
      </c>
      <c r="D950" s="83"/>
      <c r="E950" s="23" t="n">
        <v>37500</v>
      </c>
      <c r="F950" s="83" t="n">
        <v>1000</v>
      </c>
      <c r="G950" s="84" t="n">
        <v>3.005</v>
      </c>
      <c r="H950" s="94" t="n">
        <f aca="false">VLOOKUP(E950,Calendar!$A$2:$G$49,2,FALSE())</f>
        <v>30</v>
      </c>
      <c r="I950" s="95" t="n">
        <f aca="false">VLOOKUP(E950,'FWD Curves'!$A$3:$E$40,4,FALSE())</f>
        <v>2.99</v>
      </c>
      <c r="J950" s="86" t="n">
        <f aca="false">(I950-G950)*H950*F950</f>
        <v>-449.99999999999</v>
      </c>
    </row>
    <row r="951" customFormat="false" ht="12.75" hidden="false" customHeight="false" outlineLevel="0" collapsed="false">
      <c r="A951" s="81" t="n">
        <v>37214</v>
      </c>
      <c r="B951" s="81" t="s">
        <v>38</v>
      </c>
      <c r="C951" s="81" t="s">
        <v>39</v>
      </c>
      <c r="D951" s="83"/>
      <c r="E951" s="23" t="n">
        <v>37530</v>
      </c>
      <c r="F951" s="83" t="n">
        <v>1000</v>
      </c>
      <c r="G951" s="84" t="n">
        <v>3.005</v>
      </c>
      <c r="H951" s="94" t="n">
        <f aca="false">VLOOKUP(E951,Calendar!$A$2:$G$49,2,FALSE())</f>
        <v>31</v>
      </c>
      <c r="I951" s="95" t="n">
        <f aca="false">VLOOKUP(E951,'FWD Curves'!$A$3:$E$40,4,FALSE())</f>
        <v>2.99</v>
      </c>
      <c r="J951" s="86" t="n">
        <f aca="false">(I951-G951)*H951*F951</f>
        <v>-464.99999999999</v>
      </c>
    </row>
    <row r="952" customFormat="false" ht="12.75" hidden="false" customHeight="false" outlineLevel="0" collapsed="false">
      <c r="A952" s="81" t="n">
        <v>37214</v>
      </c>
      <c r="B952" s="81" t="s">
        <v>38</v>
      </c>
      <c r="C952" s="81" t="s">
        <v>39</v>
      </c>
      <c r="D952" s="83"/>
      <c r="E952" s="23" t="n">
        <v>37561</v>
      </c>
      <c r="F952" s="83" t="n">
        <v>1000</v>
      </c>
      <c r="G952" s="84" t="n">
        <v>3.005</v>
      </c>
      <c r="H952" s="94" t="n">
        <f aca="false">VLOOKUP(E952,Calendar!$A$2:$G$49,2,FALSE())</f>
        <v>30</v>
      </c>
      <c r="I952" s="95" t="n">
        <f aca="false">VLOOKUP(E952,'FWD Curves'!$A$3:$E$40,4,FALSE())</f>
        <v>3.24</v>
      </c>
      <c r="J952" s="86" t="n">
        <f aca="false">(I952-G952)*H952*F952</f>
        <v>7050.00000000001</v>
      </c>
    </row>
    <row r="953" customFormat="false" ht="12.75" hidden="false" customHeight="false" outlineLevel="0" collapsed="false">
      <c r="A953" s="81" t="n">
        <v>37214</v>
      </c>
      <c r="B953" s="81" t="s">
        <v>38</v>
      </c>
      <c r="C953" s="81" t="s">
        <v>39</v>
      </c>
      <c r="D953" s="83"/>
      <c r="E953" s="23" t="n">
        <v>37591</v>
      </c>
      <c r="F953" s="83" t="n">
        <v>1000</v>
      </c>
      <c r="G953" s="84" t="n">
        <v>3.005</v>
      </c>
      <c r="H953" s="94" t="n">
        <f aca="false">VLOOKUP(E953,Calendar!$A$2:$G$49,2,FALSE())</f>
        <v>31</v>
      </c>
      <c r="I953" s="95" t="n">
        <f aca="false">VLOOKUP(E953,'FWD Curves'!$A$3:$E$40,4,FALSE())</f>
        <v>3.42</v>
      </c>
      <c r="J953" s="86" t="n">
        <f aca="false">(I953-G953)*H953*F953</f>
        <v>12865</v>
      </c>
    </row>
    <row r="954" customFormat="false" ht="12.75" hidden="false" customHeight="false" outlineLevel="0" collapsed="false">
      <c r="A954" s="81" t="n">
        <v>37214</v>
      </c>
      <c r="B954" s="81" t="s">
        <v>38</v>
      </c>
      <c r="C954" s="81" t="s">
        <v>39</v>
      </c>
      <c r="D954" s="83"/>
      <c r="E954" s="23" t="n">
        <v>37257</v>
      </c>
      <c r="F954" s="83" t="n">
        <v>1000</v>
      </c>
      <c r="G954" s="84" t="n">
        <v>3.08</v>
      </c>
      <c r="H954" s="94" t="n">
        <f aca="false">VLOOKUP(E954,Calendar!$A$2:$G$49,2,FALSE())</f>
        <v>31</v>
      </c>
      <c r="I954" s="95" t="n">
        <f aca="false">VLOOKUP(E954,'FWD Curves'!$A$3:$E$40,4,FALSE())</f>
        <v>2.915</v>
      </c>
      <c r="J954" s="86" t="n">
        <f aca="false">(I954-G954)*H954*F954</f>
        <v>-5115</v>
      </c>
    </row>
    <row r="955" customFormat="false" ht="12.75" hidden="false" customHeight="false" outlineLevel="0" collapsed="false">
      <c r="A955" s="81" t="n">
        <v>37214</v>
      </c>
      <c r="B955" s="81" t="s">
        <v>38</v>
      </c>
      <c r="C955" s="81" t="s">
        <v>39</v>
      </c>
      <c r="D955" s="83"/>
      <c r="E955" s="23" t="n">
        <v>37288</v>
      </c>
      <c r="F955" s="83" t="n">
        <v>1000</v>
      </c>
      <c r="G955" s="84" t="n">
        <v>3.08</v>
      </c>
      <c r="H955" s="94" t="n">
        <f aca="false">VLOOKUP(E955,Calendar!$A$2:$G$49,2,FALSE())</f>
        <v>28</v>
      </c>
      <c r="I955" s="95" t="n">
        <f aca="false">VLOOKUP(E955,'FWD Curves'!$A$3:$E$40,4,FALSE())</f>
        <v>2.97</v>
      </c>
      <c r="J955" s="86" t="n">
        <f aca="false">(I955-G955)*H955*F955</f>
        <v>-3080</v>
      </c>
    </row>
    <row r="956" customFormat="false" ht="12.75" hidden="false" customHeight="false" outlineLevel="0" collapsed="false">
      <c r="A956" s="81" t="n">
        <v>37214</v>
      </c>
      <c r="B956" s="81" t="s">
        <v>38</v>
      </c>
      <c r="C956" s="81" t="s">
        <v>39</v>
      </c>
      <c r="D956" s="83"/>
      <c r="E956" s="23" t="n">
        <v>37316</v>
      </c>
      <c r="F956" s="83" t="n">
        <v>1000</v>
      </c>
      <c r="G956" s="84" t="n">
        <v>3.08</v>
      </c>
      <c r="H956" s="94" t="n">
        <f aca="false">VLOOKUP(E956,Calendar!$A$2:$G$49,2,FALSE())</f>
        <v>31</v>
      </c>
      <c r="I956" s="95" t="n">
        <f aca="false">VLOOKUP(E956,'FWD Curves'!$A$3:$E$40,4,FALSE())</f>
        <v>2.935</v>
      </c>
      <c r="J956" s="86" t="n">
        <f aca="false">(I956-G956)*H956*F956</f>
        <v>-4495</v>
      </c>
    </row>
    <row r="957" customFormat="false" ht="12.75" hidden="false" customHeight="false" outlineLevel="0" collapsed="false">
      <c r="A957" s="81" t="n">
        <v>37214</v>
      </c>
      <c r="B957" s="81" t="s">
        <v>38</v>
      </c>
      <c r="C957" s="81" t="s">
        <v>39</v>
      </c>
      <c r="D957" s="83"/>
      <c r="E957" s="23" t="n">
        <v>37347</v>
      </c>
      <c r="F957" s="83" t="n">
        <v>1000</v>
      </c>
      <c r="G957" s="84" t="n">
        <v>3.08</v>
      </c>
      <c r="H957" s="94" t="n">
        <f aca="false">VLOOKUP(E957,Calendar!$A$2:$G$49,2,FALSE())</f>
        <v>30</v>
      </c>
      <c r="I957" s="95" t="n">
        <f aca="false">VLOOKUP(E957,'FWD Curves'!$A$3:$E$40,4,FALSE())</f>
        <v>2.99</v>
      </c>
      <c r="J957" s="86" t="n">
        <f aca="false">(I957-G957)*H957*F957</f>
        <v>-2700</v>
      </c>
    </row>
    <row r="958" customFormat="false" ht="12.75" hidden="false" customHeight="false" outlineLevel="0" collapsed="false">
      <c r="A958" s="81" t="n">
        <v>37214</v>
      </c>
      <c r="B958" s="81" t="s">
        <v>38</v>
      </c>
      <c r="C958" s="81" t="s">
        <v>39</v>
      </c>
      <c r="D958" s="83"/>
      <c r="E958" s="23" t="n">
        <v>37377</v>
      </c>
      <c r="F958" s="83" t="n">
        <v>1000</v>
      </c>
      <c r="G958" s="84" t="n">
        <v>3.08</v>
      </c>
      <c r="H958" s="94" t="n">
        <f aca="false">VLOOKUP(E958,Calendar!$A$2:$G$49,2,FALSE())</f>
        <v>31</v>
      </c>
      <c r="I958" s="95" t="n">
        <f aca="false">VLOOKUP(E958,'FWD Curves'!$A$3:$E$40,4,FALSE())</f>
        <v>2.99</v>
      </c>
      <c r="J958" s="86" t="n">
        <f aca="false">(I958-G958)*H958*F958</f>
        <v>-2790</v>
      </c>
    </row>
    <row r="959" customFormat="false" ht="12.75" hidden="false" customHeight="false" outlineLevel="0" collapsed="false">
      <c r="A959" s="81" t="n">
        <v>37214</v>
      </c>
      <c r="B959" s="81" t="s">
        <v>38</v>
      </c>
      <c r="C959" s="81" t="s">
        <v>39</v>
      </c>
      <c r="D959" s="83"/>
      <c r="E959" s="23" t="n">
        <v>37408</v>
      </c>
      <c r="F959" s="83" t="n">
        <v>1000</v>
      </c>
      <c r="G959" s="84" t="n">
        <v>3.08</v>
      </c>
      <c r="H959" s="94" t="n">
        <f aca="false">VLOOKUP(E959,Calendar!$A$2:$G$49,2,FALSE())</f>
        <v>30</v>
      </c>
      <c r="I959" s="95" t="n">
        <f aca="false">VLOOKUP(E959,'FWD Curves'!$A$3:$E$40,4,FALSE())</f>
        <v>2.99</v>
      </c>
      <c r="J959" s="86" t="n">
        <f aca="false">(I959-G959)*H959*F959</f>
        <v>-2700</v>
      </c>
    </row>
    <row r="960" customFormat="false" ht="12.75" hidden="false" customHeight="false" outlineLevel="0" collapsed="false">
      <c r="A960" s="81" t="n">
        <v>37214</v>
      </c>
      <c r="B960" s="81" t="s">
        <v>38</v>
      </c>
      <c r="C960" s="81" t="s">
        <v>39</v>
      </c>
      <c r="D960" s="83"/>
      <c r="E960" s="23" t="n">
        <v>37438</v>
      </c>
      <c r="F960" s="83" t="n">
        <v>1000</v>
      </c>
      <c r="G960" s="84" t="n">
        <v>3.08</v>
      </c>
      <c r="H960" s="94" t="n">
        <f aca="false">VLOOKUP(E960,Calendar!$A$2:$G$49,2,FALSE())</f>
        <v>31</v>
      </c>
      <c r="I960" s="95" t="n">
        <f aca="false">VLOOKUP(E960,'FWD Curves'!$A$3:$E$40,4,FALSE())</f>
        <v>2.99</v>
      </c>
      <c r="J960" s="86" t="n">
        <f aca="false">(I960-G960)*H960*F960</f>
        <v>-2790</v>
      </c>
    </row>
    <row r="961" customFormat="false" ht="12.75" hidden="false" customHeight="false" outlineLevel="0" collapsed="false">
      <c r="A961" s="81" t="n">
        <v>37214</v>
      </c>
      <c r="B961" s="81" t="s">
        <v>38</v>
      </c>
      <c r="C961" s="81" t="s">
        <v>39</v>
      </c>
      <c r="D961" s="83"/>
      <c r="E961" s="23" t="n">
        <v>37469</v>
      </c>
      <c r="F961" s="83" t="n">
        <v>1000</v>
      </c>
      <c r="G961" s="84" t="n">
        <v>3.08</v>
      </c>
      <c r="H961" s="94" t="n">
        <f aca="false">VLOOKUP(E961,Calendar!$A$2:$G$49,2,FALSE())</f>
        <v>31</v>
      </c>
      <c r="I961" s="95" t="n">
        <f aca="false">VLOOKUP(E961,'FWD Curves'!$A$3:$E$40,4,FALSE())</f>
        <v>2.99</v>
      </c>
      <c r="J961" s="86" t="n">
        <f aca="false">(I961-G961)*H961*F961</f>
        <v>-2790</v>
      </c>
    </row>
    <row r="962" customFormat="false" ht="12.75" hidden="false" customHeight="false" outlineLevel="0" collapsed="false">
      <c r="A962" s="81" t="n">
        <v>37214</v>
      </c>
      <c r="B962" s="81" t="s">
        <v>38</v>
      </c>
      <c r="C962" s="81" t="s">
        <v>39</v>
      </c>
      <c r="D962" s="83"/>
      <c r="E962" s="23" t="n">
        <v>37500</v>
      </c>
      <c r="F962" s="83" t="n">
        <v>1000</v>
      </c>
      <c r="G962" s="84" t="n">
        <v>3.08</v>
      </c>
      <c r="H962" s="94" t="n">
        <f aca="false">VLOOKUP(E962,Calendar!$A$2:$G$49,2,FALSE())</f>
        <v>30</v>
      </c>
      <c r="I962" s="95" t="n">
        <f aca="false">VLOOKUP(E962,'FWD Curves'!$A$3:$E$40,4,FALSE())</f>
        <v>2.99</v>
      </c>
      <c r="J962" s="86" t="n">
        <f aca="false">(I962-G962)*H962*F962</f>
        <v>-2700</v>
      </c>
    </row>
    <row r="963" customFormat="false" ht="12.75" hidden="false" customHeight="false" outlineLevel="0" collapsed="false">
      <c r="A963" s="81" t="n">
        <v>37214</v>
      </c>
      <c r="B963" s="81" t="s">
        <v>38</v>
      </c>
      <c r="C963" s="81" t="s">
        <v>39</v>
      </c>
      <c r="D963" s="83"/>
      <c r="E963" s="23" t="n">
        <v>37530</v>
      </c>
      <c r="F963" s="83" t="n">
        <v>1000</v>
      </c>
      <c r="G963" s="84" t="n">
        <v>3.08</v>
      </c>
      <c r="H963" s="94" t="n">
        <f aca="false">VLOOKUP(E963,Calendar!$A$2:$G$49,2,FALSE())</f>
        <v>31</v>
      </c>
      <c r="I963" s="95" t="n">
        <f aca="false">VLOOKUP(E963,'FWD Curves'!$A$3:$E$40,4,FALSE())</f>
        <v>2.99</v>
      </c>
      <c r="J963" s="86" t="n">
        <f aca="false">(I963-G963)*H963*F963</f>
        <v>-2790</v>
      </c>
    </row>
    <row r="964" customFormat="false" ht="12.75" hidden="false" customHeight="false" outlineLevel="0" collapsed="false">
      <c r="A964" s="81" t="n">
        <v>37214</v>
      </c>
      <c r="B964" s="81" t="s">
        <v>38</v>
      </c>
      <c r="C964" s="81" t="s">
        <v>39</v>
      </c>
      <c r="D964" s="83"/>
      <c r="E964" s="23" t="n">
        <v>37561</v>
      </c>
      <c r="F964" s="83" t="n">
        <v>1000</v>
      </c>
      <c r="G964" s="84" t="n">
        <v>3.08</v>
      </c>
      <c r="H964" s="94" t="n">
        <f aca="false">VLOOKUP(E964,Calendar!$A$2:$G$49,2,FALSE())</f>
        <v>30</v>
      </c>
      <c r="I964" s="95" t="n">
        <f aca="false">VLOOKUP(E964,'FWD Curves'!$A$3:$E$40,4,FALSE())</f>
        <v>3.24</v>
      </c>
      <c r="J964" s="86" t="n">
        <f aca="false">(I964-G964)*H964*F964</f>
        <v>4800.00000000001</v>
      </c>
    </row>
    <row r="965" customFormat="false" ht="12.75" hidden="false" customHeight="false" outlineLevel="0" collapsed="false">
      <c r="A965" s="81" t="n">
        <v>37214</v>
      </c>
      <c r="B965" s="81" t="s">
        <v>38</v>
      </c>
      <c r="C965" s="81" t="s">
        <v>39</v>
      </c>
      <c r="D965" s="83"/>
      <c r="E965" s="23" t="n">
        <v>37591</v>
      </c>
      <c r="F965" s="83" t="n">
        <v>1000</v>
      </c>
      <c r="G965" s="84" t="n">
        <v>3.08</v>
      </c>
      <c r="H965" s="94" t="n">
        <f aca="false">VLOOKUP(E965,Calendar!$A$2:$G$49,2,FALSE())</f>
        <v>31</v>
      </c>
      <c r="I965" s="95" t="n">
        <f aca="false">VLOOKUP(E965,'FWD Curves'!$A$3:$E$40,4,FALSE())</f>
        <v>3.42</v>
      </c>
      <c r="J965" s="86" t="n">
        <f aca="false">(I965-G965)*H965*F965</f>
        <v>10540</v>
      </c>
    </row>
    <row r="966" customFormat="false" ht="12.75" hidden="false" customHeight="false" outlineLevel="0" collapsed="false">
      <c r="A966" s="81" t="n">
        <v>37214</v>
      </c>
      <c r="B966" s="81" t="s">
        <v>38</v>
      </c>
      <c r="C966" s="81" t="s">
        <v>39</v>
      </c>
      <c r="D966" s="83"/>
      <c r="E966" s="23" t="n">
        <v>37257</v>
      </c>
      <c r="F966" s="83" t="n">
        <v>1000</v>
      </c>
      <c r="G966" s="84" t="n">
        <v>3.11</v>
      </c>
      <c r="H966" s="94" t="n">
        <f aca="false">VLOOKUP(E966,Calendar!$A$2:$G$49,2,FALSE())</f>
        <v>31</v>
      </c>
      <c r="I966" s="95" t="n">
        <f aca="false">VLOOKUP(E966,'FWD Curves'!$A$3:$E$40,4,FALSE())</f>
        <v>2.915</v>
      </c>
      <c r="J966" s="86" t="n">
        <f aca="false">(I966-G966)*H966*F966</f>
        <v>-6044.99999999999</v>
      </c>
    </row>
    <row r="967" customFormat="false" ht="12.75" hidden="false" customHeight="false" outlineLevel="0" collapsed="false">
      <c r="A967" s="81" t="n">
        <v>37214</v>
      </c>
      <c r="B967" s="81" t="s">
        <v>38</v>
      </c>
      <c r="C967" s="81" t="s">
        <v>39</v>
      </c>
      <c r="D967" s="83"/>
      <c r="E967" s="23" t="n">
        <v>37288</v>
      </c>
      <c r="F967" s="83" t="n">
        <v>1000</v>
      </c>
      <c r="G967" s="84" t="n">
        <v>3.11</v>
      </c>
      <c r="H967" s="94" t="n">
        <f aca="false">VLOOKUP(E967,Calendar!$A$2:$G$49,2,FALSE())</f>
        <v>28</v>
      </c>
      <c r="I967" s="95" t="n">
        <f aca="false">VLOOKUP(E967,'FWD Curves'!$A$3:$E$40,4,FALSE())</f>
        <v>2.97</v>
      </c>
      <c r="J967" s="86" t="n">
        <f aca="false">(I967-G967)*H967*F967</f>
        <v>-3919.99999999999</v>
      </c>
    </row>
    <row r="968" customFormat="false" ht="12.75" hidden="false" customHeight="false" outlineLevel="0" collapsed="false">
      <c r="A968" s="81" t="n">
        <v>37214</v>
      </c>
      <c r="B968" s="81" t="s">
        <v>38</v>
      </c>
      <c r="C968" s="81" t="s">
        <v>39</v>
      </c>
      <c r="D968" s="83"/>
      <c r="E968" s="23" t="n">
        <v>37316</v>
      </c>
      <c r="F968" s="83" t="n">
        <v>1000</v>
      </c>
      <c r="G968" s="84" t="n">
        <v>3.11</v>
      </c>
      <c r="H968" s="94" t="n">
        <f aca="false">VLOOKUP(E968,Calendar!$A$2:$G$49,2,FALSE())</f>
        <v>31</v>
      </c>
      <c r="I968" s="95" t="n">
        <f aca="false">VLOOKUP(E968,'FWD Curves'!$A$3:$E$40,4,FALSE())</f>
        <v>2.935</v>
      </c>
      <c r="J968" s="86" t="n">
        <f aca="false">(I968-G968)*H968*F968</f>
        <v>-5424.99999999999</v>
      </c>
    </row>
    <row r="969" customFormat="false" ht="12.75" hidden="false" customHeight="false" outlineLevel="0" collapsed="false">
      <c r="A969" s="81" t="n">
        <v>37214</v>
      </c>
      <c r="B969" s="81" t="s">
        <v>38</v>
      </c>
      <c r="C969" s="81" t="s">
        <v>39</v>
      </c>
      <c r="D969" s="83"/>
      <c r="E969" s="23" t="n">
        <v>37347</v>
      </c>
      <c r="F969" s="83" t="n">
        <v>1000</v>
      </c>
      <c r="G969" s="84" t="n">
        <v>3.11</v>
      </c>
      <c r="H969" s="94" t="n">
        <f aca="false">VLOOKUP(E969,Calendar!$A$2:$G$49,2,FALSE())</f>
        <v>30</v>
      </c>
      <c r="I969" s="95" t="n">
        <f aca="false">VLOOKUP(E969,'FWD Curves'!$A$3:$E$40,4,FALSE())</f>
        <v>2.99</v>
      </c>
      <c r="J969" s="86" t="n">
        <f aca="false">(I969-G969)*H969*F969</f>
        <v>-3599.99999999999</v>
      </c>
    </row>
    <row r="970" customFormat="false" ht="12.75" hidden="false" customHeight="false" outlineLevel="0" collapsed="false">
      <c r="A970" s="81" t="n">
        <v>37214</v>
      </c>
      <c r="B970" s="81" t="s">
        <v>38</v>
      </c>
      <c r="C970" s="81" t="s">
        <v>39</v>
      </c>
      <c r="D970" s="83"/>
      <c r="E970" s="23" t="n">
        <v>37377</v>
      </c>
      <c r="F970" s="83" t="n">
        <v>1000</v>
      </c>
      <c r="G970" s="84" t="n">
        <v>3.11</v>
      </c>
      <c r="H970" s="94" t="n">
        <f aca="false">VLOOKUP(E970,Calendar!$A$2:$G$49,2,FALSE())</f>
        <v>31</v>
      </c>
      <c r="I970" s="95" t="n">
        <f aca="false">VLOOKUP(E970,'FWD Curves'!$A$3:$E$40,4,FALSE())</f>
        <v>2.99</v>
      </c>
      <c r="J970" s="86" t="n">
        <f aca="false">(I970-G970)*H970*F970</f>
        <v>-3719.99999999999</v>
      </c>
    </row>
    <row r="971" customFormat="false" ht="12.75" hidden="false" customHeight="false" outlineLevel="0" collapsed="false">
      <c r="A971" s="81" t="n">
        <v>37214</v>
      </c>
      <c r="B971" s="81" t="s">
        <v>38</v>
      </c>
      <c r="C971" s="81" t="s">
        <v>39</v>
      </c>
      <c r="D971" s="83"/>
      <c r="E971" s="23" t="n">
        <v>37408</v>
      </c>
      <c r="F971" s="83" t="n">
        <v>1000</v>
      </c>
      <c r="G971" s="84" t="n">
        <v>3.11</v>
      </c>
      <c r="H971" s="94" t="n">
        <f aca="false">VLOOKUP(E971,Calendar!$A$2:$G$49,2,FALSE())</f>
        <v>30</v>
      </c>
      <c r="I971" s="95" t="n">
        <f aca="false">VLOOKUP(E971,'FWD Curves'!$A$3:$E$40,4,FALSE())</f>
        <v>2.99</v>
      </c>
      <c r="J971" s="86" t="n">
        <f aca="false">(I971-G971)*H971*F971</f>
        <v>-3599.99999999999</v>
      </c>
    </row>
    <row r="972" customFormat="false" ht="12.75" hidden="false" customHeight="false" outlineLevel="0" collapsed="false">
      <c r="A972" s="81" t="n">
        <v>37214</v>
      </c>
      <c r="B972" s="81" t="s">
        <v>38</v>
      </c>
      <c r="C972" s="81" t="s">
        <v>39</v>
      </c>
      <c r="D972" s="83"/>
      <c r="E972" s="23" t="n">
        <v>37438</v>
      </c>
      <c r="F972" s="83" t="n">
        <v>1000</v>
      </c>
      <c r="G972" s="84" t="n">
        <v>3.11</v>
      </c>
      <c r="H972" s="94" t="n">
        <f aca="false">VLOOKUP(E972,Calendar!$A$2:$G$49,2,FALSE())</f>
        <v>31</v>
      </c>
      <c r="I972" s="95" t="n">
        <f aca="false">VLOOKUP(E972,'FWD Curves'!$A$3:$E$40,4,FALSE())</f>
        <v>2.99</v>
      </c>
      <c r="J972" s="86" t="n">
        <f aca="false">(I972-G972)*H972*F972</f>
        <v>-3719.99999999999</v>
      </c>
    </row>
    <row r="973" customFormat="false" ht="12.75" hidden="false" customHeight="false" outlineLevel="0" collapsed="false">
      <c r="A973" s="81" t="n">
        <v>37214</v>
      </c>
      <c r="B973" s="81" t="s">
        <v>38</v>
      </c>
      <c r="C973" s="81" t="s">
        <v>39</v>
      </c>
      <c r="D973" s="83"/>
      <c r="E973" s="23" t="n">
        <v>37469</v>
      </c>
      <c r="F973" s="83" t="n">
        <v>1000</v>
      </c>
      <c r="G973" s="84" t="n">
        <v>3.11</v>
      </c>
      <c r="H973" s="94" t="n">
        <f aca="false">VLOOKUP(E973,Calendar!$A$2:$G$49,2,FALSE())</f>
        <v>31</v>
      </c>
      <c r="I973" s="95" t="n">
        <f aca="false">VLOOKUP(E973,'FWD Curves'!$A$3:$E$40,4,FALSE())</f>
        <v>2.99</v>
      </c>
      <c r="J973" s="86" t="n">
        <f aca="false">(I973-G973)*H973*F973</f>
        <v>-3719.99999999999</v>
      </c>
    </row>
    <row r="974" customFormat="false" ht="12.75" hidden="false" customHeight="false" outlineLevel="0" collapsed="false">
      <c r="A974" s="81" t="n">
        <v>37214</v>
      </c>
      <c r="B974" s="81" t="s">
        <v>38</v>
      </c>
      <c r="C974" s="81" t="s">
        <v>39</v>
      </c>
      <c r="D974" s="83"/>
      <c r="E974" s="23" t="n">
        <v>37500</v>
      </c>
      <c r="F974" s="83" t="n">
        <v>1000</v>
      </c>
      <c r="G974" s="84" t="n">
        <v>3.11</v>
      </c>
      <c r="H974" s="94" t="n">
        <f aca="false">VLOOKUP(E974,Calendar!$A$2:$G$49,2,FALSE())</f>
        <v>30</v>
      </c>
      <c r="I974" s="95" t="n">
        <f aca="false">VLOOKUP(E974,'FWD Curves'!$A$3:$E$40,4,FALSE())</f>
        <v>2.99</v>
      </c>
      <c r="J974" s="86" t="n">
        <f aca="false">(I974-G974)*H974*F974</f>
        <v>-3599.99999999999</v>
      </c>
    </row>
    <row r="975" customFormat="false" ht="12.75" hidden="false" customHeight="false" outlineLevel="0" collapsed="false">
      <c r="A975" s="81" t="n">
        <v>37214</v>
      </c>
      <c r="B975" s="81" t="s">
        <v>38</v>
      </c>
      <c r="C975" s="81" t="s">
        <v>39</v>
      </c>
      <c r="D975" s="83"/>
      <c r="E975" s="23" t="n">
        <v>37530</v>
      </c>
      <c r="F975" s="83" t="n">
        <v>1000</v>
      </c>
      <c r="G975" s="84" t="n">
        <v>3.11</v>
      </c>
      <c r="H975" s="94" t="n">
        <f aca="false">VLOOKUP(E975,Calendar!$A$2:$G$49,2,FALSE())</f>
        <v>31</v>
      </c>
      <c r="I975" s="95" t="n">
        <f aca="false">VLOOKUP(E975,'FWD Curves'!$A$3:$E$40,4,FALSE())</f>
        <v>2.99</v>
      </c>
      <c r="J975" s="86" t="n">
        <f aca="false">(I975-G975)*H975*F975</f>
        <v>-3719.99999999999</v>
      </c>
    </row>
    <row r="976" customFormat="false" ht="12.75" hidden="false" customHeight="false" outlineLevel="0" collapsed="false">
      <c r="A976" s="81" t="n">
        <v>37214</v>
      </c>
      <c r="B976" s="81" t="s">
        <v>38</v>
      </c>
      <c r="C976" s="81" t="s">
        <v>39</v>
      </c>
      <c r="D976" s="83"/>
      <c r="E976" s="23" t="n">
        <v>37561</v>
      </c>
      <c r="F976" s="83" t="n">
        <v>1000</v>
      </c>
      <c r="G976" s="84" t="n">
        <v>3.11</v>
      </c>
      <c r="H976" s="94" t="n">
        <f aca="false">VLOOKUP(E976,Calendar!$A$2:$G$49,2,FALSE())</f>
        <v>30</v>
      </c>
      <c r="I976" s="95" t="n">
        <f aca="false">VLOOKUP(E976,'FWD Curves'!$A$3:$E$40,4,FALSE())</f>
        <v>3.24</v>
      </c>
      <c r="J976" s="86" t="n">
        <f aca="false">(I976-G976)*H976*F976</f>
        <v>3900.00000000001</v>
      </c>
    </row>
    <row r="977" customFormat="false" ht="12.75" hidden="false" customHeight="false" outlineLevel="0" collapsed="false">
      <c r="A977" s="81" t="n">
        <v>37214</v>
      </c>
      <c r="B977" s="81" t="s">
        <v>38</v>
      </c>
      <c r="C977" s="81" t="s">
        <v>39</v>
      </c>
      <c r="D977" s="83"/>
      <c r="E977" s="23" t="n">
        <v>37591</v>
      </c>
      <c r="F977" s="83" t="n">
        <v>1000</v>
      </c>
      <c r="G977" s="84" t="n">
        <v>3.11</v>
      </c>
      <c r="H977" s="94" t="n">
        <f aca="false">VLOOKUP(E977,Calendar!$A$2:$G$49,2,FALSE())</f>
        <v>31</v>
      </c>
      <c r="I977" s="95" t="n">
        <f aca="false">VLOOKUP(E977,'FWD Curves'!$A$3:$E$40,4,FALSE())</f>
        <v>3.42</v>
      </c>
      <c r="J977" s="86" t="n">
        <f aca="false">(I977-G977)*H977*F977</f>
        <v>9610</v>
      </c>
    </row>
    <row r="978" customFormat="false" ht="12.75" hidden="false" customHeight="false" outlineLevel="0" collapsed="false">
      <c r="A978" s="81" t="n">
        <v>37214</v>
      </c>
      <c r="B978" s="81" t="s">
        <v>38</v>
      </c>
      <c r="C978" s="81" t="s">
        <v>39</v>
      </c>
      <c r="D978" s="83"/>
      <c r="E978" s="23" t="n">
        <v>37226</v>
      </c>
      <c r="F978" s="83" t="n">
        <v>10000</v>
      </c>
      <c r="G978" s="84" t="n">
        <v>2.775</v>
      </c>
      <c r="H978" s="94" t="n">
        <f aca="false">VLOOKUP(E978,Calendar!$A$2:$G$49,2,FALSE())</f>
        <v>31</v>
      </c>
      <c r="I978" s="95" t="n">
        <f aca="false">VLOOKUP(E978,'FWD Curves'!$A$3:$E$40,4,FALSE())</f>
        <v>2.606</v>
      </c>
      <c r="J978" s="86" t="n">
        <f aca="false">(I978-G978)*H978*F978</f>
        <v>-52390</v>
      </c>
    </row>
    <row r="979" customFormat="false" ht="12.75" hidden="false" customHeight="false" outlineLevel="0" collapsed="false">
      <c r="A979" s="81" t="n">
        <v>37214</v>
      </c>
      <c r="B979" s="81" t="s">
        <v>38</v>
      </c>
      <c r="C979" s="81" t="s">
        <v>39</v>
      </c>
      <c r="D979" s="83"/>
      <c r="E979" s="23" t="n">
        <v>37257</v>
      </c>
      <c r="F979" s="83" t="n">
        <v>2500</v>
      </c>
      <c r="G979" s="84" t="n">
        <v>3.12</v>
      </c>
      <c r="H979" s="94" t="n">
        <f aca="false">VLOOKUP(E979,Calendar!$A$2:$G$49,2,FALSE())</f>
        <v>31</v>
      </c>
      <c r="I979" s="95" t="n">
        <f aca="false">VLOOKUP(E979,'FWD Curves'!$A$3:$E$40,4,FALSE())</f>
        <v>2.915</v>
      </c>
      <c r="J979" s="86" t="n">
        <f aca="false">(I979-G979)*H979*F979</f>
        <v>-15887.5</v>
      </c>
    </row>
    <row r="980" customFormat="false" ht="12.75" hidden="false" customHeight="false" outlineLevel="0" collapsed="false">
      <c r="A980" s="81" t="n">
        <v>37214</v>
      </c>
      <c r="B980" s="81" t="s">
        <v>38</v>
      </c>
      <c r="C980" s="81" t="s">
        <v>39</v>
      </c>
      <c r="D980" s="83"/>
      <c r="E980" s="23" t="n">
        <v>37288</v>
      </c>
      <c r="F980" s="83" t="n">
        <v>2500</v>
      </c>
      <c r="G980" s="84" t="n">
        <v>3.12</v>
      </c>
      <c r="H980" s="94" t="n">
        <f aca="false">VLOOKUP(E980,Calendar!$A$2:$G$49,2,FALSE())</f>
        <v>28</v>
      </c>
      <c r="I980" s="95" t="n">
        <f aca="false">VLOOKUP(E980,'FWD Curves'!$A$3:$E$40,4,FALSE())</f>
        <v>2.97</v>
      </c>
      <c r="J980" s="86" t="n">
        <f aca="false">(I980-G980)*H980*F980</f>
        <v>-10500</v>
      </c>
    </row>
    <row r="981" customFormat="false" ht="12.75" hidden="false" customHeight="false" outlineLevel="0" collapsed="false">
      <c r="A981" s="81" t="n">
        <v>37214</v>
      </c>
      <c r="B981" s="81" t="s">
        <v>38</v>
      </c>
      <c r="C981" s="81" t="s">
        <v>39</v>
      </c>
      <c r="D981" s="83"/>
      <c r="E981" s="23" t="n">
        <v>37316</v>
      </c>
      <c r="F981" s="83" t="n">
        <v>2500</v>
      </c>
      <c r="G981" s="84" t="n">
        <v>3.12</v>
      </c>
      <c r="H981" s="94" t="n">
        <f aca="false">VLOOKUP(E981,Calendar!$A$2:$G$49,2,FALSE())</f>
        <v>31</v>
      </c>
      <c r="I981" s="95" t="n">
        <f aca="false">VLOOKUP(E981,'FWD Curves'!$A$3:$E$40,4,FALSE())</f>
        <v>2.935</v>
      </c>
      <c r="J981" s="86" t="n">
        <f aca="false">(I981-G981)*H981*F981</f>
        <v>-14337.5</v>
      </c>
    </row>
    <row r="982" customFormat="false" ht="12.75" hidden="false" customHeight="false" outlineLevel="0" collapsed="false">
      <c r="A982" s="81" t="n">
        <v>37214</v>
      </c>
      <c r="B982" s="81" t="s">
        <v>38</v>
      </c>
      <c r="C982" s="81" t="s">
        <v>39</v>
      </c>
      <c r="D982" s="83"/>
      <c r="E982" s="23" t="n">
        <v>37347</v>
      </c>
      <c r="F982" s="83" t="n">
        <v>2500</v>
      </c>
      <c r="G982" s="84" t="n">
        <v>3.12</v>
      </c>
      <c r="H982" s="94" t="n">
        <f aca="false">VLOOKUP(E982,Calendar!$A$2:$G$49,2,FALSE())</f>
        <v>30</v>
      </c>
      <c r="I982" s="95" t="n">
        <f aca="false">VLOOKUP(E982,'FWD Curves'!$A$3:$E$40,4,FALSE())</f>
        <v>2.99</v>
      </c>
      <c r="J982" s="86" t="n">
        <f aca="false">(I982-G982)*H982*F982</f>
        <v>-9749.99999999999</v>
      </c>
    </row>
    <row r="983" customFormat="false" ht="12.75" hidden="false" customHeight="false" outlineLevel="0" collapsed="false">
      <c r="A983" s="81" t="n">
        <v>37214</v>
      </c>
      <c r="B983" s="81" t="s">
        <v>38</v>
      </c>
      <c r="C983" s="81" t="s">
        <v>39</v>
      </c>
      <c r="D983" s="83"/>
      <c r="E983" s="23" t="n">
        <v>37377</v>
      </c>
      <c r="F983" s="83" t="n">
        <v>2500</v>
      </c>
      <c r="G983" s="84" t="n">
        <v>3.12</v>
      </c>
      <c r="H983" s="94" t="n">
        <f aca="false">VLOOKUP(E983,Calendar!$A$2:$G$49,2,FALSE())</f>
        <v>31</v>
      </c>
      <c r="I983" s="95" t="n">
        <f aca="false">VLOOKUP(E983,'FWD Curves'!$A$3:$E$40,4,FALSE())</f>
        <v>2.99</v>
      </c>
      <c r="J983" s="86" t="n">
        <f aca="false">(I983-G983)*H983*F983</f>
        <v>-10075</v>
      </c>
    </row>
    <row r="984" customFormat="false" ht="12.75" hidden="false" customHeight="false" outlineLevel="0" collapsed="false">
      <c r="A984" s="81" t="n">
        <v>37214</v>
      </c>
      <c r="B984" s="81" t="s">
        <v>38</v>
      </c>
      <c r="C984" s="81" t="s">
        <v>39</v>
      </c>
      <c r="D984" s="83"/>
      <c r="E984" s="23" t="n">
        <v>37408</v>
      </c>
      <c r="F984" s="83" t="n">
        <v>2500</v>
      </c>
      <c r="G984" s="84" t="n">
        <v>3.12</v>
      </c>
      <c r="H984" s="94" t="n">
        <f aca="false">VLOOKUP(E984,Calendar!$A$2:$G$49,2,FALSE())</f>
        <v>30</v>
      </c>
      <c r="I984" s="95" t="n">
        <f aca="false">VLOOKUP(E984,'FWD Curves'!$A$3:$E$40,4,FALSE())</f>
        <v>2.99</v>
      </c>
      <c r="J984" s="86" t="n">
        <f aca="false">(I984-G984)*H984*F984</f>
        <v>-9749.99999999999</v>
      </c>
    </row>
    <row r="985" customFormat="false" ht="12.75" hidden="false" customHeight="false" outlineLevel="0" collapsed="false">
      <c r="A985" s="81" t="n">
        <v>37214</v>
      </c>
      <c r="B985" s="81" t="s">
        <v>38</v>
      </c>
      <c r="C985" s="81" t="s">
        <v>39</v>
      </c>
      <c r="D985" s="83"/>
      <c r="E985" s="23" t="n">
        <v>37438</v>
      </c>
      <c r="F985" s="83" t="n">
        <v>2500</v>
      </c>
      <c r="G985" s="84" t="n">
        <v>3.12</v>
      </c>
      <c r="H985" s="94" t="n">
        <f aca="false">VLOOKUP(E985,Calendar!$A$2:$G$49,2,FALSE())</f>
        <v>31</v>
      </c>
      <c r="I985" s="95" t="n">
        <f aca="false">VLOOKUP(E985,'FWD Curves'!$A$3:$E$40,4,FALSE())</f>
        <v>2.99</v>
      </c>
      <c r="J985" s="86" t="n">
        <f aca="false">(I985-G985)*H985*F985</f>
        <v>-10075</v>
      </c>
    </row>
    <row r="986" customFormat="false" ht="12.75" hidden="false" customHeight="false" outlineLevel="0" collapsed="false">
      <c r="A986" s="81" t="n">
        <v>37214</v>
      </c>
      <c r="B986" s="81" t="s">
        <v>38</v>
      </c>
      <c r="C986" s="81" t="s">
        <v>39</v>
      </c>
      <c r="D986" s="83"/>
      <c r="E986" s="23" t="n">
        <v>37469</v>
      </c>
      <c r="F986" s="83" t="n">
        <v>2500</v>
      </c>
      <c r="G986" s="84" t="n">
        <v>3.12</v>
      </c>
      <c r="H986" s="94" t="n">
        <f aca="false">VLOOKUP(E986,Calendar!$A$2:$G$49,2,FALSE())</f>
        <v>31</v>
      </c>
      <c r="I986" s="95" t="n">
        <f aca="false">VLOOKUP(E986,'FWD Curves'!$A$3:$E$40,4,FALSE())</f>
        <v>2.99</v>
      </c>
      <c r="J986" s="86" t="n">
        <f aca="false">(I986-G986)*H986*F986</f>
        <v>-10075</v>
      </c>
    </row>
    <row r="987" customFormat="false" ht="12.75" hidden="false" customHeight="false" outlineLevel="0" collapsed="false">
      <c r="A987" s="81" t="n">
        <v>37214</v>
      </c>
      <c r="B987" s="81" t="s">
        <v>38</v>
      </c>
      <c r="C987" s="81" t="s">
        <v>39</v>
      </c>
      <c r="D987" s="83"/>
      <c r="E987" s="23" t="n">
        <v>37500</v>
      </c>
      <c r="F987" s="83" t="n">
        <v>2500</v>
      </c>
      <c r="G987" s="84" t="n">
        <v>3.12</v>
      </c>
      <c r="H987" s="94" t="n">
        <f aca="false">VLOOKUP(E987,Calendar!$A$2:$G$49,2,FALSE())</f>
        <v>30</v>
      </c>
      <c r="I987" s="95" t="n">
        <f aca="false">VLOOKUP(E987,'FWD Curves'!$A$3:$E$40,4,FALSE())</f>
        <v>2.99</v>
      </c>
      <c r="J987" s="86" t="n">
        <f aca="false">(I987-G987)*H987*F987</f>
        <v>-9749.99999999999</v>
      </c>
    </row>
    <row r="988" customFormat="false" ht="12.75" hidden="false" customHeight="false" outlineLevel="0" collapsed="false">
      <c r="A988" s="81" t="n">
        <v>37214</v>
      </c>
      <c r="B988" s="81" t="s">
        <v>38</v>
      </c>
      <c r="C988" s="81" t="s">
        <v>39</v>
      </c>
      <c r="D988" s="83"/>
      <c r="E988" s="23" t="n">
        <v>37530</v>
      </c>
      <c r="F988" s="83" t="n">
        <v>2500</v>
      </c>
      <c r="G988" s="84" t="n">
        <v>3.12</v>
      </c>
      <c r="H988" s="94" t="n">
        <f aca="false">VLOOKUP(E988,Calendar!$A$2:$G$49,2,FALSE())</f>
        <v>31</v>
      </c>
      <c r="I988" s="95" t="n">
        <f aca="false">VLOOKUP(E988,'FWD Curves'!$A$3:$E$40,4,FALSE())</f>
        <v>2.99</v>
      </c>
      <c r="J988" s="86" t="n">
        <f aca="false">(I988-G988)*H988*F988</f>
        <v>-10075</v>
      </c>
    </row>
    <row r="989" customFormat="false" ht="12.75" hidden="false" customHeight="false" outlineLevel="0" collapsed="false">
      <c r="A989" s="81" t="n">
        <v>37214</v>
      </c>
      <c r="B989" s="81" t="s">
        <v>38</v>
      </c>
      <c r="C989" s="81" t="s">
        <v>39</v>
      </c>
      <c r="D989" s="83"/>
      <c r="E989" s="23" t="n">
        <v>37561</v>
      </c>
      <c r="F989" s="83" t="n">
        <v>2500</v>
      </c>
      <c r="G989" s="84" t="n">
        <v>3.12</v>
      </c>
      <c r="H989" s="94" t="n">
        <f aca="false">VLOOKUP(E989,Calendar!$A$2:$G$49,2,FALSE())</f>
        <v>30</v>
      </c>
      <c r="I989" s="95" t="n">
        <f aca="false">VLOOKUP(E989,'FWD Curves'!$A$3:$E$40,4,FALSE())</f>
        <v>3.24</v>
      </c>
      <c r="J989" s="86" t="n">
        <f aca="false">(I989-G989)*H989*F989</f>
        <v>9000.00000000001</v>
      </c>
    </row>
    <row r="990" customFormat="false" ht="12.75" hidden="false" customHeight="false" outlineLevel="0" collapsed="false">
      <c r="A990" s="81" t="n">
        <v>37214</v>
      </c>
      <c r="B990" s="81" t="s">
        <v>38</v>
      </c>
      <c r="C990" s="81" t="s">
        <v>39</v>
      </c>
      <c r="D990" s="83"/>
      <c r="E990" s="23" t="n">
        <v>37591</v>
      </c>
      <c r="F990" s="83" t="n">
        <v>2500</v>
      </c>
      <c r="G990" s="84" t="n">
        <v>3.12</v>
      </c>
      <c r="H990" s="94" t="n">
        <f aca="false">VLOOKUP(E990,Calendar!$A$2:$G$49,2,FALSE())</f>
        <v>31</v>
      </c>
      <c r="I990" s="95" t="n">
        <f aca="false">VLOOKUP(E990,'FWD Curves'!$A$3:$E$40,4,FALSE())</f>
        <v>3.42</v>
      </c>
      <c r="J990" s="86" t="n">
        <f aca="false">(I990-G990)*H990*F990</f>
        <v>23250</v>
      </c>
    </row>
    <row r="991" customFormat="false" ht="12.75" hidden="false" customHeight="false" outlineLevel="0" collapsed="false">
      <c r="A991" s="81" t="n">
        <v>37214</v>
      </c>
      <c r="B991" s="81" t="s">
        <v>38</v>
      </c>
      <c r="C991" s="81" t="s">
        <v>39</v>
      </c>
      <c r="D991" s="83"/>
      <c r="E991" s="23" t="n">
        <v>37257</v>
      </c>
      <c r="F991" s="83" t="n">
        <v>2500</v>
      </c>
      <c r="G991" s="84" t="n">
        <v>3.17</v>
      </c>
      <c r="H991" s="94" t="n">
        <f aca="false">VLOOKUP(E991,Calendar!$A$2:$G$49,2,FALSE())</f>
        <v>31</v>
      </c>
      <c r="I991" s="95" t="n">
        <f aca="false">VLOOKUP(E991,'FWD Curves'!$A$3:$E$40,4,FALSE())</f>
        <v>2.915</v>
      </c>
      <c r="J991" s="86" t="n">
        <f aca="false">(I991-G991)*H991*F991</f>
        <v>-19762.5</v>
      </c>
    </row>
    <row r="992" customFormat="false" ht="12.75" hidden="false" customHeight="false" outlineLevel="0" collapsed="false">
      <c r="A992" s="81" t="n">
        <v>37214</v>
      </c>
      <c r="B992" s="81" t="s">
        <v>38</v>
      </c>
      <c r="C992" s="81" t="s">
        <v>39</v>
      </c>
      <c r="D992" s="83"/>
      <c r="E992" s="23" t="n">
        <v>37288</v>
      </c>
      <c r="F992" s="83" t="n">
        <v>2500</v>
      </c>
      <c r="G992" s="84" t="n">
        <v>3.17</v>
      </c>
      <c r="H992" s="94" t="n">
        <f aca="false">VLOOKUP(E992,Calendar!$A$2:$G$49,2,FALSE())</f>
        <v>28</v>
      </c>
      <c r="I992" s="95" t="n">
        <f aca="false">VLOOKUP(E992,'FWD Curves'!$A$3:$E$40,4,FALSE())</f>
        <v>2.97</v>
      </c>
      <c r="J992" s="86" t="n">
        <f aca="false">(I992-G992)*H992*F992</f>
        <v>-14000</v>
      </c>
    </row>
    <row r="993" customFormat="false" ht="12.75" hidden="false" customHeight="false" outlineLevel="0" collapsed="false">
      <c r="A993" s="81" t="n">
        <v>37214</v>
      </c>
      <c r="B993" s="81" t="s">
        <v>38</v>
      </c>
      <c r="C993" s="81" t="s">
        <v>39</v>
      </c>
      <c r="D993" s="83"/>
      <c r="E993" s="23" t="n">
        <v>37316</v>
      </c>
      <c r="F993" s="83" t="n">
        <v>2500</v>
      </c>
      <c r="G993" s="84" t="n">
        <v>3.17</v>
      </c>
      <c r="H993" s="94" t="n">
        <f aca="false">VLOOKUP(E993,Calendar!$A$2:$G$49,2,FALSE())</f>
        <v>31</v>
      </c>
      <c r="I993" s="95" t="n">
        <f aca="false">VLOOKUP(E993,'FWD Curves'!$A$3:$E$40,4,FALSE())</f>
        <v>2.935</v>
      </c>
      <c r="J993" s="86" t="n">
        <f aca="false">(I993-G993)*H993*F993</f>
        <v>-18212.5</v>
      </c>
    </row>
    <row r="994" customFormat="false" ht="12.75" hidden="false" customHeight="false" outlineLevel="0" collapsed="false">
      <c r="A994" s="81" t="n">
        <v>37214</v>
      </c>
      <c r="B994" s="81" t="s">
        <v>38</v>
      </c>
      <c r="C994" s="81" t="s">
        <v>39</v>
      </c>
      <c r="D994" s="83"/>
      <c r="E994" s="23" t="n">
        <v>37347</v>
      </c>
      <c r="F994" s="83" t="n">
        <v>2500</v>
      </c>
      <c r="G994" s="84" t="n">
        <v>3.17</v>
      </c>
      <c r="H994" s="94" t="n">
        <f aca="false">VLOOKUP(E994,Calendar!$A$2:$G$49,2,FALSE())</f>
        <v>30</v>
      </c>
      <c r="I994" s="95" t="n">
        <f aca="false">VLOOKUP(E994,'FWD Curves'!$A$3:$E$40,4,FALSE())</f>
        <v>2.99</v>
      </c>
      <c r="J994" s="86" t="n">
        <f aca="false">(I994-G994)*H994*F994</f>
        <v>-13500</v>
      </c>
    </row>
    <row r="995" customFormat="false" ht="12.75" hidden="false" customHeight="false" outlineLevel="0" collapsed="false">
      <c r="A995" s="81" t="n">
        <v>37214</v>
      </c>
      <c r="B995" s="81" t="s">
        <v>38</v>
      </c>
      <c r="C995" s="81" t="s">
        <v>39</v>
      </c>
      <c r="D995" s="83"/>
      <c r="E995" s="23" t="n">
        <v>37377</v>
      </c>
      <c r="F995" s="83" t="n">
        <v>2500</v>
      </c>
      <c r="G995" s="84" t="n">
        <v>3.17</v>
      </c>
      <c r="H995" s="94" t="n">
        <f aca="false">VLOOKUP(E995,Calendar!$A$2:$G$49,2,FALSE())</f>
        <v>31</v>
      </c>
      <c r="I995" s="95" t="n">
        <f aca="false">VLOOKUP(E995,'FWD Curves'!$A$3:$E$40,4,FALSE())</f>
        <v>2.99</v>
      </c>
      <c r="J995" s="86" t="n">
        <f aca="false">(I995-G995)*H995*F995</f>
        <v>-13950</v>
      </c>
    </row>
    <row r="996" customFormat="false" ht="12.75" hidden="false" customHeight="false" outlineLevel="0" collapsed="false">
      <c r="A996" s="81" t="n">
        <v>37214</v>
      </c>
      <c r="B996" s="81" t="s">
        <v>38</v>
      </c>
      <c r="C996" s="81" t="s">
        <v>39</v>
      </c>
      <c r="D996" s="83"/>
      <c r="E996" s="23" t="n">
        <v>37408</v>
      </c>
      <c r="F996" s="83" t="n">
        <v>2500</v>
      </c>
      <c r="G996" s="84" t="n">
        <v>3.17</v>
      </c>
      <c r="H996" s="94" t="n">
        <f aca="false">VLOOKUP(E996,Calendar!$A$2:$G$49,2,FALSE())</f>
        <v>30</v>
      </c>
      <c r="I996" s="95" t="n">
        <f aca="false">VLOOKUP(E996,'FWD Curves'!$A$3:$E$40,4,FALSE())</f>
        <v>2.99</v>
      </c>
      <c r="J996" s="86" t="n">
        <f aca="false">(I996-G996)*H996*F996</f>
        <v>-13500</v>
      </c>
    </row>
    <row r="997" customFormat="false" ht="12.75" hidden="false" customHeight="false" outlineLevel="0" collapsed="false">
      <c r="A997" s="81" t="n">
        <v>37214</v>
      </c>
      <c r="B997" s="81" t="s">
        <v>38</v>
      </c>
      <c r="C997" s="81" t="s">
        <v>39</v>
      </c>
      <c r="D997" s="83"/>
      <c r="E997" s="23" t="n">
        <v>37438</v>
      </c>
      <c r="F997" s="83" t="n">
        <v>2500</v>
      </c>
      <c r="G997" s="84" t="n">
        <v>3.17</v>
      </c>
      <c r="H997" s="94" t="n">
        <f aca="false">VLOOKUP(E997,Calendar!$A$2:$G$49,2,FALSE())</f>
        <v>31</v>
      </c>
      <c r="I997" s="95" t="n">
        <f aca="false">VLOOKUP(E997,'FWD Curves'!$A$3:$E$40,4,FALSE())</f>
        <v>2.99</v>
      </c>
      <c r="J997" s="86" t="n">
        <f aca="false">(I997-G997)*H997*F997</f>
        <v>-13950</v>
      </c>
    </row>
    <row r="998" customFormat="false" ht="12.75" hidden="false" customHeight="false" outlineLevel="0" collapsed="false">
      <c r="A998" s="81" t="n">
        <v>37214</v>
      </c>
      <c r="B998" s="81" t="s">
        <v>38</v>
      </c>
      <c r="C998" s="81" t="s">
        <v>39</v>
      </c>
      <c r="D998" s="83"/>
      <c r="E998" s="23" t="n">
        <v>37469</v>
      </c>
      <c r="F998" s="83" t="n">
        <v>2500</v>
      </c>
      <c r="G998" s="84" t="n">
        <v>3.17</v>
      </c>
      <c r="H998" s="94" t="n">
        <f aca="false">VLOOKUP(E998,Calendar!$A$2:$G$49,2,FALSE())</f>
        <v>31</v>
      </c>
      <c r="I998" s="95" t="n">
        <f aca="false">VLOOKUP(E998,'FWD Curves'!$A$3:$E$40,4,FALSE())</f>
        <v>2.99</v>
      </c>
      <c r="J998" s="86" t="n">
        <f aca="false">(I998-G998)*H998*F998</f>
        <v>-13950</v>
      </c>
    </row>
    <row r="999" customFormat="false" ht="12.75" hidden="false" customHeight="false" outlineLevel="0" collapsed="false">
      <c r="A999" s="81" t="n">
        <v>37214</v>
      </c>
      <c r="B999" s="81" t="s">
        <v>38</v>
      </c>
      <c r="C999" s="81" t="s">
        <v>39</v>
      </c>
      <c r="D999" s="83"/>
      <c r="E999" s="23" t="n">
        <v>37500</v>
      </c>
      <c r="F999" s="83" t="n">
        <v>2500</v>
      </c>
      <c r="G999" s="84" t="n">
        <v>3.17</v>
      </c>
      <c r="H999" s="94" t="n">
        <f aca="false">VLOOKUP(E999,Calendar!$A$2:$G$49,2,FALSE())</f>
        <v>30</v>
      </c>
      <c r="I999" s="95" t="n">
        <f aca="false">VLOOKUP(E999,'FWD Curves'!$A$3:$E$40,4,FALSE())</f>
        <v>2.99</v>
      </c>
      <c r="J999" s="86" t="n">
        <f aca="false">(I999-G999)*H999*F999</f>
        <v>-13500</v>
      </c>
    </row>
    <row r="1000" customFormat="false" ht="12.75" hidden="false" customHeight="false" outlineLevel="0" collapsed="false">
      <c r="A1000" s="81" t="n">
        <v>37214</v>
      </c>
      <c r="B1000" s="81" t="s">
        <v>38</v>
      </c>
      <c r="C1000" s="81" t="s">
        <v>39</v>
      </c>
      <c r="D1000" s="83"/>
      <c r="E1000" s="23" t="n">
        <v>37530</v>
      </c>
      <c r="F1000" s="83" t="n">
        <v>2500</v>
      </c>
      <c r="G1000" s="84" t="n">
        <v>3.17</v>
      </c>
      <c r="H1000" s="94" t="n">
        <f aca="false">VLOOKUP(E1000,Calendar!$A$2:$G$49,2,FALSE())</f>
        <v>31</v>
      </c>
      <c r="I1000" s="95" t="n">
        <f aca="false">VLOOKUP(E1000,'FWD Curves'!$A$3:$E$40,4,FALSE())</f>
        <v>2.99</v>
      </c>
      <c r="J1000" s="86" t="n">
        <f aca="false">(I1000-G1000)*H1000*F1000</f>
        <v>-13950</v>
      </c>
    </row>
    <row r="1001" customFormat="false" ht="12.75" hidden="false" customHeight="false" outlineLevel="0" collapsed="false">
      <c r="A1001" s="81" t="n">
        <v>37214</v>
      </c>
      <c r="B1001" s="81" t="s">
        <v>38</v>
      </c>
      <c r="C1001" s="81" t="s">
        <v>39</v>
      </c>
      <c r="D1001" s="83"/>
      <c r="E1001" s="23" t="n">
        <v>37561</v>
      </c>
      <c r="F1001" s="83" t="n">
        <v>2500</v>
      </c>
      <c r="G1001" s="84" t="n">
        <v>3.17</v>
      </c>
      <c r="H1001" s="94" t="n">
        <f aca="false">VLOOKUP(E1001,Calendar!$A$2:$G$49,2,FALSE())</f>
        <v>30</v>
      </c>
      <c r="I1001" s="95" t="n">
        <f aca="false">VLOOKUP(E1001,'FWD Curves'!$A$3:$E$40,4,FALSE())</f>
        <v>3.24</v>
      </c>
      <c r="J1001" s="86" t="n">
        <f aca="false">(I1001-G1001)*H1001*F1001</f>
        <v>5250.00000000002</v>
      </c>
    </row>
    <row r="1002" customFormat="false" ht="12.75" hidden="false" customHeight="false" outlineLevel="0" collapsed="false">
      <c r="A1002" s="81" t="n">
        <v>37214</v>
      </c>
      <c r="B1002" s="81" t="s">
        <v>38</v>
      </c>
      <c r="C1002" s="81" t="s">
        <v>39</v>
      </c>
      <c r="D1002" s="83"/>
      <c r="E1002" s="23" t="n">
        <v>37591</v>
      </c>
      <c r="F1002" s="83" t="n">
        <v>2500</v>
      </c>
      <c r="G1002" s="84" t="n">
        <v>3.17</v>
      </c>
      <c r="H1002" s="94" t="n">
        <f aca="false">VLOOKUP(E1002,Calendar!$A$2:$G$49,2,FALSE())</f>
        <v>31</v>
      </c>
      <c r="I1002" s="95" t="n">
        <f aca="false">VLOOKUP(E1002,'FWD Curves'!$A$3:$E$40,4,FALSE())</f>
        <v>3.42</v>
      </c>
      <c r="J1002" s="86" t="n">
        <f aca="false">(I1002-G1002)*H1002*F1002</f>
        <v>19375</v>
      </c>
    </row>
    <row r="1003" customFormat="false" ht="12.75" hidden="false" customHeight="false" outlineLevel="0" collapsed="false">
      <c r="A1003" s="81" t="n">
        <v>37214</v>
      </c>
      <c r="B1003" s="81" t="s">
        <v>38</v>
      </c>
      <c r="C1003" s="81" t="s">
        <v>39</v>
      </c>
      <c r="D1003" s="83"/>
      <c r="E1003" s="23" t="n">
        <v>37226</v>
      </c>
      <c r="F1003" s="83" t="n">
        <v>5000</v>
      </c>
      <c r="G1003" s="84" t="n">
        <v>2.8</v>
      </c>
      <c r="H1003" s="94" t="n">
        <f aca="false">VLOOKUP(E1003,Calendar!$A$2:$G$49,2,FALSE())</f>
        <v>31</v>
      </c>
      <c r="I1003" s="95" t="n">
        <f aca="false">VLOOKUP(E1003,'FWD Curves'!$A$3:$E$40,4,FALSE())</f>
        <v>2.606</v>
      </c>
      <c r="J1003" s="86" t="n">
        <f aca="false">(I1003-G1003)*H1003*F1003</f>
        <v>-30070</v>
      </c>
    </row>
    <row r="1004" customFormat="false" ht="12.75" hidden="false" customHeight="false" outlineLevel="0" collapsed="false">
      <c r="A1004" s="81" t="n">
        <v>37214</v>
      </c>
      <c r="B1004" s="81" t="s">
        <v>38</v>
      </c>
      <c r="C1004" s="81" t="s">
        <v>39</v>
      </c>
      <c r="D1004" s="83"/>
      <c r="E1004" s="23" t="n">
        <v>37257</v>
      </c>
      <c r="F1004" s="83" t="n">
        <v>-1000</v>
      </c>
      <c r="G1004" s="84" t="n">
        <v>3.185</v>
      </c>
      <c r="H1004" s="94" t="n">
        <f aca="false">VLOOKUP(E1004,Calendar!$A$2:$G$49,2,FALSE())</f>
        <v>31</v>
      </c>
      <c r="I1004" s="95" t="n">
        <f aca="false">VLOOKUP(E1004,'FWD Curves'!$A$3:$E$40,4,FALSE())</f>
        <v>2.915</v>
      </c>
      <c r="J1004" s="86" t="n">
        <f aca="false">(I1004-G1004)*H1004*F1004</f>
        <v>8370</v>
      </c>
    </row>
    <row r="1005" customFormat="false" ht="12.75" hidden="false" customHeight="false" outlineLevel="0" collapsed="false">
      <c r="A1005" s="81" t="n">
        <v>37214</v>
      </c>
      <c r="B1005" s="81" t="s">
        <v>38</v>
      </c>
      <c r="C1005" s="81" t="s">
        <v>39</v>
      </c>
      <c r="D1005" s="83"/>
      <c r="E1005" s="23" t="n">
        <v>37288</v>
      </c>
      <c r="F1005" s="83" t="n">
        <v>-1000</v>
      </c>
      <c r="G1005" s="84" t="n">
        <v>3.185</v>
      </c>
      <c r="H1005" s="94" t="n">
        <f aca="false">VLOOKUP(E1005,Calendar!$A$2:$G$49,2,FALSE())</f>
        <v>28</v>
      </c>
      <c r="I1005" s="95" t="n">
        <f aca="false">VLOOKUP(E1005,'FWD Curves'!$A$3:$E$40,4,FALSE())</f>
        <v>2.97</v>
      </c>
      <c r="J1005" s="86" t="n">
        <f aca="false">(I1005-G1005)*H1005*F1005</f>
        <v>6020</v>
      </c>
    </row>
    <row r="1006" customFormat="false" ht="12.75" hidden="false" customHeight="false" outlineLevel="0" collapsed="false">
      <c r="A1006" s="81" t="n">
        <v>37214</v>
      </c>
      <c r="B1006" s="81" t="s">
        <v>38</v>
      </c>
      <c r="C1006" s="81" t="s">
        <v>39</v>
      </c>
      <c r="D1006" s="83"/>
      <c r="E1006" s="23" t="n">
        <v>37316</v>
      </c>
      <c r="F1006" s="83" t="n">
        <v>-1000</v>
      </c>
      <c r="G1006" s="84" t="n">
        <v>3.185</v>
      </c>
      <c r="H1006" s="94" t="n">
        <f aca="false">VLOOKUP(E1006,Calendar!$A$2:$G$49,2,FALSE())</f>
        <v>31</v>
      </c>
      <c r="I1006" s="95" t="n">
        <f aca="false">VLOOKUP(E1006,'FWD Curves'!$A$3:$E$40,4,FALSE())</f>
        <v>2.935</v>
      </c>
      <c r="J1006" s="86" t="n">
        <f aca="false">(I1006-G1006)*H1006*F1006</f>
        <v>7750</v>
      </c>
    </row>
    <row r="1007" customFormat="false" ht="12.75" hidden="false" customHeight="false" outlineLevel="0" collapsed="false">
      <c r="A1007" s="81" t="n">
        <v>37214</v>
      </c>
      <c r="B1007" s="81" t="s">
        <v>38</v>
      </c>
      <c r="C1007" s="81" t="s">
        <v>39</v>
      </c>
      <c r="D1007" s="83"/>
      <c r="E1007" s="23" t="n">
        <v>37347</v>
      </c>
      <c r="F1007" s="83" t="n">
        <v>-1000</v>
      </c>
      <c r="G1007" s="84" t="n">
        <v>3.185</v>
      </c>
      <c r="H1007" s="94" t="n">
        <f aca="false">VLOOKUP(E1007,Calendar!$A$2:$G$49,2,FALSE())</f>
        <v>30</v>
      </c>
      <c r="I1007" s="95" t="n">
        <f aca="false">VLOOKUP(E1007,'FWD Curves'!$A$3:$E$40,4,FALSE())</f>
        <v>2.99</v>
      </c>
      <c r="J1007" s="86" t="n">
        <f aca="false">(I1007-G1007)*H1007*F1007</f>
        <v>5850</v>
      </c>
    </row>
    <row r="1008" customFormat="false" ht="12.75" hidden="false" customHeight="false" outlineLevel="0" collapsed="false">
      <c r="A1008" s="81" t="n">
        <v>37214</v>
      </c>
      <c r="B1008" s="81" t="s">
        <v>38</v>
      </c>
      <c r="C1008" s="81" t="s">
        <v>39</v>
      </c>
      <c r="D1008" s="83"/>
      <c r="E1008" s="23" t="n">
        <v>37377</v>
      </c>
      <c r="F1008" s="83" t="n">
        <v>-1000</v>
      </c>
      <c r="G1008" s="84" t="n">
        <v>3.185</v>
      </c>
      <c r="H1008" s="94" t="n">
        <f aca="false">VLOOKUP(E1008,Calendar!$A$2:$G$49,2,FALSE())</f>
        <v>31</v>
      </c>
      <c r="I1008" s="95" t="n">
        <f aca="false">VLOOKUP(E1008,'FWD Curves'!$A$3:$E$40,4,FALSE())</f>
        <v>2.99</v>
      </c>
      <c r="J1008" s="86" t="n">
        <f aca="false">(I1008-G1008)*H1008*F1008</f>
        <v>6044.99999999999</v>
      </c>
    </row>
    <row r="1009" customFormat="false" ht="12.75" hidden="false" customHeight="false" outlineLevel="0" collapsed="false">
      <c r="A1009" s="81" t="n">
        <v>37214</v>
      </c>
      <c r="B1009" s="81" t="s">
        <v>38</v>
      </c>
      <c r="C1009" s="81" t="s">
        <v>39</v>
      </c>
      <c r="D1009" s="83"/>
      <c r="E1009" s="23" t="n">
        <v>37408</v>
      </c>
      <c r="F1009" s="83" t="n">
        <v>-1000</v>
      </c>
      <c r="G1009" s="84" t="n">
        <v>3.185</v>
      </c>
      <c r="H1009" s="94" t="n">
        <f aca="false">VLOOKUP(E1009,Calendar!$A$2:$G$49,2,FALSE())</f>
        <v>30</v>
      </c>
      <c r="I1009" s="95" t="n">
        <f aca="false">VLOOKUP(E1009,'FWD Curves'!$A$3:$E$40,4,FALSE())</f>
        <v>2.99</v>
      </c>
      <c r="J1009" s="86" t="n">
        <f aca="false">(I1009-G1009)*H1009*F1009</f>
        <v>5850</v>
      </c>
    </row>
    <row r="1010" customFormat="false" ht="12.75" hidden="false" customHeight="false" outlineLevel="0" collapsed="false">
      <c r="A1010" s="81" t="n">
        <v>37214</v>
      </c>
      <c r="B1010" s="81" t="s">
        <v>38</v>
      </c>
      <c r="C1010" s="81" t="s">
        <v>39</v>
      </c>
      <c r="D1010" s="83"/>
      <c r="E1010" s="23" t="n">
        <v>37438</v>
      </c>
      <c r="F1010" s="83" t="n">
        <v>-1000</v>
      </c>
      <c r="G1010" s="84" t="n">
        <v>3.185</v>
      </c>
      <c r="H1010" s="94" t="n">
        <f aca="false">VLOOKUP(E1010,Calendar!$A$2:$G$49,2,FALSE())</f>
        <v>31</v>
      </c>
      <c r="I1010" s="95" t="n">
        <f aca="false">VLOOKUP(E1010,'FWD Curves'!$A$3:$E$40,4,FALSE())</f>
        <v>2.99</v>
      </c>
      <c r="J1010" s="86" t="n">
        <f aca="false">(I1010-G1010)*H1010*F1010</f>
        <v>6044.99999999999</v>
      </c>
    </row>
    <row r="1011" customFormat="false" ht="12.75" hidden="false" customHeight="false" outlineLevel="0" collapsed="false">
      <c r="A1011" s="81" t="n">
        <v>37214</v>
      </c>
      <c r="B1011" s="81" t="s">
        <v>38</v>
      </c>
      <c r="C1011" s="81" t="s">
        <v>39</v>
      </c>
      <c r="D1011" s="83"/>
      <c r="E1011" s="23" t="n">
        <v>37469</v>
      </c>
      <c r="F1011" s="83" t="n">
        <v>-1000</v>
      </c>
      <c r="G1011" s="84" t="n">
        <v>3.185</v>
      </c>
      <c r="H1011" s="94" t="n">
        <f aca="false">VLOOKUP(E1011,Calendar!$A$2:$G$49,2,FALSE())</f>
        <v>31</v>
      </c>
      <c r="I1011" s="95" t="n">
        <f aca="false">VLOOKUP(E1011,'FWD Curves'!$A$3:$E$40,4,FALSE())</f>
        <v>2.99</v>
      </c>
      <c r="J1011" s="86" t="n">
        <f aca="false">(I1011-G1011)*H1011*F1011</f>
        <v>6044.99999999999</v>
      </c>
    </row>
    <row r="1012" customFormat="false" ht="12.75" hidden="false" customHeight="false" outlineLevel="0" collapsed="false">
      <c r="A1012" s="81" t="n">
        <v>37214</v>
      </c>
      <c r="B1012" s="81" t="s">
        <v>38</v>
      </c>
      <c r="C1012" s="81" t="s">
        <v>39</v>
      </c>
      <c r="D1012" s="83"/>
      <c r="E1012" s="23" t="n">
        <v>37500</v>
      </c>
      <c r="F1012" s="83" t="n">
        <v>-1000</v>
      </c>
      <c r="G1012" s="84" t="n">
        <v>3.185</v>
      </c>
      <c r="H1012" s="94" t="n">
        <f aca="false">VLOOKUP(E1012,Calendar!$A$2:$G$49,2,FALSE())</f>
        <v>30</v>
      </c>
      <c r="I1012" s="95" t="n">
        <f aca="false">VLOOKUP(E1012,'FWD Curves'!$A$3:$E$40,4,FALSE())</f>
        <v>2.99</v>
      </c>
      <c r="J1012" s="86" t="n">
        <f aca="false">(I1012-G1012)*H1012*F1012</f>
        <v>5850</v>
      </c>
    </row>
    <row r="1013" customFormat="false" ht="12.75" hidden="false" customHeight="false" outlineLevel="0" collapsed="false">
      <c r="A1013" s="81" t="n">
        <v>37214</v>
      </c>
      <c r="B1013" s="81" t="s">
        <v>38</v>
      </c>
      <c r="C1013" s="81" t="s">
        <v>39</v>
      </c>
      <c r="D1013" s="83"/>
      <c r="E1013" s="23" t="n">
        <v>37530</v>
      </c>
      <c r="F1013" s="83" t="n">
        <v>-1000</v>
      </c>
      <c r="G1013" s="84" t="n">
        <v>3.185</v>
      </c>
      <c r="H1013" s="94" t="n">
        <f aca="false">VLOOKUP(E1013,Calendar!$A$2:$G$49,2,FALSE())</f>
        <v>31</v>
      </c>
      <c r="I1013" s="95" t="n">
        <f aca="false">VLOOKUP(E1013,'FWD Curves'!$A$3:$E$40,4,FALSE())</f>
        <v>2.99</v>
      </c>
      <c r="J1013" s="86" t="n">
        <f aca="false">(I1013-G1013)*H1013*F1013</f>
        <v>6044.99999999999</v>
      </c>
    </row>
    <row r="1014" customFormat="false" ht="12.75" hidden="false" customHeight="false" outlineLevel="0" collapsed="false">
      <c r="A1014" s="81" t="n">
        <v>37214</v>
      </c>
      <c r="B1014" s="81" t="s">
        <v>38</v>
      </c>
      <c r="C1014" s="81" t="s">
        <v>39</v>
      </c>
      <c r="D1014" s="83"/>
      <c r="E1014" s="23" t="n">
        <v>37561</v>
      </c>
      <c r="F1014" s="83" t="n">
        <v>-1000</v>
      </c>
      <c r="G1014" s="84" t="n">
        <v>3.185</v>
      </c>
      <c r="H1014" s="94" t="n">
        <f aca="false">VLOOKUP(E1014,Calendar!$A$2:$G$49,2,FALSE())</f>
        <v>30</v>
      </c>
      <c r="I1014" s="95" t="n">
        <f aca="false">VLOOKUP(E1014,'FWD Curves'!$A$3:$E$40,4,FALSE())</f>
        <v>3.24</v>
      </c>
      <c r="J1014" s="86" t="n">
        <f aca="false">(I1014-G1014)*H1014*F1014</f>
        <v>-1650</v>
      </c>
    </row>
    <row r="1015" customFormat="false" ht="12.75" hidden="false" customHeight="false" outlineLevel="0" collapsed="false">
      <c r="A1015" s="81" t="n">
        <v>37214</v>
      </c>
      <c r="B1015" s="81" t="s">
        <v>38</v>
      </c>
      <c r="C1015" s="81" t="s">
        <v>39</v>
      </c>
      <c r="D1015" s="83"/>
      <c r="E1015" s="23" t="n">
        <v>37591</v>
      </c>
      <c r="F1015" s="83" t="n">
        <v>-1000</v>
      </c>
      <c r="G1015" s="84" t="n">
        <v>3.185</v>
      </c>
      <c r="H1015" s="94" t="n">
        <f aca="false">VLOOKUP(E1015,Calendar!$A$2:$G$49,2,FALSE())</f>
        <v>31</v>
      </c>
      <c r="I1015" s="95" t="n">
        <f aca="false">VLOOKUP(E1015,'FWD Curves'!$A$3:$E$40,4,FALSE())</f>
        <v>3.42</v>
      </c>
      <c r="J1015" s="86" t="n">
        <f aca="false">(I1015-G1015)*H1015*F1015</f>
        <v>-7285</v>
      </c>
    </row>
    <row r="1016" customFormat="false" ht="12.75" hidden="false" customHeight="false" outlineLevel="0" collapsed="false">
      <c r="A1016" s="81" t="n">
        <v>37214</v>
      </c>
      <c r="B1016" s="81" t="s">
        <v>38</v>
      </c>
      <c r="C1016" s="81" t="s">
        <v>39</v>
      </c>
      <c r="D1016" s="83"/>
      <c r="E1016" s="23" t="n">
        <v>37226</v>
      </c>
      <c r="F1016" s="83" t="n">
        <v>-2500</v>
      </c>
      <c r="G1016" s="84" t="n">
        <v>2.835</v>
      </c>
      <c r="H1016" s="94" t="n">
        <f aca="false">VLOOKUP(E1016,Calendar!$A$2:$G$49,2,FALSE())</f>
        <v>31</v>
      </c>
      <c r="I1016" s="95" t="n">
        <f aca="false">VLOOKUP(E1016,'FWD Curves'!$A$3:$E$40,4,FALSE())</f>
        <v>2.606</v>
      </c>
      <c r="J1016" s="86" t="n">
        <f aca="false">(I1016-G1016)*H1016*F1016</f>
        <v>17747.5</v>
      </c>
    </row>
    <row r="1017" customFormat="false" ht="12.75" hidden="false" customHeight="false" outlineLevel="0" collapsed="false">
      <c r="A1017" s="81" t="n">
        <v>37214</v>
      </c>
      <c r="B1017" s="81" t="s">
        <v>38</v>
      </c>
      <c r="C1017" s="81" t="s">
        <v>39</v>
      </c>
      <c r="D1017" s="83"/>
      <c r="E1017" s="23" t="n">
        <v>37226</v>
      </c>
      <c r="F1017" s="83" t="n">
        <v>-2500</v>
      </c>
      <c r="G1017" s="84" t="n">
        <v>2.835</v>
      </c>
      <c r="H1017" s="94" t="n">
        <f aca="false">VLOOKUP(E1017,Calendar!$A$2:$G$49,2,FALSE())</f>
        <v>31</v>
      </c>
      <c r="I1017" s="95" t="n">
        <f aca="false">VLOOKUP(E1017,'FWD Curves'!$A$3:$E$40,4,FALSE())</f>
        <v>2.606</v>
      </c>
      <c r="J1017" s="86" t="n">
        <f aca="false">(I1017-G1017)*H1017*F1017</f>
        <v>17747.5</v>
      </c>
    </row>
    <row r="1018" customFormat="false" ht="12.75" hidden="false" customHeight="false" outlineLevel="0" collapsed="false">
      <c r="A1018" s="81" t="n">
        <v>37215</v>
      </c>
      <c r="B1018" s="81" t="s">
        <v>38</v>
      </c>
      <c r="C1018" s="81" t="s">
        <v>39</v>
      </c>
      <c r="D1018" s="83"/>
      <c r="E1018" s="23" t="n">
        <v>37226</v>
      </c>
      <c r="F1018" s="83" t="n">
        <v>5000</v>
      </c>
      <c r="G1018" s="84" t="n">
        <v>2.855</v>
      </c>
      <c r="H1018" s="94" t="n">
        <f aca="false">VLOOKUP(E1018,Calendar!$A$2:$G$49,2,FALSE())</f>
        <v>31</v>
      </c>
      <c r="I1018" s="95" t="n">
        <f aca="false">VLOOKUP(E1018,'FWD Curves'!$A$3:$E$40,4,FALSE())</f>
        <v>2.606</v>
      </c>
      <c r="J1018" s="86" t="n">
        <f aca="false">(I1018-G1018)*H1018*F1018</f>
        <v>-38595</v>
      </c>
    </row>
    <row r="1019" customFormat="false" ht="12.75" hidden="false" customHeight="false" outlineLevel="0" collapsed="false">
      <c r="A1019" s="81" t="n">
        <v>37215</v>
      </c>
      <c r="B1019" s="81" t="s">
        <v>38</v>
      </c>
      <c r="C1019" s="81" t="s">
        <v>39</v>
      </c>
      <c r="D1019" s="83"/>
      <c r="E1019" s="23" t="n">
        <v>37257</v>
      </c>
      <c r="F1019" s="83" t="n">
        <v>2000</v>
      </c>
      <c r="G1019" s="84" t="n">
        <v>3.18</v>
      </c>
      <c r="H1019" s="94" t="n">
        <f aca="false">VLOOKUP(E1019,Calendar!$A$2:$G$49,2,FALSE())</f>
        <v>31</v>
      </c>
      <c r="I1019" s="95" t="n">
        <f aca="false">VLOOKUP(E1019,'FWD Curves'!$A$3:$E$40,4,FALSE())</f>
        <v>2.915</v>
      </c>
      <c r="J1019" s="86" t="n">
        <f aca="false">(I1019-G1019)*H1019*F1019</f>
        <v>-16430</v>
      </c>
    </row>
    <row r="1020" customFormat="false" ht="12.75" hidden="false" customHeight="false" outlineLevel="0" collapsed="false">
      <c r="A1020" s="81" t="n">
        <v>37215</v>
      </c>
      <c r="B1020" s="81" t="s">
        <v>38</v>
      </c>
      <c r="C1020" s="81" t="s">
        <v>39</v>
      </c>
      <c r="D1020" s="83"/>
      <c r="E1020" s="23" t="n">
        <v>37288</v>
      </c>
      <c r="F1020" s="83" t="n">
        <v>2000</v>
      </c>
      <c r="G1020" s="84" t="n">
        <v>3.18</v>
      </c>
      <c r="H1020" s="94" t="n">
        <f aca="false">VLOOKUP(E1020,Calendar!$A$2:$G$49,2,FALSE())</f>
        <v>28</v>
      </c>
      <c r="I1020" s="95" t="n">
        <f aca="false">VLOOKUP(E1020,'FWD Curves'!$A$3:$E$40,4,FALSE())</f>
        <v>2.97</v>
      </c>
      <c r="J1020" s="86" t="n">
        <f aca="false">(I1020-G1020)*H1020*F1020</f>
        <v>-11760</v>
      </c>
    </row>
    <row r="1021" customFormat="false" ht="12.75" hidden="false" customHeight="false" outlineLevel="0" collapsed="false">
      <c r="A1021" s="81" t="n">
        <v>37215</v>
      </c>
      <c r="B1021" s="81" t="s">
        <v>38</v>
      </c>
      <c r="C1021" s="81" t="s">
        <v>39</v>
      </c>
      <c r="D1021" s="83"/>
      <c r="E1021" s="23" t="n">
        <v>37316</v>
      </c>
      <c r="F1021" s="83" t="n">
        <v>2000</v>
      </c>
      <c r="G1021" s="84" t="n">
        <v>3.18</v>
      </c>
      <c r="H1021" s="94" t="n">
        <f aca="false">VLOOKUP(E1021,Calendar!$A$2:$G$49,2,FALSE())</f>
        <v>31</v>
      </c>
      <c r="I1021" s="95" t="n">
        <f aca="false">VLOOKUP(E1021,'FWD Curves'!$A$3:$E$40,4,FALSE())</f>
        <v>2.935</v>
      </c>
      <c r="J1021" s="86" t="n">
        <f aca="false">(I1021-G1021)*H1021*F1021</f>
        <v>-15190</v>
      </c>
    </row>
    <row r="1022" customFormat="false" ht="12.75" hidden="false" customHeight="false" outlineLevel="0" collapsed="false">
      <c r="A1022" s="81" t="n">
        <v>37215</v>
      </c>
      <c r="B1022" s="81" t="s">
        <v>38</v>
      </c>
      <c r="C1022" s="81" t="s">
        <v>39</v>
      </c>
      <c r="D1022" s="83"/>
      <c r="E1022" s="23" t="n">
        <v>37347</v>
      </c>
      <c r="F1022" s="83" t="n">
        <v>2000</v>
      </c>
      <c r="G1022" s="84" t="n">
        <v>3.18</v>
      </c>
      <c r="H1022" s="94" t="n">
        <f aca="false">VLOOKUP(E1022,Calendar!$A$2:$G$49,2,FALSE())</f>
        <v>30</v>
      </c>
      <c r="I1022" s="95" t="n">
        <f aca="false">VLOOKUP(E1022,'FWD Curves'!$A$3:$E$40,4,FALSE())</f>
        <v>2.99</v>
      </c>
      <c r="J1022" s="86" t="n">
        <f aca="false">(I1022-G1022)*H1022*F1022</f>
        <v>-11400</v>
      </c>
    </row>
    <row r="1023" customFormat="false" ht="12.75" hidden="false" customHeight="false" outlineLevel="0" collapsed="false">
      <c r="A1023" s="81" t="n">
        <v>37215</v>
      </c>
      <c r="B1023" s="81" t="s">
        <v>38</v>
      </c>
      <c r="C1023" s="81" t="s">
        <v>39</v>
      </c>
      <c r="D1023" s="83"/>
      <c r="E1023" s="23" t="n">
        <v>37377</v>
      </c>
      <c r="F1023" s="83" t="n">
        <v>2000</v>
      </c>
      <c r="G1023" s="84" t="n">
        <v>3.18</v>
      </c>
      <c r="H1023" s="94" t="n">
        <f aca="false">VLOOKUP(E1023,Calendar!$A$2:$G$49,2,FALSE())</f>
        <v>31</v>
      </c>
      <c r="I1023" s="95" t="n">
        <f aca="false">VLOOKUP(E1023,'FWD Curves'!$A$3:$E$40,4,FALSE())</f>
        <v>2.99</v>
      </c>
      <c r="J1023" s="86" t="n">
        <f aca="false">(I1023-G1023)*H1023*F1023</f>
        <v>-11780</v>
      </c>
    </row>
    <row r="1024" customFormat="false" ht="12.75" hidden="false" customHeight="false" outlineLevel="0" collapsed="false">
      <c r="A1024" s="81" t="n">
        <v>37215</v>
      </c>
      <c r="B1024" s="81" t="s">
        <v>38</v>
      </c>
      <c r="C1024" s="81" t="s">
        <v>39</v>
      </c>
      <c r="D1024" s="83"/>
      <c r="E1024" s="23" t="n">
        <v>37408</v>
      </c>
      <c r="F1024" s="83" t="n">
        <v>2000</v>
      </c>
      <c r="G1024" s="84" t="n">
        <v>3.18</v>
      </c>
      <c r="H1024" s="94" t="n">
        <f aca="false">VLOOKUP(E1024,Calendar!$A$2:$G$49,2,FALSE())</f>
        <v>30</v>
      </c>
      <c r="I1024" s="95" t="n">
        <f aca="false">VLOOKUP(E1024,'FWD Curves'!$A$3:$E$40,4,FALSE())</f>
        <v>2.99</v>
      </c>
      <c r="J1024" s="86" t="n">
        <f aca="false">(I1024-G1024)*H1024*F1024</f>
        <v>-11400</v>
      </c>
    </row>
    <row r="1025" customFormat="false" ht="12.75" hidden="false" customHeight="false" outlineLevel="0" collapsed="false">
      <c r="A1025" s="81" t="n">
        <v>37215</v>
      </c>
      <c r="B1025" s="81" t="s">
        <v>38</v>
      </c>
      <c r="C1025" s="81" t="s">
        <v>39</v>
      </c>
      <c r="D1025" s="83"/>
      <c r="E1025" s="23" t="n">
        <v>37438</v>
      </c>
      <c r="F1025" s="83" t="n">
        <v>2000</v>
      </c>
      <c r="G1025" s="84" t="n">
        <v>3.18</v>
      </c>
      <c r="H1025" s="94" t="n">
        <f aca="false">VLOOKUP(E1025,Calendar!$A$2:$G$49,2,FALSE())</f>
        <v>31</v>
      </c>
      <c r="I1025" s="95" t="n">
        <f aca="false">VLOOKUP(E1025,'FWD Curves'!$A$3:$E$40,4,FALSE())</f>
        <v>2.99</v>
      </c>
      <c r="J1025" s="86" t="n">
        <f aca="false">(I1025-G1025)*H1025*F1025</f>
        <v>-11780</v>
      </c>
    </row>
    <row r="1026" customFormat="false" ht="12.75" hidden="false" customHeight="false" outlineLevel="0" collapsed="false">
      <c r="A1026" s="81" t="n">
        <v>37215</v>
      </c>
      <c r="B1026" s="81" t="s">
        <v>38</v>
      </c>
      <c r="C1026" s="81" t="s">
        <v>39</v>
      </c>
      <c r="D1026" s="83"/>
      <c r="E1026" s="23" t="n">
        <v>37469</v>
      </c>
      <c r="F1026" s="83" t="n">
        <v>2000</v>
      </c>
      <c r="G1026" s="84" t="n">
        <v>3.18</v>
      </c>
      <c r="H1026" s="94" t="n">
        <f aca="false">VLOOKUP(E1026,Calendar!$A$2:$G$49,2,FALSE())</f>
        <v>31</v>
      </c>
      <c r="I1026" s="95" t="n">
        <f aca="false">VLOOKUP(E1026,'FWD Curves'!$A$3:$E$40,4,FALSE())</f>
        <v>2.99</v>
      </c>
      <c r="J1026" s="86" t="n">
        <f aca="false">(I1026-G1026)*H1026*F1026</f>
        <v>-11780</v>
      </c>
    </row>
    <row r="1027" customFormat="false" ht="12.75" hidden="false" customHeight="false" outlineLevel="0" collapsed="false">
      <c r="A1027" s="81" t="n">
        <v>37215</v>
      </c>
      <c r="B1027" s="81" t="s">
        <v>38</v>
      </c>
      <c r="C1027" s="81" t="s">
        <v>39</v>
      </c>
      <c r="D1027" s="83"/>
      <c r="E1027" s="23" t="n">
        <v>37500</v>
      </c>
      <c r="F1027" s="83" t="n">
        <v>2000</v>
      </c>
      <c r="G1027" s="84" t="n">
        <v>3.18</v>
      </c>
      <c r="H1027" s="94" t="n">
        <f aca="false">VLOOKUP(E1027,Calendar!$A$2:$G$49,2,FALSE())</f>
        <v>30</v>
      </c>
      <c r="I1027" s="95" t="n">
        <f aca="false">VLOOKUP(E1027,'FWD Curves'!$A$3:$E$40,4,FALSE())</f>
        <v>2.99</v>
      </c>
      <c r="J1027" s="86" t="n">
        <f aca="false">(I1027-G1027)*H1027*F1027</f>
        <v>-11400</v>
      </c>
    </row>
    <row r="1028" customFormat="false" ht="12.75" hidden="false" customHeight="false" outlineLevel="0" collapsed="false">
      <c r="A1028" s="81" t="n">
        <v>37215</v>
      </c>
      <c r="B1028" s="81" t="s">
        <v>38</v>
      </c>
      <c r="C1028" s="81" t="s">
        <v>39</v>
      </c>
      <c r="D1028" s="83"/>
      <c r="E1028" s="23" t="n">
        <v>37530</v>
      </c>
      <c r="F1028" s="83" t="n">
        <v>2000</v>
      </c>
      <c r="G1028" s="84" t="n">
        <v>3.18</v>
      </c>
      <c r="H1028" s="94" t="n">
        <f aca="false">VLOOKUP(E1028,Calendar!$A$2:$G$49,2,FALSE())</f>
        <v>31</v>
      </c>
      <c r="I1028" s="95" t="n">
        <f aca="false">VLOOKUP(E1028,'FWD Curves'!$A$3:$E$40,4,FALSE())</f>
        <v>2.99</v>
      </c>
      <c r="J1028" s="86" t="n">
        <f aca="false">(I1028-G1028)*H1028*F1028</f>
        <v>-11780</v>
      </c>
    </row>
    <row r="1029" customFormat="false" ht="12.75" hidden="false" customHeight="false" outlineLevel="0" collapsed="false">
      <c r="A1029" s="81" t="n">
        <v>37215</v>
      </c>
      <c r="B1029" s="81" t="s">
        <v>38</v>
      </c>
      <c r="C1029" s="81" t="s">
        <v>39</v>
      </c>
      <c r="D1029" s="83"/>
      <c r="E1029" s="23" t="n">
        <v>37561</v>
      </c>
      <c r="F1029" s="83" t="n">
        <v>2000</v>
      </c>
      <c r="G1029" s="84" t="n">
        <v>3.18</v>
      </c>
      <c r="H1029" s="94" t="n">
        <f aca="false">VLOOKUP(E1029,Calendar!$A$2:$G$49,2,FALSE())</f>
        <v>30</v>
      </c>
      <c r="I1029" s="95" t="n">
        <f aca="false">VLOOKUP(E1029,'FWD Curves'!$A$3:$E$40,4,FALSE())</f>
        <v>3.24</v>
      </c>
      <c r="J1029" s="86" t="n">
        <f aca="false">(I1029-G1029)*H1029*F1029</f>
        <v>3600</v>
      </c>
    </row>
    <row r="1030" customFormat="false" ht="12.75" hidden="false" customHeight="false" outlineLevel="0" collapsed="false">
      <c r="A1030" s="81" t="n">
        <v>37215</v>
      </c>
      <c r="B1030" s="81" t="s">
        <v>38</v>
      </c>
      <c r="C1030" s="81" t="s">
        <v>39</v>
      </c>
      <c r="D1030" s="83"/>
      <c r="E1030" s="23" t="n">
        <v>37591</v>
      </c>
      <c r="F1030" s="83" t="n">
        <v>2000</v>
      </c>
      <c r="G1030" s="84" t="n">
        <v>3.18</v>
      </c>
      <c r="H1030" s="94" t="n">
        <f aca="false">VLOOKUP(E1030,Calendar!$A$2:$G$49,2,FALSE())</f>
        <v>31</v>
      </c>
      <c r="I1030" s="95" t="n">
        <f aca="false">VLOOKUP(E1030,'FWD Curves'!$A$3:$E$40,4,FALSE())</f>
        <v>3.42</v>
      </c>
      <c r="J1030" s="86" t="n">
        <f aca="false">(I1030-G1030)*H1030*F1030</f>
        <v>14880</v>
      </c>
    </row>
    <row r="1031" customFormat="false" ht="12.75" hidden="false" customHeight="false" outlineLevel="0" collapsed="false">
      <c r="A1031" s="81" t="n">
        <v>37215</v>
      </c>
      <c r="B1031" s="81" t="s">
        <v>38</v>
      </c>
      <c r="C1031" s="81" t="s">
        <v>39</v>
      </c>
      <c r="D1031" s="83"/>
      <c r="E1031" s="23" t="n">
        <v>37226</v>
      </c>
      <c r="F1031" s="83" t="n">
        <v>5000</v>
      </c>
      <c r="G1031" s="84" t="n">
        <v>2.83</v>
      </c>
      <c r="H1031" s="94" t="n">
        <f aca="false">VLOOKUP(E1031,Calendar!$A$2:$G$49,2,FALSE())</f>
        <v>31</v>
      </c>
      <c r="I1031" s="95" t="n">
        <f aca="false">VLOOKUP(E1031,'FWD Curves'!$A$3:$E$40,4,FALSE())</f>
        <v>2.606</v>
      </c>
      <c r="J1031" s="86" t="n">
        <f aca="false">(I1031-G1031)*H1031*F1031</f>
        <v>-34720</v>
      </c>
    </row>
    <row r="1032" customFormat="false" ht="12.75" hidden="false" customHeight="false" outlineLevel="0" collapsed="false">
      <c r="A1032" s="81" t="n">
        <v>37215</v>
      </c>
      <c r="B1032" s="81" t="s">
        <v>38</v>
      </c>
      <c r="C1032" s="81" t="s">
        <v>39</v>
      </c>
      <c r="D1032" s="83"/>
      <c r="E1032" s="23" t="n">
        <v>37226</v>
      </c>
      <c r="F1032" s="83" t="n">
        <v>2500</v>
      </c>
      <c r="G1032" s="84" t="n">
        <v>2.84</v>
      </c>
      <c r="H1032" s="94" t="n">
        <f aca="false">VLOOKUP(E1032,Calendar!$A$2:$G$49,2,FALSE())</f>
        <v>31</v>
      </c>
      <c r="I1032" s="95" t="n">
        <f aca="false">VLOOKUP(E1032,'FWD Curves'!$A$3:$E$40,4,FALSE())</f>
        <v>2.606</v>
      </c>
      <c r="J1032" s="86" t="n">
        <f aca="false">(I1032-G1032)*H1032*F1032</f>
        <v>-18135</v>
      </c>
    </row>
    <row r="1033" customFormat="false" ht="12.75" hidden="false" customHeight="false" outlineLevel="0" collapsed="false">
      <c r="A1033" s="81" t="n">
        <v>37215</v>
      </c>
      <c r="B1033" s="81" t="s">
        <v>38</v>
      </c>
      <c r="C1033" s="81" t="s">
        <v>39</v>
      </c>
      <c r="D1033" s="83"/>
      <c r="E1033" s="23" t="n">
        <v>37257</v>
      </c>
      <c r="F1033" s="83" t="n">
        <v>1000</v>
      </c>
      <c r="G1033" s="84" t="n">
        <v>3.25</v>
      </c>
      <c r="H1033" s="94" t="n">
        <f aca="false">VLOOKUP(E1033,Calendar!$A$2:$G$49,2,FALSE())</f>
        <v>31</v>
      </c>
      <c r="I1033" s="95" t="n">
        <f aca="false">VLOOKUP(E1033,'FWD Curves'!$A$3:$E$40,4,FALSE())</f>
        <v>2.915</v>
      </c>
      <c r="J1033" s="86" t="n">
        <f aca="false">(I1033-G1033)*H1033*F1033</f>
        <v>-10385</v>
      </c>
    </row>
    <row r="1034" customFormat="false" ht="12.75" hidden="false" customHeight="false" outlineLevel="0" collapsed="false">
      <c r="A1034" s="81" t="n">
        <v>37215</v>
      </c>
      <c r="B1034" s="81" t="s">
        <v>38</v>
      </c>
      <c r="C1034" s="81" t="s">
        <v>39</v>
      </c>
      <c r="D1034" s="83"/>
      <c r="E1034" s="23" t="n">
        <v>37288</v>
      </c>
      <c r="F1034" s="83" t="n">
        <v>1000</v>
      </c>
      <c r="G1034" s="84" t="n">
        <v>3.25</v>
      </c>
      <c r="H1034" s="94" t="n">
        <f aca="false">VLOOKUP(E1034,Calendar!$A$2:$G$49,2,FALSE())</f>
        <v>28</v>
      </c>
      <c r="I1034" s="95" t="n">
        <f aca="false">VLOOKUP(E1034,'FWD Curves'!$A$3:$E$40,4,FALSE())</f>
        <v>2.97</v>
      </c>
      <c r="J1034" s="86" t="n">
        <f aca="false">(I1034-G1034)*H1034*F1034</f>
        <v>-7839.99999999999</v>
      </c>
    </row>
    <row r="1035" customFormat="false" ht="12.75" hidden="false" customHeight="false" outlineLevel="0" collapsed="false">
      <c r="A1035" s="81" t="n">
        <v>37215</v>
      </c>
      <c r="B1035" s="81" t="s">
        <v>38</v>
      </c>
      <c r="C1035" s="81" t="s">
        <v>39</v>
      </c>
      <c r="D1035" s="83"/>
      <c r="E1035" s="23" t="n">
        <v>37316</v>
      </c>
      <c r="F1035" s="83" t="n">
        <v>1000</v>
      </c>
      <c r="G1035" s="84" t="n">
        <v>3.25</v>
      </c>
      <c r="H1035" s="94" t="n">
        <f aca="false">VLOOKUP(E1035,Calendar!$A$2:$G$49,2,FALSE())</f>
        <v>31</v>
      </c>
      <c r="I1035" s="95" t="n">
        <f aca="false">VLOOKUP(E1035,'FWD Curves'!$A$3:$E$40,4,FALSE())</f>
        <v>2.935</v>
      </c>
      <c r="J1035" s="86" t="n">
        <f aca="false">(I1035-G1035)*H1035*F1035</f>
        <v>-9765</v>
      </c>
    </row>
    <row r="1036" customFormat="false" ht="12.75" hidden="false" customHeight="false" outlineLevel="0" collapsed="false">
      <c r="A1036" s="81" t="n">
        <v>37215</v>
      </c>
      <c r="B1036" s="81" t="s">
        <v>38</v>
      </c>
      <c r="C1036" s="81" t="s">
        <v>39</v>
      </c>
      <c r="D1036" s="83"/>
      <c r="E1036" s="23" t="n">
        <v>37347</v>
      </c>
      <c r="F1036" s="83" t="n">
        <v>1000</v>
      </c>
      <c r="G1036" s="84" t="n">
        <v>3.25</v>
      </c>
      <c r="H1036" s="94" t="n">
        <f aca="false">VLOOKUP(E1036,Calendar!$A$2:$G$49,2,FALSE())</f>
        <v>30</v>
      </c>
      <c r="I1036" s="95" t="n">
        <f aca="false">VLOOKUP(E1036,'FWD Curves'!$A$3:$E$40,4,FALSE())</f>
        <v>2.99</v>
      </c>
      <c r="J1036" s="86" t="n">
        <f aca="false">(I1036-G1036)*H1036*F1036</f>
        <v>-7799.99999999999</v>
      </c>
    </row>
    <row r="1037" customFormat="false" ht="12.75" hidden="false" customHeight="false" outlineLevel="0" collapsed="false">
      <c r="A1037" s="81" t="n">
        <v>37215</v>
      </c>
      <c r="B1037" s="81" t="s">
        <v>38</v>
      </c>
      <c r="C1037" s="81" t="s">
        <v>39</v>
      </c>
      <c r="D1037" s="83"/>
      <c r="E1037" s="23" t="n">
        <v>37377</v>
      </c>
      <c r="F1037" s="83" t="n">
        <v>1000</v>
      </c>
      <c r="G1037" s="84" t="n">
        <v>3.25</v>
      </c>
      <c r="H1037" s="94" t="n">
        <f aca="false">VLOOKUP(E1037,Calendar!$A$2:$G$49,2,FALSE())</f>
        <v>31</v>
      </c>
      <c r="I1037" s="95" t="n">
        <f aca="false">VLOOKUP(E1037,'FWD Curves'!$A$3:$E$40,4,FALSE())</f>
        <v>2.99</v>
      </c>
      <c r="J1037" s="86" t="n">
        <f aca="false">(I1037-G1037)*H1037*F1037</f>
        <v>-8059.99999999999</v>
      </c>
    </row>
    <row r="1038" customFormat="false" ht="12.75" hidden="false" customHeight="false" outlineLevel="0" collapsed="false">
      <c r="A1038" s="81" t="n">
        <v>37215</v>
      </c>
      <c r="B1038" s="81" t="s">
        <v>38</v>
      </c>
      <c r="C1038" s="81" t="s">
        <v>39</v>
      </c>
      <c r="D1038" s="83"/>
      <c r="E1038" s="23" t="n">
        <v>37408</v>
      </c>
      <c r="F1038" s="83" t="n">
        <v>1000</v>
      </c>
      <c r="G1038" s="84" t="n">
        <v>3.25</v>
      </c>
      <c r="H1038" s="94" t="n">
        <f aca="false">VLOOKUP(E1038,Calendar!$A$2:$G$49,2,FALSE())</f>
        <v>30</v>
      </c>
      <c r="I1038" s="95" t="n">
        <f aca="false">VLOOKUP(E1038,'FWD Curves'!$A$3:$E$40,4,FALSE())</f>
        <v>2.99</v>
      </c>
      <c r="J1038" s="86" t="n">
        <f aca="false">(I1038-G1038)*H1038*F1038</f>
        <v>-7799.99999999999</v>
      </c>
    </row>
    <row r="1039" customFormat="false" ht="12.75" hidden="false" customHeight="false" outlineLevel="0" collapsed="false">
      <c r="A1039" s="81" t="n">
        <v>37215</v>
      </c>
      <c r="B1039" s="81" t="s">
        <v>38</v>
      </c>
      <c r="C1039" s="81" t="s">
        <v>39</v>
      </c>
      <c r="D1039" s="83"/>
      <c r="E1039" s="23" t="n">
        <v>37438</v>
      </c>
      <c r="F1039" s="83" t="n">
        <v>1000</v>
      </c>
      <c r="G1039" s="84" t="n">
        <v>3.25</v>
      </c>
      <c r="H1039" s="94" t="n">
        <f aca="false">VLOOKUP(E1039,Calendar!$A$2:$G$49,2,FALSE())</f>
        <v>31</v>
      </c>
      <c r="I1039" s="95" t="n">
        <f aca="false">VLOOKUP(E1039,'FWD Curves'!$A$3:$E$40,4,FALSE())</f>
        <v>2.99</v>
      </c>
      <c r="J1039" s="86" t="n">
        <f aca="false">(I1039-G1039)*H1039*F1039</f>
        <v>-8059.99999999999</v>
      </c>
    </row>
    <row r="1040" customFormat="false" ht="12.75" hidden="false" customHeight="false" outlineLevel="0" collapsed="false">
      <c r="A1040" s="81" t="n">
        <v>37215</v>
      </c>
      <c r="B1040" s="81" t="s">
        <v>38</v>
      </c>
      <c r="C1040" s="81" t="s">
        <v>39</v>
      </c>
      <c r="D1040" s="83"/>
      <c r="E1040" s="23" t="n">
        <v>37469</v>
      </c>
      <c r="F1040" s="83" t="n">
        <v>1000</v>
      </c>
      <c r="G1040" s="84" t="n">
        <v>3.25</v>
      </c>
      <c r="H1040" s="94" t="n">
        <f aca="false">VLOOKUP(E1040,Calendar!$A$2:$G$49,2,FALSE())</f>
        <v>31</v>
      </c>
      <c r="I1040" s="95" t="n">
        <f aca="false">VLOOKUP(E1040,'FWD Curves'!$A$3:$E$40,4,FALSE())</f>
        <v>2.99</v>
      </c>
      <c r="J1040" s="86" t="n">
        <f aca="false">(I1040-G1040)*H1040*F1040</f>
        <v>-8059.99999999999</v>
      </c>
    </row>
    <row r="1041" customFormat="false" ht="12.75" hidden="false" customHeight="false" outlineLevel="0" collapsed="false">
      <c r="A1041" s="81" t="n">
        <v>37215</v>
      </c>
      <c r="B1041" s="81" t="s">
        <v>38</v>
      </c>
      <c r="C1041" s="81" t="s">
        <v>39</v>
      </c>
      <c r="D1041" s="83"/>
      <c r="E1041" s="23" t="n">
        <v>37500</v>
      </c>
      <c r="F1041" s="83" t="n">
        <v>1000</v>
      </c>
      <c r="G1041" s="84" t="n">
        <v>3.25</v>
      </c>
      <c r="H1041" s="94" t="n">
        <f aca="false">VLOOKUP(E1041,Calendar!$A$2:$G$49,2,FALSE())</f>
        <v>30</v>
      </c>
      <c r="I1041" s="95" t="n">
        <f aca="false">VLOOKUP(E1041,'FWD Curves'!$A$3:$E$40,4,FALSE())</f>
        <v>2.99</v>
      </c>
      <c r="J1041" s="86" t="n">
        <f aca="false">(I1041-G1041)*H1041*F1041</f>
        <v>-7799.99999999999</v>
      </c>
    </row>
    <row r="1042" customFormat="false" ht="12.75" hidden="false" customHeight="false" outlineLevel="0" collapsed="false">
      <c r="A1042" s="81" t="n">
        <v>37215</v>
      </c>
      <c r="B1042" s="81" t="s">
        <v>38</v>
      </c>
      <c r="C1042" s="81" t="s">
        <v>39</v>
      </c>
      <c r="D1042" s="83"/>
      <c r="E1042" s="23" t="n">
        <v>37530</v>
      </c>
      <c r="F1042" s="83" t="n">
        <v>1000</v>
      </c>
      <c r="G1042" s="84" t="n">
        <v>3.25</v>
      </c>
      <c r="H1042" s="94" t="n">
        <f aca="false">VLOOKUP(E1042,Calendar!$A$2:$G$49,2,FALSE())</f>
        <v>31</v>
      </c>
      <c r="I1042" s="95" t="n">
        <f aca="false">VLOOKUP(E1042,'FWD Curves'!$A$3:$E$40,4,FALSE())</f>
        <v>2.99</v>
      </c>
      <c r="J1042" s="86" t="n">
        <f aca="false">(I1042-G1042)*H1042*F1042</f>
        <v>-8059.99999999999</v>
      </c>
    </row>
    <row r="1043" customFormat="false" ht="12.75" hidden="false" customHeight="false" outlineLevel="0" collapsed="false">
      <c r="A1043" s="81" t="n">
        <v>37215</v>
      </c>
      <c r="B1043" s="81" t="s">
        <v>38</v>
      </c>
      <c r="C1043" s="81" t="s">
        <v>39</v>
      </c>
      <c r="D1043" s="83"/>
      <c r="E1043" s="23" t="n">
        <v>37561</v>
      </c>
      <c r="F1043" s="83" t="n">
        <v>1000</v>
      </c>
      <c r="G1043" s="84" t="n">
        <v>3.25</v>
      </c>
      <c r="H1043" s="94" t="n">
        <f aca="false">VLOOKUP(E1043,Calendar!$A$2:$G$49,2,FALSE())</f>
        <v>30</v>
      </c>
      <c r="I1043" s="95" t="n">
        <f aca="false">VLOOKUP(E1043,'FWD Curves'!$A$3:$E$40,4,FALSE())</f>
        <v>3.24</v>
      </c>
      <c r="J1043" s="86" t="n">
        <f aca="false">(I1043-G1043)*H1043*F1043</f>
        <v>-299.999999999994</v>
      </c>
    </row>
    <row r="1044" customFormat="false" ht="12.75" hidden="false" customHeight="false" outlineLevel="0" collapsed="false">
      <c r="A1044" s="81" t="n">
        <v>37215</v>
      </c>
      <c r="B1044" s="81" t="s">
        <v>38</v>
      </c>
      <c r="C1044" s="81" t="s">
        <v>39</v>
      </c>
      <c r="D1044" s="83"/>
      <c r="E1044" s="23" t="n">
        <v>37591</v>
      </c>
      <c r="F1044" s="83" t="n">
        <v>1000</v>
      </c>
      <c r="G1044" s="84" t="n">
        <v>3.25</v>
      </c>
      <c r="H1044" s="94" t="n">
        <f aca="false">VLOOKUP(E1044,Calendar!$A$2:$G$49,2,FALSE())</f>
        <v>31</v>
      </c>
      <c r="I1044" s="95" t="n">
        <f aca="false">VLOOKUP(E1044,'FWD Curves'!$A$3:$E$40,4,FALSE())</f>
        <v>3.42</v>
      </c>
      <c r="J1044" s="86" t="n">
        <f aca="false">(I1044-G1044)*H1044*F1044</f>
        <v>5270</v>
      </c>
    </row>
    <row r="1045" customFormat="false" ht="12.75" hidden="false" customHeight="false" outlineLevel="0" collapsed="false">
      <c r="A1045" s="81" t="n">
        <v>37215</v>
      </c>
      <c r="B1045" s="81" t="s">
        <v>38</v>
      </c>
      <c r="C1045" s="81" t="s">
        <v>39</v>
      </c>
      <c r="D1045" s="83"/>
      <c r="E1045" s="23" t="n">
        <v>37226</v>
      </c>
      <c r="F1045" s="83" t="n">
        <v>-10000</v>
      </c>
      <c r="G1045" s="84" t="n">
        <v>2.875</v>
      </c>
      <c r="H1045" s="94" t="n">
        <f aca="false">VLOOKUP(E1045,Calendar!$A$2:$G$49,2,FALSE())</f>
        <v>31</v>
      </c>
      <c r="I1045" s="95" t="n">
        <f aca="false">VLOOKUP(E1045,'FWD Curves'!$A$3:$E$40,4,FALSE())</f>
        <v>2.606</v>
      </c>
      <c r="J1045" s="86" t="n">
        <f aca="false">(I1045-G1045)*H1045*F1045</f>
        <v>83390</v>
      </c>
    </row>
    <row r="1046" customFormat="false" ht="12.75" hidden="false" customHeight="false" outlineLevel="0" collapsed="false">
      <c r="A1046" s="81" t="n">
        <v>37215</v>
      </c>
      <c r="B1046" s="81" t="s">
        <v>38</v>
      </c>
      <c r="C1046" s="81" t="s">
        <v>39</v>
      </c>
      <c r="D1046" s="83"/>
      <c r="E1046" s="23" t="n">
        <v>37226</v>
      </c>
      <c r="F1046" s="83" t="n">
        <v>-7500</v>
      </c>
      <c r="G1046" s="84" t="n">
        <v>2.865</v>
      </c>
      <c r="H1046" s="94" t="n">
        <f aca="false">VLOOKUP(E1046,Calendar!$A$2:$G$49,2,FALSE())</f>
        <v>31</v>
      </c>
      <c r="I1046" s="95" t="n">
        <f aca="false">VLOOKUP(E1046,'FWD Curves'!$A$3:$E$40,4,FALSE())</f>
        <v>2.606</v>
      </c>
      <c r="J1046" s="86" t="n">
        <f aca="false">(I1046-G1046)*H1046*F1046</f>
        <v>60217.5000000001</v>
      </c>
    </row>
    <row r="1047" customFormat="false" ht="12.75" hidden="false" customHeight="false" outlineLevel="0" collapsed="false">
      <c r="A1047" s="81" t="n">
        <v>37215</v>
      </c>
      <c r="B1047" s="81" t="s">
        <v>38</v>
      </c>
      <c r="C1047" s="81" t="s">
        <v>39</v>
      </c>
      <c r="D1047" s="83"/>
      <c r="E1047" s="23" t="n">
        <v>37257</v>
      </c>
      <c r="F1047" s="83" t="n">
        <v>1000</v>
      </c>
      <c r="G1047" s="84" t="n">
        <v>3.2</v>
      </c>
      <c r="H1047" s="94" t="n">
        <f aca="false">VLOOKUP(E1047,Calendar!$A$2:$G$49,2,FALSE())</f>
        <v>31</v>
      </c>
      <c r="I1047" s="95" t="n">
        <f aca="false">VLOOKUP(E1047,'FWD Curves'!$A$3:$E$40,4,FALSE())</f>
        <v>2.915</v>
      </c>
      <c r="J1047" s="86" t="n">
        <f aca="false">(I1047-G1047)*H1047*F1047</f>
        <v>-8835</v>
      </c>
    </row>
    <row r="1048" customFormat="false" ht="12.75" hidden="false" customHeight="false" outlineLevel="0" collapsed="false">
      <c r="A1048" s="81" t="n">
        <v>37215</v>
      </c>
      <c r="B1048" s="81" t="s">
        <v>38</v>
      </c>
      <c r="C1048" s="81" t="s">
        <v>39</v>
      </c>
      <c r="D1048" s="83"/>
      <c r="E1048" s="23" t="n">
        <v>37288</v>
      </c>
      <c r="F1048" s="83" t="n">
        <v>1000</v>
      </c>
      <c r="G1048" s="84" t="n">
        <v>3.2</v>
      </c>
      <c r="H1048" s="94" t="n">
        <f aca="false">VLOOKUP(E1048,Calendar!$A$2:$G$49,2,FALSE())</f>
        <v>28</v>
      </c>
      <c r="I1048" s="95" t="n">
        <f aca="false">VLOOKUP(E1048,'FWD Curves'!$A$3:$E$40,4,FALSE())</f>
        <v>2.97</v>
      </c>
      <c r="J1048" s="86" t="n">
        <f aca="false">(I1048-G1048)*H1048*F1048</f>
        <v>-6440</v>
      </c>
    </row>
    <row r="1049" customFormat="false" ht="12.75" hidden="false" customHeight="false" outlineLevel="0" collapsed="false">
      <c r="A1049" s="81" t="n">
        <v>37215</v>
      </c>
      <c r="B1049" s="81" t="s">
        <v>38</v>
      </c>
      <c r="C1049" s="81" t="s">
        <v>39</v>
      </c>
      <c r="D1049" s="83"/>
      <c r="E1049" s="23" t="n">
        <v>37316</v>
      </c>
      <c r="F1049" s="83" t="n">
        <v>1000</v>
      </c>
      <c r="G1049" s="84" t="n">
        <v>3.2</v>
      </c>
      <c r="H1049" s="94" t="n">
        <f aca="false">VLOOKUP(E1049,Calendar!$A$2:$G$49,2,FALSE())</f>
        <v>31</v>
      </c>
      <c r="I1049" s="95" t="n">
        <f aca="false">VLOOKUP(E1049,'FWD Curves'!$A$3:$E$40,4,FALSE())</f>
        <v>2.935</v>
      </c>
      <c r="J1049" s="86" t="n">
        <f aca="false">(I1049-G1049)*H1049*F1049</f>
        <v>-8215</v>
      </c>
    </row>
    <row r="1050" customFormat="false" ht="12.75" hidden="false" customHeight="false" outlineLevel="0" collapsed="false">
      <c r="A1050" s="81" t="n">
        <v>37215</v>
      </c>
      <c r="B1050" s="81" t="s">
        <v>38</v>
      </c>
      <c r="C1050" s="81" t="s">
        <v>39</v>
      </c>
      <c r="D1050" s="83"/>
      <c r="E1050" s="23" t="n">
        <v>37347</v>
      </c>
      <c r="F1050" s="83" t="n">
        <v>1000</v>
      </c>
      <c r="G1050" s="84" t="n">
        <v>3.2</v>
      </c>
      <c r="H1050" s="94" t="n">
        <f aca="false">VLOOKUP(E1050,Calendar!$A$2:$G$49,2,FALSE())</f>
        <v>30</v>
      </c>
      <c r="I1050" s="95" t="n">
        <f aca="false">VLOOKUP(E1050,'FWD Curves'!$A$3:$E$40,4,FALSE())</f>
        <v>2.99</v>
      </c>
      <c r="J1050" s="86" t="n">
        <f aca="false">(I1050-G1050)*H1050*F1050</f>
        <v>-6300</v>
      </c>
    </row>
    <row r="1051" customFormat="false" ht="12.75" hidden="false" customHeight="false" outlineLevel="0" collapsed="false">
      <c r="A1051" s="81" t="n">
        <v>37215</v>
      </c>
      <c r="B1051" s="81" t="s">
        <v>38</v>
      </c>
      <c r="C1051" s="81" t="s">
        <v>39</v>
      </c>
      <c r="D1051" s="83"/>
      <c r="E1051" s="23" t="n">
        <v>37377</v>
      </c>
      <c r="F1051" s="83" t="n">
        <v>1000</v>
      </c>
      <c r="G1051" s="84" t="n">
        <v>3.2</v>
      </c>
      <c r="H1051" s="94" t="n">
        <f aca="false">VLOOKUP(E1051,Calendar!$A$2:$G$49,2,FALSE())</f>
        <v>31</v>
      </c>
      <c r="I1051" s="95" t="n">
        <f aca="false">VLOOKUP(E1051,'FWD Curves'!$A$3:$E$40,4,FALSE())</f>
        <v>2.99</v>
      </c>
      <c r="J1051" s="86" t="n">
        <f aca="false">(I1051-G1051)*H1051*F1051</f>
        <v>-6510</v>
      </c>
    </row>
    <row r="1052" customFormat="false" ht="12.75" hidden="false" customHeight="false" outlineLevel="0" collapsed="false">
      <c r="A1052" s="81" t="n">
        <v>37215</v>
      </c>
      <c r="B1052" s="81" t="s">
        <v>38</v>
      </c>
      <c r="C1052" s="81" t="s">
        <v>39</v>
      </c>
      <c r="D1052" s="83"/>
      <c r="E1052" s="23" t="n">
        <v>37408</v>
      </c>
      <c r="F1052" s="83" t="n">
        <v>1000</v>
      </c>
      <c r="G1052" s="84" t="n">
        <v>3.2</v>
      </c>
      <c r="H1052" s="94" t="n">
        <f aca="false">VLOOKUP(E1052,Calendar!$A$2:$G$49,2,FALSE())</f>
        <v>30</v>
      </c>
      <c r="I1052" s="95" t="n">
        <f aca="false">VLOOKUP(E1052,'FWD Curves'!$A$3:$E$40,4,FALSE())</f>
        <v>2.99</v>
      </c>
      <c r="J1052" s="86" t="n">
        <f aca="false">(I1052-G1052)*H1052*F1052</f>
        <v>-6300</v>
      </c>
    </row>
    <row r="1053" customFormat="false" ht="12.75" hidden="false" customHeight="false" outlineLevel="0" collapsed="false">
      <c r="A1053" s="81" t="n">
        <v>37215</v>
      </c>
      <c r="B1053" s="81" t="s">
        <v>38</v>
      </c>
      <c r="C1053" s="81" t="s">
        <v>39</v>
      </c>
      <c r="D1053" s="83"/>
      <c r="E1053" s="23" t="n">
        <v>37438</v>
      </c>
      <c r="F1053" s="83" t="n">
        <v>1000</v>
      </c>
      <c r="G1053" s="84" t="n">
        <v>3.2</v>
      </c>
      <c r="H1053" s="94" t="n">
        <f aca="false">VLOOKUP(E1053,Calendar!$A$2:$G$49,2,FALSE())</f>
        <v>31</v>
      </c>
      <c r="I1053" s="95" t="n">
        <f aca="false">VLOOKUP(E1053,'FWD Curves'!$A$3:$E$40,4,FALSE())</f>
        <v>2.99</v>
      </c>
      <c r="J1053" s="86" t="n">
        <f aca="false">(I1053-G1053)*H1053*F1053</f>
        <v>-6510</v>
      </c>
    </row>
    <row r="1054" customFormat="false" ht="12.75" hidden="false" customHeight="false" outlineLevel="0" collapsed="false">
      <c r="A1054" s="81" t="n">
        <v>37215</v>
      </c>
      <c r="B1054" s="81" t="s">
        <v>38</v>
      </c>
      <c r="C1054" s="81" t="s">
        <v>39</v>
      </c>
      <c r="D1054" s="83"/>
      <c r="E1054" s="23" t="n">
        <v>37469</v>
      </c>
      <c r="F1054" s="83" t="n">
        <v>1000</v>
      </c>
      <c r="G1054" s="84" t="n">
        <v>3.2</v>
      </c>
      <c r="H1054" s="94" t="n">
        <f aca="false">VLOOKUP(E1054,Calendar!$A$2:$G$49,2,FALSE())</f>
        <v>31</v>
      </c>
      <c r="I1054" s="95" t="n">
        <f aca="false">VLOOKUP(E1054,'FWD Curves'!$A$3:$E$40,4,FALSE())</f>
        <v>2.99</v>
      </c>
      <c r="J1054" s="86" t="n">
        <f aca="false">(I1054-G1054)*H1054*F1054</f>
        <v>-6510</v>
      </c>
    </row>
    <row r="1055" customFormat="false" ht="12.75" hidden="false" customHeight="false" outlineLevel="0" collapsed="false">
      <c r="A1055" s="81" t="n">
        <v>37215</v>
      </c>
      <c r="B1055" s="81" t="s">
        <v>38</v>
      </c>
      <c r="C1055" s="81" t="s">
        <v>39</v>
      </c>
      <c r="D1055" s="83"/>
      <c r="E1055" s="23" t="n">
        <v>37500</v>
      </c>
      <c r="F1055" s="83" t="n">
        <v>1000</v>
      </c>
      <c r="G1055" s="84" t="n">
        <v>3.2</v>
      </c>
      <c r="H1055" s="94" t="n">
        <f aca="false">VLOOKUP(E1055,Calendar!$A$2:$G$49,2,FALSE())</f>
        <v>30</v>
      </c>
      <c r="I1055" s="95" t="n">
        <f aca="false">VLOOKUP(E1055,'FWD Curves'!$A$3:$E$40,4,FALSE())</f>
        <v>2.99</v>
      </c>
      <c r="J1055" s="86" t="n">
        <f aca="false">(I1055-G1055)*H1055*F1055</f>
        <v>-6300</v>
      </c>
    </row>
    <row r="1056" customFormat="false" ht="12.75" hidden="false" customHeight="false" outlineLevel="0" collapsed="false">
      <c r="A1056" s="81" t="n">
        <v>37215</v>
      </c>
      <c r="B1056" s="81" t="s">
        <v>38</v>
      </c>
      <c r="C1056" s="81" t="s">
        <v>39</v>
      </c>
      <c r="D1056" s="83"/>
      <c r="E1056" s="23" t="n">
        <v>37530</v>
      </c>
      <c r="F1056" s="83" t="n">
        <v>1000</v>
      </c>
      <c r="G1056" s="84" t="n">
        <v>3.2</v>
      </c>
      <c r="H1056" s="94" t="n">
        <f aca="false">VLOOKUP(E1056,Calendar!$A$2:$G$49,2,FALSE())</f>
        <v>31</v>
      </c>
      <c r="I1056" s="95" t="n">
        <f aca="false">VLOOKUP(E1056,'FWD Curves'!$A$3:$E$40,4,FALSE())</f>
        <v>2.99</v>
      </c>
      <c r="J1056" s="86" t="n">
        <f aca="false">(I1056-G1056)*H1056*F1056</f>
        <v>-6510</v>
      </c>
    </row>
    <row r="1057" customFormat="false" ht="12.75" hidden="false" customHeight="false" outlineLevel="0" collapsed="false">
      <c r="A1057" s="81" t="n">
        <v>37215</v>
      </c>
      <c r="B1057" s="81" t="s">
        <v>38</v>
      </c>
      <c r="C1057" s="81" t="s">
        <v>39</v>
      </c>
      <c r="D1057" s="83"/>
      <c r="E1057" s="23" t="n">
        <v>37561</v>
      </c>
      <c r="F1057" s="83" t="n">
        <v>1000</v>
      </c>
      <c r="G1057" s="84" t="n">
        <v>3.2</v>
      </c>
      <c r="H1057" s="94" t="n">
        <f aca="false">VLOOKUP(E1057,Calendar!$A$2:$G$49,2,FALSE())</f>
        <v>30</v>
      </c>
      <c r="I1057" s="95" t="n">
        <f aca="false">VLOOKUP(E1057,'FWD Curves'!$A$3:$E$40,4,FALSE())</f>
        <v>3.24</v>
      </c>
      <c r="J1057" s="86" t="n">
        <f aca="false">(I1057-G1057)*H1057*F1057</f>
        <v>1200</v>
      </c>
    </row>
    <row r="1058" customFormat="false" ht="12.75" hidden="false" customHeight="false" outlineLevel="0" collapsed="false">
      <c r="A1058" s="81" t="n">
        <v>37215</v>
      </c>
      <c r="B1058" s="81" t="s">
        <v>38</v>
      </c>
      <c r="C1058" s="81" t="s">
        <v>39</v>
      </c>
      <c r="D1058" s="83"/>
      <c r="E1058" s="23" t="n">
        <v>37591</v>
      </c>
      <c r="F1058" s="83" t="n">
        <v>1000</v>
      </c>
      <c r="G1058" s="84" t="n">
        <v>3.2</v>
      </c>
      <c r="H1058" s="94" t="n">
        <f aca="false">VLOOKUP(E1058,Calendar!$A$2:$G$49,2,FALSE())</f>
        <v>31</v>
      </c>
      <c r="I1058" s="95" t="n">
        <f aca="false">VLOOKUP(E1058,'FWD Curves'!$A$3:$E$40,4,FALSE())</f>
        <v>3.42</v>
      </c>
      <c r="J1058" s="86" t="n">
        <f aca="false">(I1058-G1058)*H1058*F1058</f>
        <v>6819.99999999999</v>
      </c>
    </row>
    <row r="1059" customFormat="false" ht="12.75" hidden="false" customHeight="false" outlineLevel="0" collapsed="false">
      <c r="A1059" s="81" t="n">
        <v>37215</v>
      </c>
      <c r="B1059" s="81" t="s">
        <v>38</v>
      </c>
      <c r="C1059" s="81" t="s">
        <v>39</v>
      </c>
      <c r="D1059" s="83"/>
      <c r="E1059" s="23" t="n">
        <v>37226</v>
      </c>
      <c r="F1059" s="83" t="n">
        <v>-10000</v>
      </c>
      <c r="G1059" s="84" t="n">
        <v>2.78</v>
      </c>
      <c r="H1059" s="94" t="n">
        <f aca="false">VLOOKUP(E1059,Calendar!$A$2:$G$49,2,FALSE())</f>
        <v>31</v>
      </c>
      <c r="I1059" s="95" t="n">
        <f aca="false">VLOOKUP(E1059,'FWD Curves'!$A$3:$E$40,4,FALSE())</f>
        <v>2.606</v>
      </c>
      <c r="J1059" s="86" t="n">
        <f aca="false">(I1059-G1059)*H1059*F1059</f>
        <v>53940</v>
      </c>
    </row>
    <row r="1060" customFormat="false" ht="12.75" hidden="false" customHeight="false" outlineLevel="0" collapsed="false">
      <c r="A1060" s="81" t="n">
        <v>37215</v>
      </c>
      <c r="B1060" s="81" t="s">
        <v>38</v>
      </c>
      <c r="C1060" s="81" t="s">
        <v>39</v>
      </c>
      <c r="D1060" s="83"/>
      <c r="E1060" s="23" t="n">
        <v>37226</v>
      </c>
      <c r="F1060" s="83" t="n">
        <v>-10000</v>
      </c>
      <c r="G1060" s="84" t="n">
        <v>2.775</v>
      </c>
      <c r="H1060" s="94" t="n">
        <f aca="false">VLOOKUP(E1060,Calendar!$A$2:$G$49,2,FALSE())</f>
        <v>31</v>
      </c>
      <c r="I1060" s="95" t="n">
        <f aca="false">VLOOKUP(E1060,'FWD Curves'!$A$3:$E$40,4,FALSE())</f>
        <v>2.606</v>
      </c>
      <c r="J1060" s="86" t="n">
        <f aca="false">(I1060-G1060)*H1060*F1060</f>
        <v>52390</v>
      </c>
    </row>
    <row r="1061" customFormat="false" ht="12.75" hidden="false" customHeight="false" outlineLevel="0" collapsed="false">
      <c r="A1061" s="81" t="n">
        <v>37215</v>
      </c>
      <c r="B1061" s="81" t="s">
        <v>40</v>
      </c>
      <c r="C1061" s="81" t="s">
        <v>39</v>
      </c>
      <c r="D1061" s="83"/>
      <c r="E1061" s="23" t="n">
        <v>37257</v>
      </c>
      <c r="F1061" s="83" t="n">
        <v>-5000</v>
      </c>
      <c r="G1061" s="84" t="n">
        <v>3.105</v>
      </c>
      <c r="H1061" s="94" t="n">
        <f aca="false">VLOOKUP(E1061,Calendar!$A$2:$G$49,2,FALSE())</f>
        <v>31</v>
      </c>
      <c r="I1061" s="95" t="n">
        <f aca="false">VLOOKUP(E1061,'FWD Curves'!$A$3:$E$40,4,FALSE())</f>
        <v>2.915</v>
      </c>
      <c r="J1061" s="86" t="n">
        <f aca="false">(I1061-G1061)*H1061*F1061</f>
        <v>29450</v>
      </c>
    </row>
    <row r="1062" customFormat="false" ht="12.75" hidden="false" customHeight="false" outlineLevel="0" collapsed="false">
      <c r="A1062" s="81" t="n">
        <v>37215</v>
      </c>
      <c r="B1062" s="81" t="s">
        <v>40</v>
      </c>
      <c r="C1062" s="81" t="s">
        <v>39</v>
      </c>
      <c r="D1062" s="83"/>
      <c r="E1062" s="23" t="n">
        <v>37288</v>
      </c>
      <c r="F1062" s="83" t="n">
        <v>-5000</v>
      </c>
      <c r="G1062" s="84" t="n">
        <v>3.105</v>
      </c>
      <c r="H1062" s="94" t="n">
        <f aca="false">VLOOKUP(E1062,Calendar!$A$2:$G$49,2,FALSE())</f>
        <v>28</v>
      </c>
      <c r="I1062" s="95" t="n">
        <f aca="false">VLOOKUP(E1062,'FWD Curves'!$A$3:$E$40,4,FALSE())</f>
        <v>2.97</v>
      </c>
      <c r="J1062" s="86" t="n">
        <f aca="false">(I1062-G1062)*H1062*F1062</f>
        <v>18900</v>
      </c>
    </row>
    <row r="1063" customFormat="false" ht="12.75" hidden="false" customHeight="false" outlineLevel="0" collapsed="false">
      <c r="A1063" s="81" t="n">
        <v>37215</v>
      </c>
      <c r="B1063" s="81" t="s">
        <v>40</v>
      </c>
      <c r="C1063" s="81" t="s">
        <v>39</v>
      </c>
      <c r="D1063" s="83"/>
      <c r="E1063" s="23" t="n">
        <v>37316</v>
      </c>
      <c r="F1063" s="83" t="n">
        <v>-5000</v>
      </c>
      <c r="G1063" s="84" t="n">
        <v>3.105</v>
      </c>
      <c r="H1063" s="94" t="n">
        <f aca="false">VLOOKUP(E1063,Calendar!$A$2:$G$49,2,FALSE())</f>
        <v>31</v>
      </c>
      <c r="I1063" s="95" t="n">
        <f aca="false">VLOOKUP(E1063,'FWD Curves'!$A$3:$E$40,4,FALSE())</f>
        <v>2.935</v>
      </c>
      <c r="J1063" s="86" t="n">
        <f aca="false">(I1063-G1063)*H1063*F1063</f>
        <v>26350</v>
      </c>
    </row>
    <row r="1064" customFormat="false" ht="12.75" hidden="false" customHeight="false" outlineLevel="0" collapsed="false">
      <c r="A1064" s="81" t="n">
        <v>37215</v>
      </c>
      <c r="B1064" s="81" t="s">
        <v>40</v>
      </c>
      <c r="C1064" s="81" t="s">
        <v>39</v>
      </c>
      <c r="D1064" s="83"/>
      <c r="E1064" s="23" t="n">
        <v>37347</v>
      </c>
      <c r="F1064" s="83" t="n">
        <v>-5000</v>
      </c>
      <c r="G1064" s="84" t="n">
        <v>3.105</v>
      </c>
      <c r="H1064" s="94" t="n">
        <f aca="false">VLOOKUP(E1064,Calendar!$A$2:$G$49,2,FALSE())</f>
        <v>30</v>
      </c>
      <c r="I1064" s="95" t="n">
        <f aca="false">VLOOKUP(E1064,'FWD Curves'!$A$3:$E$40,4,FALSE())</f>
        <v>2.99</v>
      </c>
      <c r="J1064" s="86" t="n">
        <f aca="false">(I1064-G1064)*H1064*F1064</f>
        <v>17250</v>
      </c>
    </row>
    <row r="1065" customFormat="false" ht="12.75" hidden="false" customHeight="false" outlineLevel="0" collapsed="false">
      <c r="A1065" s="81" t="n">
        <v>37215</v>
      </c>
      <c r="B1065" s="81" t="s">
        <v>40</v>
      </c>
      <c r="C1065" s="81" t="s">
        <v>39</v>
      </c>
      <c r="D1065" s="83"/>
      <c r="E1065" s="23" t="n">
        <v>37377</v>
      </c>
      <c r="F1065" s="83" t="n">
        <v>-5000</v>
      </c>
      <c r="G1065" s="84" t="n">
        <v>3.105</v>
      </c>
      <c r="H1065" s="94" t="n">
        <f aca="false">VLOOKUP(E1065,Calendar!$A$2:$G$49,2,FALSE())</f>
        <v>31</v>
      </c>
      <c r="I1065" s="95" t="n">
        <f aca="false">VLOOKUP(E1065,'FWD Curves'!$A$3:$E$40,4,FALSE())</f>
        <v>2.99</v>
      </c>
      <c r="J1065" s="86" t="n">
        <f aca="false">(I1065-G1065)*H1065*F1065</f>
        <v>17825</v>
      </c>
    </row>
    <row r="1066" customFormat="false" ht="12.75" hidden="false" customHeight="false" outlineLevel="0" collapsed="false">
      <c r="A1066" s="81" t="n">
        <v>37215</v>
      </c>
      <c r="B1066" s="81" t="s">
        <v>40</v>
      </c>
      <c r="C1066" s="81" t="s">
        <v>39</v>
      </c>
      <c r="D1066" s="83"/>
      <c r="E1066" s="23" t="n">
        <v>37408</v>
      </c>
      <c r="F1066" s="83" t="n">
        <v>-5000</v>
      </c>
      <c r="G1066" s="84" t="n">
        <v>3.105</v>
      </c>
      <c r="H1066" s="94" t="n">
        <f aca="false">VLOOKUP(E1066,Calendar!$A$2:$G$49,2,FALSE())</f>
        <v>30</v>
      </c>
      <c r="I1066" s="95" t="n">
        <f aca="false">VLOOKUP(E1066,'FWD Curves'!$A$3:$E$40,4,FALSE())</f>
        <v>2.99</v>
      </c>
      <c r="J1066" s="86" t="n">
        <f aca="false">(I1066-G1066)*H1066*F1066</f>
        <v>17250</v>
      </c>
    </row>
    <row r="1067" customFormat="false" ht="12.75" hidden="false" customHeight="false" outlineLevel="0" collapsed="false">
      <c r="A1067" s="81" t="n">
        <v>37215</v>
      </c>
      <c r="B1067" s="81" t="s">
        <v>40</v>
      </c>
      <c r="C1067" s="81" t="s">
        <v>39</v>
      </c>
      <c r="D1067" s="83"/>
      <c r="E1067" s="23" t="n">
        <v>37438</v>
      </c>
      <c r="F1067" s="83" t="n">
        <v>-5000</v>
      </c>
      <c r="G1067" s="84" t="n">
        <v>3.105</v>
      </c>
      <c r="H1067" s="94" t="n">
        <f aca="false">VLOOKUP(E1067,Calendar!$A$2:$G$49,2,FALSE())</f>
        <v>31</v>
      </c>
      <c r="I1067" s="95" t="n">
        <f aca="false">VLOOKUP(E1067,'FWD Curves'!$A$3:$E$40,4,FALSE())</f>
        <v>2.99</v>
      </c>
      <c r="J1067" s="86" t="n">
        <f aca="false">(I1067-G1067)*H1067*F1067</f>
        <v>17825</v>
      </c>
    </row>
    <row r="1068" customFormat="false" ht="12.75" hidden="false" customHeight="false" outlineLevel="0" collapsed="false">
      <c r="A1068" s="81" t="n">
        <v>37215</v>
      </c>
      <c r="B1068" s="81" t="s">
        <v>40</v>
      </c>
      <c r="C1068" s="81" t="s">
        <v>39</v>
      </c>
      <c r="D1068" s="83"/>
      <c r="E1068" s="23" t="n">
        <v>37469</v>
      </c>
      <c r="F1068" s="83" t="n">
        <v>-5000</v>
      </c>
      <c r="G1068" s="84" t="n">
        <v>3.105</v>
      </c>
      <c r="H1068" s="94" t="n">
        <f aca="false">VLOOKUP(E1068,Calendar!$A$2:$G$49,2,FALSE())</f>
        <v>31</v>
      </c>
      <c r="I1068" s="95" t="n">
        <f aca="false">VLOOKUP(E1068,'FWD Curves'!$A$3:$E$40,4,FALSE())</f>
        <v>2.99</v>
      </c>
      <c r="J1068" s="86" t="n">
        <f aca="false">(I1068-G1068)*H1068*F1068</f>
        <v>17825</v>
      </c>
    </row>
    <row r="1069" customFormat="false" ht="12.75" hidden="false" customHeight="false" outlineLevel="0" collapsed="false">
      <c r="A1069" s="81" t="n">
        <v>37215</v>
      </c>
      <c r="B1069" s="81" t="s">
        <v>40</v>
      </c>
      <c r="C1069" s="81" t="s">
        <v>39</v>
      </c>
      <c r="D1069" s="83"/>
      <c r="E1069" s="23" t="n">
        <v>37500</v>
      </c>
      <c r="F1069" s="83" t="n">
        <v>-5000</v>
      </c>
      <c r="G1069" s="84" t="n">
        <v>3.105</v>
      </c>
      <c r="H1069" s="94" t="n">
        <f aca="false">VLOOKUP(E1069,Calendar!$A$2:$G$49,2,FALSE())</f>
        <v>30</v>
      </c>
      <c r="I1069" s="95" t="n">
        <f aca="false">VLOOKUP(E1069,'FWD Curves'!$A$3:$E$40,4,FALSE())</f>
        <v>2.99</v>
      </c>
      <c r="J1069" s="86" t="n">
        <f aca="false">(I1069-G1069)*H1069*F1069</f>
        <v>17250</v>
      </c>
    </row>
    <row r="1070" customFormat="false" ht="12.75" hidden="false" customHeight="false" outlineLevel="0" collapsed="false">
      <c r="A1070" s="81" t="n">
        <v>37215</v>
      </c>
      <c r="B1070" s="81" t="s">
        <v>40</v>
      </c>
      <c r="C1070" s="81" t="s">
        <v>39</v>
      </c>
      <c r="D1070" s="83"/>
      <c r="E1070" s="23" t="n">
        <v>37530</v>
      </c>
      <c r="F1070" s="83" t="n">
        <v>-5000</v>
      </c>
      <c r="G1070" s="84" t="n">
        <v>3.105</v>
      </c>
      <c r="H1070" s="94" t="n">
        <f aca="false">VLOOKUP(E1070,Calendar!$A$2:$G$49,2,FALSE())</f>
        <v>31</v>
      </c>
      <c r="I1070" s="95" t="n">
        <f aca="false">VLOOKUP(E1070,'FWD Curves'!$A$3:$E$40,4,FALSE())</f>
        <v>2.99</v>
      </c>
      <c r="J1070" s="86" t="n">
        <f aca="false">(I1070-G1070)*H1070*F1070</f>
        <v>17825</v>
      </c>
    </row>
    <row r="1071" customFormat="false" ht="12.75" hidden="false" customHeight="false" outlineLevel="0" collapsed="false">
      <c r="A1071" s="81" t="n">
        <v>37215</v>
      </c>
      <c r="B1071" s="81" t="s">
        <v>40</v>
      </c>
      <c r="C1071" s="81" t="s">
        <v>39</v>
      </c>
      <c r="D1071" s="83"/>
      <c r="E1071" s="23" t="n">
        <v>37561</v>
      </c>
      <c r="F1071" s="83" t="n">
        <v>-5000</v>
      </c>
      <c r="G1071" s="84" t="n">
        <v>3.105</v>
      </c>
      <c r="H1071" s="94" t="n">
        <f aca="false">VLOOKUP(E1071,Calendar!$A$2:$G$49,2,FALSE())</f>
        <v>30</v>
      </c>
      <c r="I1071" s="95" t="n">
        <f aca="false">VLOOKUP(E1071,'FWD Curves'!$A$3:$E$40,4,FALSE())</f>
        <v>3.24</v>
      </c>
      <c r="J1071" s="86" t="n">
        <f aca="false">(I1071-G1071)*H1071*F1071</f>
        <v>-20250</v>
      </c>
    </row>
    <row r="1072" customFormat="false" ht="12.75" hidden="false" customHeight="false" outlineLevel="0" collapsed="false">
      <c r="A1072" s="81" t="n">
        <v>37215</v>
      </c>
      <c r="B1072" s="81" t="s">
        <v>40</v>
      </c>
      <c r="C1072" s="81" t="s">
        <v>39</v>
      </c>
      <c r="D1072" s="83"/>
      <c r="E1072" s="23" t="n">
        <v>37591</v>
      </c>
      <c r="F1072" s="83" t="n">
        <v>-5000</v>
      </c>
      <c r="G1072" s="84" t="n">
        <v>3.105</v>
      </c>
      <c r="H1072" s="94" t="n">
        <f aca="false">VLOOKUP(E1072,Calendar!$A$2:$G$49,2,FALSE())</f>
        <v>31</v>
      </c>
      <c r="I1072" s="95" t="n">
        <f aca="false">VLOOKUP(E1072,'FWD Curves'!$A$3:$E$40,4,FALSE())</f>
        <v>3.42</v>
      </c>
      <c r="J1072" s="86" t="n">
        <f aca="false">(I1072-G1072)*H1072*F1072</f>
        <v>-48825</v>
      </c>
    </row>
    <row r="1073" customFormat="false" ht="12.75" hidden="false" customHeight="false" outlineLevel="0" collapsed="false">
      <c r="A1073" s="81" t="n">
        <v>37215</v>
      </c>
      <c r="B1073" s="81" t="s">
        <v>38</v>
      </c>
      <c r="C1073" s="81" t="s">
        <v>39</v>
      </c>
      <c r="D1073" s="83"/>
      <c r="E1073" s="23" t="n">
        <v>37257</v>
      </c>
      <c r="F1073" s="83" t="n">
        <v>2000</v>
      </c>
      <c r="G1073" s="84" t="n">
        <v>3.105</v>
      </c>
      <c r="H1073" s="94" t="n">
        <f aca="false">VLOOKUP(E1073,Calendar!$A$2:$G$49,2,FALSE())</f>
        <v>31</v>
      </c>
      <c r="I1073" s="95" t="n">
        <f aca="false">VLOOKUP(E1073,'FWD Curves'!$A$3:$E$40,4,FALSE())</f>
        <v>2.915</v>
      </c>
      <c r="J1073" s="86" t="n">
        <f aca="false">(I1073-G1073)*H1073*F1073</f>
        <v>-11780</v>
      </c>
    </row>
    <row r="1074" customFormat="false" ht="12.75" hidden="false" customHeight="false" outlineLevel="0" collapsed="false">
      <c r="A1074" s="81" t="n">
        <v>37215</v>
      </c>
      <c r="B1074" s="81" t="s">
        <v>38</v>
      </c>
      <c r="C1074" s="81" t="s">
        <v>39</v>
      </c>
      <c r="D1074" s="83"/>
      <c r="E1074" s="23" t="n">
        <v>37288</v>
      </c>
      <c r="F1074" s="83" t="n">
        <v>2000</v>
      </c>
      <c r="G1074" s="84" t="n">
        <v>3.105</v>
      </c>
      <c r="H1074" s="94" t="n">
        <f aca="false">VLOOKUP(E1074,Calendar!$A$2:$G$49,2,FALSE())</f>
        <v>28</v>
      </c>
      <c r="I1074" s="95" t="n">
        <f aca="false">VLOOKUP(E1074,'FWD Curves'!$A$3:$E$40,4,FALSE())</f>
        <v>2.97</v>
      </c>
      <c r="J1074" s="86" t="n">
        <f aca="false">(I1074-G1074)*H1074*F1074</f>
        <v>-7559.99999999999</v>
      </c>
    </row>
    <row r="1075" customFormat="false" ht="12.75" hidden="false" customHeight="false" outlineLevel="0" collapsed="false">
      <c r="A1075" s="81" t="n">
        <v>37215</v>
      </c>
      <c r="B1075" s="81" t="s">
        <v>38</v>
      </c>
      <c r="C1075" s="81" t="s">
        <v>39</v>
      </c>
      <c r="D1075" s="83"/>
      <c r="E1075" s="23" t="n">
        <v>37316</v>
      </c>
      <c r="F1075" s="83" t="n">
        <v>2000</v>
      </c>
      <c r="G1075" s="84" t="n">
        <v>3.105</v>
      </c>
      <c r="H1075" s="94" t="n">
        <f aca="false">VLOOKUP(E1075,Calendar!$A$2:$G$49,2,FALSE())</f>
        <v>31</v>
      </c>
      <c r="I1075" s="95" t="n">
        <f aca="false">VLOOKUP(E1075,'FWD Curves'!$A$3:$E$40,4,FALSE())</f>
        <v>2.935</v>
      </c>
      <c r="J1075" s="86" t="n">
        <f aca="false">(I1075-G1075)*H1075*F1075</f>
        <v>-10540</v>
      </c>
    </row>
    <row r="1076" customFormat="false" ht="12.75" hidden="false" customHeight="false" outlineLevel="0" collapsed="false">
      <c r="A1076" s="81" t="n">
        <v>37215</v>
      </c>
      <c r="B1076" s="81" t="s">
        <v>38</v>
      </c>
      <c r="C1076" s="81" t="s">
        <v>39</v>
      </c>
      <c r="D1076" s="83"/>
      <c r="E1076" s="23" t="n">
        <v>37347</v>
      </c>
      <c r="F1076" s="83" t="n">
        <v>2000</v>
      </c>
      <c r="G1076" s="84" t="n">
        <v>3.105</v>
      </c>
      <c r="H1076" s="94" t="n">
        <f aca="false">VLOOKUP(E1076,Calendar!$A$2:$G$49,2,FALSE())</f>
        <v>30</v>
      </c>
      <c r="I1076" s="95" t="n">
        <f aca="false">VLOOKUP(E1076,'FWD Curves'!$A$3:$E$40,4,FALSE())</f>
        <v>2.99</v>
      </c>
      <c r="J1076" s="86" t="n">
        <f aca="false">(I1076-G1076)*H1076*F1076</f>
        <v>-6899.99999999999</v>
      </c>
    </row>
    <row r="1077" customFormat="false" ht="12.75" hidden="false" customHeight="false" outlineLevel="0" collapsed="false">
      <c r="A1077" s="81" t="n">
        <v>37215</v>
      </c>
      <c r="B1077" s="81" t="s">
        <v>38</v>
      </c>
      <c r="C1077" s="81" t="s">
        <v>39</v>
      </c>
      <c r="D1077" s="83"/>
      <c r="E1077" s="23" t="n">
        <v>37377</v>
      </c>
      <c r="F1077" s="83" t="n">
        <v>2000</v>
      </c>
      <c r="G1077" s="84" t="n">
        <v>3.105</v>
      </c>
      <c r="H1077" s="94" t="n">
        <f aca="false">VLOOKUP(E1077,Calendar!$A$2:$G$49,2,FALSE())</f>
        <v>31</v>
      </c>
      <c r="I1077" s="95" t="n">
        <f aca="false">VLOOKUP(E1077,'FWD Curves'!$A$3:$E$40,4,FALSE())</f>
        <v>2.99</v>
      </c>
      <c r="J1077" s="86" t="n">
        <f aca="false">(I1077-G1077)*H1077*F1077</f>
        <v>-7129.99999999999</v>
      </c>
    </row>
    <row r="1078" customFormat="false" ht="12.75" hidden="false" customHeight="false" outlineLevel="0" collapsed="false">
      <c r="A1078" s="81" t="n">
        <v>37215</v>
      </c>
      <c r="B1078" s="81" t="s">
        <v>38</v>
      </c>
      <c r="C1078" s="81" t="s">
        <v>39</v>
      </c>
      <c r="D1078" s="83"/>
      <c r="E1078" s="23" t="n">
        <v>37408</v>
      </c>
      <c r="F1078" s="83" t="n">
        <v>2000</v>
      </c>
      <c r="G1078" s="84" t="n">
        <v>3.105</v>
      </c>
      <c r="H1078" s="94" t="n">
        <f aca="false">VLOOKUP(E1078,Calendar!$A$2:$G$49,2,FALSE())</f>
        <v>30</v>
      </c>
      <c r="I1078" s="95" t="n">
        <f aca="false">VLOOKUP(E1078,'FWD Curves'!$A$3:$E$40,4,FALSE())</f>
        <v>2.99</v>
      </c>
      <c r="J1078" s="86" t="n">
        <f aca="false">(I1078-G1078)*H1078*F1078</f>
        <v>-6899.99999999999</v>
      </c>
    </row>
    <row r="1079" customFormat="false" ht="12.75" hidden="false" customHeight="false" outlineLevel="0" collapsed="false">
      <c r="A1079" s="81" t="n">
        <v>37215</v>
      </c>
      <c r="B1079" s="81" t="s">
        <v>38</v>
      </c>
      <c r="C1079" s="81" t="s">
        <v>39</v>
      </c>
      <c r="D1079" s="83"/>
      <c r="E1079" s="23" t="n">
        <v>37438</v>
      </c>
      <c r="F1079" s="83" t="n">
        <v>2000</v>
      </c>
      <c r="G1079" s="84" t="n">
        <v>3.105</v>
      </c>
      <c r="H1079" s="94" t="n">
        <f aca="false">VLOOKUP(E1079,Calendar!$A$2:$G$49,2,FALSE())</f>
        <v>31</v>
      </c>
      <c r="I1079" s="95" t="n">
        <f aca="false">VLOOKUP(E1079,'FWD Curves'!$A$3:$E$40,4,FALSE())</f>
        <v>2.99</v>
      </c>
      <c r="J1079" s="86" t="n">
        <f aca="false">(I1079-G1079)*H1079*F1079</f>
        <v>-7129.99999999999</v>
      </c>
    </row>
    <row r="1080" customFormat="false" ht="12.75" hidden="false" customHeight="false" outlineLevel="0" collapsed="false">
      <c r="A1080" s="81" t="n">
        <v>37215</v>
      </c>
      <c r="B1080" s="81" t="s">
        <v>38</v>
      </c>
      <c r="C1080" s="81" t="s">
        <v>39</v>
      </c>
      <c r="D1080" s="83"/>
      <c r="E1080" s="23" t="n">
        <v>37469</v>
      </c>
      <c r="F1080" s="83" t="n">
        <v>2000</v>
      </c>
      <c r="G1080" s="84" t="n">
        <v>3.105</v>
      </c>
      <c r="H1080" s="94" t="n">
        <f aca="false">VLOOKUP(E1080,Calendar!$A$2:$G$49,2,FALSE())</f>
        <v>31</v>
      </c>
      <c r="I1080" s="95" t="n">
        <f aca="false">VLOOKUP(E1080,'FWD Curves'!$A$3:$E$40,4,FALSE())</f>
        <v>2.99</v>
      </c>
      <c r="J1080" s="86" t="n">
        <f aca="false">(I1080-G1080)*H1080*F1080</f>
        <v>-7129.99999999999</v>
      </c>
    </row>
    <row r="1081" customFormat="false" ht="12.75" hidden="false" customHeight="false" outlineLevel="0" collapsed="false">
      <c r="A1081" s="81" t="n">
        <v>37215</v>
      </c>
      <c r="B1081" s="81" t="s">
        <v>38</v>
      </c>
      <c r="C1081" s="81" t="s">
        <v>39</v>
      </c>
      <c r="D1081" s="83"/>
      <c r="E1081" s="23" t="n">
        <v>37500</v>
      </c>
      <c r="F1081" s="83" t="n">
        <v>2000</v>
      </c>
      <c r="G1081" s="84" t="n">
        <v>3.105</v>
      </c>
      <c r="H1081" s="94" t="n">
        <f aca="false">VLOOKUP(E1081,Calendar!$A$2:$G$49,2,FALSE())</f>
        <v>30</v>
      </c>
      <c r="I1081" s="95" t="n">
        <f aca="false">VLOOKUP(E1081,'FWD Curves'!$A$3:$E$40,4,FALSE())</f>
        <v>2.99</v>
      </c>
      <c r="J1081" s="86" t="n">
        <f aca="false">(I1081-G1081)*H1081*F1081</f>
        <v>-6899.99999999999</v>
      </c>
    </row>
    <row r="1082" customFormat="false" ht="12.75" hidden="false" customHeight="false" outlineLevel="0" collapsed="false">
      <c r="A1082" s="81" t="n">
        <v>37215</v>
      </c>
      <c r="B1082" s="81" t="s">
        <v>38</v>
      </c>
      <c r="C1082" s="81" t="s">
        <v>39</v>
      </c>
      <c r="D1082" s="83"/>
      <c r="E1082" s="23" t="n">
        <v>37530</v>
      </c>
      <c r="F1082" s="83" t="n">
        <v>2000</v>
      </c>
      <c r="G1082" s="84" t="n">
        <v>3.105</v>
      </c>
      <c r="H1082" s="94" t="n">
        <f aca="false">VLOOKUP(E1082,Calendar!$A$2:$G$49,2,FALSE())</f>
        <v>31</v>
      </c>
      <c r="I1082" s="95" t="n">
        <f aca="false">VLOOKUP(E1082,'FWD Curves'!$A$3:$E$40,4,FALSE())</f>
        <v>2.99</v>
      </c>
      <c r="J1082" s="86" t="n">
        <f aca="false">(I1082-G1082)*H1082*F1082</f>
        <v>-7129.99999999999</v>
      </c>
    </row>
    <row r="1083" customFormat="false" ht="12.75" hidden="false" customHeight="false" outlineLevel="0" collapsed="false">
      <c r="A1083" s="81" t="n">
        <v>37215</v>
      </c>
      <c r="B1083" s="81" t="s">
        <v>38</v>
      </c>
      <c r="C1083" s="81" t="s">
        <v>39</v>
      </c>
      <c r="D1083" s="83"/>
      <c r="E1083" s="23" t="n">
        <v>37561</v>
      </c>
      <c r="F1083" s="83" t="n">
        <v>2000</v>
      </c>
      <c r="G1083" s="84" t="n">
        <v>3.105</v>
      </c>
      <c r="H1083" s="94" t="n">
        <f aca="false">VLOOKUP(E1083,Calendar!$A$2:$G$49,2,FALSE())</f>
        <v>30</v>
      </c>
      <c r="I1083" s="95" t="n">
        <f aca="false">VLOOKUP(E1083,'FWD Curves'!$A$3:$E$40,4,FALSE())</f>
        <v>3.24</v>
      </c>
      <c r="J1083" s="86" t="n">
        <f aca="false">(I1083-G1083)*H1083*F1083</f>
        <v>8100.00000000001</v>
      </c>
    </row>
    <row r="1084" customFormat="false" ht="12.75" hidden="false" customHeight="false" outlineLevel="0" collapsed="false">
      <c r="A1084" s="81" t="n">
        <v>37215</v>
      </c>
      <c r="B1084" s="81" t="s">
        <v>38</v>
      </c>
      <c r="C1084" s="81" t="s">
        <v>39</v>
      </c>
      <c r="D1084" s="83"/>
      <c r="E1084" s="23" t="n">
        <v>37591</v>
      </c>
      <c r="F1084" s="83" t="n">
        <v>2000</v>
      </c>
      <c r="G1084" s="84" t="n">
        <v>3.105</v>
      </c>
      <c r="H1084" s="94" t="n">
        <f aca="false">VLOOKUP(E1084,Calendar!$A$2:$G$49,2,FALSE())</f>
        <v>31</v>
      </c>
      <c r="I1084" s="95" t="n">
        <f aca="false">VLOOKUP(E1084,'FWD Curves'!$A$3:$E$40,4,FALSE())</f>
        <v>3.42</v>
      </c>
      <c r="J1084" s="86" t="n">
        <f aca="false">(I1084-G1084)*H1084*F1084</f>
        <v>19530</v>
      </c>
    </row>
    <row r="1085" customFormat="false" ht="12.75" hidden="false" customHeight="false" outlineLevel="0" collapsed="false">
      <c r="A1085" s="81" t="n">
        <v>37215</v>
      </c>
      <c r="B1085" s="81" t="s">
        <v>38</v>
      </c>
      <c r="C1085" s="81" t="s">
        <v>39</v>
      </c>
      <c r="D1085" s="83"/>
      <c r="E1085" s="23" t="n">
        <v>37257</v>
      </c>
      <c r="F1085" s="83" t="n">
        <v>1000</v>
      </c>
      <c r="G1085" s="84" t="n">
        <v>3.09</v>
      </c>
      <c r="H1085" s="94" t="n">
        <f aca="false">VLOOKUP(E1085,Calendar!$A$2:$G$49,2,FALSE())</f>
        <v>31</v>
      </c>
      <c r="I1085" s="95" t="n">
        <f aca="false">VLOOKUP(E1085,'FWD Curves'!$A$3:$E$40,4,FALSE())</f>
        <v>2.915</v>
      </c>
      <c r="J1085" s="86" t="n">
        <f aca="false">(I1085-G1085)*H1085*F1085</f>
        <v>-5424.99999999999</v>
      </c>
    </row>
    <row r="1086" customFormat="false" ht="12.75" hidden="false" customHeight="false" outlineLevel="0" collapsed="false">
      <c r="A1086" s="81" t="n">
        <v>37215</v>
      </c>
      <c r="B1086" s="81" t="s">
        <v>38</v>
      </c>
      <c r="C1086" s="81" t="s">
        <v>39</v>
      </c>
      <c r="D1086" s="83"/>
      <c r="E1086" s="23" t="n">
        <v>37288</v>
      </c>
      <c r="F1086" s="83" t="n">
        <v>1000</v>
      </c>
      <c r="G1086" s="84" t="n">
        <v>3.09</v>
      </c>
      <c r="H1086" s="94" t="n">
        <f aca="false">VLOOKUP(E1086,Calendar!$A$2:$G$49,2,FALSE())</f>
        <v>28</v>
      </c>
      <c r="I1086" s="95" t="n">
        <f aca="false">VLOOKUP(E1086,'FWD Curves'!$A$3:$E$40,4,FALSE())</f>
        <v>2.97</v>
      </c>
      <c r="J1086" s="86" t="n">
        <f aca="false">(I1086-G1086)*H1086*F1086</f>
        <v>-3359.99999999999</v>
      </c>
    </row>
    <row r="1087" customFormat="false" ht="12.75" hidden="false" customHeight="false" outlineLevel="0" collapsed="false">
      <c r="A1087" s="81" t="n">
        <v>37215</v>
      </c>
      <c r="B1087" s="81" t="s">
        <v>38</v>
      </c>
      <c r="C1087" s="81" t="s">
        <v>39</v>
      </c>
      <c r="D1087" s="83"/>
      <c r="E1087" s="23" t="n">
        <v>37316</v>
      </c>
      <c r="F1087" s="83" t="n">
        <v>1000</v>
      </c>
      <c r="G1087" s="84" t="n">
        <v>3.09</v>
      </c>
      <c r="H1087" s="94" t="n">
        <f aca="false">VLOOKUP(E1087,Calendar!$A$2:$G$49,2,FALSE())</f>
        <v>31</v>
      </c>
      <c r="I1087" s="95" t="n">
        <f aca="false">VLOOKUP(E1087,'FWD Curves'!$A$3:$E$40,4,FALSE())</f>
        <v>2.935</v>
      </c>
      <c r="J1087" s="86" t="n">
        <f aca="false">(I1087-G1087)*H1087*F1087</f>
        <v>-4804.99999999999</v>
      </c>
    </row>
    <row r="1088" customFormat="false" ht="12.75" hidden="false" customHeight="false" outlineLevel="0" collapsed="false">
      <c r="A1088" s="81" t="n">
        <v>37215</v>
      </c>
      <c r="B1088" s="81" t="s">
        <v>38</v>
      </c>
      <c r="C1088" s="81" t="s">
        <v>39</v>
      </c>
      <c r="D1088" s="83"/>
      <c r="E1088" s="23" t="n">
        <v>37347</v>
      </c>
      <c r="F1088" s="83" t="n">
        <v>1000</v>
      </c>
      <c r="G1088" s="84" t="n">
        <v>3.09</v>
      </c>
      <c r="H1088" s="94" t="n">
        <f aca="false">VLOOKUP(E1088,Calendar!$A$2:$G$49,2,FALSE())</f>
        <v>30</v>
      </c>
      <c r="I1088" s="95" t="n">
        <f aca="false">VLOOKUP(E1088,'FWD Curves'!$A$3:$E$40,4,FALSE())</f>
        <v>2.99</v>
      </c>
      <c r="J1088" s="86" t="n">
        <f aca="false">(I1088-G1088)*H1088*F1088</f>
        <v>-2999.99999999999</v>
      </c>
    </row>
    <row r="1089" customFormat="false" ht="12.75" hidden="false" customHeight="false" outlineLevel="0" collapsed="false">
      <c r="A1089" s="81" t="n">
        <v>37215</v>
      </c>
      <c r="B1089" s="81" t="s">
        <v>38</v>
      </c>
      <c r="C1089" s="81" t="s">
        <v>39</v>
      </c>
      <c r="D1089" s="83"/>
      <c r="E1089" s="23" t="n">
        <v>37377</v>
      </c>
      <c r="F1089" s="83" t="n">
        <v>1000</v>
      </c>
      <c r="G1089" s="84" t="n">
        <v>3.09</v>
      </c>
      <c r="H1089" s="94" t="n">
        <f aca="false">VLOOKUP(E1089,Calendar!$A$2:$G$49,2,FALSE())</f>
        <v>31</v>
      </c>
      <c r="I1089" s="95" t="n">
        <f aca="false">VLOOKUP(E1089,'FWD Curves'!$A$3:$E$40,4,FALSE())</f>
        <v>2.99</v>
      </c>
      <c r="J1089" s="86" t="n">
        <f aca="false">(I1089-G1089)*H1089*F1089</f>
        <v>-3099.99999999999</v>
      </c>
    </row>
    <row r="1090" customFormat="false" ht="12.75" hidden="false" customHeight="false" outlineLevel="0" collapsed="false">
      <c r="A1090" s="81" t="n">
        <v>37215</v>
      </c>
      <c r="B1090" s="81" t="s">
        <v>38</v>
      </c>
      <c r="C1090" s="81" t="s">
        <v>39</v>
      </c>
      <c r="D1090" s="83"/>
      <c r="E1090" s="23" t="n">
        <v>37408</v>
      </c>
      <c r="F1090" s="83" t="n">
        <v>1000</v>
      </c>
      <c r="G1090" s="84" t="n">
        <v>3.09</v>
      </c>
      <c r="H1090" s="94" t="n">
        <f aca="false">VLOOKUP(E1090,Calendar!$A$2:$G$49,2,FALSE())</f>
        <v>30</v>
      </c>
      <c r="I1090" s="95" t="n">
        <f aca="false">VLOOKUP(E1090,'FWD Curves'!$A$3:$E$40,4,FALSE())</f>
        <v>2.99</v>
      </c>
      <c r="J1090" s="86" t="n">
        <f aca="false">(I1090-G1090)*H1090*F1090</f>
        <v>-2999.99999999999</v>
      </c>
    </row>
    <row r="1091" customFormat="false" ht="12.75" hidden="false" customHeight="false" outlineLevel="0" collapsed="false">
      <c r="A1091" s="81" t="n">
        <v>37215</v>
      </c>
      <c r="B1091" s="81" t="s">
        <v>38</v>
      </c>
      <c r="C1091" s="81" t="s">
        <v>39</v>
      </c>
      <c r="D1091" s="83"/>
      <c r="E1091" s="23" t="n">
        <v>37438</v>
      </c>
      <c r="F1091" s="83" t="n">
        <v>1000</v>
      </c>
      <c r="G1091" s="84" t="n">
        <v>3.09</v>
      </c>
      <c r="H1091" s="94" t="n">
        <f aca="false">VLOOKUP(E1091,Calendar!$A$2:$G$49,2,FALSE())</f>
        <v>31</v>
      </c>
      <c r="I1091" s="95" t="n">
        <f aca="false">VLOOKUP(E1091,'FWD Curves'!$A$3:$E$40,4,FALSE())</f>
        <v>2.99</v>
      </c>
      <c r="J1091" s="86" t="n">
        <f aca="false">(I1091-G1091)*H1091*F1091</f>
        <v>-3099.99999999999</v>
      </c>
    </row>
    <row r="1092" customFormat="false" ht="12.75" hidden="false" customHeight="false" outlineLevel="0" collapsed="false">
      <c r="A1092" s="81" t="n">
        <v>37215</v>
      </c>
      <c r="B1092" s="81" t="s">
        <v>38</v>
      </c>
      <c r="C1092" s="81" t="s">
        <v>39</v>
      </c>
      <c r="D1092" s="83"/>
      <c r="E1092" s="23" t="n">
        <v>37469</v>
      </c>
      <c r="F1092" s="83" t="n">
        <v>1000</v>
      </c>
      <c r="G1092" s="84" t="n">
        <v>3.09</v>
      </c>
      <c r="H1092" s="94" t="n">
        <f aca="false">VLOOKUP(E1092,Calendar!$A$2:$G$49,2,FALSE())</f>
        <v>31</v>
      </c>
      <c r="I1092" s="95" t="n">
        <f aca="false">VLOOKUP(E1092,'FWD Curves'!$A$3:$E$40,4,FALSE())</f>
        <v>2.99</v>
      </c>
      <c r="J1092" s="86" t="n">
        <f aca="false">(I1092-G1092)*H1092*F1092</f>
        <v>-3099.99999999999</v>
      </c>
    </row>
    <row r="1093" customFormat="false" ht="12.75" hidden="false" customHeight="false" outlineLevel="0" collapsed="false">
      <c r="A1093" s="81" t="n">
        <v>37215</v>
      </c>
      <c r="B1093" s="81" t="s">
        <v>38</v>
      </c>
      <c r="C1093" s="81" t="s">
        <v>39</v>
      </c>
      <c r="D1093" s="83"/>
      <c r="E1093" s="23" t="n">
        <v>37500</v>
      </c>
      <c r="F1093" s="83" t="n">
        <v>1000</v>
      </c>
      <c r="G1093" s="84" t="n">
        <v>3.09</v>
      </c>
      <c r="H1093" s="94" t="n">
        <f aca="false">VLOOKUP(E1093,Calendar!$A$2:$G$49,2,FALSE())</f>
        <v>30</v>
      </c>
      <c r="I1093" s="95" t="n">
        <f aca="false">VLOOKUP(E1093,'FWD Curves'!$A$3:$E$40,4,FALSE())</f>
        <v>2.99</v>
      </c>
      <c r="J1093" s="86" t="n">
        <f aca="false">(I1093-G1093)*H1093*F1093</f>
        <v>-2999.99999999999</v>
      </c>
    </row>
    <row r="1094" customFormat="false" ht="12.75" hidden="false" customHeight="false" outlineLevel="0" collapsed="false">
      <c r="A1094" s="81" t="n">
        <v>37215</v>
      </c>
      <c r="B1094" s="81" t="s">
        <v>38</v>
      </c>
      <c r="C1094" s="81" t="s">
        <v>39</v>
      </c>
      <c r="D1094" s="83"/>
      <c r="E1094" s="23" t="n">
        <v>37530</v>
      </c>
      <c r="F1094" s="83" t="n">
        <v>1000</v>
      </c>
      <c r="G1094" s="84" t="n">
        <v>3.09</v>
      </c>
      <c r="H1094" s="94" t="n">
        <f aca="false">VLOOKUP(E1094,Calendar!$A$2:$G$49,2,FALSE())</f>
        <v>31</v>
      </c>
      <c r="I1094" s="95" t="n">
        <f aca="false">VLOOKUP(E1094,'FWD Curves'!$A$3:$E$40,4,FALSE())</f>
        <v>2.99</v>
      </c>
      <c r="J1094" s="86" t="n">
        <f aca="false">(I1094-G1094)*H1094*F1094</f>
        <v>-3099.99999999999</v>
      </c>
    </row>
    <row r="1095" customFormat="false" ht="12.75" hidden="false" customHeight="false" outlineLevel="0" collapsed="false">
      <c r="A1095" s="81" t="n">
        <v>37215</v>
      </c>
      <c r="B1095" s="81" t="s">
        <v>38</v>
      </c>
      <c r="C1095" s="81" t="s">
        <v>39</v>
      </c>
      <c r="D1095" s="83"/>
      <c r="E1095" s="23" t="n">
        <v>37561</v>
      </c>
      <c r="F1095" s="83" t="n">
        <v>1000</v>
      </c>
      <c r="G1095" s="84" t="n">
        <v>3.09</v>
      </c>
      <c r="H1095" s="94" t="n">
        <f aca="false">VLOOKUP(E1095,Calendar!$A$2:$G$49,2,FALSE())</f>
        <v>30</v>
      </c>
      <c r="I1095" s="95" t="n">
        <f aca="false">VLOOKUP(E1095,'FWD Curves'!$A$3:$E$40,4,FALSE())</f>
        <v>3.24</v>
      </c>
      <c r="J1095" s="86" t="n">
        <f aca="false">(I1095-G1095)*H1095*F1095</f>
        <v>4500.00000000001</v>
      </c>
    </row>
    <row r="1096" customFormat="false" ht="12.75" hidden="false" customHeight="false" outlineLevel="0" collapsed="false">
      <c r="A1096" s="81" t="n">
        <v>37215</v>
      </c>
      <c r="B1096" s="81" t="s">
        <v>38</v>
      </c>
      <c r="C1096" s="81" t="s">
        <v>39</v>
      </c>
      <c r="D1096" s="83"/>
      <c r="E1096" s="23" t="n">
        <v>37591</v>
      </c>
      <c r="F1096" s="83" t="n">
        <v>1000</v>
      </c>
      <c r="G1096" s="84" t="n">
        <v>3.09</v>
      </c>
      <c r="H1096" s="94" t="n">
        <f aca="false">VLOOKUP(E1096,Calendar!$A$2:$G$49,2,FALSE())</f>
        <v>31</v>
      </c>
      <c r="I1096" s="95" t="n">
        <f aca="false">VLOOKUP(E1096,'FWD Curves'!$A$3:$E$40,4,FALSE())</f>
        <v>3.42</v>
      </c>
      <c r="J1096" s="86" t="n">
        <f aca="false">(I1096-G1096)*H1096*F1096</f>
        <v>10230</v>
      </c>
    </row>
    <row r="1097" customFormat="false" ht="12.75" hidden="false" customHeight="false" outlineLevel="0" collapsed="false">
      <c r="A1097" s="81" t="n">
        <v>37215</v>
      </c>
      <c r="B1097" s="81" t="s">
        <v>38</v>
      </c>
      <c r="C1097" s="81" t="s">
        <v>39</v>
      </c>
      <c r="D1097" s="83"/>
      <c r="E1097" s="23" t="n">
        <v>37257</v>
      </c>
      <c r="F1097" s="83" t="n">
        <v>-1000</v>
      </c>
      <c r="G1097" s="84" t="n">
        <v>3.145</v>
      </c>
      <c r="H1097" s="94" t="n">
        <f aca="false">VLOOKUP(E1097,Calendar!$A$2:$G$49,2,FALSE())</f>
        <v>31</v>
      </c>
      <c r="I1097" s="95" t="n">
        <f aca="false">VLOOKUP(E1097,'FWD Curves'!$A$3:$E$40,4,FALSE())</f>
        <v>2.915</v>
      </c>
      <c r="J1097" s="86" t="n">
        <f aca="false">(I1097-G1097)*H1097*F1097</f>
        <v>7130</v>
      </c>
    </row>
    <row r="1098" customFormat="false" ht="12.75" hidden="false" customHeight="false" outlineLevel="0" collapsed="false">
      <c r="A1098" s="81" t="n">
        <v>37215</v>
      </c>
      <c r="B1098" s="81" t="s">
        <v>38</v>
      </c>
      <c r="C1098" s="81" t="s">
        <v>39</v>
      </c>
      <c r="D1098" s="83"/>
      <c r="E1098" s="23" t="n">
        <v>37288</v>
      </c>
      <c r="F1098" s="83" t="n">
        <v>-1000</v>
      </c>
      <c r="G1098" s="84" t="n">
        <v>3.145</v>
      </c>
      <c r="H1098" s="94" t="n">
        <f aca="false">VLOOKUP(E1098,Calendar!$A$2:$G$49,2,FALSE())</f>
        <v>28</v>
      </c>
      <c r="I1098" s="95" t="n">
        <f aca="false">VLOOKUP(E1098,'FWD Curves'!$A$3:$E$40,4,FALSE())</f>
        <v>2.97</v>
      </c>
      <c r="J1098" s="86" t="n">
        <f aca="false">(I1098-G1098)*H1098*F1098</f>
        <v>4900</v>
      </c>
    </row>
    <row r="1099" customFormat="false" ht="12.75" hidden="false" customHeight="false" outlineLevel="0" collapsed="false">
      <c r="A1099" s="81" t="n">
        <v>37215</v>
      </c>
      <c r="B1099" s="81" t="s">
        <v>38</v>
      </c>
      <c r="C1099" s="81" t="s">
        <v>39</v>
      </c>
      <c r="D1099" s="83"/>
      <c r="E1099" s="23" t="n">
        <v>37316</v>
      </c>
      <c r="F1099" s="83" t="n">
        <v>-1000</v>
      </c>
      <c r="G1099" s="84" t="n">
        <v>3.145</v>
      </c>
      <c r="H1099" s="94" t="n">
        <f aca="false">VLOOKUP(E1099,Calendar!$A$2:$G$49,2,FALSE())</f>
        <v>31</v>
      </c>
      <c r="I1099" s="95" t="n">
        <f aca="false">VLOOKUP(E1099,'FWD Curves'!$A$3:$E$40,4,FALSE())</f>
        <v>2.935</v>
      </c>
      <c r="J1099" s="86" t="n">
        <f aca="false">(I1099-G1099)*H1099*F1099</f>
        <v>6510</v>
      </c>
    </row>
    <row r="1100" customFormat="false" ht="12.75" hidden="false" customHeight="false" outlineLevel="0" collapsed="false">
      <c r="A1100" s="81" t="n">
        <v>37215</v>
      </c>
      <c r="B1100" s="81" t="s">
        <v>38</v>
      </c>
      <c r="C1100" s="81" t="s">
        <v>39</v>
      </c>
      <c r="D1100" s="83"/>
      <c r="E1100" s="23" t="n">
        <v>37347</v>
      </c>
      <c r="F1100" s="83" t="n">
        <v>-1000</v>
      </c>
      <c r="G1100" s="84" t="n">
        <v>3.145</v>
      </c>
      <c r="H1100" s="94" t="n">
        <f aca="false">VLOOKUP(E1100,Calendar!$A$2:$G$49,2,FALSE())</f>
        <v>30</v>
      </c>
      <c r="I1100" s="95" t="n">
        <f aca="false">VLOOKUP(E1100,'FWD Curves'!$A$3:$E$40,4,FALSE())</f>
        <v>2.99</v>
      </c>
      <c r="J1100" s="86" t="n">
        <f aca="false">(I1100-G1100)*H1100*F1100</f>
        <v>4649.99999999999</v>
      </c>
    </row>
    <row r="1101" customFormat="false" ht="12.75" hidden="false" customHeight="false" outlineLevel="0" collapsed="false">
      <c r="A1101" s="81" t="n">
        <v>37215</v>
      </c>
      <c r="B1101" s="81" t="s">
        <v>38</v>
      </c>
      <c r="C1101" s="81" t="s">
        <v>39</v>
      </c>
      <c r="D1101" s="83"/>
      <c r="E1101" s="23" t="n">
        <v>37377</v>
      </c>
      <c r="F1101" s="83" t="n">
        <v>-1000</v>
      </c>
      <c r="G1101" s="84" t="n">
        <v>3.145</v>
      </c>
      <c r="H1101" s="94" t="n">
        <f aca="false">VLOOKUP(E1101,Calendar!$A$2:$G$49,2,FALSE())</f>
        <v>31</v>
      </c>
      <c r="I1101" s="95" t="n">
        <f aca="false">VLOOKUP(E1101,'FWD Curves'!$A$3:$E$40,4,FALSE())</f>
        <v>2.99</v>
      </c>
      <c r="J1101" s="86" t="n">
        <f aca="false">(I1101-G1101)*H1101*F1101</f>
        <v>4804.99999999999</v>
      </c>
    </row>
    <row r="1102" customFormat="false" ht="12.75" hidden="false" customHeight="false" outlineLevel="0" collapsed="false">
      <c r="A1102" s="81" t="n">
        <v>37215</v>
      </c>
      <c r="B1102" s="81" t="s">
        <v>38</v>
      </c>
      <c r="C1102" s="81" t="s">
        <v>39</v>
      </c>
      <c r="D1102" s="83"/>
      <c r="E1102" s="23" t="n">
        <v>37408</v>
      </c>
      <c r="F1102" s="83" t="n">
        <v>-1000</v>
      </c>
      <c r="G1102" s="84" t="n">
        <v>3.145</v>
      </c>
      <c r="H1102" s="94" t="n">
        <f aca="false">VLOOKUP(E1102,Calendar!$A$2:$G$49,2,FALSE())</f>
        <v>30</v>
      </c>
      <c r="I1102" s="95" t="n">
        <f aca="false">VLOOKUP(E1102,'FWD Curves'!$A$3:$E$40,4,FALSE())</f>
        <v>2.99</v>
      </c>
      <c r="J1102" s="86" t="n">
        <f aca="false">(I1102-G1102)*H1102*F1102</f>
        <v>4649.99999999999</v>
      </c>
    </row>
    <row r="1103" customFormat="false" ht="12.75" hidden="false" customHeight="false" outlineLevel="0" collapsed="false">
      <c r="A1103" s="81" t="n">
        <v>37215</v>
      </c>
      <c r="B1103" s="81" t="s">
        <v>38</v>
      </c>
      <c r="C1103" s="81" t="s">
        <v>39</v>
      </c>
      <c r="D1103" s="83"/>
      <c r="E1103" s="23" t="n">
        <v>37438</v>
      </c>
      <c r="F1103" s="83" t="n">
        <v>-1000</v>
      </c>
      <c r="G1103" s="84" t="n">
        <v>3.145</v>
      </c>
      <c r="H1103" s="94" t="n">
        <f aca="false">VLOOKUP(E1103,Calendar!$A$2:$G$49,2,FALSE())</f>
        <v>31</v>
      </c>
      <c r="I1103" s="95" t="n">
        <f aca="false">VLOOKUP(E1103,'FWD Curves'!$A$3:$E$40,4,FALSE())</f>
        <v>2.99</v>
      </c>
      <c r="J1103" s="86" t="n">
        <f aca="false">(I1103-G1103)*H1103*F1103</f>
        <v>4804.99999999999</v>
      </c>
    </row>
    <row r="1104" customFormat="false" ht="12.75" hidden="false" customHeight="false" outlineLevel="0" collapsed="false">
      <c r="A1104" s="81" t="n">
        <v>37215</v>
      </c>
      <c r="B1104" s="81" t="s">
        <v>38</v>
      </c>
      <c r="C1104" s="81" t="s">
        <v>39</v>
      </c>
      <c r="D1104" s="83"/>
      <c r="E1104" s="23" t="n">
        <v>37469</v>
      </c>
      <c r="F1104" s="83" t="n">
        <v>-1000</v>
      </c>
      <c r="G1104" s="84" t="n">
        <v>3.145</v>
      </c>
      <c r="H1104" s="94" t="n">
        <f aca="false">VLOOKUP(E1104,Calendar!$A$2:$G$49,2,FALSE())</f>
        <v>31</v>
      </c>
      <c r="I1104" s="95" t="n">
        <f aca="false">VLOOKUP(E1104,'FWD Curves'!$A$3:$E$40,4,FALSE())</f>
        <v>2.99</v>
      </c>
      <c r="J1104" s="86" t="n">
        <f aca="false">(I1104-G1104)*H1104*F1104</f>
        <v>4804.99999999999</v>
      </c>
    </row>
    <row r="1105" customFormat="false" ht="12.75" hidden="false" customHeight="false" outlineLevel="0" collapsed="false">
      <c r="A1105" s="81" t="n">
        <v>37215</v>
      </c>
      <c r="B1105" s="81" t="s">
        <v>38</v>
      </c>
      <c r="C1105" s="81" t="s">
        <v>39</v>
      </c>
      <c r="D1105" s="83"/>
      <c r="E1105" s="23" t="n">
        <v>37500</v>
      </c>
      <c r="F1105" s="83" t="n">
        <v>-1000</v>
      </c>
      <c r="G1105" s="84" t="n">
        <v>3.145</v>
      </c>
      <c r="H1105" s="94" t="n">
        <f aca="false">VLOOKUP(E1105,Calendar!$A$2:$G$49,2,FALSE())</f>
        <v>30</v>
      </c>
      <c r="I1105" s="95" t="n">
        <f aca="false">VLOOKUP(E1105,'FWD Curves'!$A$3:$E$40,4,FALSE())</f>
        <v>2.99</v>
      </c>
      <c r="J1105" s="86" t="n">
        <f aca="false">(I1105-G1105)*H1105*F1105</f>
        <v>4649.99999999999</v>
      </c>
    </row>
    <row r="1106" customFormat="false" ht="12.75" hidden="false" customHeight="false" outlineLevel="0" collapsed="false">
      <c r="A1106" s="81" t="n">
        <v>37215</v>
      </c>
      <c r="B1106" s="81" t="s">
        <v>38</v>
      </c>
      <c r="C1106" s="81" t="s">
        <v>39</v>
      </c>
      <c r="D1106" s="83"/>
      <c r="E1106" s="23" t="n">
        <v>37530</v>
      </c>
      <c r="F1106" s="83" t="n">
        <v>-1000</v>
      </c>
      <c r="G1106" s="84" t="n">
        <v>3.145</v>
      </c>
      <c r="H1106" s="94" t="n">
        <f aca="false">VLOOKUP(E1106,Calendar!$A$2:$G$49,2,FALSE())</f>
        <v>31</v>
      </c>
      <c r="I1106" s="95" t="n">
        <f aca="false">VLOOKUP(E1106,'FWD Curves'!$A$3:$E$40,4,FALSE())</f>
        <v>2.99</v>
      </c>
      <c r="J1106" s="86" t="n">
        <f aca="false">(I1106-G1106)*H1106*F1106</f>
        <v>4804.99999999999</v>
      </c>
    </row>
    <row r="1107" customFormat="false" ht="12.75" hidden="false" customHeight="false" outlineLevel="0" collapsed="false">
      <c r="A1107" s="81" t="n">
        <v>37215</v>
      </c>
      <c r="B1107" s="81" t="s">
        <v>38</v>
      </c>
      <c r="C1107" s="81" t="s">
        <v>39</v>
      </c>
      <c r="D1107" s="83"/>
      <c r="E1107" s="23" t="n">
        <v>37561</v>
      </c>
      <c r="F1107" s="83" t="n">
        <v>-1000</v>
      </c>
      <c r="G1107" s="84" t="n">
        <v>3.145</v>
      </c>
      <c r="H1107" s="94" t="n">
        <f aca="false">VLOOKUP(E1107,Calendar!$A$2:$G$49,2,FALSE())</f>
        <v>30</v>
      </c>
      <c r="I1107" s="95" t="n">
        <f aca="false">VLOOKUP(E1107,'FWD Curves'!$A$3:$E$40,4,FALSE())</f>
        <v>3.24</v>
      </c>
      <c r="J1107" s="86" t="n">
        <f aca="false">(I1107-G1107)*H1107*F1107</f>
        <v>-2850.00000000001</v>
      </c>
    </row>
    <row r="1108" customFormat="false" ht="12.75" hidden="false" customHeight="false" outlineLevel="0" collapsed="false">
      <c r="A1108" s="81" t="n">
        <v>37215</v>
      </c>
      <c r="B1108" s="81" t="s">
        <v>38</v>
      </c>
      <c r="C1108" s="81" t="s">
        <v>39</v>
      </c>
      <c r="D1108" s="83"/>
      <c r="E1108" s="23" t="n">
        <v>37591</v>
      </c>
      <c r="F1108" s="83" t="n">
        <v>-1000</v>
      </c>
      <c r="G1108" s="84" t="n">
        <v>3.145</v>
      </c>
      <c r="H1108" s="94" t="n">
        <f aca="false">VLOOKUP(E1108,Calendar!$A$2:$G$49,2,FALSE())</f>
        <v>31</v>
      </c>
      <c r="I1108" s="95" t="n">
        <f aca="false">VLOOKUP(E1108,'FWD Curves'!$A$3:$E$40,4,FALSE())</f>
        <v>3.42</v>
      </c>
      <c r="J1108" s="86" t="n">
        <f aca="false">(I1108-G1108)*H1108*F1108</f>
        <v>-8525</v>
      </c>
    </row>
    <row r="1109" customFormat="false" ht="12.75" hidden="false" customHeight="false" outlineLevel="0" collapsed="false">
      <c r="A1109" s="81" t="n">
        <v>37215</v>
      </c>
      <c r="B1109" s="81" t="s">
        <v>38</v>
      </c>
      <c r="C1109" s="81" t="s">
        <v>39</v>
      </c>
      <c r="D1109" s="83"/>
      <c r="E1109" s="23" t="n">
        <v>37226</v>
      </c>
      <c r="F1109" s="83" t="n">
        <v>10000</v>
      </c>
      <c r="G1109" s="84" t="n">
        <v>2.835</v>
      </c>
      <c r="H1109" s="94" t="n">
        <f aca="false">VLOOKUP(E1109,Calendar!$A$2:$G$49,2,FALSE())</f>
        <v>31</v>
      </c>
      <c r="I1109" s="95" t="n">
        <f aca="false">VLOOKUP(E1109,'FWD Curves'!$A$3:$E$40,4,FALSE())</f>
        <v>2.606</v>
      </c>
      <c r="J1109" s="86" t="n">
        <f aca="false">(I1109-G1109)*H1109*F1109</f>
        <v>-70990</v>
      </c>
    </row>
    <row r="1110" customFormat="false" ht="12.75" hidden="false" customHeight="false" outlineLevel="0" collapsed="false">
      <c r="A1110" s="81" t="n">
        <v>37216</v>
      </c>
      <c r="B1110" s="81" t="s">
        <v>38</v>
      </c>
      <c r="C1110" s="81" t="s">
        <v>39</v>
      </c>
      <c r="D1110" s="83"/>
      <c r="E1110" s="23" t="n">
        <v>37226</v>
      </c>
      <c r="F1110" s="83" t="n">
        <v>5000</v>
      </c>
      <c r="G1110" s="84" t="n">
        <v>2.81</v>
      </c>
      <c r="H1110" s="94" t="n">
        <f aca="false">VLOOKUP(E1110,Calendar!$A$2:$G$49,2,FALSE())</f>
        <v>31</v>
      </c>
      <c r="I1110" s="95" t="n">
        <f aca="false">VLOOKUP(E1110,'FWD Curves'!$A$3:$E$40,4,FALSE())</f>
        <v>2.606</v>
      </c>
      <c r="J1110" s="86" t="n">
        <f aca="false">(I1110-G1110)*H1110*F1110</f>
        <v>-31620</v>
      </c>
    </row>
    <row r="1111" customFormat="false" ht="12.75" hidden="false" customHeight="false" outlineLevel="0" collapsed="false">
      <c r="A1111" s="81" t="n">
        <v>37216</v>
      </c>
      <c r="B1111" s="81" t="s">
        <v>38</v>
      </c>
      <c r="C1111" s="81" t="s">
        <v>39</v>
      </c>
      <c r="D1111" s="83"/>
      <c r="E1111" s="23" t="n">
        <v>37257</v>
      </c>
      <c r="F1111" s="83" t="n">
        <v>1000</v>
      </c>
      <c r="G1111" s="84" t="n">
        <v>3.155</v>
      </c>
      <c r="H1111" s="94" t="n">
        <f aca="false">VLOOKUP(E1111,Calendar!$A$2:$G$49,2,FALSE())</f>
        <v>31</v>
      </c>
      <c r="I1111" s="95" t="n">
        <f aca="false">VLOOKUP(E1111,'FWD Curves'!$A$3:$E$40,4,FALSE())</f>
        <v>2.915</v>
      </c>
      <c r="J1111" s="86" t="n">
        <f aca="false">(I1111-G1111)*H1111*F1111</f>
        <v>-7439.99999999999</v>
      </c>
    </row>
    <row r="1112" customFormat="false" ht="12.75" hidden="false" customHeight="false" outlineLevel="0" collapsed="false">
      <c r="A1112" s="81" t="n">
        <v>37216</v>
      </c>
      <c r="B1112" s="81" t="s">
        <v>38</v>
      </c>
      <c r="C1112" s="81" t="s">
        <v>39</v>
      </c>
      <c r="D1112" s="83"/>
      <c r="E1112" s="23" t="n">
        <v>37288</v>
      </c>
      <c r="F1112" s="83" t="n">
        <v>1000</v>
      </c>
      <c r="G1112" s="84" t="n">
        <v>3.155</v>
      </c>
      <c r="H1112" s="94" t="n">
        <f aca="false">VLOOKUP(E1112,Calendar!$A$2:$G$49,2,FALSE())</f>
        <v>28</v>
      </c>
      <c r="I1112" s="95" t="n">
        <f aca="false">VLOOKUP(E1112,'FWD Curves'!$A$3:$E$40,4,FALSE())</f>
        <v>2.97</v>
      </c>
      <c r="J1112" s="86" t="n">
        <f aca="false">(I1112-G1112)*H1112*F1112</f>
        <v>-5179.99999999999</v>
      </c>
    </row>
    <row r="1113" customFormat="false" ht="12.75" hidden="false" customHeight="false" outlineLevel="0" collapsed="false">
      <c r="A1113" s="81" t="n">
        <v>37216</v>
      </c>
      <c r="B1113" s="81" t="s">
        <v>38</v>
      </c>
      <c r="C1113" s="81" t="s">
        <v>39</v>
      </c>
      <c r="D1113" s="83"/>
      <c r="E1113" s="23" t="n">
        <v>37316</v>
      </c>
      <c r="F1113" s="83" t="n">
        <v>1000</v>
      </c>
      <c r="G1113" s="84" t="n">
        <v>3.155</v>
      </c>
      <c r="H1113" s="94" t="n">
        <f aca="false">VLOOKUP(E1113,Calendar!$A$2:$G$49,2,FALSE())</f>
        <v>31</v>
      </c>
      <c r="I1113" s="95" t="n">
        <f aca="false">VLOOKUP(E1113,'FWD Curves'!$A$3:$E$40,4,FALSE())</f>
        <v>2.935</v>
      </c>
      <c r="J1113" s="86" t="n">
        <f aca="false">(I1113-G1113)*H1113*F1113</f>
        <v>-6819.99999999999</v>
      </c>
    </row>
    <row r="1114" customFormat="false" ht="12.75" hidden="false" customHeight="false" outlineLevel="0" collapsed="false">
      <c r="A1114" s="81" t="n">
        <v>37216</v>
      </c>
      <c r="B1114" s="81" t="s">
        <v>38</v>
      </c>
      <c r="C1114" s="81" t="s">
        <v>39</v>
      </c>
      <c r="D1114" s="83"/>
      <c r="E1114" s="23" t="n">
        <v>37347</v>
      </c>
      <c r="F1114" s="83" t="n">
        <v>1000</v>
      </c>
      <c r="G1114" s="84" t="n">
        <v>3.155</v>
      </c>
      <c r="H1114" s="94" t="n">
        <f aca="false">VLOOKUP(E1114,Calendar!$A$2:$G$49,2,FALSE())</f>
        <v>30</v>
      </c>
      <c r="I1114" s="95" t="n">
        <f aca="false">VLOOKUP(E1114,'FWD Curves'!$A$3:$E$40,4,FALSE())</f>
        <v>2.99</v>
      </c>
      <c r="J1114" s="86" t="n">
        <f aca="false">(I1114-G1114)*H1114*F1114</f>
        <v>-4949.99999999999</v>
      </c>
    </row>
    <row r="1115" customFormat="false" ht="12.75" hidden="false" customHeight="false" outlineLevel="0" collapsed="false">
      <c r="A1115" s="81" t="n">
        <v>37216</v>
      </c>
      <c r="B1115" s="81" t="s">
        <v>38</v>
      </c>
      <c r="C1115" s="81" t="s">
        <v>39</v>
      </c>
      <c r="D1115" s="83"/>
      <c r="E1115" s="23" t="n">
        <v>37377</v>
      </c>
      <c r="F1115" s="83" t="n">
        <v>1000</v>
      </c>
      <c r="G1115" s="84" t="n">
        <v>3.155</v>
      </c>
      <c r="H1115" s="94" t="n">
        <f aca="false">VLOOKUP(E1115,Calendar!$A$2:$G$49,2,FALSE())</f>
        <v>31</v>
      </c>
      <c r="I1115" s="95" t="n">
        <f aca="false">VLOOKUP(E1115,'FWD Curves'!$A$3:$E$40,4,FALSE())</f>
        <v>2.99</v>
      </c>
      <c r="J1115" s="86" t="n">
        <f aca="false">(I1115-G1115)*H1115*F1115</f>
        <v>-5114.99999999999</v>
      </c>
    </row>
    <row r="1116" customFormat="false" ht="12.75" hidden="false" customHeight="false" outlineLevel="0" collapsed="false">
      <c r="A1116" s="81" t="n">
        <v>37216</v>
      </c>
      <c r="B1116" s="81" t="s">
        <v>38</v>
      </c>
      <c r="C1116" s="81" t="s">
        <v>39</v>
      </c>
      <c r="D1116" s="83"/>
      <c r="E1116" s="23" t="n">
        <v>37408</v>
      </c>
      <c r="F1116" s="83" t="n">
        <v>1000</v>
      </c>
      <c r="G1116" s="84" t="n">
        <v>3.155</v>
      </c>
      <c r="H1116" s="94" t="n">
        <f aca="false">VLOOKUP(E1116,Calendar!$A$2:$G$49,2,FALSE())</f>
        <v>30</v>
      </c>
      <c r="I1116" s="95" t="n">
        <f aca="false">VLOOKUP(E1116,'FWD Curves'!$A$3:$E$40,4,FALSE())</f>
        <v>2.99</v>
      </c>
      <c r="J1116" s="86" t="n">
        <f aca="false">(I1116-G1116)*H1116*F1116</f>
        <v>-4949.99999999999</v>
      </c>
    </row>
    <row r="1117" customFormat="false" ht="12.75" hidden="false" customHeight="false" outlineLevel="0" collapsed="false">
      <c r="A1117" s="81" t="n">
        <v>37216</v>
      </c>
      <c r="B1117" s="81" t="s">
        <v>38</v>
      </c>
      <c r="C1117" s="81" t="s">
        <v>39</v>
      </c>
      <c r="D1117" s="83"/>
      <c r="E1117" s="23" t="n">
        <v>37438</v>
      </c>
      <c r="F1117" s="83" t="n">
        <v>1000</v>
      </c>
      <c r="G1117" s="84" t="n">
        <v>3.155</v>
      </c>
      <c r="H1117" s="94" t="n">
        <f aca="false">VLOOKUP(E1117,Calendar!$A$2:$G$49,2,FALSE())</f>
        <v>31</v>
      </c>
      <c r="I1117" s="95" t="n">
        <f aca="false">VLOOKUP(E1117,'FWD Curves'!$A$3:$E$40,4,FALSE())</f>
        <v>2.99</v>
      </c>
      <c r="J1117" s="86" t="n">
        <f aca="false">(I1117-G1117)*H1117*F1117</f>
        <v>-5114.99999999999</v>
      </c>
    </row>
    <row r="1118" customFormat="false" ht="12.75" hidden="false" customHeight="false" outlineLevel="0" collapsed="false">
      <c r="A1118" s="81" t="n">
        <v>37216</v>
      </c>
      <c r="B1118" s="81" t="s">
        <v>38</v>
      </c>
      <c r="C1118" s="81" t="s">
        <v>39</v>
      </c>
      <c r="D1118" s="83"/>
      <c r="E1118" s="23" t="n">
        <v>37469</v>
      </c>
      <c r="F1118" s="83" t="n">
        <v>1000</v>
      </c>
      <c r="G1118" s="84" t="n">
        <v>3.155</v>
      </c>
      <c r="H1118" s="94" t="n">
        <f aca="false">VLOOKUP(E1118,Calendar!$A$2:$G$49,2,FALSE())</f>
        <v>31</v>
      </c>
      <c r="I1118" s="95" t="n">
        <f aca="false">VLOOKUP(E1118,'FWD Curves'!$A$3:$E$40,4,FALSE())</f>
        <v>2.99</v>
      </c>
      <c r="J1118" s="86" t="n">
        <f aca="false">(I1118-G1118)*H1118*F1118</f>
        <v>-5114.99999999999</v>
      </c>
    </row>
    <row r="1119" customFormat="false" ht="12.75" hidden="false" customHeight="false" outlineLevel="0" collapsed="false">
      <c r="A1119" s="81" t="n">
        <v>37216</v>
      </c>
      <c r="B1119" s="81" t="s">
        <v>38</v>
      </c>
      <c r="C1119" s="81" t="s">
        <v>39</v>
      </c>
      <c r="D1119" s="83"/>
      <c r="E1119" s="23" t="n">
        <v>37500</v>
      </c>
      <c r="F1119" s="83" t="n">
        <v>1000</v>
      </c>
      <c r="G1119" s="84" t="n">
        <v>3.155</v>
      </c>
      <c r="H1119" s="94" t="n">
        <f aca="false">VLOOKUP(E1119,Calendar!$A$2:$G$49,2,FALSE())</f>
        <v>30</v>
      </c>
      <c r="I1119" s="95" t="n">
        <f aca="false">VLOOKUP(E1119,'FWD Curves'!$A$3:$E$40,4,FALSE())</f>
        <v>2.99</v>
      </c>
      <c r="J1119" s="86" t="n">
        <f aca="false">(I1119-G1119)*H1119*F1119</f>
        <v>-4949.99999999999</v>
      </c>
    </row>
    <row r="1120" customFormat="false" ht="12.75" hidden="false" customHeight="false" outlineLevel="0" collapsed="false">
      <c r="A1120" s="81" t="n">
        <v>37216</v>
      </c>
      <c r="B1120" s="81" t="s">
        <v>38</v>
      </c>
      <c r="C1120" s="81" t="s">
        <v>39</v>
      </c>
      <c r="D1120" s="83"/>
      <c r="E1120" s="23" t="n">
        <v>37530</v>
      </c>
      <c r="F1120" s="83" t="n">
        <v>1000</v>
      </c>
      <c r="G1120" s="84" t="n">
        <v>3.155</v>
      </c>
      <c r="H1120" s="94" t="n">
        <f aca="false">VLOOKUP(E1120,Calendar!$A$2:$G$49,2,FALSE())</f>
        <v>31</v>
      </c>
      <c r="I1120" s="95" t="n">
        <f aca="false">VLOOKUP(E1120,'FWD Curves'!$A$3:$E$40,4,FALSE())</f>
        <v>2.99</v>
      </c>
      <c r="J1120" s="86" t="n">
        <f aca="false">(I1120-G1120)*H1120*F1120</f>
        <v>-5114.99999999999</v>
      </c>
    </row>
    <row r="1121" customFormat="false" ht="12.75" hidden="false" customHeight="false" outlineLevel="0" collapsed="false">
      <c r="A1121" s="81" t="n">
        <v>37216</v>
      </c>
      <c r="B1121" s="81" t="s">
        <v>38</v>
      </c>
      <c r="C1121" s="81" t="s">
        <v>39</v>
      </c>
      <c r="D1121" s="83"/>
      <c r="E1121" s="23" t="n">
        <v>37561</v>
      </c>
      <c r="F1121" s="83" t="n">
        <v>1000</v>
      </c>
      <c r="G1121" s="84" t="n">
        <v>3.155</v>
      </c>
      <c r="H1121" s="94" t="n">
        <f aca="false">VLOOKUP(E1121,Calendar!$A$2:$G$49,2,FALSE())</f>
        <v>30</v>
      </c>
      <c r="I1121" s="95" t="n">
        <f aca="false">VLOOKUP(E1121,'FWD Curves'!$A$3:$E$40,4,FALSE())</f>
        <v>3.24</v>
      </c>
      <c r="J1121" s="86" t="n">
        <f aca="false">(I1121-G1121)*H1121*F1121</f>
        <v>2550.00000000001</v>
      </c>
    </row>
    <row r="1122" customFormat="false" ht="12.75" hidden="false" customHeight="false" outlineLevel="0" collapsed="false">
      <c r="A1122" s="81" t="n">
        <v>37216</v>
      </c>
      <c r="B1122" s="81" t="s">
        <v>38</v>
      </c>
      <c r="C1122" s="81" t="s">
        <v>39</v>
      </c>
      <c r="D1122" s="83"/>
      <c r="E1122" s="23" t="n">
        <v>37591</v>
      </c>
      <c r="F1122" s="83" t="n">
        <v>1000</v>
      </c>
      <c r="G1122" s="84" t="n">
        <v>3.155</v>
      </c>
      <c r="H1122" s="94" t="n">
        <f aca="false">VLOOKUP(E1122,Calendar!$A$2:$G$49,2,FALSE())</f>
        <v>31</v>
      </c>
      <c r="I1122" s="95" t="n">
        <f aca="false">VLOOKUP(E1122,'FWD Curves'!$A$3:$E$40,4,FALSE())</f>
        <v>3.42</v>
      </c>
      <c r="J1122" s="86" t="n">
        <f aca="false">(I1122-G1122)*H1122*F1122</f>
        <v>8215</v>
      </c>
    </row>
    <row r="1123" customFormat="false" ht="12.75" hidden="false" customHeight="false" outlineLevel="0" collapsed="false">
      <c r="A1123" s="81" t="n">
        <v>37216</v>
      </c>
      <c r="B1123" s="81" t="s">
        <v>38</v>
      </c>
      <c r="C1123" s="81" t="s">
        <v>39</v>
      </c>
      <c r="D1123" s="83"/>
      <c r="E1123" s="23" t="n">
        <v>37257</v>
      </c>
      <c r="F1123" s="83" t="n">
        <v>2000</v>
      </c>
      <c r="G1123" s="84" t="n">
        <v>3.12</v>
      </c>
      <c r="H1123" s="94" t="n">
        <f aca="false">VLOOKUP(E1123,Calendar!$A$2:$G$49,2,FALSE())</f>
        <v>31</v>
      </c>
      <c r="I1123" s="95" t="n">
        <f aca="false">VLOOKUP(E1123,'FWD Curves'!$A$3:$E$40,4,FALSE())</f>
        <v>2.915</v>
      </c>
      <c r="J1123" s="86" t="n">
        <f aca="false">(I1123-G1123)*H1123*F1123</f>
        <v>-12710</v>
      </c>
    </row>
    <row r="1124" customFormat="false" ht="12.75" hidden="false" customHeight="false" outlineLevel="0" collapsed="false">
      <c r="A1124" s="81" t="n">
        <v>37216</v>
      </c>
      <c r="B1124" s="81" t="s">
        <v>38</v>
      </c>
      <c r="C1124" s="81" t="s">
        <v>39</v>
      </c>
      <c r="D1124" s="83"/>
      <c r="E1124" s="23" t="n">
        <v>37288</v>
      </c>
      <c r="F1124" s="83" t="n">
        <v>2000</v>
      </c>
      <c r="G1124" s="84" t="n">
        <v>3.12</v>
      </c>
      <c r="H1124" s="94" t="n">
        <f aca="false">VLOOKUP(E1124,Calendar!$A$2:$G$49,2,FALSE())</f>
        <v>28</v>
      </c>
      <c r="I1124" s="95" t="n">
        <f aca="false">VLOOKUP(E1124,'FWD Curves'!$A$3:$E$40,4,FALSE())</f>
        <v>2.97</v>
      </c>
      <c r="J1124" s="86" t="n">
        <f aca="false">(I1124-G1124)*H1124*F1124</f>
        <v>-8400</v>
      </c>
    </row>
    <row r="1125" customFormat="false" ht="12.75" hidden="false" customHeight="false" outlineLevel="0" collapsed="false">
      <c r="A1125" s="81" t="n">
        <v>37216</v>
      </c>
      <c r="B1125" s="81" t="s">
        <v>38</v>
      </c>
      <c r="C1125" s="81" t="s">
        <v>39</v>
      </c>
      <c r="D1125" s="83"/>
      <c r="E1125" s="23" t="n">
        <v>37316</v>
      </c>
      <c r="F1125" s="83" t="n">
        <v>2000</v>
      </c>
      <c r="G1125" s="84" t="n">
        <v>3.12</v>
      </c>
      <c r="H1125" s="94" t="n">
        <f aca="false">VLOOKUP(E1125,Calendar!$A$2:$G$49,2,FALSE())</f>
        <v>31</v>
      </c>
      <c r="I1125" s="95" t="n">
        <f aca="false">VLOOKUP(E1125,'FWD Curves'!$A$3:$E$40,4,FALSE())</f>
        <v>2.935</v>
      </c>
      <c r="J1125" s="86" t="n">
        <f aca="false">(I1125-G1125)*H1125*F1125</f>
        <v>-11470</v>
      </c>
    </row>
    <row r="1126" customFormat="false" ht="12.75" hidden="false" customHeight="false" outlineLevel="0" collapsed="false">
      <c r="A1126" s="81" t="n">
        <v>37216</v>
      </c>
      <c r="B1126" s="81" t="s">
        <v>38</v>
      </c>
      <c r="C1126" s="81" t="s">
        <v>39</v>
      </c>
      <c r="D1126" s="83"/>
      <c r="E1126" s="23" t="n">
        <v>37347</v>
      </c>
      <c r="F1126" s="83" t="n">
        <v>2000</v>
      </c>
      <c r="G1126" s="84" t="n">
        <v>3.12</v>
      </c>
      <c r="H1126" s="94" t="n">
        <f aca="false">VLOOKUP(E1126,Calendar!$A$2:$G$49,2,FALSE())</f>
        <v>30</v>
      </c>
      <c r="I1126" s="95" t="n">
        <f aca="false">VLOOKUP(E1126,'FWD Curves'!$A$3:$E$40,4,FALSE())</f>
        <v>2.99</v>
      </c>
      <c r="J1126" s="86" t="n">
        <f aca="false">(I1126-G1126)*H1126*F1126</f>
        <v>-7799.99999999999</v>
      </c>
    </row>
    <row r="1127" customFormat="false" ht="12.75" hidden="false" customHeight="false" outlineLevel="0" collapsed="false">
      <c r="A1127" s="81" t="n">
        <v>37216</v>
      </c>
      <c r="B1127" s="81" t="s">
        <v>38</v>
      </c>
      <c r="C1127" s="81" t="s">
        <v>39</v>
      </c>
      <c r="D1127" s="83"/>
      <c r="E1127" s="23" t="n">
        <v>37377</v>
      </c>
      <c r="F1127" s="83" t="n">
        <v>2000</v>
      </c>
      <c r="G1127" s="84" t="n">
        <v>3.12</v>
      </c>
      <c r="H1127" s="94" t="n">
        <f aca="false">VLOOKUP(E1127,Calendar!$A$2:$G$49,2,FALSE())</f>
        <v>31</v>
      </c>
      <c r="I1127" s="95" t="n">
        <f aca="false">VLOOKUP(E1127,'FWD Curves'!$A$3:$E$40,4,FALSE())</f>
        <v>2.99</v>
      </c>
      <c r="J1127" s="86" t="n">
        <f aca="false">(I1127-G1127)*H1127*F1127</f>
        <v>-8059.99999999999</v>
      </c>
    </row>
    <row r="1128" customFormat="false" ht="12.75" hidden="false" customHeight="false" outlineLevel="0" collapsed="false">
      <c r="A1128" s="81" t="n">
        <v>37216</v>
      </c>
      <c r="B1128" s="81" t="s">
        <v>38</v>
      </c>
      <c r="C1128" s="81" t="s">
        <v>39</v>
      </c>
      <c r="D1128" s="83"/>
      <c r="E1128" s="23" t="n">
        <v>37408</v>
      </c>
      <c r="F1128" s="83" t="n">
        <v>2000</v>
      </c>
      <c r="G1128" s="84" t="n">
        <v>3.12</v>
      </c>
      <c r="H1128" s="94" t="n">
        <f aca="false">VLOOKUP(E1128,Calendar!$A$2:$G$49,2,FALSE())</f>
        <v>30</v>
      </c>
      <c r="I1128" s="95" t="n">
        <f aca="false">VLOOKUP(E1128,'FWD Curves'!$A$3:$E$40,4,FALSE())</f>
        <v>2.99</v>
      </c>
      <c r="J1128" s="86" t="n">
        <f aca="false">(I1128-G1128)*H1128*F1128</f>
        <v>-7799.99999999999</v>
      </c>
    </row>
    <row r="1129" customFormat="false" ht="12.75" hidden="false" customHeight="false" outlineLevel="0" collapsed="false">
      <c r="A1129" s="81" t="n">
        <v>37216</v>
      </c>
      <c r="B1129" s="81" t="s">
        <v>38</v>
      </c>
      <c r="C1129" s="81" t="s">
        <v>39</v>
      </c>
      <c r="D1129" s="83"/>
      <c r="E1129" s="23" t="n">
        <v>37438</v>
      </c>
      <c r="F1129" s="83" t="n">
        <v>2000</v>
      </c>
      <c r="G1129" s="84" t="n">
        <v>3.12</v>
      </c>
      <c r="H1129" s="94" t="n">
        <f aca="false">VLOOKUP(E1129,Calendar!$A$2:$G$49,2,FALSE())</f>
        <v>31</v>
      </c>
      <c r="I1129" s="95" t="n">
        <f aca="false">VLOOKUP(E1129,'FWD Curves'!$A$3:$E$40,4,FALSE())</f>
        <v>2.99</v>
      </c>
      <c r="J1129" s="86" t="n">
        <f aca="false">(I1129-G1129)*H1129*F1129</f>
        <v>-8059.99999999999</v>
      </c>
    </row>
    <row r="1130" customFormat="false" ht="12.75" hidden="false" customHeight="false" outlineLevel="0" collapsed="false">
      <c r="A1130" s="81" t="n">
        <v>37216</v>
      </c>
      <c r="B1130" s="81" t="s">
        <v>38</v>
      </c>
      <c r="C1130" s="81" t="s">
        <v>39</v>
      </c>
      <c r="D1130" s="83"/>
      <c r="E1130" s="23" t="n">
        <v>37469</v>
      </c>
      <c r="F1130" s="83" t="n">
        <v>2000</v>
      </c>
      <c r="G1130" s="84" t="n">
        <v>3.12</v>
      </c>
      <c r="H1130" s="94" t="n">
        <f aca="false">VLOOKUP(E1130,Calendar!$A$2:$G$49,2,FALSE())</f>
        <v>31</v>
      </c>
      <c r="I1130" s="95" t="n">
        <f aca="false">VLOOKUP(E1130,'FWD Curves'!$A$3:$E$40,4,FALSE())</f>
        <v>2.99</v>
      </c>
      <c r="J1130" s="86" t="n">
        <f aca="false">(I1130-G1130)*H1130*F1130</f>
        <v>-8059.99999999999</v>
      </c>
    </row>
    <row r="1131" customFormat="false" ht="12.75" hidden="false" customHeight="false" outlineLevel="0" collapsed="false">
      <c r="A1131" s="81" t="n">
        <v>37216</v>
      </c>
      <c r="B1131" s="81" t="s">
        <v>38</v>
      </c>
      <c r="C1131" s="81" t="s">
        <v>39</v>
      </c>
      <c r="D1131" s="83"/>
      <c r="E1131" s="23" t="n">
        <v>37500</v>
      </c>
      <c r="F1131" s="83" t="n">
        <v>2000</v>
      </c>
      <c r="G1131" s="84" t="n">
        <v>3.12</v>
      </c>
      <c r="H1131" s="94" t="n">
        <f aca="false">VLOOKUP(E1131,Calendar!$A$2:$G$49,2,FALSE())</f>
        <v>30</v>
      </c>
      <c r="I1131" s="95" t="n">
        <f aca="false">VLOOKUP(E1131,'FWD Curves'!$A$3:$E$40,4,FALSE())</f>
        <v>2.99</v>
      </c>
      <c r="J1131" s="86" t="n">
        <f aca="false">(I1131-G1131)*H1131*F1131</f>
        <v>-7799.99999999999</v>
      </c>
    </row>
    <row r="1132" customFormat="false" ht="12.75" hidden="false" customHeight="false" outlineLevel="0" collapsed="false">
      <c r="A1132" s="81" t="n">
        <v>37216</v>
      </c>
      <c r="B1132" s="81" t="s">
        <v>38</v>
      </c>
      <c r="C1132" s="81" t="s">
        <v>39</v>
      </c>
      <c r="D1132" s="83"/>
      <c r="E1132" s="23" t="n">
        <v>37530</v>
      </c>
      <c r="F1132" s="83" t="n">
        <v>2000</v>
      </c>
      <c r="G1132" s="84" t="n">
        <v>3.12</v>
      </c>
      <c r="H1132" s="94" t="n">
        <f aca="false">VLOOKUP(E1132,Calendar!$A$2:$G$49,2,FALSE())</f>
        <v>31</v>
      </c>
      <c r="I1132" s="95" t="n">
        <f aca="false">VLOOKUP(E1132,'FWD Curves'!$A$3:$E$40,4,FALSE())</f>
        <v>2.99</v>
      </c>
      <c r="J1132" s="86" t="n">
        <f aca="false">(I1132-G1132)*H1132*F1132</f>
        <v>-8059.99999999999</v>
      </c>
    </row>
    <row r="1133" customFormat="false" ht="12.75" hidden="false" customHeight="false" outlineLevel="0" collapsed="false">
      <c r="A1133" s="81" t="n">
        <v>37216</v>
      </c>
      <c r="B1133" s="81" t="s">
        <v>38</v>
      </c>
      <c r="C1133" s="81" t="s">
        <v>39</v>
      </c>
      <c r="D1133" s="83"/>
      <c r="E1133" s="23" t="n">
        <v>37561</v>
      </c>
      <c r="F1133" s="83" t="n">
        <v>2000</v>
      </c>
      <c r="G1133" s="84" t="n">
        <v>3.12</v>
      </c>
      <c r="H1133" s="94" t="n">
        <f aca="false">VLOOKUP(E1133,Calendar!$A$2:$G$49,2,FALSE())</f>
        <v>30</v>
      </c>
      <c r="I1133" s="95" t="n">
        <f aca="false">VLOOKUP(E1133,'FWD Curves'!$A$3:$E$40,4,FALSE())</f>
        <v>3.24</v>
      </c>
      <c r="J1133" s="86" t="n">
        <f aca="false">(I1133-G1133)*H1133*F1133</f>
        <v>7200.00000000001</v>
      </c>
    </row>
    <row r="1134" customFormat="false" ht="12.75" hidden="false" customHeight="false" outlineLevel="0" collapsed="false">
      <c r="A1134" s="81" t="n">
        <v>37216</v>
      </c>
      <c r="B1134" s="81" t="s">
        <v>38</v>
      </c>
      <c r="C1134" s="81" t="s">
        <v>39</v>
      </c>
      <c r="D1134" s="83"/>
      <c r="E1134" s="23" t="n">
        <v>37591</v>
      </c>
      <c r="F1134" s="83" t="n">
        <v>2000</v>
      </c>
      <c r="G1134" s="84" t="n">
        <v>3.12</v>
      </c>
      <c r="H1134" s="94" t="n">
        <f aca="false">VLOOKUP(E1134,Calendar!$A$2:$G$49,2,FALSE())</f>
        <v>31</v>
      </c>
      <c r="I1134" s="95" t="n">
        <f aca="false">VLOOKUP(E1134,'FWD Curves'!$A$3:$E$40,4,FALSE())</f>
        <v>3.42</v>
      </c>
      <c r="J1134" s="86" t="n">
        <f aca="false">(I1134-G1134)*H1134*F1134</f>
        <v>18600</v>
      </c>
    </row>
    <row r="1135" customFormat="false" ht="12.75" hidden="false" customHeight="false" outlineLevel="0" collapsed="false">
      <c r="A1135" s="81" t="n">
        <v>37216</v>
      </c>
      <c r="B1135" s="81" t="s">
        <v>38</v>
      </c>
      <c r="C1135" s="81" t="s">
        <v>39</v>
      </c>
      <c r="D1135" s="83"/>
      <c r="E1135" s="23" t="n">
        <v>37257</v>
      </c>
      <c r="F1135" s="83" t="n">
        <v>-2000</v>
      </c>
      <c r="G1135" s="84" t="n">
        <v>3.14</v>
      </c>
      <c r="H1135" s="94" t="n">
        <f aca="false">VLOOKUP(E1135,Calendar!$A$2:$G$49,2,FALSE())</f>
        <v>31</v>
      </c>
      <c r="I1135" s="95" t="n">
        <f aca="false">VLOOKUP(E1135,'FWD Curves'!$A$3:$E$40,4,FALSE())</f>
        <v>2.915</v>
      </c>
      <c r="J1135" s="86" t="n">
        <f aca="false">(I1135-G1135)*H1135*F1135</f>
        <v>13950</v>
      </c>
    </row>
    <row r="1136" customFormat="false" ht="12.75" hidden="false" customHeight="false" outlineLevel="0" collapsed="false">
      <c r="A1136" s="81" t="n">
        <v>37216</v>
      </c>
      <c r="B1136" s="81" t="s">
        <v>38</v>
      </c>
      <c r="C1136" s="81" t="s">
        <v>39</v>
      </c>
      <c r="D1136" s="83"/>
      <c r="E1136" s="23" t="n">
        <v>37288</v>
      </c>
      <c r="F1136" s="83" t="n">
        <v>-2000</v>
      </c>
      <c r="G1136" s="84" t="n">
        <v>3.14</v>
      </c>
      <c r="H1136" s="94" t="n">
        <f aca="false">VLOOKUP(E1136,Calendar!$A$2:$G$49,2,FALSE())</f>
        <v>28</v>
      </c>
      <c r="I1136" s="95" t="n">
        <f aca="false">VLOOKUP(E1136,'FWD Curves'!$A$3:$E$40,4,FALSE())</f>
        <v>2.97</v>
      </c>
      <c r="J1136" s="86" t="n">
        <f aca="false">(I1136-G1136)*H1136*F1136</f>
        <v>9520</v>
      </c>
    </row>
    <row r="1137" customFormat="false" ht="12.75" hidden="false" customHeight="false" outlineLevel="0" collapsed="false">
      <c r="A1137" s="81" t="n">
        <v>37216</v>
      </c>
      <c r="B1137" s="81" t="s">
        <v>38</v>
      </c>
      <c r="C1137" s="81" t="s">
        <v>39</v>
      </c>
      <c r="D1137" s="83"/>
      <c r="E1137" s="23" t="n">
        <v>37316</v>
      </c>
      <c r="F1137" s="83" t="n">
        <v>-2000</v>
      </c>
      <c r="G1137" s="84" t="n">
        <v>3.14</v>
      </c>
      <c r="H1137" s="94" t="n">
        <f aca="false">VLOOKUP(E1137,Calendar!$A$2:$G$49,2,FALSE())</f>
        <v>31</v>
      </c>
      <c r="I1137" s="95" t="n">
        <f aca="false">VLOOKUP(E1137,'FWD Curves'!$A$3:$E$40,4,FALSE())</f>
        <v>2.935</v>
      </c>
      <c r="J1137" s="86" t="n">
        <f aca="false">(I1137-G1137)*H1137*F1137</f>
        <v>12710</v>
      </c>
    </row>
    <row r="1138" customFormat="false" ht="12.75" hidden="false" customHeight="false" outlineLevel="0" collapsed="false">
      <c r="A1138" s="81" t="n">
        <v>37216</v>
      </c>
      <c r="B1138" s="81" t="s">
        <v>38</v>
      </c>
      <c r="C1138" s="81" t="s">
        <v>39</v>
      </c>
      <c r="D1138" s="83"/>
      <c r="E1138" s="23" t="n">
        <v>37347</v>
      </c>
      <c r="F1138" s="83" t="n">
        <v>-2000</v>
      </c>
      <c r="G1138" s="84" t="n">
        <v>3.14</v>
      </c>
      <c r="H1138" s="94" t="n">
        <f aca="false">VLOOKUP(E1138,Calendar!$A$2:$G$49,2,FALSE())</f>
        <v>30</v>
      </c>
      <c r="I1138" s="95" t="n">
        <f aca="false">VLOOKUP(E1138,'FWD Curves'!$A$3:$E$40,4,FALSE())</f>
        <v>2.99</v>
      </c>
      <c r="J1138" s="86" t="n">
        <f aca="false">(I1138-G1138)*H1138*F1138</f>
        <v>9000</v>
      </c>
    </row>
    <row r="1139" customFormat="false" ht="12.75" hidden="false" customHeight="false" outlineLevel="0" collapsed="false">
      <c r="A1139" s="81" t="n">
        <v>37216</v>
      </c>
      <c r="B1139" s="81" t="s">
        <v>38</v>
      </c>
      <c r="C1139" s="81" t="s">
        <v>39</v>
      </c>
      <c r="D1139" s="83"/>
      <c r="E1139" s="23" t="n">
        <v>37377</v>
      </c>
      <c r="F1139" s="83" t="n">
        <v>-2000</v>
      </c>
      <c r="G1139" s="84" t="n">
        <v>3.14</v>
      </c>
      <c r="H1139" s="94" t="n">
        <f aca="false">VLOOKUP(E1139,Calendar!$A$2:$G$49,2,FALSE())</f>
        <v>31</v>
      </c>
      <c r="I1139" s="95" t="n">
        <f aca="false">VLOOKUP(E1139,'FWD Curves'!$A$3:$E$40,4,FALSE())</f>
        <v>2.99</v>
      </c>
      <c r="J1139" s="86" t="n">
        <f aca="false">(I1139-G1139)*H1139*F1139</f>
        <v>9299.99999999999</v>
      </c>
    </row>
    <row r="1140" customFormat="false" ht="12.75" hidden="false" customHeight="false" outlineLevel="0" collapsed="false">
      <c r="A1140" s="81" t="n">
        <v>37216</v>
      </c>
      <c r="B1140" s="81" t="s">
        <v>38</v>
      </c>
      <c r="C1140" s="81" t="s">
        <v>39</v>
      </c>
      <c r="D1140" s="83"/>
      <c r="E1140" s="23" t="n">
        <v>37408</v>
      </c>
      <c r="F1140" s="83" t="n">
        <v>-2000</v>
      </c>
      <c r="G1140" s="84" t="n">
        <v>3.14</v>
      </c>
      <c r="H1140" s="94" t="n">
        <f aca="false">VLOOKUP(E1140,Calendar!$A$2:$G$49,2,FALSE())</f>
        <v>30</v>
      </c>
      <c r="I1140" s="95" t="n">
        <f aca="false">VLOOKUP(E1140,'FWD Curves'!$A$3:$E$40,4,FALSE())</f>
        <v>2.99</v>
      </c>
      <c r="J1140" s="86" t="n">
        <f aca="false">(I1140-G1140)*H1140*F1140</f>
        <v>9000</v>
      </c>
    </row>
    <row r="1141" customFormat="false" ht="12.75" hidden="false" customHeight="false" outlineLevel="0" collapsed="false">
      <c r="A1141" s="81" t="n">
        <v>37216</v>
      </c>
      <c r="B1141" s="81" t="s">
        <v>38</v>
      </c>
      <c r="C1141" s="81" t="s">
        <v>39</v>
      </c>
      <c r="D1141" s="83"/>
      <c r="E1141" s="23" t="n">
        <v>37438</v>
      </c>
      <c r="F1141" s="83" t="n">
        <v>-2000</v>
      </c>
      <c r="G1141" s="84" t="n">
        <v>3.14</v>
      </c>
      <c r="H1141" s="94" t="n">
        <f aca="false">VLOOKUP(E1141,Calendar!$A$2:$G$49,2,FALSE())</f>
        <v>31</v>
      </c>
      <c r="I1141" s="95" t="n">
        <f aca="false">VLOOKUP(E1141,'FWD Curves'!$A$3:$E$40,4,FALSE())</f>
        <v>2.99</v>
      </c>
      <c r="J1141" s="86" t="n">
        <f aca="false">(I1141-G1141)*H1141*F1141</f>
        <v>9299.99999999999</v>
      </c>
    </row>
    <row r="1142" customFormat="false" ht="12.75" hidden="false" customHeight="false" outlineLevel="0" collapsed="false">
      <c r="A1142" s="81" t="n">
        <v>37216</v>
      </c>
      <c r="B1142" s="81" t="s">
        <v>38</v>
      </c>
      <c r="C1142" s="81" t="s">
        <v>39</v>
      </c>
      <c r="D1142" s="83"/>
      <c r="E1142" s="23" t="n">
        <v>37469</v>
      </c>
      <c r="F1142" s="83" t="n">
        <v>-2000</v>
      </c>
      <c r="G1142" s="84" t="n">
        <v>3.14</v>
      </c>
      <c r="H1142" s="94" t="n">
        <f aca="false">VLOOKUP(E1142,Calendar!$A$2:$G$49,2,FALSE())</f>
        <v>31</v>
      </c>
      <c r="I1142" s="95" t="n">
        <f aca="false">VLOOKUP(E1142,'FWD Curves'!$A$3:$E$40,4,FALSE())</f>
        <v>2.99</v>
      </c>
      <c r="J1142" s="86" t="n">
        <f aca="false">(I1142-G1142)*H1142*F1142</f>
        <v>9299.99999999999</v>
      </c>
    </row>
    <row r="1143" customFormat="false" ht="12.75" hidden="false" customHeight="false" outlineLevel="0" collapsed="false">
      <c r="A1143" s="81" t="n">
        <v>37216</v>
      </c>
      <c r="B1143" s="81" t="s">
        <v>38</v>
      </c>
      <c r="C1143" s="81" t="s">
        <v>39</v>
      </c>
      <c r="D1143" s="83"/>
      <c r="E1143" s="23" t="n">
        <v>37500</v>
      </c>
      <c r="F1143" s="83" t="n">
        <v>-2000</v>
      </c>
      <c r="G1143" s="84" t="n">
        <v>3.14</v>
      </c>
      <c r="H1143" s="94" t="n">
        <f aca="false">VLOOKUP(E1143,Calendar!$A$2:$G$49,2,FALSE())</f>
        <v>30</v>
      </c>
      <c r="I1143" s="95" t="n">
        <f aca="false">VLOOKUP(E1143,'FWD Curves'!$A$3:$E$40,4,FALSE())</f>
        <v>2.99</v>
      </c>
      <c r="J1143" s="86" t="n">
        <f aca="false">(I1143-G1143)*H1143*F1143</f>
        <v>9000</v>
      </c>
    </row>
    <row r="1144" customFormat="false" ht="12.75" hidden="false" customHeight="false" outlineLevel="0" collapsed="false">
      <c r="A1144" s="81" t="n">
        <v>37216</v>
      </c>
      <c r="B1144" s="81" t="s">
        <v>38</v>
      </c>
      <c r="C1144" s="81" t="s">
        <v>39</v>
      </c>
      <c r="D1144" s="83"/>
      <c r="E1144" s="23" t="n">
        <v>37530</v>
      </c>
      <c r="F1144" s="83" t="n">
        <v>-2000</v>
      </c>
      <c r="G1144" s="84" t="n">
        <v>3.14</v>
      </c>
      <c r="H1144" s="94" t="n">
        <f aca="false">VLOOKUP(E1144,Calendar!$A$2:$G$49,2,FALSE())</f>
        <v>31</v>
      </c>
      <c r="I1144" s="95" t="n">
        <f aca="false">VLOOKUP(E1144,'FWD Curves'!$A$3:$E$40,4,FALSE())</f>
        <v>2.99</v>
      </c>
      <c r="J1144" s="86" t="n">
        <f aca="false">(I1144-G1144)*H1144*F1144</f>
        <v>9299.99999999999</v>
      </c>
    </row>
    <row r="1145" customFormat="false" ht="12.75" hidden="false" customHeight="false" outlineLevel="0" collapsed="false">
      <c r="A1145" s="81" t="n">
        <v>37216</v>
      </c>
      <c r="B1145" s="81" t="s">
        <v>38</v>
      </c>
      <c r="C1145" s="81" t="s">
        <v>39</v>
      </c>
      <c r="D1145" s="83"/>
      <c r="E1145" s="23" t="n">
        <v>37561</v>
      </c>
      <c r="F1145" s="83" t="n">
        <v>-2000</v>
      </c>
      <c r="G1145" s="84" t="n">
        <v>3.14</v>
      </c>
      <c r="H1145" s="94" t="n">
        <f aca="false">VLOOKUP(E1145,Calendar!$A$2:$G$49,2,FALSE())</f>
        <v>30</v>
      </c>
      <c r="I1145" s="95" t="n">
        <f aca="false">VLOOKUP(E1145,'FWD Curves'!$A$3:$E$40,4,FALSE())</f>
        <v>3.24</v>
      </c>
      <c r="J1145" s="86" t="n">
        <f aca="false">(I1145-G1145)*H1145*F1145</f>
        <v>-6000.00000000001</v>
      </c>
    </row>
    <row r="1146" customFormat="false" ht="12.75" hidden="false" customHeight="false" outlineLevel="0" collapsed="false">
      <c r="A1146" s="81" t="n">
        <v>37216</v>
      </c>
      <c r="B1146" s="81" t="s">
        <v>38</v>
      </c>
      <c r="C1146" s="81" t="s">
        <v>39</v>
      </c>
      <c r="D1146" s="83"/>
      <c r="E1146" s="23" t="n">
        <v>37591</v>
      </c>
      <c r="F1146" s="83" t="n">
        <v>-2000</v>
      </c>
      <c r="G1146" s="84" t="n">
        <v>3.14</v>
      </c>
      <c r="H1146" s="94" t="n">
        <f aca="false">VLOOKUP(E1146,Calendar!$A$2:$G$49,2,FALSE())</f>
        <v>31</v>
      </c>
      <c r="I1146" s="95" t="n">
        <f aca="false">VLOOKUP(E1146,'FWD Curves'!$A$3:$E$40,4,FALSE())</f>
        <v>3.42</v>
      </c>
      <c r="J1146" s="86" t="n">
        <f aca="false">(I1146-G1146)*H1146*F1146</f>
        <v>-17360</v>
      </c>
    </row>
    <row r="1147" customFormat="false" ht="12.75" hidden="false" customHeight="false" outlineLevel="0" collapsed="false">
      <c r="A1147" s="81" t="n">
        <v>37216</v>
      </c>
      <c r="B1147" s="81" t="s">
        <v>38</v>
      </c>
      <c r="C1147" s="81" t="s">
        <v>39</v>
      </c>
      <c r="D1147" s="83"/>
      <c r="E1147" s="23" t="n">
        <v>37226</v>
      </c>
      <c r="F1147" s="83" t="n">
        <v>-5000</v>
      </c>
      <c r="G1147" s="84" t="n">
        <v>2.815</v>
      </c>
      <c r="H1147" s="94" t="n">
        <f aca="false">VLOOKUP(E1147,Calendar!$A$2:$G$49,2,FALSE())</f>
        <v>31</v>
      </c>
      <c r="I1147" s="95" t="n">
        <f aca="false">VLOOKUP(E1147,'FWD Curves'!$A$3:$E$40,4,FALSE())</f>
        <v>2.606</v>
      </c>
      <c r="J1147" s="86" t="n">
        <f aca="false">(I1147-G1147)*H1147*F1147</f>
        <v>32395</v>
      </c>
    </row>
    <row r="1148" customFormat="false" ht="12.75" hidden="false" customHeight="false" outlineLevel="0" collapsed="false">
      <c r="A1148" s="81" t="n">
        <v>37216</v>
      </c>
      <c r="B1148" s="81" t="s">
        <v>38</v>
      </c>
      <c r="C1148" s="81" t="s">
        <v>39</v>
      </c>
      <c r="D1148" s="83"/>
      <c r="E1148" s="23" t="n">
        <v>37226</v>
      </c>
      <c r="F1148" s="83" t="n">
        <v>-10000</v>
      </c>
      <c r="G1148" s="84" t="n">
        <v>2.8</v>
      </c>
      <c r="H1148" s="94" t="n">
        <f aca="false">VLOOKUP(E1148,Calendar!$A$2:$G$49,2,FALSE())</f>
        <v>31</v>
      </c>
      <c r="I1148" s="95" t="n">
        <f aca="false">VLOOKUP(E1148,'FWD Curves'!$A$3:$E$40,4,FALSE())</f>
        <v>2.606</v>
      </c>
      <c r="J1148" s="86" t="n">
        <f aca="false">(I1148-G1148)*H1148*F1148</f>
        <v>60140</v>
      </c>
    </row>
    <row r="1149" customFormat="false" ht="12.75" hidden="false" customHeight="false" outlineLevel="0" collapsed="false">
      <c r="A1149" s="81" t="n">
        <v>37216</v>
      </c>
      <c r="B1149" s="81" t="s">
        <v>38</v>
      </c>
      <c r="C1149" s="81" t="s">
        <v>39</v>
      </c>
      <c r="D1149" s="83"/>
      <c r="E1149" s="23" t="n">
        <v>37257</v>
      </c>
      <c r="F1149" s="83" t="n">
        <v>-2000</v>
      </c>
      <c r="G1149" s="84" t="n">
        <v>3.15</v>
      </c>
      <c r="H1149" s="94" t="n">
        <f aca="false">VLOOKUP(E1149,Calendar!$A$2:$G$49,2,FALSE())</f>
        <v>31</v>
      </c>
      <c r="I1149" s="95" t="n">
        <f aca="false">VLOOKUP(E1149,'FWD Curves'!$A$3:$E$40,4,FALSE())</f>
        <v>2.915</v>
      </c>
      <c r="J1149" s="86" t="n">
        <f aca="false">(I1149-G1149)*H1149*F1149</f>
        <v>14570</v>
      </c>
    </row>
    <row r="1150" customFormat="false" ht="12.75" hidden="false" customHeight="false" outlineLevel="0" collapsed="false">
      <c r="A1150" s="81" t="n">
        <v>37216</v>
      </c>
      <c r="B1150" s="81" t="s">
        <v>38</v>
      </c>
      <c r="C1150" s="81" t="s">
        <v>39</v>
      </c>
      <c r="D1150" s="83"/>
      <c r="E1150" s="23" t="n">
        <v>37288</v>
      </c>
      <c r="F1150" s="83" t="n">
        <v>-2000</v>
      </c>
      <c r="G1150" s="84" t="n">
        <v>3.15</v>
      </c>
      <c r="H1150" s="94" t="n">
        <f aca="false">VLOOKUP(E1150,Calendar!$A$2:$G$49,2,FALSE())</f>
        <v>28</v>
      </c>
      <c r="I1150" s="95" t="n">
        <f aca="false">VLOOKUP(E1150,'FWD Curves'!$A$3:$E$40,4,FALSE())</f>
        <v>2.97</v>
      </c>
      <c r="J1150" s="86" t="n">
        <f aca="false">(I1150-G1150)*H1150*F1150</f>
        <v>10080</v>
      </c>
    </row>
    <row r="1151" customFormat="false" ht="12.75" hidden="false" customHeight="false" outlineLevel="0" collapsed="false">
      <c r="A1151" s="81" t="n">
        <v>37216</v>
      </c>
      <c r="B1151" s="81" t="s">
        <v>38</v>
      </c>
      <c r="C1151" s="81" t="s">
        <v>39</v>
      </c>
      <c r="D1151" s="83"/>
      <c r="E1151" s="23" t="n">
        <v>37316</v>
      </c>
      <c r="F1151" s="83" t="n">
        <v>-2000</v>
      </c>
      <c r="G1151" s="84" t="n">
        <v>3.15</v>
      </c>
      <c r="H1151" s="94" t="n">
        <f aca="false">VLOOKUP(E1151,Calendar!$A$2:$G$49,2,FALSE())</f>
        <v>31</v>
      </c>
      <c r="I1151" s="95" t="n">
        <f aca="false">VLOOKUP(E1151,'FWD Curves'!$A$3:$E$40,4,FALSE())</f>
        <v>2.935</v>
      </c>
      <c r="J1151" s="86" t="n">
        <f aca="false">(I1151-G1151)*H1151*F1151</f>
        <v>13330</v>
      </c>
    </row>
    <row r="1152" customFormat="false" ht="12.75" hidden="false" customHeight="false" outlineLevel="0" collapsed="false">
      <c r="A1152" s="81" t="n">
        <v>37216</v>
      </c>
      <c r="B1152" s="81" t="s">
        <v>38</v>
      </c>
      <c r="C1152" s="81" t="s">
        <v>39</v>
      </c>
      <c r="D1152" s="83"/>
      <c r="E1152" s="23" t="n">
        <v>37347</v>
      </c>
      <c r="F1152" s="83" t="n">
        <v>-2000</v>
      </c>
      <c r="G1152" s="84" t="n">
        <v>3.15</v>
      </c>
      <c r="H1152" s="94" t="n">
        <f aca="false">VLOOKUP(E1152,Calendar!$A$2:$G$49,2,FALSE())</f>
        <v>30</v>
      </c>
      <c r="I1152" s="95" t="n">
        <f aca="false">VLOOKUP(E1152,'FWD Curves'!$A$3:$E$40,4,FALSE())</f>
        <v>2.99</v>
      </c>
      <c r="J1152" s="86" t="n">
        <f aca="false">(I1152-G1152)*H1152*F1152</f>
        <v>9599.99999999998</v>
      </c>
    </row>
    <row r="1153" customFormat="false" ht="12.75" hidden="false" customHeight="false" outlineLevel="0" collapsed="false">
      <c r="A1153" s="81" t="n">
        <v>37216</v>
      </c>
      <c r="B1153" s="81" t="s">
        <v>38</v>
      </c>
      <c r="C1153" s="81" t="s">
        <v>39</v>
      </c>
      <c r="D1153" s="83"/>
      <c r="E1153" s="23" t="n">
        <v>37377</v>
      </c>
      <c r="F1153" s="83" t="n">
        <v>-2000</v>
      </c>
      <c r="G1153" s="84" t="n">
        <v>3.15</v>
      </c>
      <c r="H1153" s="94" t="n">
        <f aca="false">VLOOKUP(E1153,Calendar!$A$2:$G$49,2,FALSE())</f>
        <v>31</v>
      </c>
      <c r="I1153" s="95" t="n">
        <f aca="false">VLOOKUP(E1153,'FWD Curves'!$A$3:$E$40,4,FALSE())</f>
        <v>2.99</v>
      </c>
      <c r="J1153" s="86" t="n">
        <f aca="false">(I1153-G1153)*H1153*F1153</f>
        <v>9919.99999999998</v>
      </c>
    </row>
    <row r="1154" customFormat="false" ht="12.75" hidden="false" customHeight="false" outlineLevel="0" collapsed="false">
      <c r="A1154" s="81" t="n">
        <v>37216</v>
      </c>
      <c r="B1154" s="81" t="s">
        <v>38</v>
      </c>
      <c r="C1154" s="81" t="s">
        <v>39</v>
      </c>
      <c r="D1154" s="83"/>
      <c r="E1154" s="23" t="n">
        <v>37408</v>
      </c>
      <c r="F1154" s="83" t="n">
        <v>-2000</v>
      </c>
      <c r="G1154" s="84" t="n">
        <v>3.15</v>
      </c>
      <c r="H1154" s="94" t="n">
        <f aca="false">VLOOKUP(E1154,Calendar!$A$2:$G$49,2,FALSE())</f>
        <v>30</v>
      </c>
      <c r="I1154" s="95" t="n">
        <f aca="false">VLOOKUP(E1154,'FWD Curves'!$A$3:$E$40,4,FALSE())</f>
        <v>2.99</v>
      </c>
      <c r="J1154" s="86" t="n">
        <f aca="false">(I1154-G1154)*H1154*F1154</f>
        <v>9599.99999999998</v>
      </c>
    </row>
    <row r="1155" customFormat="false" ht="12.75" hidden="false" customHeight="false" outlineLevel="0" collapsed="false">
      <c r="A1155" s="81" t="n">
        <v>37216</v>
      </c>
      <c r="B1155" s="81" t="s">
        <v>38</v>
      </c>
      <c r="C1155" s="81" t="s">
        <v>39</v>
      </c>
      <c r="D1155" s="83"/>
      <c r="E1155" s="23" t="n">
        <v>37438</v>
      </c>
      <c r="F1155" s="83" t="n">
        <v>-2000</v>
      </c>
      <c r="G1155" s="84" t="n">
        <v>3.15</v>
      </c>
      <c r="H1155" s="94" t="n">
        <f aca="false">VLOOKUP(E1155,Calendar!$A$2:$G$49,2,FALSE())</f>
        <v>31</v>
      </c>
      <c r="I1155" s="95" t="n">
        <f aca="false">VLOOKUP(E1155,'FWD Curves'!$A$3:$E$40,4,FALSE())</f>
        <v>2.99</v>
      </c>
      <c r="J1155" s="86" t="n">
        <f aca="false">(I1155-G1155)*H1155*F1155</f>
        <v>9919.99999999998</v>
      </c>
    </row>
    <row r="1156" customFormat="false" ht="12.75" hidden="false" customHeight="false" outlineLevel="0" collapsed="false">
      <c r="A1156" s="81" t="n">
        <v>37216</v>
      </c>
      <c r="B1156" s="81" t="s">
        <v>38</v>
      </c>
      <c r="C1156" s="81" t="s">
        <v>39</v>
      </c>
      <c r="D1156" s="83"/>
      <c r="E1156" s="23" t="n">
        <v>37469</v>
      </c>
      <c r="F1156" s="83" t="n">
        <v>-2000</v>
      </c>
      <c r="G1156" s="84" t="n">
        <v>3.15</v>
      </c>
      <c r="H1156" s="94" t="n">
        <f aca="false">VLOOKUP(E1156,Calendar!$A$2:$G$49,2,FALSE())</f>
        <v>31</v>
      </c>
      <c r="I1156" s="95" t="n">
        <f aca="false">VLOOKUP(E1156,'FWD Curves'!$A$3:$E$40,4,FALSE())</f>
        <v>2.99</v>
      </c>
      <c r="J1156" s="86" t="n">
        <f aca="false">(I1156-G1156)*H1156*F1156</f>
        <v>9919.99999999998</v>
      </c>
    </row>
    <row r="1157" customFormat="false" ht="12.75" hidden="false" customHeight="false" outlineLevel="0" collapsed="false">
      <c r="A1157" s="81" t="n">
        <v>37216</v>
      </c>
      <c r="B1157" s="81" t="s">
        <v>38</v>
      </c>
      <c r="C1157" s="81" t="s">
        <v>39</v>
      </c>
      <c r="D1157" s="83"/>
      <c r="E1157" s="23" t="n">
        <v>37500</v>
      </c>
      <c r="F1157" s="83" t="n">
        <v>-2000</v>
      </c>
      <c r="G1157" s="84" t="n">
        <v>3.15</v>
      </c>
      <c r="H1157" s="94" t="n">
        <f aca="false">VLOOKUP(E1157,Calendar!$A$2:$G$49,2,FALSE())</f>
        <v>30</v>
      </c>
      <c r="I1157" s="95" t="n">
        <f aca="false">VLOOKUP(E1157,'FWD Curves'!$A$3:$E$40,4,FALSE())</f>
        <v>2.99</v>
      </c>
      <c r="J1157" s="86" t="n">
        <f aca="false">(I1157-G1157)*H1157*F1157</f>
        <v>9599.99999999998</v>
      </c>
    </row>
    <row r="1158" customFormat="false" ht="12.75" hidden="false" customHeight="false" outlineLevel="0" collapsed="false">
      <c r="A1158" s="81" t="n">
        <v>37216</v>
      </c>
      <c r="B1158" s="81" t="s">
        <v>38</v>
      </c>
      <c r="C1158" s="81" t="s">
        <v>39</v>
      </c>
      <c r="D1158" s="83"/>
      <c r="E1158" s="23" t="n">
        <v>37530</v>
      </c>
      <c r="F1158" s="83" t="n">
        <v>-2000</v>
      </c>
      <c r="G1158" s="84" t="n">
        <v>3.15</v>
      </c>
      <c r="H1158" s="94" t="n">
        <f aca="false">VLOOKUP(E1158,Calendar!$A$2:$G$49,2,FALSE())</f>
        <v>31</v>
      </c>
      <c r="I1158" s="95" t="n">
        <f aca="false">VLOOKUP(E1158,'FWD Curves'!$A$3:$E$40,4,FALSE())</f>
        <v>2.99</v>
      </c>
      <c r="J1158" s="86" t="n">
        <f aca="false">(I1158-G1158)*H1158*F1158</f>
        <v>9919.99999999998</v>
      </c>
    </row>
    <row r="1159" customFormat="false" ht="12.75" hidden="false" customHeight="false" outlineLevel="0" collapsed="false">
      <c r="A1159" s="81" t="n">
        <v>37216</v>
      </c>
      <c r="B1159" s="81" t="s">
        <v>38</v>
      </c>
      <c r="C1159" s="81" t="s">
        <v>39</v>
      </c>
      <c r="D1159" s="83"/>
      <c r="E1159" s="23" t="n">
        <v>37561</v>
      </c>
      <c r="F1159" s="83" t="n">
        <v>-2000</v>
      </c>
      <c r="G1159" s="84" t="n">
        <v>3.15</v>
      </c>
      <c r="H1159" s="94" t="n">
        <f aca="false">VLOOKUP(E1159,Calendar!$A$2:$G$49,2,FALSE())</f>
        <v>30</v>
      </c>
      <c r="I1159" s="95" t="n">
        <f aca="false">VLOOKUP(E1159,'FWD Curves'!$A$3:$E$40,4,FALSE())</f>
        <v>3.24</v>
      </c>
      <c r="J1159" s="86" t="n">
        <f aca="false">(I1159-G1159)*H1159*F1159</f>
        <v>-5400.00000000002</v>
      </c>
    </row>
    <row r="1160" customFormat="false" ht="12.75" hidden="false" customHeight="false" outlineLevel="0" collapsed="false">
      <c r="A1160" s="81" t="n">
        <v>37216</v>
      </c>
      <c r="B1160" s="81" t="s">
        <v>38</v>
      </c>
      <c r="C1160" s="81" t="s">
        <v>39</v>
      </c>
      <c r="D1160" s="83"/>
      <c r="E1160" s="23" t="n">
        <v>37591</v>
      </c>
      <c r="F1160" s="83" t="n">
        <v>-2000</v>
      </c>
      <c r="G1160" s="84" t="n">
        <v>3.15</v>
      </c>
      <c r="H1160" s="94" t="n">
        <f aca="false">VLOOKUP(E1160,Calendar!$A$2:$G$49,2,FALSE())</f>
        <v>31</v>
      </c>
      <c r="I1160" s="95" t="n">
        <f aca="false">VLOOKUP(E1160,'FWD Curves'!$A$3:$E$40,4,FALSE())</f>
        <v>3.42</v>
      </c>
      <c r="J1160" s="86" t="n">
        <f aca="false">(I1160-G1160)*H1160*F1160</f>
        <v>-16740</v>
      </c>
    </row>
    <row r="1161" customFormat="false" ht="12.75" hidden="false" customHeight="false" outlineLevel="0" collapsed="false">
      <c r="A1161" s="81" t="n">
        <v>37216</v>
      </c>
      <c r="B1161" s="81" t="s">
        <v>38</v>
      </c>
      <c r="C1161" s="81" t="s">
        <v>39</v>
      </c>
      <c r="D1161" s="83"/>
      <c r="E1161" s="23" t="n">
        <v>37226</v>
      </c>
      <c r="F1161" s="83" t="n">
        <v>-5000</v>
      </c>
      <c r="G1161" s="84" t="n">
        <v>2.865</v>
      </c>
      <c r="H1161" s="94" t="n">
        <f aca="false">VLOOKUP(E1161,Calendar!$A$2:$G$49,2,FALSE())</f>
        <v>31</v>
      </c>
      <c r="I1161" s="95" t="n">
        <f aca="false">VLOOKUP(E1161,'FWD Curves'!$A$3:$E$40,4,FALSE())</f>
        <v>2.606</v>
      </c>
      <c r="J1161" s="86" t="n">
        <f aca="false">(I1161-G1161)*H1161*F1161</f>
        <v>40145.0000000001</v>
      </c>
    </row>
    <row r="1162" customFormat="false" ht="12.75" hidden="false" customHeight="false" outlineLevel="0" collapsed="false">
      <c r="A1162" s="81" t="n">
        <v>37216</v>
      </c>
      <c r="B1162" s="81" t="s">
        <v>38</v>
      </c>
      <c r="C1162" s="81" t="s">
        <v>39</v>
      </c>
      <c r="D1162" s="83"/>
      <c r="E1162" s="23" t="n">
        <v>37226</v>
      </c>
      <c r="F1162" s="83" t="n">
        <v>-10000</v>
      </c>
      <c r="G1162" s="84" t="n">
        <v>2.85</v>
      </c>
      <c r="H1162" s="94" t="n">
        <f aca="false">VLOOKUP(E1162,Calendar!$A$2:$G$49,2,FALSE())</f>
        <v>31</v>
      </c>
      <c r="I1162" s="95" t="n">
        <f aca="false">VLOOKUP(E1162,'FWD Curves'!$A$3:$E$40,4,FALSE())</f>
        <v>2.606</v>
      </c>
      <c r="J1162" s="86" t="n">
        <f aca="false">(I1162-G1162)*H1162*F1162</f>
        <v>75640.0000000001</v>
      </c>
    </row>
    <row r="1163" customFormat="false" ht="12.75" hidden="false" customHeight="false" outlineLevel="0" collapsed="false">
      <c r="A1163" s="81" t="n">
        <v>37216</v>
      </c>
      <c r="B1163" s="81" t="s">
        <v>38</v>
      </c>
      <c r="C1163" s="81" t="s">
        <v>39</v>
      </c>
      <c r="D1163" s="83"/>
      <c r="E1163" s="23" t="n">
        <v>37226</v>
      </c>
      <c r="F1163" s="83" t="n">
        <v>10000</v>
      </c>
      <c r="G1163" s="84" t="n">
        <v>2.76</v>
      </c>
      <c r="H1163" s="94" t="n">
        <f aca="false">VLOOKUP(E1163,Calendar!$A$2:$G$49,2,FALSE())</f>
        <v>31</v>
      </c>
      <c r="I1163" s="95" t="n">
        <f aca="false">VLOOKUP(E1163,'FWD Curves'!$A$3:$E$40,4,FALSE())</f>
        <v>2.606</v>
      </c>
      <c r="J1163" s="86" t="n">
        <f aca="false">(I1163-G1163)*H1163*F1163</f>
        <v>-47740</v>
      </c>
    </row>
    <row r="1164" customFormat="false" ht="12.75" hidden="false" customHeight="false" outlineLevel="0" collapsed="false">
      <c r="A1164" s="81" t="n">
        <v>37216</v>
      </c>
      <c r="B1164" s="81" t="s">
        <v>38</v>
      </c>
      <c r="C1164" s="81" t="s">
        <v>39</v>
      </c>
      <c r="D1164" s="83"/>
      <c r="E1164" s="23" t="n">
        <v>37257</v>
      </c>
      <c r="F1164" s="83" t="n">
        <v>-1000</v>
      </c>
      <c r="G1164" s="84" t="n">
        <v>3.11</v>
      </c>
      <c r="H1164" s="94" t="n">
        <f aca="false">VLOOKUP(E1164,Calendar!$A$2:$G$49,2,FALSE())</f>
        <v>31</v>
      </c>
      <c r="I1164" s="95" t="n">
        <f aca="false">VLOOKUP(E1164,'FWD Curves'!$A$3:$E$40,4,FALSE())</f>
        <v>2.915</v>
      </c>
      <c r="J1164" s="86" t="n">
        <f aca="false">(I1164-G1164)*H1164*F1164</f>
        <v>6044.99999999999</v>
      </c>
    </row>
    <row r="1165" customFormat="false" ht="12.75" hidden="false" customHeight="false" outlineLevel="0" collapsed="false">
      <c r="A1165" s="81" t="n">
        <v>37216</v>
      </c>
      <c r="B1165" s="81" t="s">
        <v>38</v>
      </c>
      <c r="C1165" s="81" t="s">
        <v>39</v>
      </c>
      <c r="D1165" s="83"/>
      <c r="E1165" s="23" t="n">
        <v>37288</v>
      </c>
      <c r="F1165" s="83" t="n">
        <v>-1000</v>
      </c>
      <c r="G1165" s="84" t="n">
        <v>3.11</v>
      </c>
      <c r="H1165" s="94" t="n">
        <f aca="false">VLOOKUP(E1165,Calendar!$A$2:$G$49,2,FALSE())</f>
        <v>28</v>
      </c>
      <c r="I1165" s="95" t="n">
        <f aca="false">VLOOKUP(E1165,'FWD Curves'!$A$3:$E$40,4,FALSE())</f>
        <v>2.97</v>
      </c>
      <c r="J1165" s="86" t="n">
        <f aca="false">(I1165-G1165)*H1165*F1165</f>
        <v>3919.99999999999</v>
      </c>
    </row>
    <row r="1166" customFormat="false" ht="12.75" hidden="false" customHeight="false" outlineLevel="0" collapsed="false">
      <c r="A1166" s="81" t="n">
        <v>37216</v>
      </c>
      <c r="B1166" s="81" t="s">
        <v>38</v>
      </c>
      <c r="C1166" s="81" t="s">
        <v>39</v>
      </c>
      <c r="D1166" s="83"/>
      <c r="E1166" s="23" t="n">
        <v>37316</v>
      </c>
      <c r="F1166" s="83" t="n">
        <v>-1000</v>
      </c>
      <c r="G1166" s="84" t="n">
        <v>3.11</v>
      </c>
      <c r="H1166" s="94" t="n">
        <f aca="false">VLOOKUP(E1166,Calendar!$A$2:$G$49,2,FALSE())</f>
        <v>31</v>
      </c>
      <c r="I1166" s="95" t="n">
        <f aca="false">VLOOKUP(E1166,'FWD Curves'!$A$3:$E$40,4,FALSE())</f>
        <v>2.935</v>
      </c>
      <c r="J1166" s="86" t="n">
        <f aca="false">(I1166-G1166)*H1166*F1166</f>
        <v>5424.99999999999</v>
      </c>
    </row>
    <row r="1167" customFormat="false" ht="12.75" hidden="false" customHeight="false" outlineLevel="0" collapsed="false">
      <c r="A1167" s="81" t="n">
        <v>37216</v>
      </c>
      <c r="B1167" s="81" t="s">
        <v>38</v>
      </c>
      <c r="C1167" s="81" t="s">
        <v>39</v>
      </c>
      <c r="D1167" s="83"/>
      <c r="E1167" s="23" t="n">
        <v>37347</v>
      </c>
      <c r="F1167" s="83" t="n">
        <v>-1000</v>
      </c>
      <c r="G1167" s="84" t="n">
        <v>3.11</v>
      </c>
      <c r="H1167" s="94" t="n">
        <f aca="false">VLOOKUP(E1167,Calendar!$A$2:$G$49,2,FALSE())</f>
        <v>30</v>
      </c>
      <c r="I1167" s="95" t="n">
        <f aca="false">VLOOKUP(E1167,'FWD Curves'!$A$3:$E$40,4,FALSE())</f>
        <v>2.99</v>
      </c>
      <c r="J1167" s="86" t="n">
        <f aca="false">(I1167-G1167)*H1167*F1167</f>
        <v>3599.99999999999</v>
      </c>
    </row>
    <row r="1168" customFormat="false" ht="12.75" hidden="false" customHeight="false" outlineLevel="0" collapsed="false">
      <c r="A1168" s="81" t="n">
        <v>37216</v>
      </c>
      <c r="B1168" s="81" t="s">
        <v>38</v>
      </c>
      <c r="C1168" s="81" t="s">
        <v>39</v>
      </c>
      <c r="D1168" s="83"/>
      <c r="E1168" s="23" t="n">
        <v>37377</v>
      </c>
      <c r="F1168" s="83" t="n">
        <v>-1000</v>
      </c>
      <c r="G1168" s="84" t="n">
        <v>3.11</v>
      </c>
      <c r="H1168" s="94" t="n">
        <f aca="false">VLOOKUP(E1168,Calendar!$A$2:$G$49,2,FALSE())</f>
        <v>31</v>
      </c>
      <c r="I1168" s="95" t="n">
        <f aca="false">VLOOKUP(E1168,'FWD Curves'!$A$3:$E$40,4,FALSE())</f>
        <v>2.99</v>
      </c>
      <c r="J1168" s="86" t="n">
        <f aca="false">(I1168-G1168)*H1168*F1168</f>
        <v>3719.99999999999</v>
      </c>
    </row>
    <row r="1169" customFormat="false" ht="12.75" hidden="false" customHeight="false" outlineLevel="0" collapsed="false">
      <c r="A1169" s="81" t="n">
        <v>37216</v>
      </c>
      <c r="B1169" s="81" t="s">
        <v>38</v>
      </c>
      <c r="C1169" s="81" t="s">
        <v>39</v>
      </c>
      <c r="D1169" s="83"/>
      <c r="E1169" s="23" t="n">
        <v>37408</v>
      </c>
      <c r="F1169" s="83" t="n">
        <v>-1000</v>
      </c>
      <c r="G1169" s="84" t="n">
        <v>3.11</v>
      </c>
      <c r="H1169" s="94" t="n">
        <f aca="false">VLOOKUP(E1169,Calendar!$A$2:$G$49,2,FALSE())</f>
        <v>30</v>
      </c>
      <c r="I1169" s="95" t="n">
        <f aca="false">VLOOKUP(E1169,'FWD Curves'!$A$3:$E$40,4,FALSE())</f>
        <v>2.99</v>
      </c>
      <c r="J1169" s="86" t="n">
        <f aca="false">(I1169-G1169)*H1169*F1169</f>
        <v>3599.99999999999</v>
      </c>
    </row>
    <row r="1170" customFormat="false" ht="12.75" hidden="false" customHeight="false" outlineLevel="0" collapsed="false">
      <c r="A1170" s="81" t="n">
        <v>37216</v>
      </c>
      <c r="B1170" s="81" t="s">
        <v>38</v>
      </c>
      <c r="C1170" s="81" t="s">
        <v>39</v>
      </c>
      <c r="D1170" s="83"/>
      <c r="E1170" s="23" t="n">
        <v>37438</v>
      </c>
      <c r="F1170" s="83" t="n">
        <v>-1000</v>
      </c>
      <c r="G1170" s="84" t="n">
        <v>3.11</v>
      </c>
      <c r="H1170" s="94" t="n">
        <f aca="false">VLOOKUP(E1170,Calendar!$A$2:$G$49,2,FALSE())</f>
        <v>31</v>
      </c>
      <c r="I1170" s="95" t="n">
        <f aca="false">VLOOKUP(E1170,'FWD Curves'!$A$3:$E$40,4,FALSE())</f>
        <v>2.99</v>
      </c>
      <c r="J1170" s="86" t="n">
        <f aca="false">(I1170-G1170)*H1170*F1170</f>
        <v>3719.99999999999</v>
      </c>
    </row>
    <row r="1171" customFormat="false" ht="12.75" hidden="false" customHeight="false" outlineLevel="0" collapsed="false">
      <c r="A1171" s="81" t="n">
        <v>37216</v>
      </c>
      <c r="B1171" s="81" t="s">
        <v>38</v>
      </c>
      <c r="C1171" s="81" t="s">
        <v>39</v>
      </c>
      <c r="D1171" s="83"/>
      <c r="E1171" s="23" t="n">
        <v>37469</v>
      </c>
      <c r="F1171" s="83" t="n">
        <v>-1000</v>
      </c>
      <c r="G1171" s="84" t="n">
        <v>3.11</v>
      </c>
      <c r="H1171" s="94" t="n">
        <f aca="false">VLOOKUP(E1171,Calendar!$A$2:$G$49,2,FALSE())</f>
        <v>31</v>
      </c>
      <c r="I1171" s="95" t="n">
        <f aca="false">VLOOKUP(E1171,'FWD Curves'!$A$3:$E$40,4,FALSE())</f>
        <v>2.99</v>
      </c>
      <c r="J1171" s="86" t="n">
        <f aca="false">(I1171-G1171)*H1171*F1171</f>
        <v>3719.99999999999</v>
      </c>
    </row>
    <row r="1172" customFormat="false" ht="12.75" hidden="false" customHeight="false" outlineLevel="0" collapsed="false">
      <c r="A1172" s="81" t="n">
        <v>37216</v>
      </c>
      <c r="B1172" s="81" t="s">
        <v>38</v>
      </c>
      <c r="C1172" s="81" t="s">
        <v>39</v>
      </c>
      <c r="D1172" s="83"/>
      <c r="E1172" s="23" t="n">
        <v>37500</v>
      </c>
      <c r="F1172" s="83" t="n">
        <v>-1000</v>
      </c>
      <c r="G1172" s="84" t="n">
        <v>3.11</v>
      </c>
      <c r="H1172" s="94" t="n">
        <f aca="false">VLOOKUP(E1172,Calendar!$A$2:$G$49,2,FALSE())</f>
        <v>30</v>
      </c>
      <c r="I1172" s="95" t="n">
        <f aca="false">VLOOKUP(E1172,'FWD Curves'!$A$3:$E$40,4,FALSE())</f>
        <v>2.99</v>
      </c>
      <c r="J1172" s="86" t="n">
        <f aca="false">(I1172-G1172)*H1172*F1172</f>
        <v>3599.99999999999</v>
      </c>
    </row>
    <row r="1173" customFormat="false" ht="12.75" hidden="false" customHeight="false" outlineLevel="0" collapsed="false">
      <c r="A1173" s="81" t="n">
        <v>37216</v>
      </c>
      <c r="B1173" s="81" t="s">
        <v>38</v>
      </c>
      <c r="C1173" s="81" t="s">
        <v>39</v>
      </c>
      <c r="D1173" s="83"/>
      <c r="E1173" s="23" t="n">
        <v>37530</v>
      </c>
      <c r="F1173" s="83" t="n">
        <v>-1000</v>
      </c>
      <c r="G1173" s="84" t="n">
        <v>3.11</v>
      </c>
      <c r="H1173" s="94" t="n">
        <f aca="false">VLOOKUP(E1173,Calendar!$A$2:$G$49,2,FALSE())</f>
        <v>31</v>
      </c>
      <c r="I1173" s="95" t="n">
        <f aca="false">VLOOKUP(E1173,'FWD Curves'!$A$3:$E$40,4,FALSE())</f>
        <v>2.99</v>
      </c>
      <c r="J1173" s="86" t="n">
        <f aca="false">(I1173-G1173)*H1173*F1173</f>
        <v>3719.99999999999</v>
      </c>
    </row>
    <row r="1174" customFormat="false" ht="12.75" hidden="false" customHeight="false" outlineLevel="0" collapsed="false">
      <c r="A1174" s="81" t="n">
        <v>37216</v>
      </c>
      <c r="B1174" s="81" t="s">
        <v>38</v>
      </c>
      <c r="C1174" s="81" t="s">
        <v>39</v>
      </c>
      <c r="D1174" s="83"/>
      <c r="E1174" s="23" t="n">
        <v>37561</v>
      </c>
      <c r="F1174" s="83" t="n">
        <v>-1000</v>
      </c>
      <c r="G1174" s="84" t="n">
        <v>3.11</v>
      </c>
      <c r="H1174" s="94" t="n">
        <f aca="false">VLOOKUP(E1174,Calendar!$A$2:$G$49,2,FALSE())</f>
        <v>30</v>
      </c>
      <c r="I1174" s="95" t="n">
        <f aca="false">VLOOKUP(E1174,'FWD Curves'!$A$3:$E$40,4,FALSE())</f>
        <v>3.24</v>
      </c>
      <c r="J1174" s="86" t="n">
        <f aca="false">(I1174-G1174)*H1174*F1174</f>
        <v>-3900.00000000001</v>
      </c>
    </row>
    <row r="1175" customFormat="false" ht="12.75" hidden="false" customHeight="false" outlineLevel="0" collapsed="false">
      <c r="A1175" s="81" t="n">
        <v>37216</v>
      </c>
      <c r="B1175" s="81" t="s">
        <v>38</v>
      </c>
      <c r="C1175" s="81" t="s">
        <v>39</v>
      </c>
      <c r="D1175" s="83"/>
      <c r="E1175" s="23" t="n">
        <v>37591</v>
      </c>
      <c r="F1175" s="83" t="n">
        <v>-1000</v>
      </c>
      <c r="G1175" s="84" t="n">
        <v>3.11</v>
      </c>
      <c r="H1175" s="94" t="n">
        <f aca="false">VLOOKUP(E1175,Calendar!$A$2:$G$49,2,FALSE())</f>
        <v>31</v>
      </c>
      <c r="I1175" s="95" t="n">
        <f aca="false">VLOOKUP(E1175,'FWD Curves'!$A$3:$E$40,4,FALSE())</f>
        <v>3.42</v>
      </c>
      <c r="J1175" s="86" t="n">
        <f aca="false">(I1175-G1175)*H1175*F1175</f>
        <v>-9610</v>
      </c>
    </row>
    <row r="1176" customFormat="false" ht="12.75" hidden="false" customHeight="false" outlineLevel="0" collapsed="false">
      <c r="A1176" s="81" t="n">
        <v>37216</v>
      </c>
      <c r="B1176" s="81" t="s">
        <v>38</v>
      </c>
      <c r="C1176" s="81" t="s">
        <v>39</v>
      </c>
      <c r="D1176" s="83"/>
      <c r="E1176" s="23" t="n">
        <v>37226</v>
      </c>
      <c r="F1176" s="83" t="n">
        <v>-10000</v>
      </c>
      <c r="G1176" s="84" t="n">
        <v>2.76</v>
      </c>
      <c r="H1176" s="94" t="n">
        <f aca="false">VLOOKUP(E1176,Calendar!$A$2:$G$49,2,FALSE())</f>
        <v>31</v>
      </c>
      <c r="I1176" s="95" t="n">
        <f aca="false">VLOOKUP(E1176,'FWD Curves'!$A$3:$E$40,4,FALSE())</f>
        <v>2.606</v>
      </c>
      <c r="J1176" s="86" t="n">
        <f aca="false">(I1176-G1176)*H1176*F1176</f>
        <v>47740</v>
      </c>
    </row>
    <row r="1177" customFormat="false" ht="12.75" hidden="false" customHeight="false" outlineLevel="0" collapsed="false">
      <c r="A1177" s="81" t="n">
        <v>37216</v>
      </c>
      <c r="B1177" s="81" t="s">
        <v>38</v>
      </c>
      <c r="C1177" s="81" t="s">
        <v>39</v>
      </c>
      <c r="D1177" s="83"/>
      <c r="E1177" s="23" t="n">
        <v>37257</v>
      </c>
      <c r="F1177" s="83" t="n">
        <v>-1000</v>
      </c>
      <c r="G1177" s="84" t="n">
        <v>3.1</v>
      </c>
      <c r="H1177" s="94" t="n">
        <f aca="false">VLOOKUP(E1177,Calendar!$A$2:$G$49,2,FALSE())</f>
        <v>31</v>
      </c>
      <c r="I1177" s="95" t="n">
        <f aca="false">VLOOKUP(E1177,'FWD Curves'!$A$3:$E$40,4,FALSE())</f>
        <v>2.915</v>
      </c>
      <c r="J1177" s="86" t="n">
        <f aca="false">(I1177-G1177)*H1177*F1177</f>
        <v>5735</v>
      </c>
    </row>
    <row r="1178" customFormat="false" ht="12.75" hidden="false" customHeight="false" outlineLevel="0" collapsed="false">
      <c r="A1178" s="81" t="n">
        <v>37216</v>
      </c>
      <c r="B1178" s="81" t="s">
        <v>38</v>
      </c>
      <c r="C1178" s="81" t="s">
        <v>39</v>
      </c>
      <c r="D1178" s="83"/>
      <c r="E1178" s="23" t="n">
        <v>37288</v>
      </c>
      <c r="F1178" s="83" t="n">
        <v>-1000</v>
      </c>
      <c r="G1178" s="84" t="n">
        <v>3.1</v>
      </c>
      <c r="H1178" s="94" t="n">
        <f aca="false">VLOOKUP(E1178,Calendar!$A$2:$G$49,2,FALSE())</f>
        <v>28</v>
      </c>
      <c r="I1178" s="95" t="n">
        <f aca="false">VLOOKUP(E1178,'FWD Curves'!$A$3:$E$40,4,FALSE())</f>
        <v>2.97</v>
      </c>
      <c r="J1178" s="86" t="n">
        <f aca="false">(I1178-G1178)*H1178*F1178</f>
        <v>3640</v>
      </c>
    </row>
    <row r="1179" customFormat="false" ht="12.75" hidden="false" customHeight="false" outlineLevel="0" collapsed="false">
      <c r="A1179" s="81" t="n">
        <v>37216</v>
      </c>
      <c r="B1179" s="81" t="s">
        <v>38</v>
      </c>
      <c r="C1179" s="81" t="s">
        <v>39</v>
      </c>
      <c r="D1179" s="83"/>
      <c r="E1179" s="23" t="n">
        <v>37316</v>
      </c>
      <c r="F1179" s="83" t="n">
        <v>-1000</v>
      </c>
      <c r="G1179" s="84" t="n">
        <v>3.1</v>
      </c>
      <c r="H1179" s="94" t="n">
        <f aca="false">VLOOKUP(E1179,Calendar!$A$2:$G$49,2,FALSE())</f>
        <v>31</v>
      </c>
      <c r="I1179" s="95" t="n">
        <f aca="false">VLOOKUP(E1179,'FWD Curves'!$A$3:$E$40,4,FALSE())</f>
        <v>2.935</v>
      </c>
      <c r="J1179" s="86" t="n">
        <f aca="false">(I1179-G1179)*H1179*F1179</f>
        <v>5115</v>
      </c>
    </row>
    <row r="1180" customFormat="false" ht="12.75" hidden="false" customHeight="false" outlineLevel="0" collapsed="false">
      <c r="A1180" s="81" t="n">
        <v>37216</v>
      </c>
      <c r="B1180" s="81" t="s">
        <v>38</v>
      </c>
      <c r="C1180" s="81" t="s">
        <v>39</v>
      </c>
      <c r="D1180" s="83"/>
      <c r="E1180" s="23" t="n">
        <v>37347</v>
      </c>
      <c r="F1180" s="83" t="n">
        <v>-1000</v>
      </c>
      <c r="G1180" s="84" t="n">
        <v>3.1</v>
      </c>
      <c r="H1180" s="94" t="n">
        <f aca="false">VLOOKUP(E1180,Calendar!$A$2:$G$49,2,FALSE())</f>
        <v>30</v>
      </c>
      <c r="I1180" s="95" t="n">
        <f aca="false">VLOOKUP(E1180,'FWD Curves'!$A$3:$E$40,4,FALSE())</f>
        <v>2.99</v>
      </c>
      <c r="J1180" s="86" t="n">
        <f aca="false">(I1180-G1180)*H1180*F1180</f>
        <v>3300</v>
      </c>
    </row>
    <row r="1181" customFormat="false" ht="12.75" hidden="false" customHeight="false" outlineLevel="0" collapsed="false">
      <c r="A1181" s="81" t="n">
        <v>37216</v>
      </c>
      <c r="B1181" s="81" t="s">
        <v>38</v>
      </c>
      <c r="C1181" s="81" t="s">
        <v>39</v>
      </c>
      <c r="D1181" s="83"/>
      <c r="E1181" s="23" t="n">
        <v>37377</v>
      </c>
      <c r="F1181" s="83" t="n">
        <v>-1000</v>
      </c>
      <c r="G1181" s="84" t="n">
        <v>3.1</v>
      </c>
      <c r="H1181" s="94" t="n">
        <f aca="false">VLOOKUP(E1181,Calendar!$A$2:$G$49,2,FALSE())</f>
        <v>31</v>
      </c>
      <c r="I1181" s="95" t="n">
        <f aca="false">VLOOKUP(E1181,'FWD Curves'!$A$3:$E$40,4,FALSE())</f>
        <v>2.99</v>
      </c>
      <c r="J1181" s="86" t="n">
        <f aca="false">(I1181-G1181)*H1181*F1181</f>
        <v>3410</v>
      </c>
    </row>
    <row r="1182" customFormat="false" ht="12.75" hidden="false" customHeight="false" outlineLevel="0" collapsed="false">
      <c r="A1182" s="81" t="n">
        <v>37216</v>
      </c>
      <c r="B1182" s="81" t="s">
        <v>38</v>
      </c>
      <c r="C1182" s="81" t="s">
        <v>39</v>
      </c>
      <c r="D1182" s="83"/>
      <c r="E1182" s="23" t="n">
        <v>37408</v>
      </c>
      <c r="F1182" s="83" t="n">
        <v>-1000</v>
      </c>
      <c r="G1182" s="84" t="n">
        <v>3.1</v>
      </c>
      <c r="H1182" s="94" t="n">
        <f aca="false">VLOOKUP(E1182,Calendar!$A$2:$G$49,2,FALSE())</f>
        <v>30</v>
      </c>
      <c r="I1182" s="95" t="n">
        <f aca="false">VLOOKUP(E1182,'FWD Curves'!$A$3:$E$40,4,FALSE())</f>
        <v>2.99</v>
      </c>
      <c r="J1182" s="86" t="n">
        <f aca="false">(I1182-G1182)*H1182*F1182</f>
        <v>3300</v>
      </c>
    </row>
    <row r="1183" customFormat="false" ht="12.75" hidden="false" customHeight="false" outlineLevel="0" collapsed="false">
      <c r="A1183" s="81" t="n">
        <v>37216</v>
      </c>
      <c r="B1183" s="81" t="s">
        <v>38</v>
      </c>
      <c r="C1183" s="81" t="s">
        <v>39</v>
      </c>
      <c r="D1183" s="83"/>
      <c r="E1183" s="23" t="n">
        <v>37438</v>
      </c>
      <c r="F1183" s="83" t="n">
        <v>-1000</v>
      </c>
      <c r="G1183" s="84" t="n">
        <v>3.1</v>
      </c>
      <c r="H1183" s="94" t="n">
        <f aca="false">VLOOKUP(E1183,Calendar!$A$2:$G$49,2,FALSE())</f>
        <v>31</v>
      </c>
      <c r="I1183" s="95" t="n">
        <f aca="false">VLOOKUP(E1183,'FWD Curves'!$A$3:$E$40,4,FALSE())</f>
        <v>2.99</v>
      </c>
      <c r="J1183" s="86" t="n">
        <f aca="false">(I1183-G1183)*H1183*F1183</f>
        <v>3410</v>
      </c>
    </row>
    <row r="1184" customFormat="false" ht="12.75" hidden="false" customHeight="false" outlineLevel="0" collapsed="false">
      <c r="A1184" s="81" t="n">
        <v>37216</v>
      </c>
      <c r="B1184" s="81" t="s">
        <v>38</v>
      </c>
      <c r="C1184" s="81" t="s">
        <v>39</v>
      </c>
      <c r="D1184" s="83"/>
      <c r="E1184" s="23" t="n">
        <v>37469</v>
      </c>
      <c r="F1184" s="83" t="n">
        <v>-1000</v>
      </c>
      <c r="G1184" s="84" t="n">
        <v>3.1</v>
      </c>
      <c r="H1184" s="94" t="n">
        <f aca="false">VLOOKUP(E1184,Calendar!$A$2:$G$49,2,FALSE())</f>
        <v>31</v>
      </c>
      <c r="I1184" s="95" t="n">
        <f aca="false">VLOOKUP(E1184,'FWD Curves'!$A$3:$E$40,4,FALSE())</f>
        <v>2.99</v>
      </c>
      <c r="J1184" s="86" t="n">
        <f aca="false">(I1184-G1184)*H1184*F1184</f>
        <v>3410</v>
      </c>
    </row>
    <row r="1185" customFormat="false" ht="12.75" hidden="false" customHeight="false" outlineLevel="0" collapsed="false">
      <c r="A1185" s="81" t="n">
        <v>37216</v>
      </c>
      <c r="B1185" s="81" t="s">
        <v>38</v>
      </c>
      <c r="C1185" s="81" t="s">
        <v>39</v>
      </c>
      <c r="D1185" s="83"/>
      <c r="E1185" s="23" t="n">
        <v>37500</v>
      </c>
      <c r="F1185" s="83" t="n">
        <v>-1000</v>
      </c>
      <c r="G1185" s="84" t="n">
        <v>3.1</v>
      </c>
      <c r="H1185" s="94" t="n">
        <f aca="false">VLOOKUP(E1185,Calendar!$A$2:$G$49,2,FALSE())</f>
        <v>30</v>
      </c>
      <c r="I1185" s="95" t="n">
        <f aca="false">VLOOKUP(E1185,'FWD Curves'!$A$3:$E$40,4,FALSE())</f>
        <v>2.99</v>
      </c>
      <c r="J1185" s="86" t="n">
        <f aca="false">(I1185-G1185)*H1185*F1185</f>
        <v>3300</v>
      </c>
    </row>
    <row r="1186" customFormat="false" ht="12.75" hidden="false" customHeight="false" outlineLevel="0" collapsed="false">
      <c r="A1186" s="81" t="n">
        <v>37216</v>
      </c>
      <c r="B1186" s="81" t="s">
        <v>38</v>
      </c>
      <c r="C1186" s="81" t="s">
        <v>39</v>
      </c>
      <c r="D1186" s="83"/>
      <c r="E1186" s="23" t="n">
        <v>37530</v>
      </c>
      <c r="F1186" s="83" t="n">
        <v>-1000</v>
      </c>
      <c r="G1186" s="84" t="n">
        <v>3.1</v>
      </c>
      <c r="H1186" s="94" t="n">
        <f aca="false">VLOOKUP(E1186,Calendar!$A$2:$G$49,2,FALSE())</f>
        <v>31</v>
      </c>
      <c r="I1186" s="95" t="n">
        <f aca="false">VLOOKUP(E1186,'FWD Curves'!$A$3:$E$40,4,FALSE())</f>
        <v>2.99</v>
      </c>
      <c r="J1186" s="86" t="n">
        <f aca="false">(I1186-G1186)*H1186*F1186</f>
        <v>3410</v>
      </c>
    </row>
    <row r="1187" customFormat="false" ht="12.75" hidden="false" customHeight="false" outlineLevel="0" collapsed="false">
      <c r="A1187" s="81" t="n">
        <v>37216</v>
      </c>
      <c r="B1187" s="81" t="s">
        <v>38</v>
      </c>
      <c r="C1187" s="81" t="s">
        <v>39</v>
      </c>
      <c r="D1187" s="83"/>
      <c r="E1187" s="23" t="n">
        <v>37561</v>
      </c>
      <c r="F1187" s="83" t="n">
        <v>-1000</v>
      </c>
      <c r="G1187" s="84" t="n">
        <v>3.1</v>
      </c>
      <c r="H1187" s="94" t="n">
        <f aca="false">VLOOKUP(E1187,Calendar!$A$2:$G$49,2,FALSE())</f>
        <v>30</v>
      </c>
      <c r="I1187" s="95" t="n">
        <f aca="false">VLOOKUP(E1187,'FWD Curves'!$A$3:$E$40,4,FALSE())</f>
        <v>3.24</v>
      </c>
      <c r="J1187" s="86" t="n">
        <f aca="false">(I1187-G1187)*H1187*F1187</f>
        <v>-4200</v>
      </c>
    </row>
    <row r="1188" customFormat="false" ht="12.75" hidden="false" customHeight="false" outlineLevel="0" collapsed="false">
      <c r="A1188" s="81" t="n">
        <v>37216</v>
      </c>
      <c r="B1188" s="81" t="s">
        <v>38</v>
      </c>
      <c r="C1188" s="81" t="s">
        <v>39</v>
      </c>
      <c r="D1188" s="83"/>
      <c r="E1188" s="23" t="n">
        <v>37591</v>
      </c>
      <c r="F1188" s="83" t="n">
        <v>-1000</v>
      </c>
      <c r="G1188" s="84" t="n">
        <v>3.1</v>
      </c>
      <c r="H1188" s="94" t="n">
        <f aca="false">VLOOKUP(E1188,Calendar!$A$2:$G$49,2,FALSE())</f>
        <v>31</v>
      </c>
      <c r="I1188" s="95" t="n">
        <f aca="false">VLOOKUP(E1188,'FWD Curves'!$A$3:$E$40,4,FALSE())</f>
        <v>3.42</v>
      </c>
      <c r="J1188" s="86" t="n">
        <f aca="false">(I1188-G1188)*H1188*F1188</f>
        <v>-9920</v>
      </c>
    </row>
    <row r="1189" customFormat="false" ht="12.75" hidden="false" customHeight="false" outlineLevel="0" collapsed="false">
      <c r="A1189" s="81" t="n">
        <v>37222</v>
      </c>
      <c r="B1189" s="81" t="s">
        <v>38</v>
      </c>
      <c r="C1189" s="81" t="s">
        <v>39</v>
      </c>
      <c r="D1189" s="83"/>
      <c r="E1189" s="23" t="n">
        <v>37226</v>
      </c>
      <c r="F1189" s="83" t="n">
        <v>5000</v>
      </c>
      <c r="G1189" s="84" t="n">
        <v>2.605</v>
      </c>
      <c r="H1189" s="94" t="n">
        <f aca="false">VLOOKUP(E1189,Calendar!$A$2:$G$49,2,FALSE())</f>
        <v>31</v>
      </c>
      <c r="I1189" s="95" t="n">
        <f aca="false">VLOOKUP(E1189,'FWD Curves'!$A$3:$E$40,4,FALSE())</f>
        <v>2.606</v>
      </c>
      <c r="J1189" s="86" t="n">
        <f aca="false">(I1189-G1189)*H1189*F1189</f>
        <v>154.999999999983</v>
      </c>
    </row>
    <row r="1190" customFormat="false" ht="12.75" hidden="false" customHeight="false" outlineLevel="0" collapsed="false">
      <c r="A1190" s="81" t="n">
        <v>37222</v>
      </c>
      <c r="B1190" s="81" t="s">
        <v>38</v>
      </c>
      <c r="C1190" s="81" t="s">
        <v>39</v>
      </c>
      <c r="D1190" s="83"/>
      <c r="E1190" s="23" t="n">
        <v>37226</v>
      </c>
      <c r="F1190" s="83" t="n">
        <v>5000</v>
      </c>
      <c r="G1190" s="84" t="n">
        <v>2.605</v>
      </c>
      <c r="H1190" s="94" t="n">
        <f aca="false">VLOOKUP(E1190,Calendar!$A$2:$G$49,2,FALSE())</f>
        <v>31</v>
      </c>
      <c r="I1190" s="95" t="n">
        <f aca="false">VLOOKUP(E1190,'FWD Curves'!$A$3:$E$40,4,FALSE())</f>
        <v>2.606</v>
      </c>
      <c r="J1190" s="86" t="n">
        <f aca="false">(I1190-G1190)*H1190*F1190</f>
        <v>154.999999999983</v>
      </c>
    </row>
    <row r="1191" customFormat="false" ht="12.75" hidden="false" customHeight="false" outlineLevel="0" collapsed="false">
      <c r="A1191" s="81" t="n">
        <v>37222</v>
      </c>
      <c r="B1191" s="81" t="s">
        <v>38</v>
      </c>
      <c r="C1191" s="81" t="s">
        <v>39</v>
      </c>
      <c r="D1191" s="83"/>
      <c r="E1191" s="23" t="n">
        <v>37226</v>
      </c>
      <c r="F1191" s="83" t="n">
        <v>5000</v>
      </c>
      <c r="G1191" s="84" t="n">
        <v>2.61</v>
      </c>
      <c r="H1191" s="94" t="n">
        <f aca="false">VLOOKUP(E1191,Calendar!$A$2:$G$49,2,FALSE())</f>
        <v>31</v>
      </c>
      <c r="I1191" s="95" t="n">
        <f aca="false">VLOOKUP(E1191,'FWD Curves'!$A$3:$E$40,4,FALSE())</f>
        <v>2.606</v>
      </c>
      <c r="J1191" s="86" t="n">
        <f aca="false">(I1191-G1191)*H1191*F1191</f>
        <v>-620.000000000001</v>
      </c>
    </row>
    <row r="1192" customFormat="false" ht="12.75" hidden="false" customHeight="false" outlineLevel="0" collapsed="false">
      <c r="A1192" s="81" t="n">
        <v>37222</v>
      </c>
      <c r="B1192" s="81" t="s">
        <v>38</v>
      </c>
      <c r="C1192" s="81" t="s">
        <v>39</v>
      </c>
      <c r="D1192" s="83"/>
      <c r="E1192" s="23" t="n">
        <v>37226</v>
      </c>
      <c r="F1192" s="83" t="n">
        <v>10000</v>
      </c>
      <c r="G1192" s="84" t="n">
        <v>2.61</v>
      </c>
      <c r="H1192" s="94" t="n">
        <f aca="false">VLOOKUP(E1192,Calendar!$A$2:$G$49,2,FALSE())</f>
        <v>31</v>
      </c>
      <c r="I1192" s="95" t="n">
        <f aca="false">VLOOKUP(E1192,'FWD Curves'!$A$3:$E$40,4,FALSE())</f>
        <v>2.606</v>
      </c>
      <c r="J1192" s="86" t="n">
        <f aca="false">(I1192-G1192)*H1192*F1192</f>
        <v>-1240</v>
      </c>
    </row>
    <row r="1193" customFormat="false" ht="12.75" hidden="false" customHeight="false" outlineLevel="0" collapsed="false">
      <c r="A1193" s="81" t="n">
        <v>37222</v>
      </c>
      <c r="B1193" s="81" t="s">
        <v>38</v>
      </c>
      <c r="C1193" s="81" t="s">
        <v>39</v>
      </c>
      <c r="D1193" s="83"/>
      <c r="E1193" s="23" t="n">
        <v>37226</v>
      </c>
      <c r="F1193" s="83" t="n">
        <v>5000</v>
      </c>
      <c r="G1193" s="84" t="n">
        <v>2.565</v>
      </c>
      <c r="H1193" s="94" t="n">
        <f aca="false">VLOOKUP(E1193,Calendar!$A$2:$G$49,2,FALSE())</f>
        <v>31</v>
      </c>
      <c r="I1193" s="95" t="n">
        <f aca="false">VLOOKUP(E1193,'FWD Curves'!$A$3:$E$40,4,FALSE())</f>
        <v>2.606</v>
      </c>
      <c r="J1193" s="86" t="n">
        <f aca="false">(I1193-G1193)*H1193*F1193</f>
        <v>6354.99999999999</v>
      </c>
    </row>
    <row r="1194" customFormat="false" ht="12.75" hidden="false" customHeight="false" outlineLevel="0" collapsed="false">
      <c r="A1194" s="81" t="n">
        <v>37222</v>
      </c>
      <c r="B1194" s="81" t="s">
        <v>38</v>
      </c>
      <c r="C1194" s="81" t="s">
        <v>39</v>
      </c>
      <c r="D1194" s="83"/>
      <c r="E1194" s="23" t="n">
        <v>37257</v>
      </c>
      <c r="F1194" s="83" t="n">
        <v>2000</v>
      </c>
      <c r="G1194" s="84" t="n">
        <v>3.015</v>
      </c>
      <c r="H1194" s="94" t="n">
        <f aca="false">VLOOKUP(E1194,Calendar!$A$2:$G$49,2,FALSE())</f>
        <v>31</v>
      </c>
      <c r="I1194" s="95" t="n">
        <f aca="false">VLOOKUP(E1194,'FWD Curves'!$A$3:$E$40,4,FALSE())</f>
        <v>2.915</v>
      </c>
      <c r="J1194" s="86" t="n">
        <f aca="false">(I1194-G1194)*H1194*F1194</f>
        <v>-6200.00000000001</v>
      </c>
    </row>
    <row r="1195" customFormat="false" ht="12.75" hidden="false" customHeight="false" outlineLevel="0" collapsed="false">
      <c r="A1195" s="81" t="n">
        <v>37222</v>
      </c>
      <c r="B1195" s="81" t="s">
        <v>38</v>
      </c>
      <c r="C1195" s="81" t="s">
        <v>39</v>
      </c>
      <c r="D1195" s="83"/>
      <c r="E1195" s="23" t="n">
        <v>37288</v>
      </c>
      <c r="F1195" s="83" t="n">
        <v>2000</v>
      </c>
      <c r="G1195" s="84" t="n">
        <v>3.015</v>
      </c>
      <c r="H1195" s="94" t="n">
        <f aca="false">VLOOKUP(E1195,Calendar!$A$2:$G$49,2,FALSE())</f>
        <v>28</v>
      </c>
      <c r="I1195" s="95" t="n">
        <f aca="false">VLOOKUP(E1195,'FWD Curves'!$A$3:$E$40,4,FALSE())</f>
        <v>2.97</v>
      </c>
      <c r="J1195" s="86" t="n">
        <f aca="false">(I1195-G1195)*H1195*F1195</f>
        <v>-2520</v>
      </c>
    </row>
    <row r="1196" customFormat="false" ht="12.75" hidden="false" customHeight="false" outlineLevel="0" collapsed="false">
      <c r="A1196" s="81" t="n">
        <v>37222</v>
      </c>
      <c r="B1196" s="81" t="s">
        <v>38</v>
      </c>
      <c r="C1196" s="81" t="s">
        <v>39</v>
      </c>
      <c r="D1196" s="83"/>
      <c r="E1196" s="23" t="n">
        <v>37316</v>
      </c>
      <c r="F1196" s="83" t="n">
        <v>2000</v>
      </c>
      <c r="G1196" s="84" t="n">
        <v>3.015</v>
      </c>
      <c r="H1196" s="94" t="n">
        <f aca="false">VLOOKUP(E1196,Calendar!$A$2:$G$49,2,FALSE())</f>
        <v>31</v>
      </c>
      <c r="I1196" s="95" t="n">
        <f aca="false">VLOOKUP(E1196,'FWD Curves'!$A$3:$E$40,4,FALSE())</f>
        <v>2.935</v>
      </c>
      <c r="J1196" s="86" t="n">
        <f aca="false">(I1196-G1196)*H1196*F1196</f>
        <v>-4960.00000000001</v>
      </c>
    </row>
    <row r="1197" customFormat="false" ht="12.75" hidden="false" customHeight="false" outlineLevel="0" collapsed="false">
      <c r="A1197" s="81" t="n">
        <v>37222</v>
      </c>
      <c r="B1197" s="81" t="s">
        <v>38</v>
      </c>
      <c r="C1197" s="81" t="s">
        <v>39</v>
      </c>
      <c r="D1197" s="83"/>
      <c r="E1197" s="23" t="n">
        <v>37347</v>
      </c>
      <c r="F1197" s="83" t="n">
        <v>2000</v>
      </c>
      <c r="G1197" s="84" t="n">
        <v>3.015</v>
      </c>
      <c r="H1197" s="94" t="n">
        <f aca="false">VLOOKUP(E1197,Calendar!$A$2:$G$49,2,FALSE())</f>
        <v>30</v>
      </c>
      <c r="I1197" s="95" t="n">
        <f aca="false">VLOOKUP(E1197,'FWD Curves'!$A$3:$E$40,4,FALSE())</f>
        <v>2.99</v>
      </c>
      <c r="J1197" s="86" t="n">
        <f aca="false">(I1197-G1197)*H1197*F1197</f>
        <v>-1499.99999999999</v>
      </c>
    </row>
    <row r="1198" customFormat="false" ht="12.75" hidden="false" customHeight="false" outlineLevel="0" collapsed="false">
      <c r="A1198" s="81" t="n">
        <v>37222</v>
      </c>
      <c r="B1198" s="81" t="s">
        <v>38</v>
      </c>
      <c r="C1198" s="81" t="s">
        <v>39</v>
      </c>
      <c r="D1198" s="83"/>
      <c r="E1198" s="23" t="n">
        <v>37377</v>
      </c>
      <c r="F1198" s="83" t="n">
        <v>2000</v>
      </c>
      <c r="G1198" s="84" t="n">
        <v>3.015</v>
      </c>
      <c r="H1198" s="94" t="n">
        <f aca="false">VLOOKUP(E1198,Calendar!$A$2:$G$49,2,FALSE())</f>
        <v>31</v>
      </c>
      <c r="I1198" s="95" t="n">
        <f aca="false">VLOOKUP(E1198,'FWD Curves'!$A$3:$E$40,4,FALSE())</f>
        <v>2.99</v>
      </c>
      <c r="J1198" s="86" t="n">
        <f aca="false">(I1198-G1198)*H1198*F1198</f>
        <v>-1549.99999999999</v>
      </c>
    </row>
    <row r="1199" customFormat="false" ht="12.75" hidden="false" customHeight="false" outlineLevel="0" collapsed="false">
      <c r="A1199" s="81" t="n">
        <v>37222</v>
      </c>
      <c r="B1199" s="81" t="s">
        <v>38</v>
      </c>
      <c r="C1199" s="81" t="s">
        <v>39</v>
      </c>
      <c r="D1199" s="83"/>
      <c r="E1199" s="23" t="n">
        <v>37408</v>
      </c>
      <c r="F1199" s="83" t="n">
        <v>2000</v>
      </c>
      <c r="G1199" s="84" t="n">
        <v>3.015</v>
      </c>
      <c r="H1199" s="94" t="n">
        <f aca="false">VLOOKUP(E1199,Calendar!$A$2:$G$49,2,FALSE())</f>
        <v>30</v>
      </c>
      <c r="I1199" s="95" t="n">
        <f aca="false">VLOOKUP(E1199,'FWD Curves'!$A$3:$E$40,4,FALSE())</f>
        <v>2.99</v>
      </c>
      <c r="J1199" s="86" t="n">
        <f aca="false">(I1199-G1199)*H1199*F1199</f>
        <v>-1499.99999999999</v>
      </c>
    </row>
    <row r="1200" customFormat="false" ht="12.75" hidden="false" customHeight="false" outlineLevel="0" collapsed="false">
      <c r="A1200" s="81" t="n">
        <v>37222</v>
      </c>
      <c r="B1200" s="81" t="s">
        <v>38</v>
      </c>
      <c r="C1200" s="81" t="s">
        <v>39</v>
      </c>
      <c r="D1200" s="83"/>
      <c r="E1200" s="23" t="n">
        <v>37438</v>
      </c>
      <c r="F1200" s="83" t="n">
        <v>2000</v>
      </c>
      <c r="G1200" s="84" t="n">
        <v>3.015</v>
      </c>
      <c r="H1200" s="94" t="n">
        <f aca="false">VLOOKUP(E1200,Calendar!$A$2:$G$49,2,FALSE())</f>
        <v>31</v>
      </c>
      <c r="I1200" s="95" t="n">
        <f aca="false">VLOOKUP(E1200,'FWD Curves'!$A$3:$E$40,4,FALSE())</f>
        <v>2.99</v>
      </c>
      <c r="J1200" s="86" t="n">
        <f aca="false">(I1200-G1200)*H1200*F1200</f>
        <v>-1549.99999999999</v>
      </c>
    </row>
    <row r="1201" customFormat="false" ht="12.75" hidden="false" customHeight="false" outlineLevel="0" collapsed="false">
      <c r="A1201" s="81" t="n">
        <v>37222</v>
      </c>
      <c r="B1201" s="81" t="s">
        <v>38</v>
      </c>
      <c r="C1201" s="81" t="s">
        <v>39</v>
      </c>
      <c r="D1201" s="83"/>
      <c r="E1201" s="23" t="n">
        <v>37469</v>
      </c>
      <c r="F1201" s="83" t="n">
        <v>2000</v>
      </c>
      <c r="G1201" s="84" t="n">
        <v>3.015</v>
      </c>
      <c r="H1201" s="94" t="n">
        <f aca="false">VLOOKUP(E1201,Calendar!$A$2:$G$49,2,FALSE())</f>
        <v>31</v>
      </c>
      <c r="I1201" s="95" t="n">
        <f aca="false">VLOOKUP(E1201,'FWD Curves'!$A$3:$E$40,4,FALSE())</f>
        <v>2.99</v>
      </c>
      <c r="J1201" s="86" t="n">
        <f aca="false">(I1201-G1201)*H1201*F1201</f>
        <v>-1549.99999999999</v>
      </c>
    </row>
    <row r="1202" customFormat="false" ht="12.75" hidden="false" customHeight="false" outlineLevel="0" collapsed="false">
      <c r="A1202" s="81" t="n">
        <v>37222</v>
      </c>
      <c r="B1202" s="81" t="s">
        <v>38</v>
      </c>
      <c r="C1202" s="81" t="s">
        <v>39</v>
      </c>
      <c r="D1202" s="83"/>
      <c r="E1202" s="23" t="n">
        <v>37500</v>
      </c>
      <c r="F1202" s="83" t="n">
        <v>2000</v>
      </c>
      <c r="G1202" s="84" t="n">
        <v>3.015</v>
      </c>
      <c r="H1202" s="94" t="n">
        <f aca="false">VLOOKUP(E1202,Calendar!$A$2:$G$49,2,FALSE())</f>
        <v>30</v>
      </c>
      <c r="I1202" s="95" t="n">
        <f aca="false">VLOOKUP(E1202,'FWD Curves'!$A$3:$E$40,4,FALSE())</f>
        <v>2.99</v>
      </c>
      <c r="J1202" s="86" t="n">
        <f aca="false">(I1202-G1202)*H1202*F1202</f>
        <v>-1499.99999999999</v>
      </c>
    </row>
    <row r="1203" customFormat="false" ht="12.75" hidden="false" customHeight="false" outlineLevel="0" collapsed="false">
      <c r="A1203" s="81" t="n">
        <v>37222</v>
      </c>
      <c r="B1203" s="81" t="s">
        <v>38</v>
      </c>
      <c r="C1203" s="81" t="s">
        <v>39</v>
      </c>
      <c r="D1203" s="83"/>
      <c r="E1203" s="23" t="n">
        <v>37530</v>
      </c>
      <c r="F1203" s="83" t="n">
        <v>2000</v>
      </c>
      <c r="G1203" s="84" t="n">
        <v>3.015</v>
      </c>
      <c r="H1203" s="94" t="n">
        <f aca="false">VLOOKUP(E1203,Calendar!$A$2:$G$49,2,FALSE())</f>
        <v>31</v>
      </c>
      <c r="I1203" s="95" t="n">
        <f aca="false">VLOOKUP(E1203,'FWD Curves'!$A$3:$E$40,4,FALSE())</f>
        <v>2.99</v>
      </c>
      <c r="J1203" s="86" t="n">
        <f aca="false">(I1203-G1203)*H1203*F1203</f>
        <v>-1549.99999999999</v>
      </c>
    </row>
    <row r="1204" customFormat="false" ht="12.75" hidden="false" customHeight="false" outlineLevel="0" collapsed="false">
      <c r="A1204" s="81" t="n">
        <v>37222</v>
      </c>
      <c r="B1204" s="81" t="s">
        <v>38</v>
      </c>
      <c r="C1204" s="81" t="s">
        <v>39</v>
      </c>
      <c r="D1204" s="83"/>
      <c r="E1204" s="23" t="n">
        <v>37561</v>
      </c>
      <c r="F1204" s="83" t="n">
        <v>2000</v>
      </c>
      <c r="G1204" s="84" t="n">
        <v>3.015</v>
      </c>
      <c r="H1204" s="94" t="n">
        <f aca="false">VLOOKUP(E1204,Calendar!$A$2:$G$49,2,FALSE())</f>
        <v>30</v>
      </c>
      <c r="I1204" s="95" t="n">
        <f aca="false">VLOOKUP(E1204,'FWD Curves'!$A$3:$E$40,4,FALSE())</f>
        <v>3.24</v>
      </c>
      <c r="J1204" s="86" t="n">
        <f aca="false">(I1204-G1204)*H1204*F1204</f>
        <v>13500</v>
      </c>
    </row>
    <row r="1205" customFormat="false" ht="12.75" hidden="false" customHeight="false" outlineLevel="0" collapsed="false">
      <c r="A1205" s="81" t="n">
        <v>37222</v>
      </c>
      <c r="B1205" s="81" t="s">
        <v>38</v>
      </c>
      <c r="C1205" s="81" t="s">
        <v>39</v>
      </c>
      <c r="D1205" s="83"/>
      <c r="E1205" s="23" t="n">
        <v>37591</v>
      </c>
      <c r="F1205" s="83" t="n">
        <v>2000</v>
      </c>
      <c r="G1205" s="84" t="n">
        <v>3.015</v>
      </c>
      <c r="H1205" s="94" t="n">
        <f aca="false">VLOOKUP(E1205,Calendar!$A$2:$G$49,2,FALSE())</f>
        <v>31</v>
      </c>
      <c r="I1205" s="95" t="n">
        <f aca="false">VLOOKUP(E1205,'FWD Curves'!$A$3:$E$40,4,FALSE())</f>
        <v>3.42</v>
      </c>
      <c r="J1205" s="86" t="n">
        <f aca="false">(I1205-G1205)*H1205*F1205</f>
        <v>25110</v>
      </c>
    </row>
    <row r="1206" customFormat="false" ht="12.75" hidden="false" customHeight="false" outlineLevel="0" collapsed="false">
      <c r="A1206" s="81" t="n">
        <v>37222</v>
      </c>
      <c r="B1206" s="81" t="s">
        <v>38</v>
      </c>
      <c r="C1206" s="81" t="s">
        <v>39</v>
      </c>
      <c r="D1206" s="83"/>
      <c r="E1206" s="23" t="n">
        <v>37257</v>
      </c>
      <c r="F1206" s="83" t="n">
        <v>-2000</v>
      </c>
      <c r="G1206" s="84" t="n">
        <v>3.025</v>
      </c>
      <c r="H1206" s="94" t="n">
        <f aca="false">VLOOKUP(E1206,Calendar!$A$2:$G$49,2,FALSE())</f>
        <v>31</v>
      </c>
      <c r="I1206" s="95" t="n">
        <f aca="false">VLOOKUP(E1206,'FWD Curves'!$A$3:$E$40,4,FALSE())</f>
        <v>2.915</v>
      </c>
      <c r="J1206" s="86" t="n">
        <f aca="false">(I1206-G1206)*H1206*F1206</f>
        <v>6819.99999999999</v>
      </c>
    </row>
    <row r="1207" customFormat="false" ht="12.75" hidden="false" customHeight="false" outlineLevel="0" collapsed="false">
      <c r="A1207" s="81" t="n">
        <v>37222</v>
      </c>
      <c r="B1207" s="81" t="s">
        <v>38</v>
      </c>
      <c r="C1207" s="81" t="s">
        <v>39</v>
      </c>
      <c r="D1207" s="83"/>
      <c r="E1207" s="23" t="n">
        <v>37288</v>
      </c>
      <c r="F1207" s="83" t="n">
        <v>-2000</v>
      </c>
      <c r="G1207" s="84" t="n">
        <v>3.025</v>
      </c>
      <c r="H1207" s="94" t="n">
        <f aca="false">VLOOKUP(E1207,Calendar!$A$2:$G$49,2,FALSE())</f>
        <v>28</v>
      </c>
      <c r="I1207" s="95" t="n">
        <f aca="false">VLOOKUP(E1207,'FWD Curves'!$A$3:$E$40,4,FALSE())</f>
        <v>2.97</v>
      </c>
      <c r="J1207" s="86" t="n">
        <f aca="false">(I1207-G1207)*H1207*F1207</f>
        <v>3079.99999999998</v>
      </c>
    </row>
    <row r="1208" customFormat="false" ht="12.75" hidden="false" customHeight="false" outlineLevel="0" collapsed="false">
      <c r="A1208" s="81" t="n">
        <v>37222</v>
      </c>
      <c r="B1208" s="81" t="s">
        <v>38</v>
      </c>
      <c r="C1208" s="81" t="s">
        <v>39</v>
      </c>
      <c r="D1208" s="83"/>
      <c r="E1208" s="23" t="n">
        <v>37316</v>
      </c>
      <c r="F1208" s="83" t="n">
        <v>-2000</v>
      </c>
      <c r="G1208" s="84" t="n">
        <v>3.025</v>
      </c>
      <c r="H1208" s="94" t="n">
        <f aca="false">VLOOKUP(E1208,Calendar!$A$2:$G$49,2,FALSE())</f>
        <v>31</v>
      </c>
      <c r="I1208" s="95" t="n">
        <f aca="false">VLOOKUP(E1208,'FWD Curves'!$A$3:$E$40,4,FALSE())</f>
        <v>2.935</v>
      </c>
      <c r="J1208" s="86" t="n">
        <f aca="false">(I1208-G1208)*H1208*F1208</f>
        <v>5579.99999999999</v>
      </c>
    </row>
    <row r="1209" customFormat="false" ht="12.75" hidden="false" customHeight="false" outlineLevel="0" collapsed="false">
      <c r="A1209" s="81" t="n">
        <v>37222</v>
      </c>
      <c r="B1209" s="81" t="s">
        <v>38</v>
      </c>
      <c r="C1209" s="81" t="s">
        <v>39</v>
      </c>
      <c r="D1209" s="83"/>
      <c r="E1209" s="23" t="n">
        <v>37347</v>
      </c>
      <c r="F1209" s="83" t="n">
        <v>-2000</v>
      </c>
      <c r="G1209" s="84" t="n">
        <v>3.025</v>
      </c>
      <c r="H1209" s="94" t="n">
        <f aca="false">VLOOKUP(E1209,Calendar!$A$2:$G$49,2,FALSE())</f>
        <v>30</v>
      </c>
      <c r="I1209" s="95" t="n">
        <f aca="false">VLOOKUP(E1209,'FWD Curves'!$A$3:$E$40,4,FALSE())</f>
        <v>2.99</v>
      </c>
      <c r="J1209" s="86" t="n">
        <f aca="false">(I1209-G1209)*H1209*F1209</f>
        <v>2099.99999999998</v>
      </c>
    </row>
    <row r="1210" customFormat="false" ht="12.75" hidden="false" customHeight="false" outlineLevel="0" collapsed="false">
      <c r="A1210" s="81" t="n">
        <v>37222</v>
      </c>
      <c r="B1210" s="81" t="s">
        <v>38</v>
      </c>
      <c r="C1210" s="81" t="s">
        <v>39</v>
      </c>
      <c r="D1210" s="83"/>
      <c r="E1210" s="23" t="n">
        <v>37377</v>
      </c>
      <c r="F1210" s="83" t="n">
        <v>-2000</v>
      </c>
      <c r="G1210" s="84" t="n">
        <v>3.025</v>
      </c>
      <c r="H1210" s="94" t="n">
        <f aca="false">VLOOKUP(E1210,Calendar!$A$2:$G$49,2,FALSE())</f>
        <v>31</v>
      </c>
      <c r="I1210" s="95" t="n">
        <f aca="false">VLOOKUP(E1210,'FWD Curves'!$A$3:$E$40,4,FALSE())</f>
        <v>2.99</v>
      </c>
      <c r="J1210" s="86" t="n">
        <f aca="false">(I1210-G1210)*H1210*F1210</f>
        <v>2169.99999999998</v>
      </c>
    </row>
    <row r="1211" customFormat="false" ht="12.75" hidden="false" customHeight="false" outlineLevel="0" collapsed="false">
      <c r="A1211" s="81" t="n">
        <v>37222</v>
      </c>
      <c r="B1211" s="81" t="s">
        <v>38</v>
      </c>
      <c r="C1211" s="81" t="s">
        <v>39</v>
      </c>
      <c r="D1211" s="83"/>
      <c r="E1211" s="23" t="n">
        <v>37408</v>
      </c>
      <c r="F1211" s="83" t="n">
        <v>-2000</v>
      </c>
      <c r="G1211" s="84" t="n">
        <v>3.025</v>
      </c>
      <c r="H1211" s="94" t="n">
        <f aca="false">VLOOKUP(E1211,Calendar!$A$2:$G$49,2,FALSE())</f>
        <v>30</v>
      </c>
      <c r="I1211" s="95" t="n">
        <f aca="false">VLOOKUP(E1211,'FWD Curves'!$A$3:$E$40,4,FALSE())</f>
        <v>2.99</v>
      </c>
      <c r="J1211" s="86" t="n">
        <f aca="false">(I1211-G1211)*H1211*F1211</f>
        <v>2099.99999999998</v>
      </c>
    </row>
    <row r="1212" customFormat="false" ht="12.75" hidden="false" customHeight="false" outlineLevel="0" collapsed="false">
      <c r="A1212" s="81" t="n">
        <v>37222</v>
      </c>
      <c r="B1212" s="81" t="s">
        <v>38</v>
      </c>
      <c r="C1212" s="81" t="s">
        <v>39</v>
      </c>
      <c r="D1212" s="83"/>
      <c r="E1212" s="23" t="n">
        <v>37438</v>
      </c>
      <c r="F1212" s="83" t="n">
        <v>-2000</v>
      </c>
      <c r="G1212" s="84" t="n">
        <v>3.025</v>
      </c>
      <c r="H1212" s="94" t="n">
        <f aca="false">VLOOKUP(E1212,Calendar!$A$2:$G$49,2,FALSE())</f>
        <v>31</v>
      </c>
      <c r="I1212" s="95" t="n">
        <f aca="false">VLOOKUP(E1212,'FWD Curves'!$A$3:$E$40,4,FALSE())</f>
        <v>2.99</v>
      </c>
      <c r="J1212" s="86" t="n">
        <f aca="false">(I1212-G1212)*H1212*F1212</f>
        <v>2169.99999999998</v>
      </c>
    </row>
    <row r="1213" customFormat="false" ht="12.75" hidden="false" customHeight="false" outlineLevel="0" collapsed="false">
      <c r="A1213" s="81" t="n">
        <v>37222</v>
      </c>
      <c r="B1213" s="81" t="s">
        <v>38</v>
      </c>
      <c r="C1213" s="81" t="s">
        <v>39</v>
      </c>
      <c r="D1213" s="83"/>
      <c r="E1213" s="23" t="n">
        <v>37469</v>
      </c>
      <c r="F1213" s="83" t="n">
        <v>-2000</v>
      </c>
      <c r="G1213" s="84" t="n">
        <v>3.025</v>
      </c>
      <c r="H1213" s="94" t="n">
        <f aca="false">VLOOKUP(E1213,Calendar!$A$2:$G$49,2,FALSE())</f>
        <v>31</v>
      </c>
      <c r="I1213" s="95" t="n">
        <f aca="false">VLOOKUP(E1213,'FWD Curves'!$A$3:$E$40,4,FALSE())</f>
        <v>2.99</v>
      </c>
      <c r="J1213" s="86" t="n">
        <f aca="false">(I1213-G1213)*H1213*F1213</f>
        <v>2169.99999999998</v>
      </c>
    </row>
    <row r="1214" customFormat="false" ht="12.75" hidden="false" customHeight="false" outlineLevel="0" collapsed="false">
      <c r="A1214" s="81" t="n">
        <v>37222</v>
      </c>
      <c r="B1214" s="81" t="s">
        <v>38</v>
      </c>
      <c r="C1214" s="81" t="s">
        <v>39</v>
      </c>
      <c r="D1214" s="83"/>
      <c r="E1214" s="23" t="n">
        <v>37500</v>
      </c>
      <c r="F1214" s="83" t="n">
        <v>-2000</v>
      </c>
      <c r="G1214" s="84" t="n">
        <v>3.025</v>
      </c>
      <c r="H1214" s="94" t="n">
        <f aca="false">VLOOKUP(E1214,Calendar!$A$2:$G$49,2,FALSE())</f>
        <v>30</v>
      </c>
      <c r="I1214" s="95" t="n">
        <f aca="false">VLOOKUP(E1214,'FWD Curves'!$A$3:$E$40,4,FALSE())</f>
        <v>2.99</v>
      </c>
      <c r="J1214" s="86" t="n">
        <f aca="false">(I1214-G1214)*H1214*F1214</f>
        <v>2099.99999999998</v>
      </c>
    </row>
    <row r="1215" customFormat="false" ht="12.75" hidden="false" customHeight="false" outlineLevel="0" collapsed="false">
      <c r="A1215" s="81" t="n">
        <v>37222</v>
      </c>
      <c r="B1215" s="81" t="s">
        <v>38</v>
      </c>
      <c r="C1215" s="81" t="s">
        <v>39</v>
      </c>
      <c r="D1215" s="83"/>
      <c r="E1215" s="23" t="n">
        <v>37530</v>
      </c>
      <c r="F1215" s="83" t="n">
        <v>-2000</v>
      </c>
      <c r="G1215" s="84" t="n">
        <v>3.025</v>
      </c>
      <c r="H1215" s="94" t="n">
        <f aca="false">VLOOKUP(E1215,Calendar!$A$2:$G$49,2,FALSE())</f>
        <v>31</v>
      </c>
      <c r="I1215" s="95" t="n">
        <f aca="false">VLOOKUP(E1215,'FWD Curves'!$A$3:$E$40,4,FALSE())</f>
        <v>2.99</v>
      </c>
      <c r="J1215" s="86" t="n">
        <f aca="false">(I1215-G1215)*H1215*F1215</f>
        <v>2169.99999999998</v>
      </c>
    </row>
    <row r="1216" customFormat="false" ht="12.75" hidden="false" customHeight="false" outlineLevel="0" collapsed="false">
      <c r="A1216" s="81" t="n">
        <v>37222</v>
      </c>
      <c r="B1216" s="81" t="s">
        <v>38</v>
      </c>
      <c r="C1216" s="81" t="s">
        <v>39</v>
      </c>
      <c r="D1216" s="83"/>
      <c r="E1216" s="23" t="n">
        <v>37561</v>
      </c>
      <c r="F1216" s="83" t="n">
        <v>-2000</v>
      </c>
      <c r="G1216" s="84" t="n">
        <v>3.025</v>
      </c>
      <c r="H1216" s="94" t="n">
        <f aca="false">VLOOKUP(E1216,Calendar!$A$2:$G$49,2,FALSE())</f>
        <v>30</v>
      </c>
      <c r="I1216" s="95" t="n">
        <f aca="false">VLOOKUP(E1216,'FWD Curves'!$A$3:$E$40,4,FALSE())</f>
        <v>3.24</v>
      </c>
      <c r="J1216" s="86" t="n">
        <f aca="false">(I1216-G1216)*H1216*F1216</f>
        <v>-12900</v>
      </c>
    </row>
    <row r="1217" customFormat="false" ht="12.75" hidden="false" customHeight="false" outlineLevel="0" collapsed="false">
      <c r="A1217" s="81" t="n">
        <v>37222</v>
      </c>
      <c r="B1217" s="81" t="s">
        <v>38</v>
      </c>
      <c r="C1217" s="81" t="s">
        <v>39</v>
      </c>
      <c r="D1217" s="83"/>
      <c r="E1217" s="23" t="n">
        <v>37591</v>
      </c>
      <c r="F1217" s="83" t="n">
        <v>-2000</v>
      </c>
      <c r="G1217" s="84" t="n">
        <v>3.025</v>
      </c>
      <c r="H1217" s="94" t="n">
        <f aca="false">VLOOKUP(E1217,Calendar!$A$2:$G$49,2,FALSE())</f>
        <v>31</v>
      </c>
      <c r="I1217" s="95" t="n">
        <f aca="false">VLOOKUP(E1217,'FWD Curves'!$A$3:$E$40,4,FALSE())</f>
        <v>3.42</v>
      </c>
      <c r="J1217" s="86" t="n">
        <f aca="false">(I1217-G1217)*H1217*F1217</f>
        <v>-24490</v>
      </c>
    </row>
    <row r="1218" customFormat="false" ht="12.75" hidden="false" customHeight="false" outlineLevel="0" collapsed="false">
      <c r="A1218" s="81" t="n">
        <v>37223</v>
      </c>
      <c r="B1218" s="81" t="s">
        <v>38</v>
      </c>
      <c r="C1218" s="81" t="s">
        <v>39</v>
      </c>
      <c r="D1218" s="83"/>
      <c r="E1218" s="23" t="n">
        <v>37347</v>
      </c>
      <c r="F1218" s="83" t="n">
        <v>5000</v>
      </c>
      <c r="G1218" s="84" t="n">
        <v>2.98</v>
      </c>
      <c r="H1218" s="94" t="n">
        <f aca="false">VLOOKUP(E1218,Calendar!$A$2:$G$49,2,FALSE())</f>
        <v>30</v>
      </c>
      <c r="I1218" s="95" t="n">
        <f aca="false">VLOOKUP(E1218,'FWD Curves'!$A$3:$E$40,4,FALSE())</f>
        <v>2.99</v>
      </c>
      <c r="J1218" s="86" t="n">
        <f aca="false">(I1218-G1218)*H1218*F1218</f>
        <v>1500.00000000003</v>
      </c>
    </row>
    <row r="1219" customFormat="false" ht="12.75" hidden="false" customHeight="false" outlineLevel="0" collapsed="false">
      <c r="A1219" s="81" t="n">
        <v>37223</v>
      </c>
      <c r="B1219" s="81" t="s">
        <v>38</v>
      </c>
      <c r="C1219" s="81" t="s">
        <v>39</v>
      </c>
      <c r="D1219" s="83"/>
      <c r="E1219" s="23" t="n">
        <v>37377</v>
      </c>
      <c r="F1219" s="83" t="n">
        <v>5000</v>
      </c>
      <c r="G1219" s="84" t="n">
        <v>2.98</v>
      </c>
      <c r="H1219" s="94" t="n">
        <f aca="false">VLOOKUP(E1219,Calendar!$A$2:$G$49,2,FALSE())</f>
        <v>31</v>
      </c>
      <c r="I1219" s="95" t="n">
        <f aca="false">VLOOKUP(E1219,'FWD Curves'!$A$3:$E$40,4,FALSE())</f>
        <v>2.99</v>
      </c>
      <c r="J1219" s="86" t="n">
        <f aca="false">(I1219-G1219)*H1219*F1219</f>
        <v>1550.00000000004</v>
      </c>
    </row>
    <row r="1220" customFormat="false" ht="12.75" hidden="false" customHeight="false" outlineLevel="0" collapsed="false">
      <c r="A1220" s="81" t="n">
        <v>37223</v>
      </c>
      <c r="B1220" s="81" t="s">
        <v>38</v>
      </c>
      <c r="C1220" s="81" t="s">
        <v>39</v>
      </c>
      <c r="D1220" s="83"/>
      <c r="E1220" s="23" t="n">
        <v>37408</v>
      </c>
      <c r="F1220" s="83" t="n">
        <v>5000</v>
      </c>
      <c r="G1220" s="84" t="n">
        <v>2.98</v>
      </c>
      <c r="H1220" s="94" t="n">
        <f aca="false">VLOOKUP(E1220,Calendar!$A$2:$G$49,2,FALSE())</f>
        <v>30</v>
      </c>
      <c r="I1220" s="95" t="n">
        <f aca="false">VLOOKUP(E1220,'FWD Curves'!$A$3:$E$40,4,FALSE())</f>
        <v>2.99</v>
      </c>
      <c r="J1220" s="86" t="n">
        <f aca="false">(I1220-G1220)*H1220*F1220</f>
        <v>1500.00000000003</v>
      </c>
    </row>
    <row r="1221" customFormat="false" ht="12.75" hidden="false" customHeight="false" outlineLevel="0" collapsed="false">
      <c r="A1221" s="81" t="n">
        <v>37223</v>
      </c>
      <c r="B1221" s="81" t="s">
        <v>38</v>
      </c>
      <c r="C1221" s="81" t="s">
        <v>39</v>
      </c>
      <c r="D1221" s="83"/>
      <c r="E1221" s="23" t="n">
        <v>37438</v>
      </c>
      <c r="F1221" s="83" t="n">
        <v>5000</v>
      </c>
      <c r="G1221" s="84" t="n">
        <v>2.98</v>
      </c>
      <c r="H1221" s="94" t="n">
        <f aca="false">VLOOKUP(E1221,Calendar!$A$2:$G$49,2,FALSE())</f>
        <v>31</v>
      </c>
      <c r="I1221" s="95" t="n">
        <f aca="false">VLOOKUP(E1221,'FWD Curves'!$A$3:$E$40,4,FALSE())</f>
        <v>2.99</v>
      </c>
      <c r="J1221" s="86" t="n">
        <f aca="false">(I1221-G1221)*H1221*F1221</f>
        <v>1550.00000000004</v>
      </c>
    </row>
    <row r="1222" customFormat="false" ht="12.75" hidden="false" customHeight="false" outlineLevel="0" collapsed="false">
      <c r="A1222" s="81" t="n">
        <v>37223</v>
      </c>
      <c r="B1222" s="81" t="s">
        <v>38</v>
      </c>
      <c r="C1222" s="81" t="s">
        <v>39</v>
      </c>
      <c r="D1222" s="83"/>
      <c r="E1222" s="23" t="n">
        <v>37469</v>
      </c>
      <c r="F1222" s="83" t="n">
        <v>5000</v>
      </c>
      <c r="G1222" s="84" t="n">
        <v>2.98</v>
      </c>
      <c r="H1222" s="94" t="n">
        <f aca="false">VLOOKUP(E1222,Calendar!$A$2:$G$49,2,FALSE())</f>
        <v>31</v>
      </c>
      <c r="I1222" s="95" t="n">
        <f aca="false">VLOOKUP(E1222,'FWD Curves'!$A$3:$E$40,4,FALSE())</f>
        <v>2.99</v>
      </c>
      <c r="J1222" s="86" t="n">
        <f aca="false">(I1222-G1222)*H1222*F1222</f>
        <v>1550.00000000004</v>
      </c>
    </row>
    <row r="1223" customFormat="false" ht="12.75" hidden="false" customHeight="false" outlineLevel="0" collapsed="false">
      <c r="A1223" s="81" t="n">
        <v>37223</v>
      </c>
      <c r="B1223" s="81" t="s">
        <v>38</v>
      </c>
      <c r="C1223" s="81" t="s">
        <v>39</v>
      </c>
      <c r="D1223" s="83"/>
      <c r="E1223" s="23" t="n">
        <v>37500</v>
      </c>
      <c r="F1223" s="83" t="n">
        <v>5000</v>
      </c>
      <c r="G1223" s="84" t="n">
        <v>2.98</v>
      </c>
      <c r="H1223" s="94" t="n">
        <f aca="false">VLOOKUP(E1223,Calendar!$A$2:$G$49,2,FALSE())</f>
        <v>30</v>
      </c>
      <c r="I1223" s="95" t="n">
        <f aca="false">VLOOKUP(E1223,'FWD Curves'!$A$3:$E$40,4,FALSE())</f>
        <v>2.99</v>
      </c>
      <c r="J1223" s="86" t="n">
        <f aca="false">(I1223-G1223)*H1223*F1223</f>
        <v>1500.00000000003</v>
      </c>
    </row>
    <row r="1224" customFormat="false" ht="12.75" hidden="false" customHeight="false" outlineLevel="0" collapsed="false">
      <c r="A1224" s="81" t="n">
        <v>37223</v>
      </c>
      <c r="B1224" s="81" t="s">
        <v>38</v>
      </c>
      <c r="C1224" s="81" t="s">
        <v>39</v>
      </c>
      <c r="D1224" s="83"/>
      <c r="E1224" s="23" t="n">
        <v>37530</v>
      </c>
      <c r="F1224" s="83" t="n">
        <v>5000</v>
      </c>
      <c r="G1224" s="84" t="n">
        <v>2.98</v>
      </c>
      <c r="H1224" s="94" t="n">
        <f aca="false">VLOOKUP(E1224,Calendar!$A$2:$G$49,2,FALSE())</f>
        <v>31</v>
      </c>
      <c r="I1224" s="95" t="n">
        <f aca="false">VLOOKUP(E1224,'FWD Curves'!$A$3:$E$40,4,FALSE())</f>
        <v>2.99</v>
      </c>
      <c r="J1224" s="86" t="n">
        <f aca="false">(I1224-G1224)*H1224*F1224</f>
        <v>1550.00000000004</v>
      </c>
    </row>
    <row r="1225" customFormat="false" ht="12.75" hidden="false" customHeight="false" outlineLevel="0" collapsed="false">
      <c r="A1225" s="81" t="n">
        <v>37223</v>
      </c>
      <c r="B1225" s="81" t="s">
        <v>38</v>
      </c>
      <c r="C1225" s="81" t="s">
        <v>39</v>
      </c>
      <c r="D1225" s="83"/>
      <c r="E1225" s="23" t="n">
        <v>37257</v>
      </c>
      <c r="F1225" s="83" t="n">
        <v>-5000</v>
      </c>
      <c r="G1225" s="84" t="n">
        <v>3.035</v>
      </c>
      <c r="H1225" s="94" t="n">
        <f aca="false">VLOOKUP(E1225,Calendar!$A$2:$G$49,2,FALSE())</f>
        <v>31</v>
      </c>
      <c r="I1225" s="95" t="n">
        <f aca="false">VLOOKUP(E1225,'FWD Curves'!$A$3:$E$40,4,FALSE())</f>
        <v>2.915</v>
      </c>
      <c r="J1225" s="86" t="n">
        <f aca="false">(I1225-G1225)*H1225*F1225</f>
        <v>18600</v>
      </c>
    </row>
    <row r="1226" customFormat="false" ht="12.75" hidden="false" customHeight="false" outlineLevel="0" collapsed="false">
      <c r="A1226" s="81" t="n">
        <v>37223</v>
      </c>
      <c r="B1226" s="81" t="s">
        <v>38</v>
      </c>
      <c r="C1226" s="81" t="s">
        <v>39</v>
      </c>
      <c r="D1226" s="83"/>
      <c r="E1226" s="23" t="n">
        <v>37288</v>
      </c>
      <c r="F1226" s="83" t="n">
        <v>-5000</v>
      </c>
      <c r="G1226" s="84" t="n">
        <v>3.035</v>
      </c>
      <c r="H1226" s="94" t="n">
        <f aca="false">VLOOKUP(E1226,Calendar!$A$2:$G$49,2,FALSE())</f>
        <v>28</v>
      </c>
      <c r="I1226" s="95" t="n">
        <f aca="false">VLOOKUP(E1226,'FWD Curves'!$A$3:$E$40,4,FALSE())</f>
        <v>2.97</v>
      </c>
      <c r="J1226" s="86" t="n">
        <f aca="false">(I1226-G1226)*H1226*F1226</f>
        <v>9099.99999999999</v>
      </c>
    </row>
    <row r="1227" customFormat="false" ht="12.75" hidden="false" customHeight="false" outlineLevel="0" collapsed="false">
      <c r="A1227" s="81" t="n">
        <v>37223</v>
      </c>
      <c r="B1227" s="81" t="s">
        <v>38</v>
      </c>
      <c r="C1227" s="81" t="s">
        <v>39</v>
      </c>
      <c r="D1227" s="83"/>
      <c r="E1227" s="23" t="n">
        <v>37316</v>
      </c>
      <c r="F1227" s="83" t="n">
        <v>-5000</v>
      </c>
      <c r="G1227" s="84" t="n">
        <v>3.035</v>
      </c>
      <c r="H1227" s="94" t="n">
        <f aca="false">VLOOKUP(E1227,Calendar!$A$2:$G$49,2,FALSE())</f>
        <v>31</v>
      </c>
      <c r="I1227" s="95" t="n">
        <f aca="false">VLOOKUP(E1227,'FWD Curves'!$A$3:$E$40,4,FALSE())</f>
        <v>2.935</v>
      </c>
      <c r="J1227" s="86" t="n">
        <f aca="false">(I1227-G1227)*H1227*F1227</f>
        <v>15500</v>
      </c>
    </row>
    <row r="1228" customFormat="false" ht="12.75" hidden="false" customHeight="false" outlineLevel="0" collapsed="false">
      <c r="A1228" s="81" t="n">
        <v>37223</v>
      </c>
      <c r="B1228" s="81" t="s">
        <v>38</v>
      </c>
      <c r="C1228" s="81" t="s">
        <v>39</v>
      </c>
      <c r="D1228" s="83"/>
      <c r="E1228" s="23" t="n">
        <v>37347</v>
      </c>
      <c r="F1228" s="83" t="n">
        <v>-5000</v>
      </c>
      <c r="G1228" s="84" t="n">
        <v>3.035</v>
      </c>
      <c r="H1228" s="94" t="n">
        <f aca="false">VLOOKUP(E1228,Calendar!$A$2:$G$49,2,FALSE())</f>
        <v>30</v>
      </c>
      <c r="I1228" s="95" t="n">
        <f aca="false">VLOOKUP(E1228,'FWD Curves'!$A$3:$E$40,4,FALSE())</f>
        <v>2.99</v>
      </c>
      <c r="J1228" s="86" t="n">
        <f aca="false">(I1228-G1228)*H1228*F1228</f>
        <v>6749.99999999999</v>
      </c>
    </row>
    <row r="1229" customFormat="false" ht="12.75" hidden="false" customHeight="false" outlineLevel="0" collapsed="false">
      <c r="A1229" s="81" t="n">
        <v>37223</v>
      </c>
      <c r="B1229" s="81" t="s">
        <v>38</v>
      </c>
      <c r="C1229" s="81" t="s">
        <v>39</v>
      </c>
      <c r="D1229" s="83"/>
      <c r="E1229" s="23" t="n">
        <v>37377</v>
      </c>
      <c r="F1229" s="83" t="n">
        <v>-5000</v>
      </c>
      <c r="G1229" s="84" t="n">
        <v>3.035</v>
      </c>
      <c r="H1229" s="94" t="n">
        <f aca="false">VLOOKUP(E1229,Calendar!$A$2:$G$49,2,FALSE())</f>
        <v>31</v>
      </c>
      <c r="I1229" s="95" t="n">
        <f aca="false">VLOOKUP(E1229,'FWD Curves'!$A$3:$E$40,4,FALSE())</f>
        <v>2.99</v>
      </c>
      <c r="J1229" s="86" t="n">
        <f aca="false">(I1229-G1229)*H1229*F1229</f>
        <v>6974.99999999999</v>
      </c>
    </row>
    <row r="1230" customFormat="false" ht="12.75" hidden="false" customHeight="false" outlineLevel="0" collapsed="false">
      <c r="A1230" s="81" t="n">
        <v>37223</v>
      </c>
      <c r="B1230" s="81" t="s">
        <v>38</v>
      </c>
      <c r="C1230" s="81" t="s">
        <v>39</v>
      </c>
      <c r="D1230" s="83"/>
      <c r="E1230" s="23" t="n">
        <v>37408</v>
      </c>
      <c r="F1230" s="83" t="n">
        <v>-5000</v>
      </c>
      <c r="G1230" s="84" t="n">
        <v>3.035</v>
      </c>
      <c r="H1230" s="94" t="n">
        <f aca="false">VLOOKUP(E1230,Calendar!$A$2:$G$49,2,FALSE())</f>
        <v>30</v>
      </c>
      <c r="I1230" s="95" t="n">
        <f aca="false">VLOOKUP(E1230,'FWD Curves'!$A$3:$E$40,4,FALSE())</f>
        <v>2.99</v>
      </c>
      <c r="J1230" s="86" t="n">
        <f aca="false">(I1230-G1230)*H1230*F1230</f>
        <v>6749.99999999999</v>
      </c>
    </row>
    <row r="1231" customFormat="false" ht="12.75" hidden="false" customHeight="false" outlineLevel="0" collapsed="false">
      <c r="A1231" s="81" t="n">
        <v>37223</v>
      </c>
      <c r="B1231" s="81" t="s">
        <v>38</v>
      </c>
      <c r="C1231" s="81" t="s">
        <v>39</v>
      </c>
      <c r="D1231" s="83"/>
      <c r="E1231" s="23" t="n">
        <v>37438</v>
      </c>
      <c r="F1231" s="83" t="n">
        <v>-5000</v>
      </c>
      <c r="G1231" s="84" t="n">
        <v>3.035</v>
      </c>
      <c r="H1231" s="94" t="n">
        <f aca="false">VLOOKUP(E1231,Calendar!$A$2:$G$49,2,FALSE())</f>
        <v>31</v>
      </c>
      <c r="I1231" s="95" t="n">
        <f aca="false">VLOOKUP(E1231,'FWD Curves'!$A$3:$E$40,4,FALSE())</f>
        <v>2.99</v>
      </c>
      <c r="J1231" s="86" t="n">
        <f aca="false">(I1231-G1231)*H1231*F1231</f>
        <v>6974.99999999999</v>
      </c>
    </row>
    <row r="1232" customFormat="false" ht="12.75" hidden="false" customHeight="false" outlineLevel="0" collapsed="false">
      <c r="A1232" s="81" t="n">
        <v>37223</v>
      </c>
      <c r="B1232" s="81" t="s">
        <v>38</v>
      </c>
      <c r="C1232" s="81" t="s">
        <v>39</v>
      </c>
      <c r="D1232" s="83"/>
      <c r="E1232" s="23" t="n">
        <v>37469</v>
      </c>
      <c r="F1232" s="83" t="n">
        <v>-5000</v>
      </c>
      <c r="G1232" s="84" t="n">
        <v>3.035</v>
      </c>
      <c r="H1232" s="94" t="n">
        <f aca="false">VLOOKUP(E1232,Calendar!$A$2:$G$49,2,FALSE())</f>
        <v>31</v>
      </c>
      <c r="I1232" s="95" t="n">
        <f aca="false">VLOOKUP(E1232,'FWD Curves'!$A$3:$E$40,4,FALSE())</f>
        <v>2.99</v>
      </c>
      <c r="J1232" s="86" t="n">
        <f aca="false">(I1232-G1232)*H1232*F1232</f>
        <v>6974.99999999999</v>
      </c>
    </row>
    <row r="1233" customFormat="false" ht="12.75" hidden="false" customHeight="false" outlineLevel="0" collapsed="false">
      <c r="A1233" s="81" t="n">
        <v>37223</v>
      </c>
      <c r="B1233" s="81" t="s">
        <v>38</v>
      </c>
      <c r="C1233" s="81" t="s">
        <v>39</v>
      </c>
      <c r="D1233" s="83"/>
      <c r="E1233" s="23" t="n">
        <v>37500</v>
      </c>
      <c r="F1233" s="83" t="n">
        <v>-5000</v>
      </c>
      <c r="G1233" s="84" t="n">
        <v>3.035</v>
      </c>
      <c r="H1233" s="94" t="n">
        <f aca="false">VLOOKUP(E1233,Calendar!$A$2:$G$49,2,FALSE())</f>
        <v>30</v>
      </c>
      <c r="I1233" s="95" t="n">
        <f aca="false">VLOOKUP(E1233,'FWD Curves'!$A$3:$E$40,4,FALSE())</f>
        <v>2.99</v>
      </c>
      <c r="J1233" s="86" t="n">
        <f aca="false">(I1233-G1233)*H1233*F1233</f>
        <v>6749.99999999999</v>
      </c>
    </row>
    <row r="1234" customFormat="false" ht="12.75" hidden="false" customHeight="false" outlineLevel="0" collapsed="false">
      <c r="A1234" s="81" t="n">
        <v>37223</v>
      </c>
      <c r="B1234" s="81" t="s">
        <v>38</v>
      </c>
      <c r="C1234" s="81" t="s">
        <v>39</v>
      </c>
      <c r="D1234" s="83"/>
      <c r="E1234" s="23" t="n">
        <v>37530</v>
      </c>
      <c r="F1234" s="83" t="n">
        <v>-5000</v>
      </c>
      <c r="G1234" s="84" t="n">
        <v>3.035</v>
      </c>
      <c r="H1234" s="94" t="n">
        <f aca="false">VLOOKUP(E1234,Calendar!$A$2:$G$49,2,FALSE())</f>
        <v>31</v>
      </c>
      <c r="I1234" s="95" t="n">
        <f aca="false">VLOOKUP(E1234,'FWD Curves'!$A$3:$E$40,4,FALSE())</f>
        <v>2.99</v>
      </c>
      <c r="J1234" s="86" t="n">
        <f aca="false">(I1234-G1234)*H1234*F1234</f>
        <v>6974.99999999999</v>
      </c>
    </row>
    <row r="1235" customFormat="false" ht="12.75" hidden="false" customHeight="false" outlineLevel="0" collapsed="false">
      <c r="A1235" s="81" t="n">
        <v>37223</v>
      </c>
      <c r="B1235" s="81" t="s">
        <v>38</v>
      </c>
      <c r="C1235" s="81" t="s">
        <v>39</v>
      </c>
      <c r="D1235" s="83"/>
      <c r="E1235" s="23" t="n">
        <v>37561</v>
      </c>
      <c r="F1235" s="83" t="n">
        <v>-5000</v>
      </c>
      <c r="G1235" s="84" t="n">
        <v>3.035</v>
      </c>
      <c r="H1235" s="94" t="n">
        <f aca="false">VLOOKUP(E1235,Calendar!$A$2:$G$49,2,FALSE())</f>
        <v>30</v>
      </c>
      <c r="I1235" s="95" t="n">
        <f aca="false">VLOOKUP(E1235,'FWD Curves'!$A$3:$E$40,4,FALSE())</f>
        <v>3.24</v>
      </c>
      <c r="J1235" s="86" t="n">
        <f aca="false">(I1235-G1235)*H1235*F1235</f>
        <v>-30750</v>
      </c>
    </row>
    <row r="1236" customFormat="false" ht="12.75" hidden="false" customHeight="false" outlineLevel="0" collapsed="false">
      <c r="A1236" s="81" t="n">
        <v>37223</v>
      </c>
      <c r="B1236" s="81" t="s">
        <v>38</v>
      </c>
      <c r="C1236" s="81" t="s">
        <v>39</v>
      </c>
      <c r="D1236" s="83"/>
      <c r="E1236" s="23" t="n">
        <v>37591</v>
      </c>
      <c r="F1236" s="83" t="n">
        <v>-5000</v>
      </c>
      <c r="G1236" s="84" t="n">
        <v>3.035</v>
      </c>
      <c r="H1236" s="94" t="n">
        <f aca="false">VLOOKUP(E1236,Calendar!$A$2:$G$49,2,FALSE())</f>
        <v>31</v>
      </c>
      <c r="I1236" s="95" t="n">
        <f aca="false">VLOOKUP(E1236,'FWD Curves'!$A$3:$E$40,4,FALSE())</f>
        <v>3.42</v>
      </c>
      <c r="J1236" s="86" t="n">
        <f aca="false">(I1236-G1236)*H1236*F1236</f>
        <v>-59675</v>
      </c>
    </row>
    <row r="1237" customFormat="false" ht="12.75" hidden="false" customHeight="false" outlineLevel="0" collapsed="false">
      <c r="A1237" s="81" t="n">
        <v>37223</v>
      </c>
      <c r="B1237" s="81" t="s">
        <v>38</v>
      </c>
      <c r="C1237" s="81" t="s">
        <v>39</v>
      </c>
      <c r="D1237" s="83"/>
      <c r="E1237" s="23" t="n">
        <v>37257</v>
      </c>
      <c r="F1237" s="83" t="n">
        <v>-5000</v>
      </c>
      <c r="G1237" s="84" t="n">
        <v>3.035</v>
      </c>
      <c r="H1237" s="94" t="n">
        <f aca="false">VLOOKUP(E1237,Calendar!$A$2:$G$49,2,FALSE())</f>
        <v>31</v>
      </c>
      <c r="I1237" s="95" t="n">
        <f aca="false">VLOOKUP(E1237,'FWD Curves'!$A$3:$E$40,4,FALSE())</f>
        <v>2.915</v>
      </c>
      <c r="J1237" s="86" t="n">
        <f aca="false">(I1237-G1237)*H1237*F1237</f>
        <v>18600</v>
      </c>
    </row>
    <row r="1238" customFormat="false" ht="12.75" hidden="false" customHeight="false" outlineLevel="0" collapsed="false">
      <c r="A1238" s="81" t="n">
        <v>37223</v>
      </c>
      <c r="B1238" s="81" t="s">
        <v>38</v>
      </c>
      <c r="C1238" s="81" t="s">
        <v>39</v>
      </c>
      <c r="D1238" s="83"/>
      <c r="E1238" s="23" t="n">
        <v>37288</v>
      </c>
      <c r="F1238" s="83" t="n">
        <v>-5000</v>
      </c>
      <c r="G1238" s="84" t="n">
        <v>3.035</v>
      </c>
      <c r="H1238" s="94" t="n">
        <f aca="false">VLOOKUP(E1238,Calendar!$A$2:$G$49,2,FALSE())</f>
        <v>28</v>
      </c>
      <c r="I1238" s="95" t="n">
        <f aca="false">VLOOKUP(E1238,'FWD Curves'!$A$3:$E$40,4,FALSE())</f>
        <v>2.97</v>
      </c>
      <c r="J1238" s="86" t="n">
        <f aca="false">(I1238-G1238)*H1238*F1238</f>
        <v>9099.99999999999</v>
      </c>
    </row>
    <row r="1239" customFormat="false" ht="12.75" hidden="false" customHeight="false" outlineLevel="0" collapsed="false">
      <c r="A1239" s="81" t="n">
        <v>37223</v>
      </c>
      <c r="B1239" s="81" t="s">
        <v>38</v>
      </c>
      <c r="C1239" s="81" t="s">
        <v>39</v>
      </c>
      <c r="D1239" s="83"/>
      <c r="E1239" s="23" t="n">
        <v>37316</v>
      </c>
      <c r="F1239" s="83" t="n">
        <v>-5000</v>
      </c>
      <c r="G1239" s="84" t="n">
        <v>3.035</v>
      </c>
      <c r="H1239" s="94" t="n">
        <f aca="false">VLOOKUP(E1239,Calendar!$A$2:$G$49,2,FALSE())</f>
        <v>31</v>
      </c>
      <c r="I1239" s="95" t="n">
        <f aca="false">VLOOKUP(E1239,'FWD Curves'!$A$3:$E$40,4,FALSE())</f>
        <v>2.935</v>
      </c>
      <c r="J1239" s="86" t="n">
        <f aca="false">(I1239-G1239)*H1239*F1239</f>
        <v>15500</v>
      </c>
    </row>
    <row r="1240" customFormat="false" ht="12.75" hidden="false" customHeight="false" outlineLevel="0" collapsed="false">
      <c r="A1240" s="81" t="n">
        <v>37223</v>
      </c>
      <c r="B1240" s="81" t="s">
        <v>38</v>
      </c>
      <c r="C1240" s="81" t="s">
        <v>39</v>
      </c>
      <c r="D1240" s="83"/>
      <c r="E1240" s="23" t="n">
        <v>37347</v>
      </c>
      <c r="F1240" s="83" t="n">
        <v>-5000</v>
      </c>
      <c r="G1240" s="84" t="n">
        <v>3.035</v>
      </c>
      <c r="H1240" s="94" t="n">
        <f aca="false">VLOOKUP(E1240,Calendar!$A$2:$G$49,2,FALSE())</f>
        <v>30</v>
      </c>
      <c r="I1240" s="95" t="n">
        <f aca="false">VLOOKUP(E1240,'FWD Curves'!$A$3:$E$40,4,FALSE())</f>
        <v>2.99</v>
      </c>
      <c r="J1240" s="86" t="n">
        <f aca="false">(I1240-G1240)*H1240*F1240</f>
        <v>6749.99999999999</v>
      </c>
    </row>
    <row r="1241" customFormat="false" ht="12.75" hidden="false" customHeight="false" outlineLevel="0" collapsed="false">
      <c r="A1241" s="81" t="n">
        <v>37223</v>
      </c>
      <c r="B1241" s="81" t="s">
        <v>38</v>
      </c>
      <c r="C1241" s="81" t="s">
        <v>39</v>
      </c>
      <c r="D1241" s="83"/>
      <c r="E1241" s="23" t="n">
        <v>37377</v>
      </c>
      <c r="F1241" s="83" t="n">
        <v>-5000</v>
      </c>
      <c r="G1241" s="84" t="n">
        <v>3.035</v>
      </c>
      <c r="H1241" s="94" t="n">
        <f aca="false">VLOOKUP(E1241,Calendar!$A$2:$G$49,2,FALSE())</f>
        <v>31</v>
      </c>
      <c r="I1241" s="95" t="n">
        <f aca="false">VLOOKUP(E1241,'FWD Curves'!$A$3:$E$40,4,FALSE())</f>
        <v>2.99</v>
      </c>
      <c r="J1241" s="86" t="n">
        <f aca="false">(I1241-G1241)*H1241*F1241</f>
        <v>6974.99999999999</v>
      </c>
    </row>
    <row r="1242" customFormat="false" ht="12.75" hidden="false" customHeight="false" outlineLevel="0" collapsed="false">
      <c r="A1242" s="81" t="n">
        <v>37223</v>
      </c>
      <c r="B1242" s="81" t="s">
        <v>38</v>
      </c>
      <c r="C1242" s="81" t="s">
        <v>39</v>
      </c>
      <c r="D1242" s="83"/>
      <c r="E1242" s="23" t="n">
        <v>37408</v>
      </c>
      <c r="F1242" s="83" t="n">
        <v>-5000</v>
      </c>
      <c r="G1242" s="84" t="n">
        <v>3.035</v>
      </c>
      <c r="H1242" s="94" t="n">
        <f aca="false">VLOOKUP(E1242,Calendar!$A$2:$G$49,2,FALSE())</f>
        <v>30</v>
      </c>
      <c r="I1242" s="95" t="n">
        <f aca="false">VLOOKUP(E1242,'FWD Curves'!$A$3:$E$40,4,FALSE())</f>
        <v>2.99</v>
      </c>
      <c r="J1242" s="86" t="n">
        <f aca="false">(I1242-G1242)*H1242*F1242</f>
        <v>6749.99999999999</v>
      </c>
    </row>
    <row r="1243" customFormat="false" ht="12.75" hidden="false" customHeight="false" outlineLevel="0" collapsed="false">
      <c r="A1243" s="81" t="n">
        <v>37223</v>
      </c>
      <c r="B1243" s="81" t="s">
        <v>38</v>
      </c>
      <c r="C1243" s="81" t="s">
        <v>39</v>
      </c>
      <c r="D1243" s="83"/>
      <c r="E1243" s="23" t="n">
        <v>37438</v>
      </c>
      <c r="F1243" s="83" t="n">
        <v>-5000</v>
      </c>
      <c r="G1243" s="84" t="n">
        <v>3.035</v>
      </c>
      <c r="H1243" s="94" t="n">
        <f aca="false">VLOOKUP(E1243,Calendar!$A$2:$G$49,2,FALSE())</f>
        <v>31</v>
      </c>
      <c r="I1243" s="95" t="n">
        <f aca="false">VLOOKUP(E1243,'FWD Curves'!$A$3:$E$40,4,FALSE())</f>
        <v>2.99</v>
      </c>
      <c r="J1243" s="86" t="n">
        <f aca="false">(I1243-G1243)*H1243*F1243</f>
        <v>6974.99999999999</v>
      </c>
    </row>
    <row r="1244" customFormat="false" ht="12.75" hidden="false" customHeight="false" outlineLevel="0" collapsed="false">
      <c r="A1244" s="81" t="n">
        <v>37223</v>
      </c>
      <c r="B1244" s="81" t="s">
        <v>38</v>
      </c>
      <c r="C1244" s="81" t="s">
        <v>39</v>
      </c>
      <c r="D1244" s="83"/>
      <c r="E1244" s="23" t="n">
        <v>37469</v>
      </c>
      <c r="F1244" s="83" t="n">
        <v>-5000</v>
      </c>
      <c r="G1244" s="84" t="n">
        <v>3.035</v>
      </c>
      <c r="H1244" s="94" t="n">
        <f aca="false">VLOOKUP(E1244,Calendar!$A$2:$G$49,2,FALSE())</f>
        <v>31</v>
      </c>
      <c r="I1244" s="95" t="n">
        <f aca="false">VLOOKUP(E1244,'FWD Curves'!$A$3:$E$40,4,FALSE())</f>
        <v>2.99</v>
      </c>
      <c r="J1244" s="86" t="n">
        <f aca="false">(I1244-G1244)*H1244*F1244</f>
        <v>6974.99999999999</v>
      </c>
    </row>
    <row r="1245" customFormat="false" ht="12.75" hidden="false" customHeight="false" outlineLevel="0" collapsed="false">
      <c r="A1245" s="81" t="n">
        <v>37223</v>
      </c>
      <c r="B1245" s="81" t="s">
        <v>38</v>
      </c>
      <c r="C1245" s="81" t="s">
        <v>39</v>
      </c>
      <c r="D1245" s="83"/>
      <c r="E1245" s="23" t="n">
        <v>37500</v>
      </c>
      <c r="F1245" s="83" t="n">
        <v>-5000</v>
      </c>
      <c r="G1245" s="84" t="n">
        <v>3.035</v>
      </c>
      <c r="H1245" s="94" t="n">
        <f aca="false">VLOOKUP(E1245,Calendar!$A$2:$G$49,2,FALSE())</f>
        <v>30</v>
      </c>
      <c r="I1245" s="95" t="n">
        <f aca="false">VLOOKUP(E1245,'FWD Curves'!$A$3:$E$40,4,FALSE())</f>
        <v>2.99</v>
      </c>
      <c r="J1245" s="86" t="n">
        <f aca="false">(I1245-G1245)*H1245*F1245</f>
        <v>6749.99999999999</v>
      </c>
    </row>
    <row r="1246" customFormat="false" ht="12.75" hidden="false" customHeight="false" outlineLevel="0" collapsed="false">
      <c r="A1246" s="81" t="n">
        <v>37223</v>
      </c>
      <c r="B1246" s="81" t="s">
        <v>38</v>
      </c>
      <c r="C1246" s="81" t="s">
        <v>39</v>
      </c>
      <c r="D1246" s="83"/>
      <c r="E1246" s="23" t="n">
        <v>37530</v>
      </c>
      <c r="F1246" s="83" t="n">
        <v>-5000</v>
      </c>
      <c r="G1246" s="84" t="n">
        <v>3.035</v>
      </c>
      <c r="H1246" s="94" t="n">
        <f aca="false">VLOOKUP(E1246,Calendar!$A$2:$G$49,2,FALSE())</f>
        <v>31</v>
      </c>
      <c r="I1246" s="95" t="n">
        <f aca="false">VLOOKUP(E1246,'FWD Curves'!$A$3:$E$40,4,FALSE())</f>
        <v>2.99</v>
      </c>
      <c r="J1246" s="86" t="n">
        <f aca="false">(I1246-G1246)*H1246*F1246</f>
        <v>6974.99999999999</v>
      </c>
    </row>
    <row r="1247" customFormat="false" ht="12.75" hidden="false" customHeight="false" outlineLevel="0" collapsed="false">
      <c r="A1247" s="81" t="n">
        <v>37223</v>
      </c>
      <c r="B1247" s="81" t="s">
        <v>38</v>
      </c>
      <c r="C1247" s="81" t="s">
        <v>39</v>
      </c>
      <c r="D1247" s="83"/>
      <c r="E1247" s="23" t="n">
        <v>37561</v>
      </c>
      <c r="F1247" s="83" t="n">
        <v>-5000</v>
      </c>
      <c r="G1247" s="84" t="n">
        <v>3.035</v>
      </c>
      <c r="H1247" s="94" t="n">
        <f aca="false">VLOOKUP(E1247,Calendar!$A$2:$G$49,2,FALSE())</f>
        <v>30</v>
      </c>
      <c r="I1247" s="95" t="n">
        <f aca="false">VLOOKUP(E1247,'FWD Curves'!$A$3:$E$40,4,FALSE())</f>
        <v>3.24</v>
      </c>
      <c r="J1247" s="86" t="n">
        <f aca="false">(I1247-G1247)*H1247*F1247</f>
        <v>-30750</v>
      </c>
    </row>
    <row r="1248" customFormat="false" ht="12.75" hidden="false" customHeight="false" outlineLevel="0" collapsed="false">
      <c r="A1248" s="81" t="n">
        <v>37223</v>
      </c>
      <c r="B1248" s="81" t="s">
        <v>38</v>
      </c>
      <c r="C1248" s="81" t="s">
        <v>39</v>
      </c>
      <c r="D1248" s="83"/>
      <c r="E1248" s="23" t="n">
        <v>37591</v>
      </c>
      <c r="F1248" s="83" t="n">
        <v>-5000</v>
      </c>
      <c r="G1248" s="84" t="n">
        <v>3.035</v>
      </c>
      <c r="H1248" s="94" t="n">
        <f aca="false">VLOOKUP(E1248,Calendar!$A$2:$G$49,2,FALSE())</f>
        <v>31</v>
      </c>
      <c r="I1248" s="95" t="n">
        <f aca="false">VLOOKUP(E1248,'FWD Curves'!$A$3:$E$40,4,FALSE())</f>
        <v>3.42</v>
      </c>
      <c r="J1248" s="86" t="n">
        <f aca="false">(I1248-G1248)*H1248*F1248</f>
        <v>-59675</v>
      </c>
    </row>
    <row r="1249" customFormat="false" ht="12.75" hidden="false" customHeight="false" outlineLevel="0" collapsed="false">
      <c r="A1249" s="81" t="n">
        <v>37223</v>
      </c>
      <c r="B1249" s="81" t="s">
        <v>38</v>
      </c>
      <c r="C1249" s="81" t="s">
        <v>39</v>
      </c>
      <c r="D1249" s="83"/>
      <c r="E1249" s="23" t="n">
        <v>37347</v>
      </c>
      <c r="F1249" s="83" t="n">
        <v>5000</v>
      </c>
      <c r="G1249" s="84" t="n">
        <v>2.99</v>
      </c>
      <c r="H1249" s="94" t="n">
        <f aca="false">VLOOKUP(E1249,Calendar!$A$2:$G$49,2,FALSE())</f>
        <v>30</v>
      </c>
      <c r="I1249" s="95" t="n">
        <f aca="false">VLOOKUP(E1249,'FWD Curves'!$A$3:$E$40,4,FALSE())</f>
        <v>2.99</v>
      </c>
      <c r="J1249" s="86" t="n">
        <f aca="false">(I1249-G1249)*H1249*F1249</f>
        <v>0</v>
      </c>
    </row>
    <row r="1250" customFormat="false" ht="12.75" hidden="false" customHeight="false" outlineLevel="0" collapsed="false">
      <c r="A1250" s="81" t="n">
        <v>37223</v>
      </c>
      <c r="B1250" s="81" t="s">
        <v>38</v>
      </c>
      <c r="C1250" s="81" t="s">
        <v>39</v>
      </c>
      <c r="D1250" s="83"/>
      <c r="E1250" s="23" t="n">
        <v>37377</v>
      </c>
      <c r="F1250" s="83" t="n">
        <v>5000</v>
      </c>
      <c r="G1250" s="84" t="n">
        <v>2.99</v>
      </c>
      <c r="H1250" s="94" t="n">
        <f aca="false">VLOOKUP(E1250,Calendar!$A$2:$G$49,2,FALSE())</f>
        <v>31</v>
      </c>
      <c r="I1250" s="95" t="n">
        <f aca="false">VLOOKUP(E1250,'FWD Curves'!$A$3:$E$40,4,FALSE())</f>
        <v>2.99</v>
      </c>
      <c r="J1250" s="86" t="n">
        <f aca="false">(I1250-G1250)*H1250*F1250</f>
        <v>0</v>
      </c>
    </row>
    <row r="1251" customFormat="false" ht="12.75" hidden="false" customHeight="false" outlineLevel="0" collapsed="false">
      <c r="A1251" s="81" t="n">
        <v>37223</v>
      </c>
      <c r="B1251" s="81" t="s">
        <v>38</v>
      </c>
      <c r="C1251" s="81" t="s">
        <v>39</v>
      </c>
      <c r="D1251" s="83"/>
      <c r="E1251" s="23" t="n">
        <v>37408</v>
      </c>
      <c r="F1251" s="83" t="n">
        <v>5000</v>
      </c>
      <c r="G1251" s="84" t="n">
        <v>2.99</v>
      </c>
      <c r="H1251" s="94" t="n">
        <f aca="false">VLOOKUP(E1251,Calendar!$A$2:$G$49,2,FALSE())</f>
        <v>30</v>
      </c>
      <c r="I1251" s="95" t="n">
        <f aca="false">VLOOKUP(E1251,'FWD Curves'!$A$3:$E$40,4,FALSE())</f>
        <v>2.99</v>
      </c>
      <c r="J1251" s="86" t="n">
        <f aca="false">(I1251-G1251)*H1251*F1251</f>
        <v>0</v>
      </c>
    </row>
    <row r="1252" customFormat="false" ht="12.75" hidden="false" customHeight="false" outlineLevel="0" collapsed="false">
      <c r="A1252" s="81" t="n">
        <v>37223</v>
      </c>
      <c r="B1252" s="81" t="s">
        <v>38</v>
      </c>
      <c r="C1252" s="81" t="s">
        <v>39</v>
      </c>
      <c r="D1252" s="83"/>
      <c r="E1252" s="23" t="n">
        <v>37438</v>
      </c>
      <c r="F1252" s="83" t="n">
        <v>5000</v>
      </c>
      <c r="G1252" s="84" t="n">
        <v>2.99</v>
      </c>
      <c r="H1252" s="94" t="n">
        <f aca="false">VLOOKUP(E1252,Calendar!$A$2:$G$49,2,FALSE())</f>
        <v>31</v>
      </c>
      <c r="I1252" s="95" t="n">
        <f aca="false">VLOOKUP(E1252,'FWD Curves'!$A$3:$E$40,4,FALSE())</f>
        <v>2.99</v>
      </c>
      <c r="J1252" s="86" t="n">
        <f aca="false">(I1252-G1252)*H1252*F1252</f>
        <v>0</v>
      </c>
    </row>
    <row r="1253" customFormat="false" ht="12.75" hidden="false" customHeight="false" outlineLevel="0" collapsed="false">
      <c r="A1253" s="81" t="n">
        <v>37223</v>
      </c>
      <c r="B1253" s="81" t="s">
        <v>38</v>
      </c>
      <c r="C1253" s="81" t="s">
        <v>39</v>
      </c>
      <c r="D1253" s="83"/>
      <c r="E1253" s="23" t="n">
        <v>37469</v>
      </c>
      <c r="F1253" s="83" t="n">
        <v>5000</v>
      </c>
      <c r="G1253" s="84" t="n">
        <v>2.99</v>
      </c>
      <c r="H1253" s="94" t="n">
        <f aca="false">VLOOKUP(E1253,Calendar!$A$2:$G$49,2,FALSE())</f>
        <v>31</v>
      </c>
      <c r="I1253" s="95" t="n">
        <f aca="false">VLOOKUP(E1253,'FWD Curves'!$A$3:$E$40,4,FALSE())</f>
        <v>2.99</v>
      </c>
      <c r="J1253" s="86" t="n">
        <f aca="false">(I1253-G1253)*H1253*F1253</f>
        <v>0</v>
      </c>
    </row>
    <row r="1254" customFormat="false" ht="12.75" hidden="false" customHeight="false" outlineLevel="0" collapsed="false">
      <c r="A1254" s="81" t="n">
        <v>37223</v>
      </c>
      <c r="B1254" s="81" t="s">
        <v>38</v>
      </c>
      <c r="C1254" s="81" t="s">
        <v>39</v>
      </c>
      <c r="D1254" s="83"/>
      <c r="E1254" s="23" t="n">
        <v>37500</v>
      </c>
      <c r="F1254" s="83" t="n">
        <v>5000</v>
      </c>
      <c r="G1254" s="84" t="n">
        <v>2.99</v>
      </c>
      <c r="H1254" s="94" t="n">
        <f aca="false">VLOOKUP(E1254,Calendar!$A$2:$G$49,2,FALSE())</f>
        <v>30</v>
      </c>
      <c r="I1254" s="95" t="n">
        <f aca="false">VLOOKUP(E1254,'FWD Curves'!$A$3:$E$40,4,FALSE())</f>
        <v>2.99</v>
      </c>
      <c r="J1254" s="86" t="n">
        <f aca="false">(I1254-G1254)*H1254*F1254</f>
        <v>0</v>
      </c>
    </row>
    <row r="1255" customFormat="false" ht="12.75" hidden="false" customHeight="false" outlineLevel="0" collapsed="false">
      <c r="A1255" s="81" t="n">
        <v>37223</v>
      </c>
      <c r="B1255" s="81" t="s">
        <v>38</v>
      </c>
      <c r="C1255" s="81" t="s">
        <v>39</v>
      </c>
      <c r="D1255" s="83"/>
      <c r="E1255" s="23" t="n">
        <v>37530</v>
      </c>
      <c r="F1255" s="83" t="n">
        <v>5000</v>
      </c>
      <c r="G1255" s="84" t="n">
        <v>2.99</v>
      </c>
      <c r="H1255" s="94" t="n">
        <f aca="false">VLOOKUP(E1255,Calendar!$A$2:$G$49,2,FALSE())</f>
        <v>31</v>
      </c>
      <c r="I1255" s="95" t="n">
        <f aca="false">VLOOKUP(E1255,'FWD Curves'!$A$3:$E$40,4,FALSE())</f>
        <v>2.99</v>
      </c>
      <c r="J1255" s="86" t="n">
        <f aca="false">(I1255-G1255)*H1255*F1255</f>
        <v>0</v>
      </c>
    </row>
    <row r="1256" customFormat="false" ht="12.75" hidden="false" customHeight="false" outlineLevel="0" collapsed="false">
      <c r="A1256" s="81" t="n">
        <v>37223</v>
      </c>
      <c r="B1256" s="81" t="s">
        <v>38</v>
      </c>
      <c r="C1256" s="81" t="s">
        <v>39</v>
      </c>
      <c r="D1256" s="83"/>
      <c r="E1256" s="23" t="n">
        <v>37347</v>
      </c>
      <c r="F1256" s="83" t="n">
        <v>5000</v>
      </c>
      <c r="G1256" s="84" t="n">
        <v>2.99</v>
      </c>
      <c r="H1256" s="94" t="n">
        <f aca="false">VLOOKUP(E1256,Calendar!$A$2:$G$49,2,FALSE())</f>
        <v>30</v>
      </c>
      <c r="I1256" s="95" t="n">
        <f aca="false">VLOOKUP(E1256,'FWD Curves'!$A$3:$E$40,4,FALSE())</f>
        <v>2.99</v>
      </c>
      <c r="J1256" s="86" t="n">
        <f aca="false">(I1256-G1256)*H1256*F1256</f>
        <v>0</v>
      </c>
    </row>
    <row r="1257" customFormat="false" ht="12.75" hidden="false" customHeight="false" outlineLevel="0" collapsed="false">
      <c r="A1257" s="81" t="n">
        <v>37223</v>
      </c>
      <c r="B1257" s="81" t="s">
        <v>38</v>
      </c>
      <c r="C1257" s="81" t="s">
        <v>39</v>
      </c>
      <c r="D1257" s="83"/>
      <c r="E1257" s="23" t="n">
        <v>37377</v>
      </c>
      <c r="F1257" s="83" t="n">
        <v>5000</v>
      </c>
      <c r="G1257" s="84" t="n">
        <v>2.99</v>
      </c>
      <c r="H1257" s="94" t="n">
        <f aca="false">VLOOKUP(E1257,Calendar!$A$2:$G$49,2,FALSE())</f>
        <v>31</v>
      </c>
      <c r="I1257" s="95" t="n">
        <f aca="false">VLOOKUP(E1257,'FWD Curves'!$A$3:$E$40,4,FALSE())</f>
        <v>2.99</v>
      </c>
      <c r="J1257" s="86" t="n">
        <f aca="false">(I1257-G1257)*H1257*F1257</f>
        <v>0</v>
      </c>
    </row>
    <row r="1258" customFormat="false" ht="12.75" hidden="false" customHeight="false" outlineLevel="0" collapsed="false">
      <c r="A1258" s="81" t="n">
        <v>37223</v>
      </c>
      <c r="B1258" s="81" t="s">
        <v>38</v>
      </c>
      <c r="C1258" s="81" t="s">
        <v>39</v>
      </c>
      <c r="D1258" s="83"/>
      <c r="E1258" s="23" t="n">
        <v>37408</v>
      </c>
      <c r="F1258" s="83" t="n">
        <v>5000</v>
      </c>
      <c r="G1258" s="84" t="n">
        <v>2.99</v>
      </c>
      <c r="H1258" s="94" t="n">
        <f aca="false">VLOOKUP(E1258,Calendar!$A$2:$G$49,2,FALSE())</f>
        <v>30</v>
      </c>
      <c r="I1258" s="95" t="n">
        <f aca="false">VLOOKUP(E1258,'FWD Curves'!$A$3:$E$40,4,FALSE())</f>
        <v>2.99</v>
      </c>
      <c r="J1258" s="86" t="n">
        <f aca="false">(I1258-G1258)*H1258*F1258</f>
        <v>0</v>
      </c>
    </row>
    <row r="1259" customFormat="false" ht="12.75" hidden="false" customHeight="false" outlineLevel="0" collapsed="false">
      <c r="A1259" s="81" t="n">
        <v>37223</v>
      </c>
      <c r="B1259" s="81" t="s">
        <v>38</v>
      </c>
      <c r="C1259" s="81" t="s">
        <v>39</v>
      </c>
      <c r="D1259" s="83"/>
      <c r="E1259" s="23" t="n">
        <v>37438</v>
      </c>
      <c r="F1259" s="83" t="n">
        <v>5000</v>
      </c>
      <c r="G1259" s="84" t="n">
        <v>2.99</v>
      </c>
      <c r="H1259" s="94" t="n">
        <f aca="false">VLOOKUP(E1259,Calendar!$A$2:$G$49,2,FALSE())</f>
        <v>31</v>
      </c>
      <c r="I1259" s="95" t="n">
        <f aca="false">VLOOKUP(E1259,'FWD Curves'!$A$3:$E$40,4,FALSE())</f>
        <v>2.99</v>
      </c>
      <c r="J1259" s="86" t="n">
        <f aca="false">(I1259-G1259)*H1259*F1259</f>
        <v>0</v>
      </c>
    </row>
    <row r="1260" customFormat="false" ht="12.75" hidden="false" customHeight="false" outlineLevel="0" collapsed="false">
      <c r="A1260" s="81" t="n">
        <v>37223</v>
      </c>
      <c r="B1260" s="81" t="s">
        <v>38</v>
      </c>
      <c r="C1260" s="81" t="s">
        <v>39</v>
      </c>
      <c r="D1260" s="83"/>
      <c r="E1260" s="23" t="n">
        <v>37469</v>
      </c>
      <c r="F1260" s="83" t="n">
        <v>5000</v>
      </c>
      <c r="G1260" s="84" t="n">
        <v>2.99</v>
      </c>
      <c r="H1260" s="94" t="n">
        <f aca="false">VLOOKUP(E1260,Calendar!$A$2:$G$49,2,FALSE())</f>
        <v>31</v>
      </c>
      <c r="I1260" s="95" t="n">
        <f aca="false">VLOOKUP(E1260,'FWD Curves'!$A$3:$E$40,4,FALSE())</f>
        <v>2.99</v>
      </c>
      <c r="J1260" s="86" t="n">
        <f aca="false">(I1260-G1260)*H1260*F1260</f>
        <v>0</v>
      </c>
    </row>
    <row r="1261" customFormat="false" ht="12.75" hidden="false" customHeight="false" outlineLevel="0" collapsed="false">
      <c r="A1261" s="81" t="n">
        <v>37223</v>
      </c>
      <c r="B1261" s="81" t="s">
        <v>38</v>
      </c>
      <c r="C1261" s="81" t="s">
        <v>39</v>
      </c>
      <c r="D1261" s="83"/>
      <c r="E1261" s="23" t="n">
        <v>37500</v>
      </c>
      <c r="F1261" s="83" t="n">
        <v>5000</v>
      </c>
      <c r="G1261" s="84" t="n">
        <v>2.99</v>
      </c>
      <c r="H1261" s="94" t="n">
        <f aca="false">VLOOKUP(E1261,Calendar!$A$2:$G$49,2,FALSE())</f>
        <v>30</v>
      </c>
      <c r="I1261" s="95" t="n">
        <f aca="false">VLOOKUP(E1261,'FWD Curves'!$A$3:$E$40,4,FALSE())</f>
        <v>2.99</v>
      </c>
      <c r="J1261" s="86" t="n">
        <f aca="false">(I1261-G1261)*H1261*F1261</f>
        <v>0</v>
      </c>
    </row>
    <row r="1262" customFormat="false" ht="12.75" hidden="false" customHeight="false" outlineLevel="0" collapsed="false">
      <c r="A1262" s="81" t="n">
        <v>37223</v>
      </c>
      <c r="B1262" s="81" t="s">
        <v>38</v>
      </c>
      <c r="C1262" s="81" t="s">
        <v>39</v>
      </c>
      <c r="D1262" s="83"/>
      <c r="E1262" s="23" t="n">
        <v>37530</v>
      </c>
      <c r="F1262" s="83" t="n">
        <v>5000</v>
      </c>
      <c r="G1262" s="84" t="n">
        <v>2.99</v>
      </c>
      <c r="H1262" s="94" t="n">
        <f aca="false">VLOOKUP(E1262,Calendar!$A$2:$G$49,2,FALSE())</f>
        <v>31</v>
      </c>
      <c r="I1262" s="95" t="n">
        <f aca="false">VLOOKUP(E1262,'FWD Curves'!$A$3:$E$40,4,FALSE())</f>
        <v>2.99</v>
      </c>
      <c r="J1262" s="86" t="n">
        <f aca="false">(I1262-G1262)*H1262*F1262</f>
        <v>0</v>
      </c>
    </row>
    <row r="1263" customFormat="false" ht="12.75" hidden="false" customHeight="false" outlineLevel="0" collapsed="false">
      <c r="A1263" s="81" t="n">
        <v>37223</v>
      </c>
      <c r="B1263" s="81" t="s">
        <v>38</v>
      </c>
      <c r="C1263" s="81" t="s">
        <v>39</v>
      </c>
      <c r="D1263" s="83"/>
      <c r="E1263" s="23" t="n">
        <v>37347</v>
      </c>
      <c r="F1263" s="83" t="n">
        <v>2500</v>
      </c>
      <c r="G1263" s="84" t="n">
        <v>2.99</v>
      </c>
      <c r="H1263" s="94" t="n">
        <f aca="false">VLOOKUP(E1263,Calendar!$A$2:$G$49,2,FALSE())</f>
        <v>30</v>
      </c>
      <c r="I1263" s="95" t="n">
        <f aca="false">VLOOKUP(E1263,'FWD Curves'!$A$3:$E$40,4,FALSE())</f>
        <v>2.99</v>
      </c>
      <c r="J1263" s="86" t="n">
        <f aca="false">(I1263-G1263)*H1263*F1263</f>
        <v>0</v>
      </c>
    </row>
    <row r="1264" customFormat="false" ht="12.75" hidden="false" customHeight="false" outlineLevel="0" collapsed="false">
      <c r="A1264" s="81" t="n">
        <v>37223</v>
      </c>
      <c r="B1264" s="81" t="s">
        <v>38</v>
      </c>
      <c r="C1264" s="81" t="s">
        <v>39</v>
      </c>
      <c r="D1264" s="83"/>
      <c r="E1264" s="23" t="n">
        <v>37377</v>
      </c>
      <c r="F1264" s="83" t="n">
        <v>2500</v>
      </c>
      <c r="G1264" s="84" t="n">
        <v>2.99</v>
      </c>
      <c r="H1264" s="94" t="n">
        <f aca="false">VLOOKUP(E1264,Calendar!$A$2:$G$49,2,FALSE())</f>
        <v>31</v>
      </c>
      <c r="I1264" s="95" t="n">
        <f aca="false">VLOOKUP(E1264,'FWD Curves'!$A$3:$E$40,4,FALSE())</f>
        <v>2.99</v>
      </c>
      <c r="J1264" s="86" t="n">
        <f aca="false">(I1264-G1264)*H1264*F1264</f>
        <v>0</v>
      </c>
    </row>
    <row r="1265" customFormat="false" ht="12.75" hidden="false" customHeight="false" outlineLevel="0" collapsed="false">
      <c r="A1265" s="81" t="n">
        <v>37223</v>
      </c>
      <c r="B1265" s="81" t="s">
        <v>38</v>
      </c>
      <c r="C1265" s="81" t="s">
        <v>39</v>
      </c>
      <c r="D1265" s="83"/>
      <c r="E1265" s="23" t="n">
        <v>37408</v>
      </c>
      <c r="F1265" s="83" t="n">
        <v>2500</v>
      </c>
      <c r="G1265" s="84" t="n">
        <v>2.99</v>
      </c>
      <c r="H1265" s="94" t="n">
        <f aca="false">VLOOKUP(E1265,Calendar!$A$2:$G$49,2,FALSE())</f>
        <v>30</v>
      </c>
      <c r="I1265" s="95" t="n">
        <f aca="false">VLOOKUP(E1265,'FWD Curves'!$A$3:$E$40,4,FALSE())</f>
        <v>2.99</v>
      </c>
      <c r="J1265" s="86" t="n">
        <f aca="false">(I1265-G1265)*H1265*F1265</f>
        <v>0</v>
      </c>
    </row>
    <row r="1266" customFormat="false" ht="12.75" hidden="false" customHeight="false" outlineLevel="0" collapsed="false">
      <c r="A1266" s="81" t="n">
        <v>37223</v>
      </c>
      <c r="B1266" s="81" t="s">
        <v>38</v>
      </c>
      <c r="C1266" s="81" t="s">
        <v>39</v>
      </c>
      <c r="D1266" s="83"/>
      <c r="E1266" s="23" t="n">
        <v>37438</v>
      </c>
      <c r="F1266" s="83" t="n">
        <v>2500</v>
      </c>
      <c r="G1266" s="84" t="n">
        <v>2.99</v>
      </c>
      <c r="H1266" s="94" t="n">
        <f aca="false">VLOOKUP(E1266,Calendar!$A$2:$G$49,2,FALSE())</f>
        <v>31</v>
      </c>
      <c r="I1266" s="95" t="n">
        <f aca="false">VLOOKUP(E1266,'FWD Curves'!$A$3:$E$40,4,FALSE())</f>
        <v>2.99</v>
      </c>
      <c r="J1266" s="86" t="n">
        <f aca="false">(I1266-G1266)*H1266*F1266</f>
        <v>0</v>
      </c>
    </row>
    <row r="1267" customFormat="false" ht="12.75" hidden="false" customHeight="false" outlineLevel="0" collapsed="false">
      <c r="A1267" s="81" t="n">
        <v>37223</v>
      </c>
      <c r="B1267" s="81" t="s">
        <v>38</v>
      </c>
      <c r="C1267" s="81" t="s">
        <v>39</v>
      </c>
      <c r="D1267" s="83"/>
      <c r="E1267" s="23" t="n">
        <v>37469</v>
      </c>
      <c r="F1267" s="83" t="n">
        <v>2500</v>
      </c>
      <c r="G1267" s="84" t="n">
        <v>2.99</v>
      </c>
      <c r="H1267" s="94" t="n">
        <f aca="false">VLOOKUP(E1267,Calendar!$A$2:$G$49,2,FALSE())</f>
        <v>31</v>
      </c>
      <c r="I1267" s="95" t="n">
        <f aca="false">VLOOKUP(E1267,'FWD Curves'!$A$3:$E$40,4,FALSE())</f>
        <v>2.99</v>
      </c>
      <c r="J1267" s="86" t="n">
        <f aca="false">(I1267-G1267)*H1267*F1267</f>
        <v>0</v>
      </c>
    </row>
    <row r="1268" customFormat="false" ht="12.75" hidden="false" customHeight="false" outlineLevel="0" collapsed="false">
      <c r="A1268" s="81" t="n">
        <v>37223</v>
      </c>
      <c r="B1268" s="81" t="s">
        <v>38</v>
      </c>
      <c r="C1268" s="81" t="s">
        <v>39</v>
      </c>
      <c r="D1268" s="83"/>
      <c r="E1268" s="23" t="n">
        <v>37500</v>
      </c>
      <c r="F1268" s="83" t="n">
        <v>2500</v>
      </c>
      <c r="G1268" s="84" t="n">
        <v>2.99</v>
      </c>
      <c r="H1268" s="94" t="n">
        <f aca="false">VLOOKUP(E1268,Calendar!$A$2:$G$49,2,FALSE())</f>
        <v>30</v>
      </c>
      <c r="I1268" s="95" t="n">
        <f aca="false">VLOOKUP(E1268,'FWD Curves'!$A$3:$E$40,4,FALSE())</f>
        <v>2.99</v>
      </c>
      <c r="J1268" s="86" t="n">
        <f aca="false">(I1268-G1268)*H1268*F1268</f>
        <v>0</v>
      </c>
    </row>
    <row r="1269" customFormat="false" ht="12.75" hidden="false" customHeight="false" outlineLevel="0" collapsed="false">
      <c r="A1269" s="81" t="n">
        <v>37223</v>
      </c>
      <c r="B1269" s="81" t="s">
        <v>38</v>
      </c>
      <c r="C1269" s="81" t="s">
        <v>39</v>
      </c>
      <c r="D1269" s="83"/>
      <c r="E1269" s="23" t="n">
        <v>37530</v>
      </c>
      <c r="F1269" s="83" t="n">
        <v>2500</v>
      </c>
      <c r="G1269" s="84" t="n">
        <v>2.99</v>
      </c>
      <c r="H1269" s="94" t="n">
        <f aca="false">VLOOKUP(E1269,Calendar!$A$2:$G$49,2,FALSE())</f>
        <v>31</v>
      </c>
      <c r="I1269" s="95" t="n">
        <f aca="false">VLOOKUP(E1269,'FWD Curves'!$A$3:$E$40,4,FALSE())</f>
        <v>2.99</v>
      </c>
      <c r="J1269" s="86" t="n">
        <f aca="false">(I1269-G1269)*H1269*F1269</f>
        <v>0</v>
      </c>
    </row>
    <row r="1270" customFormat="false" ht="12.75" hidden="false" customHeight="false" outlineLevel="0" collapsed="false">
      <c r="A1270" s="81" t="n">
        <v>37223</v>
      </c>
      <c r="B1270" s="81" t="s">
        <v>38</v>
      </c>
      <c r="C1270" s="81" t="s">
        <v>39</v>
      </c>
      <c r="D1270" s="83"/>
      <c r="E1270" s="23" t="n">
        <v>37347</v>
      </c>
      <c r="F1270" s="83" t="n">
        <v>5000</v>
      </c>
      <c r="G1270" s="84" t="n">
        <v>3.015</v>
      </c>
      <c r="H1270" s="94" t="n">
        <f aca="false">VLOOKUP(E1270,Calendar!$A$2:$G$49,2,FALSE())</f>
        <v>30</v>
      </c>
      <c r="I1270" s="95" t="n">
        <f aca="false">VLOOKUP(E1270,'FWD Curves'!$A$3:$E$40,4,FALSE())</f>
        <v>2.99</v>
      </c>
      <c r="J1270" s="86" t="n">
        <f aca="false">(I1270-G1270)*H1270*F1270</f>
        <v>-3749.99999999999</v>
      </c>
    </row>
    <row r="1271" customFormat="false" ht="12.75" hidden="false" customHeight="false" outlineLevel="0" collapsed="false">
      <c r="A1271" s="81" t="n">
        <v>37223</v>
      </c>
      <c r="B1271" s="81" t="s">
        <v>38</v>
      </c>
      <c r="C1271" s="81" t="s">
        <v>39</v>
      </c>
      <c r="D1271" s="83"/>
      <c r="E1271" s="23" t="n">
        <v>37377</v>
      </c>
      <c r="F1271" s="83" t="n">
        <v>5000</v>
      </c>
      <c r="G1271" s="84" t="n">
        <v>3.015</v>
      </c>
      <c r="H1271" s="94" t="n">
        <f aca="false">VLOOKUP(E1271,Calendar!$A$2:$G$49,2,FALSE())</f>
        <v>31</v>
      </c>
      <c r="I1271" s="95" t="n">
        <f aca="false">VLOOKUP(E1271,'FWD Curves'!$A$3:$E$40,4,FALSE())</f>
        <v>2.99</v>
      </c>
      <c r="J1271" s="86" t="n">
        <f aca="false">(I1271-G1271)*H1271*F1271</f>
        <v>-3874.99999999999</v>
      </c>
    </row>
    <row r="1272" customFormat="false" ht="12.75" hidden="false" customHeight="false" outlineLevel="0" collapsed="false">
      <c r="A1272" s="81" t="n">
        <v>37223</v>
      </c>
      <c r="B1272" s="81" t="s">
        <v>38</v>
      </c>
      <c r="C1272" s="81" t="s">
        <v>39</v>
      </c>
      <c r="D1272" s="83"/>
      <c r="E1272" s="23" t="n">
        <v>37408</v>
      </c>
      <c r="F1272" s="83" t="n">
        <v>5000</v>
      </c>
      <c r="G1272" s="84" t="n">
        <v>3.015</v>
      </c>
      <c r="H1272" s="94" t="n">
        <f aca="false">VLOOKUP(E1272,Calendar!$A$2:$G$49,2,FALSE())</f>
        <v>30</v>
      </c>
      <c r="I1272" s="95" t="n">
        <f aca="false">VLOOKUP(E1272,'FWD Curves'!$A$3:$E$40,4,FALSE())</f>
        <v>2.99</v>
      </c>
      <c r="J1272" s="86" t="n">
        <f aca="false">(I1272-G1272)*H1272*F1272</f>
        <v>-3749.99999999999</v>
      </c>
    </row>
    <row r="1273" customFormat="false" ht="12.75" hidden="false" customHeight="false" outlineLevel="0" collapsed="false">
      <c r="A1273" s="81" t="n">
        <v>37223</v>
      </c>
      <c r="B1273" s="81" t="s">
        <v>38</v>
      </c>
      <c r="C1273" s="81" t="s">
        <v>39</v>
      </c>
      <c r="D1273" s="83"/>
      <c r="E1273" s="23" t="n">
        <v>37438</v>
      </c>
      <c r="F1273" s="83" t="n">
        <v>5000</v>
      </c>
      <c r="G1273" s="84" t="n">
        <v>3.015</v>
      </c>
      <c r="H1273" s="94" t="n">
        <f aca="false">VLOOKUP(E1273,Calendar!$A$2:$G$49,2,FALSE())</f>
        <v>31</v>
      </c>
      <c r="I1273" s="95" t="n">
        <f aca="false">VLOOKUP(E1273,'FWD Curves'!$A$3:$E$40,4,FALSE())</f>
        <v>2.99</v>
      </c>
      <c r="J1273" s="86" t="n">
        <f aca="false">(I1273-G1273)*H1273*F1273</f>
        <v>-3874.99999999999</v>
      </c>
    </row>
    <row r="1274" customFormat="false" ht="12.75" hidden="false" customHeight="false" outlineLevel="0" collapsed="false">
      <c r="A1274" s="81" t="n">
        <v>37223</v>
      </c>
      <c r="B1274" s="81" t="s">
        <v>38</v>
      </c>
      <c r="C1274" s="81" t="s">
        <v>39</v>
      </c>
      <c r="D1274" s="83"/>
      <c r="E1274" s="23" t="n">
        <v>37469</v>
      </c>
      <c r="F1274" s="83" t="n">
        <v>5000</v>
      </c>
      <c r="G1274" s="84" t="n">
        <v>3.015</v>
      </c>
      <c r="H1274" s="94" t="n">
        <f aca="false">VLOOKUP(E1274,Calendar!$A$2:$G$49,2,FALSE())</f>
        <v>31</v>
      </c>
      <c r="I1274" s="95" t="n">
        <f aca="false">VLOOKUP(E1274,'FWD Curves'!$A$3:$E$40,4,FALSE())</f>
        <v>2.99</v>
      </c>
      <c r="J1274" s="86" t="n">
        <f aca="false">(I1274-G1274)*H1274*F1274</f>
        <v>-3874.99999999999</v>
      </c>
    </row>
    <row r="1275" customFormat="false" ht="12.75" hidden="false" customHeight="false" outlineLevel="0" collapsed="false">
      <c r="A1275" s="81" t="n">
        <v>37223</v>
      </c>
      <c r="B1275" s="81" t="s">
        <v>38</v>
      </c>
      <c r="C1275" s="81" t="s">
        <v>39</v>
      </c>
      <c r="D1275" s="83"/>
      <c r="E1275" s="23" t="n">
        <v>37500</v>
      </c>
      <c r="F1275" s="83" t="n">
        <v>5000</v>
      </c>
      <c r="G1275" s="84" t="n">
        <v>3.015</v>
      </c>
      <c r="H1275" s="94" t="n">
        <f aca="false">VLOOKUP(E1275,Calendar!$A$2:$G$49,2,FALSE())</f>
        <v>30</v>
      </c>
      <c r="I1275" s="95" t="n">
        <f aca="false">VLOOKUP(E1275,'FWD Curves'!$A$3:$E$40,4,FALSE())</f>
        <v>2.99</v>
      </c>
      <c r="J1275" s="86" t="n">
        <f aca="false">(I1275-G1275)*H1275*F1275</f>
        <v>-3749.99999999999</v>
      </c>
    </row>
    <row r="1276" customFormat="false" ht="12.75" hidden="false" customHeight="false" outlineLevel="0" collapsed="false">
      <c r="A1276" s="81" t="n">
        <v>37223</v>
      </c>
      <c r="B1276" s="81" t="s">
        <v>38</v>
      </c>
      <c r="C1276" s="81" t="s">
        <v>39</v>
      </c>
      <c r="D1276" s="83"/>
      <c r="E1276" s="23" t="n">
        <v>37530</v>
      </c>
      <c r="F1276" s="83" t="n">
        <v>5000</v>
      </c>
      <c r="G1276" s="84" t="n">
        <v>3.015</v>
      </c>
      <c r="H1276" s="94" t="n">
        <f aca="false">VLOOKUP(E1276,Calendar!$A$2:$G$49,2,FALSE())</f>
        <v>31</v>
      </c>
      <c r="I1276" s="95" t="n">
        <f aca="false">VLOOKUP(E1276,'FWD Curves'!$A$3:$E$40,4,FALSE())</f>
        <v>2.99</v>
      </c>
      <c r="J1276" s="86" t="n">
        <f aca="false">(I1276-G1276)*H1276*F1276</f>
        <v>-3874.99999999999</v>
      </c>
    </row>
    <row r="1277" customFormat="false" ht="12.75" hidden="false" customHeight="false" outlineLevel="0" collapsed="false">
      <c r="D1277" s="83"/>
    </row>
    <row r="1278" customFormat="false" ht="12.75" hidden="false" customHeight="false" outlineLevel="0" collapsed="false">
      <c r="D1278" s="83"/>
    </row>
    <row r="1279" customFormat="false" ht="12.75" hidden="false" customHeight="false" outlineLevel="0" collapsed="false">
      <c r="D1279" s="83"/>
    </row>
    <row r="1280" customFormat="false" ht="12.75" hidden="false" customHeight="false" outlineLevel="0" collapsed="false">
      <c r="D1280" s="83"/>
    </row>
    <row r="1281" customFormat="false" ht="12.75" hidden="false" customHeight="false" outlineLevel="0" collapsed="false">
      <c r="D1281" s="83"/>
    </row>
    <row r="1282" customFormat="false" ht="12.75" hidden="false" customHeight="false" outlineLevel="0" collapsed="false">
      <c r="D1282" s="83"/>
    </row>
    <row r="1283" customFormat="false" ht="12.75" hidden="false" customHeight="false" outlineLevel="0" collapsed="false">
      <c r="D1283" s="83"/>
    </row>
    <row r="1284" customFormat="false" ht="12.75" hidden="false" customHeight="false" outlineLevel="0" collapsed="false">
      <c r="D1284" s="83"/>
    </row>
    <row r="1285" customFormat="false" ht="12.75" hidden="false" customHeight="false" outlineLevel="0" collapsed="false">
      <c r="D1285" s="83"/>
    </row>
    <row r="1286" customFormat="false" ht="12.75" hidden="false" customHeight="false" outlineLevel="0" collapsed="false">
      <c r="D1286" s="83"/>
    </row>
    <row r="1287" customFormat="false" ht="12.75" hidden="false" customHeight="false" outlineLevel="0" collapsed="false">
      <c r="D1287" s="83"/>
    </row>
    <row r="1288" customFormat="false" ht="12.75" hidden="false" customHeight="false" outlineLevel="0" collapsed="false">
      <c r="D1288" s="83"/>
    </row>
    <row r="1289" customFormat="false" ht="12.75" hidden="false" customHeight="false" outlineLevel="0" collapsed="false">
      <c r="D1289" s="83"/>
    </row>
    <row r="1290" customFormat="false" ht="12.75" hidden="false" customHeight="false" outlineLevel="0" collapsed="false">
      <c r="D1290" s="83"/>
    </row>
    <row r="1291" customFormat="false" ht="12.75" hidden="false" customHeight="false" outlineLevel="0" collapsed="false">
      <c r="D1291" s="83"/>
    </row>
    <row r="1292" customFormat="false" ht="12.75" hidden="false" customHeight="false" outlineLevel="0" collapsed="false">
      <c r="D1292" s="83"/>
    </row>
    <row r="1293" customFormat="false" ht="12.75" hidden="false" customHeight="false" outlineLevel="0" collapsed="false">
      <c r="D1293" s="83"/>
    </row>
    <row r="1294" customFormat="false" ht="12.75" hidden="false" customHeight="false" outlineLevel="0" collapsed="false">
      <c r="D1294" s="83"/>
    </row>
    <row r="1295" customFormat="false" ht="12.75" hidden="false" customHeight="false" outlineLevel="0" collapsed="false">
      <c r="D1295" s="83"/>
    </row>
    <row r="1296" customFormat="false" ht="12.75" hidden="false" customHeight="false" outlineLevel="0" collapsed="false">
      <c r="D1296" s="83"/>
    </row>
    <row r="1297" customFormat="false" ht="12.75" hidden="false" customHeight="false" outlineLevel="0" collapsed="false">
      <c r="D1297" s="83"/>
    </row>
    <row r="1298" customFormat="false" ht="12.75" hidden="false" customHeight="false" outlineLevel="0" collapsed="false">
      <c r="D1298" s="83"/>
    </row>
    <row r="1299" customFormat="false" ht="12.75" hidden="false" customHeight="false" outlineLevel="0" collapsed="false">
      <c r="D1299" s="83"/>
    </row>
    <row r="1300" customFormat="false" ht="12.75" hidden="false" customHeight="false" outlineLevel="0" collapsed="false">
      <c r="D1300" s="83"/>
    </row>
    <row r="1301" customFormat="false" ht="12.75" hidden="false" customHeight="false" outlineLevel="0" collapsed="false">
      <c r="D1301" s="83"/>
    </row>
    <row r="1302" customFormat="false" ht="12.75" hidden="false" customHeight="false" outlineLevel="0" collapsed="false">
      <c r="D1302" s="83"/>
    </row>
    <row r="1303" customFormat="false" ht="12.75" hidden="false" customHeight="false" outlineLevel="0" collapsed="false">
      <c r="D1303" s="83"/>
    </row>
    <row r="1304" customFormat="false" ht="12.75" hidden="false" customHeight="false" outlineLevel="0" collapsed="false">
      <c r="D1304" s="83"/>
    </row>
    <row r="1305" customFormat="false" ht="12.75" hidden="false" customHeight="false" outlineLevel="0" collapsed="false">
      <c r="D1305" s="83"/>
    </row>
    <row r="1306" customFormat="false" ht="12.75" hidden="false" customHeight="false" outlineLevel="0" collapsed="false">
      <c r="D1306" s="83"/>
    </row>
    <row r="1307" customFormat="false" ht="12.75" hidden="false" customHeight="false" outlineLevel="0" collapsed="false">
      <c r="D1307" s="83"/>
    </row>
    <row r="1308" customFormat="false" ht="12.75" hidden="false" customHeight="false" outlineLevel="0" collapsed="false">
      <c r="D1308" s="83"/>
    </row>
    <row r="1309" customFormat="false" ht="12.75" hidden="false" customHeight="false" outlineLevel="0" collapsed="false">
      <c r="D1309" s="83"/>
    </row>
    <row r="1310" customFormat="false" ht="12.75" hidden="false" customHeight="false" outlineLevel="0" collapsed="false">
      <c r="D1310" s="83"/>
    </row>
    <row r="1311" customFormat="false" ht="12.75" hidden="false" customHeight="false" outlineLevel="0" collapsed="false">
      <c r="D1311" s="83"/>
    </row>
    <row r="1312" customFormat="false" ht="12.75" hidden="false" customHeight="false" outlineLevel="0" collapsed="false">
      <c r="D1312" s="83"/>
    </row>
    <row r="1313" customFormat="false" ht="12.75" hidden="false" customHeight="false" outlineLevel="0" collapsed="false">
      <c r="D1313" s="83"/>
    </row>
    <row r="1314" customFormat="false" ht="12.75" hidden="false" customHeight="false" outlineLevel="0" collapsed="false">
      <c r="D1314" s="83"/>
    </row>
    <row r="1315" customFormat="false" ht="12.75" hidden="false" customHeight="false" outlineLevel="0" collapsed="false">
      <c r="D1315" s="83"/>
    </row>
    <row r="1316" customFormat="false" ht="12.75" hidden="false" customHeight="false" outlineLevel="0" collapsed="false">
      <c r="D1316" s="83"/>
    </row>
    <row r="1317" customFormat="false" ht="12.75" hidden="false" customHeight="false" outlineLevel="0" collapsed="false">
      <c r="D1317" s="83"/>
    </row>
    <row r="1318" customFormat="false" ht="12.75" hidden="false" customHeight="false" outlineLevel="0" collapsed="false">
      <c r="D1318" s="83"/>
    </row>
    <row r="1319" customFormat="false" ht="12.75" hidden="false" customHeight="false" outlineLevel="0" collapsed="false">
      <c r="D1319" s="83"/>
    </row>
    <row r="1320" customFormat="false" ht="12.75" hidden="false" customHeight="false" outlineLevel="0" collapsed="false">
      <c r="D1320" s="83"/>
    </row>
    <row r="1321" customFormat="false" ht="12.75" hidden="false" customHeight="false" outlineLevel="0" collapsed="false">
      <c r="D1321" s="83"/>
    </row>
    <row r="1322" customFormat="false" ht="12.75" hidden="false" customHeight="false" outlineLevel="0" collapsed="false">
      <c r="D1322" s="83"/>
    </row>
    <row r="1323" customFormat="false" ht="12.75" hidden="false" customHeight="false" outlineLevel="0" collapsed="false">
      <c r="D1323" s="83"/>
    </row>
    <row r="1324" customFormat="false" ht="12.75" hidden="false" customHeight="false" outlineLevel="0" collapsed="false">
      <c r="D1324" s="83"/>
    </row>
    <row r="1325" customFormat="false" ht="12.75" hidden="false" customHeight="false" outlineLevel="0" collapsed="false">
      <c r="D1325" s="83"/>
    </row>
    <row r="1326" customFormat="false" ht="12.75" hidden="false" customHeight="false" outlineLevel="0" collapsed="false">
      <c r="D1326" s="83"/>
    </row>
    <row r="1327" customFormat="false" ht="12.75" hidden="false" customHeight="false" outlineLevel="0" collapsed="false">
      <c r="D1327" s="83"/>
    </row>
    <row r="1328" customFormat="false" ht="12.75" hidden="false" customHeight="false" outlineLevel="0" collapsed="false">
      <c r="D1328" s="83"/>
    </row>
    <row r="1329" customFormat="false" ht="12.75" hidden="false" customHeight="false" outlineLevel="0" collapsed="false">
      <c r="D1329" s="83"/>
    </row>
    <row r="1330" customFormat="false" ht="12.75" hidden="false" customHeight="false" outlineLevel="0" collapsed="false">
      <c r="D1330" s="83"/>
    </row>
    <row r="1331" customFormat="false" ht="12.75" hidden="false" customHeight="false" outlineLevel="0" collapsed="false">
      <c r="D1331" s="83"/>
    </row>
    <row r="1332" customFormat="false" ht="12.75" hidden="false" customHeight="false" outlineLevel="0" collapsed="false">
      <c r="D1332" s="83"/>
    </row>
    <row r="1333" customFormat="false" ht="12.75" hidden="false" customHeight="false" outlineLevel="0" collapsed="false">
      <c r="D1333" s="83"/>
    </row>
    <row r="1334" customFormat="false" ht="12.75" hidden="false" customHeight="false" outlineLevel="0" collapsed="false">
      <c r="D1334" s="83"/>
    </row>
    <row r="1335" customFormat="false" ht="12.75" hidden="false" customHeight="false" outlineLevel="0" collapsed="false">
      <c r="D1335" s="83"/>
    </row>
    <row r="1336" customFormat="false" ht="12.75" hidden="false" customHeight="false" outlineLevel="0" collapsed="false">
      <c r="D1336" s="83"/>
    </row>
    <row r="1337" customFormat="false" ht="12.75" hidden="false" customHeight="false" outlineLevel="0" collapsed="false">
      <c r="D1337" s="83"/>
    </row>
    <row r="1338" customFormat="false" ht="12.75" hidden="false" customHeight="false" outlineLevel="0" collapsed="false">
      <c r="D1338" s="83"/>
    </row>
    <row r="1339" customFormat="false" ht="12.75" hidden="false" customHeight="false" outlineLevel="0" collapsed="false">
      <c r="D1339" s="83"/>
    </row>
    <row r="1340" customFormat="false" ht="12.75" hidden="false" customHeight="false" outlineLevel="0" collapsed="false">
      <c r="D1340" s="83"/>
    </row>
    <row r="1341" customFormat="false" ht="12.75" hidden="false" customHeight="false" outlineLevel="0" collapsed="false">
      <c r="D1341" s="83"/>
    </row>
    <row r="1342" customFormat="false" ht="12.75" hidden="false" customHeight="false" outlineLevel="0" collapsed="false">
      <c r="D1342" s="83"/>
    </row>
    <row r="1343" customFormat="false" ht="12.75" hidden="false" customHeight="false" outlineLevel="0" collapsed="false">
      <c r="D1343" s="83"/>
    </row>
    <row r="1344" customFormat="false" ht="12.75" hidden="false" customHeight="false" outlineLevel="0" collapsed="false">
      <c r="D1344" s="83"/>
    </row>
    <row r="1345" customFormat="false" ht="12.75" hidden="false" customHeight="false" outlineLevel="0" collapsed="false">
      <c r="D1345" s="83"/>
    </row>
    <row r="1346" customFormat="false" ht="12.75" hidden="false" customHeight="false" outlineLevel="0" collapsed="false">
      <c r="D1346" s="83"/>
    </row>
    <row r="1347" customFormat="false" ht="12.75" hidden="false" customHeight="false" outlineLevel="0" collapsed="false">
      <c r="D1347" s="83"/>
    </row>
    <row r="1348" customFormat="false" ht="12.75" hidden="false" customHeight="false" outlineLevel="0" collapsed="false">
      <c r="D1348" s="83"/>
    </row>
    <row r="1349" customFormat="false" ht="12.75" hidden="false" customHeight="false" outlineLevel="0" collapsed="false">
      <c r="D1349" s="83"/>
    </row>
    <row r="1350" customFormat="false" ht="12.75" hidden="false" customHeight="false" outlineLevel="0" collapsed="false">
      <c r="D1350" s="83"/>
    </row>
    <row r="1351" customFormat="false" ht="12.75" hidden="false" customHeight="false" outlineLevel="0" collapsed="false">
      <c r="D1351" s="83"/>
    </row>
    <row r="1352" customFormat="false" ht="12.75" hidden="false" customHeight="false" outlineLevel="0" collapsed="false">
      <c r="D1352" s="83"/>
    </row>
    <row r="1353" customFormat="false" ht="12.75" hidden="false" customHeight="false" outlineLevel="0" collapsed="false">
      <c r="D1353" s="83"/>
    </row>
    <row r="1354" customFormat="false" ht="12.75" hidden="false" customHeight="false" outlineLevel="0" collapsed="false">
      <c r="D1354" s="83"/>
    </row>
    <row r="1355" customFormat="false" ht="12.75" hidden="false" customHeight="false" outlineLevel="0" collapsed="false">
      <c r="D1355" s="83"/>
    </row>
    <row r="1356" customFormat="false" ht="12.75" hidden="false" customHeight="false" outlineLevel="0" collapsed="false">
      <c r="D1356" s="83"/>
    </row>
    <row r="1357" customFormat="false" ht="12.75" hidden="false" customHeight="false" outlineLevel="0" collapsed="false">
      <c r="D1357" s="83"/>
    </row>
    <row r="1358" customFormat="false" ht="12.75" hidden="false" customHeight="false" outlineLevel="0" collapsed="false">
      <c r="D1358" s="83"/>
    </row>
    <row r="1359" customFormat="false" ht="12.75" hidden="false" customHeight="false" outlineLevel="0" collapsed="false">
      <c r="D1359" s="83"/>
    </row>
    <row r="1360" customFormat="false" ht="12.75" hidden="false" customHeight="false" outlineLevel="0" collapsed="false">
      <c r="D1360" s="83"/>
    </row>
    <row r="1361" customFormat="false" ht="12.75" hidden="false" customHeight="false" outlineLevel="0" collapsed="false">
      <c r="D1361" s="83"/>
    </row>
    <row r="1362" customFormat="false" ht="12.75" hidden="false" customHeight="false" outlineLevel="0" collapsed="false">
      <c r="D1362" s="83"/>
    </row>
    <row r="1363" customFormat="false" ht="12.75" hidden="false" customHeight="false" outlineLevel="0" collapsed="false">
      <c r="D1363" s="83"/>
    </row>
    <row r="1364" customFormat="false" ht="12.75" hidden="false" customHeight="false" outlineLevel="0" collapsed="false">
      <c r="D1364" s="83"/>
    </row>
    <row r="1365" customFormat="false" ht="12.75" hidden="false" customHeight="false" outlineLevel="0" collapsed="false">
      <c r="D1365" s="83"/>
    </row>
    <row r="1366" customFormat="false" ht="12.75" hidden="false" customHeight="false" outlineLevel="0" collapsed="false">
      <c r="D1366" s="83"/>
    </row>
    <row r="1367" customFormat="false" ht="12.75" hidden="false" customHeight="false" outlineLevel="0" collapsed="false">
      <c r="D1367" s="83"/>
    </row>
    <row r="1368" customFormat="false" ht="12.75" hidden="false" customHeight="false" outlineLevel="0" collapsed="false">
      <c r="D1368" s="83"/>
    </row>
    <row r="1369" customFormat="false" ht="12.75" hidden="false" customHeight="false" outlineLevel="0" collapsed="false">
      <c r="D1369" s="83"/>
    </row>
    <row r="1370" customFormat="false" ht="12.75" hidden="false" customHeight="false" outlineLevel="0" collapsed="false">
      <c r="D1370" s="83"/>
    </row>
    <row r="1371" customFormat="false" ht="12.75" hidden="false" customHeight="false" outlineLevel="0" collapsed="false">
      <c r="D1371" s="83"/>
    </row>
    <row r="1372" customFormat="false" ht="12.75" hidden="false" customHeight="false" outlineLevel="0" collapsed="false">
      <c r="D1372" s="83"/>
    </row>
    <row r="1373" customFormat="false" ht="12.75" hidden="false" customHeight="false" outlineLevel="0" collapsed="false">
      <c r="D1373" s="83"/>
    </row>
    <row r="1374" customFormat="false" ht="12.75" hidden="false" customHeight="false" outlineLevel="0" collapsed="false">
      <c r="D1374" s="83"/>
    </row>
    <row r="1375" customFormat="false" ht="12.75" hidden="false" customHeight="false" outlineLevel="0" collapsed="false">
      <c r="D1375" s="83"/>
    </row>
    <row r="1376" customFormat="false" ht="12.75" hidden="false" customHeight="false" outlineLevel="0" collapsed="false">
      <c r="D1376" s="83"/>
    </row>
    <row r="1377" customFormat="false" ht="12.75" hidden="false" customHeight="false" outlineLevel="0" collapsed="false">
      <c r="D1377" s="83"/>
    </row>
    <row r="1378" customFormat="false" ht="12.75" hidden="false" customHeight="false" outlineLevel="0" collapsed="false">
      <c r="D1378" s="83"/>
    </row>
    <row r="1379" customFormat="false" ht="12.75" hidden="false" customHeight="false" outlineLevel="0" collapsed="false">
      <c r="D1379" s="83"/>
    </row>
    <row r="1380" customFormat="false" ht="12.75" hidden="false" customHeight="false" outlineLevel="0" collapsed="false">
      <c r="D1380" s="83"/>
    </row>
    <row r="1381" customFormat="false" ht="12.75" hidden="false" customHeight="false" outlineLevel="0" collapsed="false">
      <c r="D1381" s="83"/>
    </row>
    <row r="1382" customFormat="false" ht="12.75" hidden="false" customHeight="false" outlineLevel="0" collapsed="false">
      <c r="D1382" s="83"/>
    </row>
    <row r="1383" customFormat="false" ht="12.75" hidden="false" customHeight="false" outlineLevel="0" collapsed="false">
      <c r="D1383" s="83"/>
    </row>
    <row r="1384" customFormat="false" ht="12.75" hidden="false" customHeight="false" outlineLevel="0" collapsed="false">
      <c r="D1384" s="83"/>
    </row>
    <row r="1385" customFormat="false" ht="12.75" hidden="false" customHeight="false" outlineLevel="0" collapsed="false">
      <c r="D1385" s="83"/>
    </row>
    <row r="1386" customFormat="false" ht="12.75" hidden="false" customHeight="false" outlineLevel="0" collapsed="false">
      <c r="D1386" s="83"/>
    </row>
    <row r="1387" customFormat="false" ht="12.75" hidden="false" customHeight="false" outlineLevel="0" collapsed="false">
      <c r="D1387" s="83"/>
    </row>
    <row r="1388" customFormat="false" ht="12.75" hidden="false" customHeight="false" outlineLevel="0" collapsed="false">
      <c r="D1388" s="83"/>
    </row>
    <row r="1389" customFormat="false" ht="12.75" hidden="false" customHeight="false" outlineLevel="0" collapsed="false">
      <c r="D1389" s="83"/>
    </row>
    <row r="1390" customFormat="false" ht="12.75" hidden="false" customHeight="false" outlineLevel="0" collapsed="false">
      <c r="D1390" s="83"/>
    </row>
    <row r="1391" customFormat="false" ht="12.75" hidden="false" customHeight="false" outlineLevel="0" collapsed="false">
      <c r="D1391" s="83"/>
    </row>
    <row r="1392" customFormat="false" ht="12.75" hidden="false" customHeight="false" outlineLevel="0" collapsed="false">
      <c r="D1392" s="83"/>
    </row>
    <row r="1393" customFormat="false" ht="12.75" hidden="false" customHeight="false" outlineLevel="0" collapsed="false">
      <c r="D1393" s="83"/>
    </row>
    <row r="1394" customFormat="false" ht="12.75" hidden="false" customHeight="false" outlineLevel="0" collapsed="false">
      <c r="D1394" s="83"/>
    </row>
    <row r="1395" customFormat="false" ht="12.75" hidden="false" customHeight="false" outlineLevel="0" collapsed="false">
      <c r="D1395" s="83"/>
    </row>
    <row r="1396" customFormat="false" ht="12.75" hidden="false" customHeight="false" outlineLevel="0" collapsed="false">
      <c r="D1396" s="83"/>
    </row>
    <row r="1397" customFormat="false" ht="12.75" hidden="false" customHeight="false" outlineLevel="0" collapsed="false">
      <c r="D1397" s="83"/>
    </row>
    <row r="1398" customFormat="false" ht="12.75" hidden="false" customHeight="false" outlineLevel="0" collapsed="false">
      <c r="D1398" s="83"/>
    </row>
    <row r="1399" customFormat="false" ht="12.75" hidden="false" customHeight="false" outlineLevel="0" collapsed="false">
      <c r="D1399" s="83"/>
    </row>
    <row r="1400" customFormat="false" ht="12.75" hidden="false" customHeight="false" outlineLevel="0" collapsed="false">
      <c r="D1400" s="83"/>
    </row>
    <row r="1401" customFormat="false" ht="12.75" hidden="false" customHeight="false" outlineLevel="0" collapsed="false">
      <c r="D1401" s="83"/>
    </row>
    <row r="1402" customFormat="false" ht="12.75" hidden="false" customHeight="false" outlineLevel="0" collapsed="false">
      <c r="D1402" s="83"/>
    </row>
    <row r="1403" customFormat="false" ht="12.75" hidden="false" customHeight="false" outlineLevel="0" collapsed="false">
      <c r="D1403" s="83"/>
    </row>
    <row r="1404" customFormat="false" ht="12.75" hidden="false" customHeight="false" outlineLevel="0" collapsed="false">
      <c r="D1404" s="83"/>
    </row>
    <row r="1405" customFormat="false" ht="12.75" hidden="false" customHeight="false" outlineLevel="0" collapsed="false">
      <c r="D1405" s="83"/>
    </row>
    <row r="1406" customFormat="false" ht="12.75" hidden="false" customHeight="false" outlineLevel="0" collapsed="false">
      <c r="D1406" s="83"/>
    </row>
    <row r="1407" customFormat="false" ht="12.75" hidden="false" customHeight="false" outlineLevel="0" collapsed="false">
      <c r="D1407" s="83"/>
    </row>
    <row r="1408" customFormat="false" ht="12.75" hidden="false" customHeight="false" outlineLevel="0" collapsed="false">
      <c r="D1408" s="83"/>
    </row>
    <row r="1409" customFormat="false" ht="12.75" hidden="false" customHeight="false" outlineLevel="0" collapsed="false">
      <c r="D1409" s="83"/>
    </row>
    <row r="1410" customFormat="false" ht="12.75" hidden="false" customHeight="false" outlineLevel="0" collapsed="false">
      <c r="D1410" s="83"/>
    </row>
    <row r="1411" customFormat="false" ht="12.75" hidden="false" customHeight="false" outlineLevel="0" collapsed="false">
      <c r="D1411" s="83"/>
    </row>
    <row r="1412" customFormat="false" ht="12.75" hidden="false" customHeight="false" outlineLevel="0" collapsed="false">
      <c r="D1412" s="83"/>
    </row>
    <row r="1413" customFormat="false" ht="12.75" hidden="false" customHeight="false" outlineLevel="0" collapsed="false">
      <c r="D1413" s="83"/>
    </row>
    <row r="1414" customFormat="false" ht="12.75" hidden="false" customHeight="false" outlineLevel="0" collapsed="false">
      <c r="D1414" s="83"/>
    </row>
    <row r="1415" customFormat="false" ht="12.75" hidden="false" customHeight="false" outlineLevel="0" collapsed="false">
      <c r="D1415" s="83"/>
    </row>
    <row r="1416" customFormat="false" ht="12.75" hidden="false" customHeight="false" outlineLevel="0" collapsed="false">
      <c r="D1416" s="83"/>
    </row>
    <row r="1417" customFormat="false" ht="12.75" hidden="false" customHeight="false" outlineLevel="0" collapsed="false">
      <c r="D1417" s="83"/>
    </row>
    <row r="1418" customFormat="false" ht="12.75" hidden="false" customHeight="false" outlineLevel="0" collapsed="false">
      <c r="D1418" s="83"/>
    </row>
    <row r="1419" customFormat="false" ht="12.75" hidden="false" customHeight="false" outlineLevel="0" collapsed="false">
      <c r="D1419" s="83"/>
    </row>
    <row r="1420" customFormat="false" ht="12.75" hidden="false" customHeight="false" outlineLevel="0" collapsed="false">
      <c r="D1420" s="83"/>
    </row>
    <row r="1421" customFormat="false" ht="12.75" hidden="false" customHeight="false" outlineLevel="0" collapsed="false">
      <c r="D1421" s="83"/>
    </row>
    <row r="1422" customFormat="false" ht="12.75" hidden="false" customHeight="false" outlineLevel="0" collapsed="false">
      <c r="D1422" s="83"/>
    </row>
    <row r="1423" customFormat="false" ht="12.75" hidden="false" customHeight="false" outlineLevel="0" collapsed="false">
      <c r="D1423" s="83"/>
    </row>
    <row r="1424" customFormat="false" ht="12.75" hidden="false" customHeight="false" outlineLevel="0" collapsed="false">
      <c r="D1424" s="83"/>
    </row>
    <row r="1425" customFormat="false" ht="12.75" hidden="false" customHeight="false" outlineLevel="0" collapsed="false">
      <c r="D1425" s="83"/>
    </row>
    <row r="1426" customFormat="false" ht="12.75" hidden="false" customHeight="false" outlineLevel="0" collapsed="false">
      <c r="D1426" s="83"/>
    </row>
    <row r="1427" customFormat="false" ht="12.75" hidden="false" customHeight="false" outlineLevel="0" collapsed="false">
      <c r="D1427" s="83"/>
    </row>
    <row r="1428" customFormat="false" ht="12.75" hidden="false" customHeight="false" outlineLevel="0" collapsed="false">
      <c r="D1428" s="83"/>
    </row>
    <row r="1429" customFormat="false" ht="12.75" hidden="false" customHeight="false" outlineLevel="0" collapsed="false">
      <c r="D1429" s="83"/>
    </row>
    <row r="1430" customFormat="false" ht="12.75" hidden="false" customHeight="false" outlineLevel="0" collapsed="false">
      <c r="D1430" s="83"/>
    </row>
    <row r="1431" customFormat="false" ht="12.75" hidden="false" customHeight="false" outlineLevel="0" collapsed="false">
      <c r="D1431" s="83"/>
    </row>
    <row r="1432" customFormat="false" ht="12.75" hidden="false" customHeight="false" outlineLevel="0" collapsed="false">
      <c r="D1432" s="83"/>
    </row>
    <row r="1433" customFormat="false" ht="12.75" hidden="false" customHeight="false" outlineLevel="0" collapsed="false">
      <c r="D1433" s="83"/>
    </row>
    <row r="1434" customFormat="false" ht="12.75" hidden="false" customHeight="false" outlineLevel="0" collapsed="false">
      <c r="D1434" s="83"/>
    </row>
    <row r="1435" customFormat="false" ht="12.75" hidden="false" customHeight="false" outlineLevel="0" collapsed="false">
      <c r="D1435" s="83"/>
    </row>
    <row r="1436" customFormat="false" ht="12.75" hidden="false" customHeight="false" outlineLevel="0" collapsed="false">
      <c r="D1436" s="83"/>
    </row>
    <row r="1437" customFormat="false" ht="12.75" hidden="false" customHeight="false" outlineLevel="0" collapsed="false">
      <c r="D1437" s="83"/>
    </row>
    <row r="1438" customFormat="false" ht="12.75" hidden="false" customHeight="false" outlineLevel="0" collapsed="false">
      <c r="D1438" s="83"/>
    </row>
    <row r="1439" customFormat="false" ht="12.75" hidden="false" customHeight="false" outlineLevel="0" collapsed="false">
      <c r="D1439" s="83"/>
    </row>
    <row r="1440" customFormat="false" ht="12.75" hidden="false" customHeight="false" outlineLevel="0" collapsed="false">
      <c r="D1440" s="83"/>
    </row>
    <row r="1441" customFormat="false" ht="12.75" hidden="false" customHeight="false" outlineLevel="0" collapsed="false">
      <c r="D1441" s="83"/>
    </row>
    <row r="1442" customFormat="false" ht="12.75" hidden="false" customHeight="false" outlineLevel="0" collapsed="false">
      <c r="D1442" s="83"/>
    </row>
    <row r="1443" customFormat="false" ht="12.75" hidden="false" customHeight="false" outlineLevel="0" collapsed="false">
      <c r="D1443" s="83"/>
    </row>
    <row r="1444" customFormat="false" ht="12.75" hidden="false" customHeight="false" outlineLevel="0" collapsed="false">
      <c r="D1444" s="83"/>
    </row>
    <row r="1445" customFormat="false" ht="12.75" hidden="false" customHeight="false" outlineLevel="0" collapsed="false">
      <c r="D1445" s="83"/>
    </row>
    <row r="1446" customFormat="false" ht="12.75" hidden="false" customHeight="false" outlineLevel="0" collapsed="false">
      <c r="D1446" s="83"/>
    </row>
    <row r="1447" customFormat="false" ht="12.75" hidden="false" customHeight="false" outlineLevel="0" collapsed="false">
      <c r="D1447" s="83"/>
    </row>
    <row r="1448" customFormat="false" ht="12.75" hidden="false" customHeight="false" outlineLevel="0" collapsed="false">
      <c r="D1448" s="83"/>
    </row>
    <row r="1449" customFormat="false" ht="12.75" hidden="false" customHeight="false" outlineLevel="0" collapsed="false">
      <c r="D1449" s="83"/>
    </row>
    <row r="1450" customFormat="false" ht="12.75" hidden="false" customHeight="false" outlineLevel="0" collapsed="false">
      <c r="D1450" s="83"/>
    </row>
    <row r="1451" customFormat="false" ht="12.75" hidden="false" customHeight="false" outlineLevel="0" collapsed="false">
      <c r="D1451" s="83"/>
    </row>
    <row r="1452" customFormat="false" ht="12.75" hidden="false" customHeight="false" outlineLevel="0" collapsed="false">
      <c r="D1452" s="83"/>
    </row>
    <row r="1453" customFormat="false" ht="12.75" hidden="false" customHeight="false" outlineLevel="0" collapsed="false">
      <c r="D1453" s="83"/>
    </row>
    <row r="1454" customFormat="false" ht="12.75" hidden="false" customHeight="false" outlineLevel="0" collapsed="false">
      <c r="D1454" s="83"/>
    </row>
    <row r="1455" customFormat="false" ht="12.75" hidden="false" customHeight="false" outlineLevel="0" collapsed="false">
      <c r="D1455" s="83"/>
    </row>
    <row r="1456" customFormat="false" ht="12.75" hidden="false" customHeight="false" outlineLevel="0" collapsed="false">
      <c r="D1456" s="83"/>
    </row>
    <row r="1457" customFormat="false" ht="12.75" hidden="false" customHeight="false" outlineLevel="0" collapsed="false">
      <c r="D1457" s="83"/>
    </row>
    <row r="1458" customFormat="false" ht="12.75" hidden="false" customHeight="false" outlineLevel="0" collapsed="false">
      <c r="D1458" s="83"/>
    </row>
    <row r="1459" customFormat="false" ht="12.75" hidden="false" customHeight="false" outlineLevel="0" collapsed="false">
      <c r="D1459" s="83"/>
    </row>
    <row r="1460" customFormat="false" ht="12.75" hidden="false" customHeight="false" outlineLevel="0" collapsed="false">
      <c r="D1460" s="83"/>
    </row>
    <row r="1461" customFormat="false" ht="12.75" hidden="false" customHeight="false" outlineLevel="0" collapsed="false">
      <c r="D1461" s="83"/>
    </row>
    <row r="1462" customFormat="false" ht="12.75" hidden="false" customHeight="false" outlineLevel="0" collapsed="false">
      <c r="D1462" s="83"/>
    </row>
    <row r="1463" customFormat="false" ht="12.75" hidden="false" customHeight="false" outlineLevel="0" collapsed="false">
      <c r="D1463" s="83"/>
    </row>
    <row r="1464" customFormat="false" ht="12.75" hidden="false" customHeight="false" outlineLevel="0" collapsed="false">
      <c r="D1464" s="83"/>
    </row>
    <row r="1465" customFormat="false" ht="12.75" hidden="false" customHeight="false" outlineLevel="0" collapsed="false">
      <c r="D1465" s="83"/>
    </row>
    <row r="1466" customFormat="false" ht="12.75" hidden="false" customHeight="false" outlineLevel="0" collapsed="false">
      <c r="D1466" s="83"/>
    </row>
    <row r="1467" customFormat="false" ht="12.75" hidden="false" customHeight="false" outlineLevel="0" collapsed="false">
      <c r="D1467" s="83"/>
    </row>
    <row r="1468" customFormat="false" ht="12.75" hidden="false" customHeight="false" outlineLevel="0" collapsed="false">
      <c r="D1468" s="83"/>
    </row>
    <row r="1469" customFormat="false" ht="12.75" hidden="false" customHeight="false" outlineLevel="0" collapsed="false">
      <c r="D1469" s="83"/>
    </row>
    <row r="1470" customFormat="false" ht="12.75" hidden="false" customHeight="false" outlineLevel="0" collapsed="false">
      <c r="D1470" s="83"/>
    </row>
    <row r="1471" customFormat="false" ht="12.75" hidden="false" customHeight="false" outlineLevel="0" collapsed="false">
      <c r="D1471" s="83"/>
    </row>
    <row r="1472" customFormat="false" ht="12.75" hidden="false" customHeight="false" outlineLevel="0" collapsed="false">
      <c r="D1472" s="83"/>
    </row>
    <row r="1473" customFormat="false" ht="12.75" hidden="false" customHeight="false" outlineLevel="0" collapsed="false">
      <c r="D1473" s="83"/>
    </row>
    <row r="1474" customFormat="false" ht="12.75" hidden="false" customHeight="false" outlineLevel="0" collapsed="false">
      <c r="D1474" s="83"/>
    </row>
    <row r="1475" customFormat="false" ht="12.75" hidden="false" customHeight="false" outlineLevel="0" collapsed="false">
      <c r="D1475" s="83"/>
    </row>
    <row r="1476" customFormat="false" ht="12.75" hidden="false" customHeight="false" outlineLevel="0" collapsed="false">
      <c r="D1476" s="83"/>
    </row>
    <row r="1477" customFormat="false" ht="12.75" hidden="false" customHeight="false" outlineLevel="0" collapsed="false">
      <c r="D1477" s="83"/>
    </row>
    <row r="1478" customFormat="false" ht="12.75" hidden="false" customHeight="false" outlineLevel="0" collapsed="false">
      <c r="D1478" s="83"/>
    </row>
    <row r="1479" customFormat="false" ht="12.75" hidden="false" customHeight="false" outlineLevel="0" collapsed="false">
      <c r="D1479" s="83"/>
    </row>
    <row r="1480" customFormat="false" ht="12.75" hidden="false" customHeight="false" outlineLevel="0" collapsed="false">
      <c r="D1480" s="83"/>
    </row>
    <row r="1481" customFormat="false" ht="12.75" hidden="false" customHeight="false" outlineLevel="0" collapsed="false">
      <c r="D1481" s="83"/>
    </row>
    <row r="1482" customFormat="false" ht="12.75" hidden="false" customHeight="false" outlineLevel="0" collapsed="false">
      <c r="D1482" s="83"/>
    </row>
    <row r="1483" customFormat="false" ht="12.75" hidden="false" customHeight="false" outlineLevel="0" collapsed="false">
      <c r="D1483" s="83"/>
    </row>
    <row r="1484" customFormat="false" ht="12.75" hidden="false" customHeight="false" outlineLevel="0" collapsed="false">
      <c r="D1484" s="83"/>
    </row>
    <row r="1485" customFormat="false" ht="12.75" hidden="false" customHeight="false" outlineLevel="0" collapsed="false">
      <c r="D1485" s="83"/>
    </row>
    <row r="1486" customFormat="false" ht="12.75" hidden="false" customHeight="false" outlineLevel="0" collapsed="false">
      <c r="D1486" s="83"/>
    </row>
    <row r="1487" customFormat="false" ht="12.75" hidden="false" customHeight="false" outlineLevel="0" collapsed="false">
      <c r="D1487" s="83"/>
    </row>
    <row r="1488" customFormat="false" ht="12.75" hidden="false" customHeight="false" outlineLevel="0" collapsed="false">
      <c r="D1488" s="83"/>
    </row>
    <row r="1489" customFormat="false" ht="12.75" hidden="false" customHeight="false" outlineLevel="0" collapsed="false">
      <c r="D1489" s="83"/>
    </row>
    <row r="1490" customFormat="false" ht="12.75" hidden="false" customHeight="false" outlineLevel="0" collapsed="false">
      <c r="D1490" s="83"/>
    </row>
    <row r="1491" customFormat="false" ht="12.75" hidden="false" customHeight="false" outlineLevel="0" collapsed="false">
      <c r="D1491" s="83"/>
    </row>
    <row r="1492" customFormat="false" ht="12.75" hidden="false" customHeight="false" outlineLevel="0" collapsed="false">
      <c r="D1492" s="83"/>
    </row>
    <row r="1493" customFormat="false" ht="12.75" hidden="false" customHeight="false" outlineLevel="0" collapsed="false">
      <c r="D1493" s="83"/>
    </row>
    <row r="1494" customFormat="false" ht="12.75" hidden="false" customHeight="false" outlineLevel="0" collapsed="false">
      <c r="D1494" s="83"/>
    </row>
    <row r="1495" customFormat="false" ht="12.75" hidden="false" customHeight="false" outlineLevel="0" collapsed="false">
      <c r="D1495" s="83"/>
    </row>
    <row r="1496" customFormat="false" ht="12.75" hidden="false" customHeight="false" outlineLevel="0" collapsed="false">
      <c r="D1496" s="83"/>
    </row>
    <row r="1497" customFormat="false" ht="12.75" hidden="false" customHeight="false" outlineLevel="0" collapsed="false">
      <c r="D1497" s="83"/>
    </row>
    <row r="1498" customFormat="false" ht="12.75" hidden="false" customHeight="false" outlineLevel="0" collapsed="false">
      <c r="D1498" s="83"/>
    </row>
    <row r="1499" customFormat="false" ht="12.75" hidden="false" customHeight="false" outlineLevel="0" collapsed="false">
      <c r="D1499" s="83"/>
    </row>
    <row r="1500" customFormat="false" ht="12.75" hidden="false" customHeight="false" outlineLevel="0" collapsed="false">
      <c r="D1500" s="83"/>
    </row>
    <row r="1501" customFormat="false" ht="12.75" hidden="false" customHeight="false" outlineLevel="0" collapsed="false">
      <c r="D1501" s="83"/>
    </row>
    <row r="1502" customFormat="false" ht="12.75" hidden="false" customHeight="false" outlineLevel="0" collapsed="false">
      <c r="D1502" s="83"/>
    </row>
    <row r="1503" customFormat="false" ht="12.75" hidden="false" customHeight="false" outlineLevel="0" collapsed="false">
      <c r="D1503" s="83"/>
    </row>
    <row r="1504" customFormat="false" ht="12.75" hidden="false" customHeight="false" outlineLevel="0" collapsed="false">
      <c r="D1504" s="83"/>
    </row>
    <row r="1505" customFormat="false" ht="12.75" hidden="false" customHeight="false" outlineLevel="0" collapsed="false">
      <c r="D1505" s="83"/>
    </row>
    <row r="1506" customFormat="false" ht="12.75" hidden="false" customHeight="false" outlineLevel="0" collapsed="false">
      <c r="D1506" s="83"/>
    </row>
    <row r="1507" customFormat="false" ht="12.75" hidden="false" customHeight="false" outlineLevel="0" collapsed="false">
      <c r="D1507" s="83"/>
    </row>
    <row r="1508" customFormat="false" ht="12.75" hidden="false" customHeight="false" outlineLevel="0" collapsed="false">
      <c r="D1508" s="83"/>
    </row>
    <row r="1509" customFormat="false" ht="12.75" hidden="false" customHeight="false" outlineLevel="0" collapsed="false">
      <c r="D1509" s="83"/>
    </row>
    <row r="1510" customFormat="false" ht="12.75" hidden="false" customHeight="false" outlineLevel="0" collapsed="false">
      <c r="D1510" s="83"/>
    </row>
    <row r="1511" customFormat="false" ht="12.75" hidden="false" customHeight="false" outlineLevel="0" collapsed="false">
      <c r="D1511" s="83"/>
    </row>
    <row r="1512" customFormat="false" ht="12.75" hidden="false" customHeight="false" outlineLevel="0" collapsed="false">
      <c r="D1512" s="83"/>
    </row>
    <row r="1513" customFormat="false" ht="12.75" hidden="false" customHeight="false" outlineLevel="0" collapsed="false">
      <c r="D1513" s="83"/>
    </row>
    <row r="1514" customFormat="false" ht="12.75" hidden="false" customHeight="false" outlineLevel="0" collapsed="false">
      <c r="D1514" s="83"/>
    </row>
    <row r="1515" customFormat="false" ht="12.75" hidden="false" customHeight="false" outlineLevel="0" collapsed="false">
      <c r="D1515" s="83"/>
    </row>
    <row r="1516" customFormat="false" ht="12.75" hidden="false" customHeight="false" outlineLevel="0" collapsed="false">
      <c r="D1516" s="83"/>
    </row>
    <row r="1517" customFormat="false" ht="12.75" hidden="false" customHeight="false" outlineLevel="0" collapsed="false">
      <c r="D1517" s="83"/>
    </row>
    <row r="1518" customFormat="false" ht="12.75" hidden="false" customHeight="false" outlineLevel="0" collapsed="false">
      <c r="D1518" s="83"/>
    </row>
    <row r="1519" customFormat="false" ht="12.75" hidden="false" customHeight="false" outlineLevel="0" collapsed="false">
      <c r="D1519" s="83"/>
    </row>
    <row r="1520" customFormat="false" ht="12.75" hidden="false" customHeight="false" outlineLevel="0" collapsed="false">
      <c r="D1520" s="83"/>
    </row>
    <row r="1521" customFormat="false" ht="12.75" hidden="false" customHeight="false" outlineLevel="0" collapsed="false">
      <c r="D1521" s="83"/>
    </row>
    <row r="1522" customFormat="false" ht="12.75" hidden="false" customHeight="false" outlineLevel="0" collapsed="false">
      <c r="D1522" s="83"/>
    </row>
    <row r="1523" customFormat="false" ht="12.75" hidden="false" customHeight="false" outlineLevel="0" collapsed="false">
      <c r="D1523" s="83"/>
    </row>
    <row r="1524" customFormat="false" ht="12.75" hidden="false" customHeight="false" outlineLevel="0" collapsed="false">
      <c r="D1524" s="83"/>
    </row>
    <row r="1525" customFormat="false" ht="12.75" hidden="false" customHeight="false" outlineLevel="0" collapsed="false">
      <c r="D1525" s="83"/>
    </row>
    <row r="1526" customFormat="false" ht="12.75" hidden="false" customHeight="false" outlineLevel="0" collapsed="false">
      <c r="D1526" s="83"/>
    </row>
    <row r="1527" customFormat="false" ht="12.75" hidden="false" customHeight="false" outlineLevel="0" collapsed="false">
      <c r="D1527" s="83"/>
    </row>
    <row r="1528" customFormat="false" ht="12.75" hidden="false" customHeight="false" outlineLevel="0" collapsed="false">
      <c r="D1528" s="83"/>
    </row>
    <row r="1529" customFormat="false" ht="12.75" hidden="false" customHeight="false" outlineLevel="0" collapsed="false">
      <c r="D1529" s="83"/>
    </row>
    <row r="1530" customFormat="false" ht="12.75" hidden="false" customHeight="false" outlineLevel="0" collapsed="false">
      <c r="D1530" s="83"/>
    </row>
    <row r="1531" customFormat="false" ht="12.75" hidden="false" customHeight="false" outlineLevel="0" collapsed="false">
      <c r="D1531" s="83"/>
    </row>
    <row r="1532" customFormat="false" ht="12.75" hidden="false" customHeight="false" outlineLevel="0" collapsed="false">
      <c r="D1532" s="83"/>
    </row>
    <row r="1533" customFormat="false" ht="12.75" hidden="false" customHeight="false" outlineLevel="0" collapsed="false">
      <c r="D1533" s="83"/>
    </row>
    <row r="1534" customFormat="false" ht="12.75" hidden="false" customHeight="false" outlineLevel="0" collapsed="false">
      <c r="D1534" s="83"/>
    </row>
    <row r="1535" customFormat="false" ht="12.75" hidden="false" customHeight="false" outlineLevel="0" collapsed="false">
      <c r="D1535" s="83"/>
    </row>
    <row r="1536" customFormat="false" ht="12.75" hidden="false" customHeight="false" outlineLevel="0" collapsed="false">
      <c r="D1536" s="83"/>
    </row>
    <row r="1537" customFormat="false" ht="12.75" hidden="false" customHeight="false" outlineLevel="0" collapsed="false">
      <c r="D1537" s="83"/>
    </row>
    <row r="1538" customFormat="false" ht="12.75" hidden="false" customHeight="false" outlineLevel="0" collapsed="false">
      <c r="D1538" s="83"/>
    </row>
    <row r="1539" customFormat="false" ht="12.75" hidden="false" customHeight="false" outlineLevel="0" collapsed="false">
      <c r="D1539" s="83"/>
    </row>
    <row r="1540" customFormat="false" ht="12.75" hidden="false" customHeight="false" outlineLevel="0" collapsed="false">
      <c r="D1540" s="83"/>
    </row>
    <row r="1541" customFormat="false" ht="12.75" hidden="false" customHeight="false" outlineLevel="0" collapsed="false">
      <c r="D1541" s="83"/>
    </row>
    <row r="1542" customFormat="false" ht="12.75" hidden="false" customHeight="false" outlineLevel="0" collapsed="false">
      <c r="D1542" s="83"/>
    </row>
    <row r="1543" customFormat="false" ht="12.75" hidden="false" customHeight="false" outlineLevel="0" collapsed="false">
      <c r="D1543" s="83"/>
    </row>
    <row r="1544" customFormat="false" ht="12.75" hidden="false" customHeight="false" outlineLevel="0" collapsed="false">
      <c r="D1544" s="83"/>
    </row>
    <row r="1545" customFormat="false" ht="12.75" hidden="false" customHeight="false" outlineLevel="0" collapsed="false">
      <c r="D1545" s="83"/>
    </row>
    <row r="1546" customFormat="false" ht="12.75" hidden="false" customHeight="false" outlineLevel="0" collapsed="false">
      <c r="D1546" s="83"/>
    </row>
    <row r="1547" customFormat="false" ht="12.75" hidden="false" customHeight="false" outlineLevel="0" collapsed="false">
      <c r="D1547" s="83"/>
    </row>
    <row r="1548" customFormat="false" ht="12.75" hidden="false" customHeight="false" outlineLevel="0" collapsed="false">
      <c r="D1548" s="83"/>
    </row>
    <row r="1549" customFormat="false" ht="12.75" hidden="false" customHeight="false" outlineLevel="0" collapsed="false">
      <c r="D1549" s="83"/>
    </row>
    <row r="1550" customFormat="false" ht="12.75" hidden="false" customHeight="false" outlineLevel="0" collapsed="false">
      <c r="D1550" s="83"/>
    </row>
    <row r="1551" customFormat="false" ht="12.75" hidden="false" customHeight="false" outlineLevel="0" collapsed="false">
      <c r="D1551" s="83"/>
    </row>
    <row r="1552" customFormat="false" ht="12.75" hidden="false" customHeight="false" outlineLevel="0" collapsed="false">
      <c r="D1552" s="83"/>
    </row>
    <row r="1553" customFormat="false" ht="12.75" hidden="false" customHeight="false" outlineLevel="0" collapsed="false">
      <c r="D1553" s="83"/>
    </row>
    <row r="1554" customFormat="false" ht="12.75" hidden="false" customHeight="false" outlineLevel="0" collapsed="false">
      <c r="D1554" s="83"/>
    </row>
    <row r="1555" customFormat="false" ht="12.75" hidden="false" customHeight="false" outlineLevel="0" collapsed="false">
      <c r="D1555" s="83"/>
    </row>
    <row r="1556" customFormat="false" ht="12.75" hidden="false" customHeight="false" outlineLevel="0" collapsed="false">
      <c r="D1556" s="83"/>
    </row>
    <row r="1557" customFormat="false" ht="12.75" hidden="false" customHeight="false" outlineLevel="0" collapsed="false">
      <c r="D1557" s="83"/>
    </row>
    <row r="1558" customFormat="false" ht="12.75" hidden="false" customHeight="false" outlineLevel="0" collapsed="false">
      <c r="D1558" s="83"/>
    </row>
    <row r="1559" customFormat="false" ht="12.75" hidden="false" customHeight="false" outlineLevel="0" collapsed="false">
      <c r="D1559" s="83"/>
    </row>
    <row r="1560" customFormat="false" ht="12.75" hidden="false" customHeight="false" outlineLevel="0" collapsed="false">
      <c r="D1560" s="83"/>
    </row>
    <row r="1561" customFormat="false" ht="12.75" hidden="false" customHeight="false" outlineLevel="0" collapsed="false">
      <c r="D1561" s="83"/>
    </row>
    <row r="1562" customFormat="false" ht="12.75" hidden="false" customHeight="false" outlineLevel="0" collapsed="false">
      <c r="D1562" s="83"/>
    </row>
    <row r="1563" customFormat="false" ht="12.75" hidden="false" customHeight="false" outlineLevel="0" collapsed="false">
      <c r="D1563" s="83"/>
    </row>
    <row r="1564" customFormat="false" ht="12.75" hidden="false" customHeight="false" outlineLevel="0" collapsed="false">
      <c r="D1564" s="83"/>
    </row>
    <row r="1565" customFormat="false" ht="12.75" hidden="false" customHeight="false" outlineLevel="0" collapsed="false">
      <c r="D1565" s="83"/>
    </row>
    <row r="1566" customFormat="false" ht="12.75" hidden="false" customHeight="false" outlineLevel="0" collapsed="false">
      <c r="D1566" s="83"/>
    </row>
    <row r="1567" customFormat="false" ht="12.75" hidden="false" customHeight="false" outlineLevel="0" collapsed="false">
      <c r="D1567" s="83"/>
    </row>
    <row r="1568" customFormat="false" ht="12.75" hidden="false" customHeight="false" outlineLevel="0" collapsed="false">
      <c r="D1568" s="83"/>
    </row>
    <row r="1569" customFormat="false" ht="12.75" hidden="false" customHeight="false" outlineLevel="0" collapsed="false">
      <c r="D1569" s="83"/>
    </row>
    <row r="1570" customFormat="false" ht="12.75" hidden="false" customHeight="false" outlineLevel="0" collapsed="false">
      <c r="D1570" s="83"/>
    </row>
    <row r="1571" customFormat="false" ht="12.75" hidden="false" customHeight="false" outlineLevel="0" collapsed="false">
      <c r="D1571" s="83"/>
    </row>
    <row r="1572" customFormat="false" ht="12.75" hidden="false" customHeight="false" outlineLevel="0" collapsed="false">
      <c r="D1572" s="83"/>
    </row>
    <row r="1573" customFormat="false" ht="12.75" hidden="false" customHeight="false" outlineLevel="0" collapsed="false">
      <c r="D1573" s="83"/>
    </row>
    <row r="1574" customFormat="false" ht="12.75" hidden="false" customHeight="false" outlineLevel="0" collapsed="false">
      <c r="D1574" s="83"/>
    </row>
    <row r="1575" customFormat="false" ht="12.75" hidden="false" customHeight="false" outlineLevel="0" collapsed="false">
      <c r="D1575" s="83"/>
    </row>
    <row r="1576" customFormat="false" ht="12.75" hidden="false" customHeight="false" outlineLevel="0" collapsed="false">
      <c r="D1576" s="83"/>
    </row>
    <row r="1577" customFormat="false" ht="12.75" hidden="false" customHeight="false" outlineLevel="0" collapsed="false">
      <c r="D1577" s="83"/>
    </row>
    <row r="1578" customFormat="false" ht="12.75" hidden="false" customHeight="false" outlineLevel="0" collapsed="false">
      <c r="D1578" s="83"/>
    </row>
    <row r="1579" customFormat="false" ht="12.75" hidden="false" customHeight="false" outlineLevel="0" collapsed="false">
      <c r="D1579" s="83"/>
    </row>
    <row r="1580" customFormat="false" ht="12.75" hidden="false" customHeight="false" outlineLevel="0" collapsed="false">
      <c r="D1580" s="83"/>
    </row>
    <row r="1581" customFormat="false" ht="12.75" hidden="false" customHeight="false" outlineLevel="0" collapsed="false">
      <c r="D1581" s="83"/>
    </row>
    <row r="1582" customFormat="false" ht="12.75" hidden="false" customHeight="false" outlineLevel="0" collapsed="false">
      <c r="D1582" s="83"/>
    </row>
    <row r="1583" customFormat="false" ht="12.75" hidden="false" customHeight="false" outlineLevel="0" collapsed="false">
      <c r="D1583" s="83"/>
    </row>
    <row r="1584" customFormat="false" ht="12.75" hidden="false" customHeight="false" outlineLevel="0" collapsed="false">
      <c r="D1584" s="83"/>
    </row>
    <row r="1585" customFormat="false" ht="12.75" hidden="false" customHeight="false" outlineLevel="0" collapsed="false">
      <c r="D1585" s="83"/>
    </row>
    <row r="1586" customFormat="false" ht="12.75" hidden="false" customHeight="false" outlineLevel="0" collapsed="false">
      <c r="D1586" s="83"/>
    </row>
    <row r="1587" customFormat="false" ht="12.75" hidden="false" customHeight="false" outlineLevel="0" collapsed="false">
      <c r="D1587" s="83"/>
    </row>
    <row r="1588" customFormat="false" ht="12.75" hidden="false" customHeight="false" outlineLevel="0" collapsed="false">
      <c r="D1588" s="83"/>
    </row>
    <row r="1589" customFormat="false" ht="12.75" hidden="false" customHeight="false" outlineLevel="0" collapsed="false">
      <c r="D1589" s="83"/>
    </row>
    <row r="1590" customFormat="false" ht="12.75" hidden="false" customHeight="false" outlineLevel="0" collapsed="false">
      <c r="D1590" s="83"/>
    </row>
    <row r="1591" customFormat="false" ht="12.75" hidden="false" customHeight="false" outlineLevel="0" collapsed="false">
      <c r="D1591" s="83"/>
    </row>
    <row r="1592" customFormat="false" ht="12.75" hidden="false" customHeight="false" outlineLevel="0" collapsed="false">
      <c r="D1592" s="83"/>
    </row>
    <row r="1593" customFormat="false" ht="12.75" hidden="false" customHeight="false" outlineLevel="0" collapsed="false">
      <c r="D1593" s="83"/>
    </row>
    <row r="1594" customFormat="false" ht="12.75" hidden="false" customHeight="false" outlineLevel="0" collapsed="false">
      <c r="D1594" s="83"/>
    </row>
    <row r="1595" customFormat="false" ht="12.75" hidden="false" customHeight="false" outlineLevel="0" collapsed="false">
      <c r="D1595" s="83"/>
    </row>
    <row r="1596" customFormat="false" ht="12.75" hidden="false" customHeight="false" outlineLevel="0" collapsed="false">
      <c r="D1596" s="83"/>
    </row>
    <row r="1597" customFormat="false" ht="12.75" hidden="false" customHeight="false" outlineLevel="0" collapsed="false">
      <c r="D1597" s="83"/>
    </row>
    <row r="1598" customFormat="false" ht="12.75" hidden="false" customHeight="false" outlineLevel="0" collapsed="false">
      <c r="D1598" s="83"/>
    </row>
    <row r="1599" customFormat="false" ht="12.75" hidden="false" customHeight="false" outlineLevel="0" collapsed="false">
      <c r="D1599" s="83"/>
    </row>
    <row r="1600" customFormat="false" ht="12.75" hidden="false" customHeight="false" outlineLevel="0" collapsed="false">
      <c r="D1600" s="83"/>
    </row>
    <row r="1601" customFormat="false" ht="12.75" hidden="false" customHeight="false" outlineLevel="0" collapsed="false">
      <c r="D1601" s="83"/>
    </row>
    <row r="1602" customFormat="false" ht="12.75" hidden="false" customHeight="false" outlineLevel="0" collapsed="false">
      <c r="D1602" s="83"/>
    </row>
    <row r="1603" customFormat="false" ht="12.75" hidden="false" customHeight="false" outlineLevel="0" collapsed="false">
      <c r="D1603" s="83"/>
    </row>
    <row r="1604" customFormat="false" ht="12.75" hidden="false" customHeight="false" outlineLevel="0" collapsed="false">
      <c r="D1604" s="83"/>
    </row>
    <row r="1605" customFormat="false" ht="12.75" hidden="false" customHeight="false" outlineLevel="0" collapsed="false">
      <c r="D1605" s="83"/>
    </row>
    <row r="1606" customFormat="false" ht="12.75" hidden="false" customHeight="false" outlineLevel="0" collapsed="false">
      <c r="D1606" s="83"/>
    </row>
    <row r="1607" customFormat="false" ht="12.75" hidden="false" customHeight="false" outlineLevel="0" collapsed="false">
      <c r="D1607" s="83"/>
    </row>
    <row r="1608" customFormat="false" ht="12.75" hidden="false" customHeight="false" outlineLevel="0" collapsed="false">
      <c r="D1608" s="83"/>
    </row>
    <row r="1609" customFormat="false" ht="12.75" hidden="false" customHeight="false" outlineLevel="0" collapsed="false">
      <c r="D1609" s="83"/>
    </row>
    <row r="1610" customFormat="false" ht="12.75" hidden="false" customHeight="false" outlineLevel="0" collapsed="false">
      <c r="D1610" s="83"/>
    </row>
    <row r="1611" customFormat="false" ht="12.75" hidden="false" customHeight="false" outlineLevel="0" collapsed="false">
      <c r="D1611" s="83"/>
    </row>
    <row r="1612" customFormat="false" ht="12.75" hidden="false" customHeight="false" outlineLevel="0" collapsed="false">
      <c r="D1612" s="83"/>
    </row>
    <row r="1613" customFormat="false" ht="12.75" hidden="false" customHeight="false" outlineLevel="0" collapsed="false">
      <c r="D1613" s="83"/>
    </row>
    <row r="1614" customFormat="false" ht="12.75" hidden="false" customHeight="false" outlineLevel="0" collapsed="false">
      <c r="D1614" s="83"/>
    </row>
    <row r="1615" customFormat="false" ht="12.75" hidden="false" customHeight="false" outlineLevel="0" collapsed="false">
      <c r="D1615" s="83"/>
    </row>
    <row r="1616" customFormat="false" ht="12.75" hidden="false" customHeight="false" outlineLevel="0" collapsed="false">
      <c r="D1616" s="83"/>
    </row>
    <row r="1617" customFormat="false" ht="12.75" hidden="false" customHeight="false" outlineLevel="0" collapsed="false">
      <c r="D1617" s="83"/>
    </row>
    <row r="1618" customFormat="false" ht="12.75" hidden="false" customHeight="false" outlineLevel="0" collapsed="false">
      <c r="D1618" s="83"/>
    </row>
    <row r="1619" customFormat="false" ht="12.75" hidden="false" customHeight="false" outlineLevel="0" collapsed="false">
      <c r="D1619" s="83"/>
    </row>
    <row r="1620" customFormat="false" ht="12.75" hidden="false" customHeight="false" outlineLevel="0" collapsed="false">
      <c r="D1620" s="83"/>
    </row>
    <row r="1621" customFormat="false" ht="12.75" hidden="false" customHeight="false" outlineLevel="0" collapsed="false">
      <c r="D1621" s="83"/>
    </row>
    <row r="1622" customFormat="false" ht="12.75" hidden="false" customHeight="false" outlineLevel="0" collapsed="false">
      <c r="D1622" s="83"/>
    </row>
    <row r="1623" customFormat="false" ht="12.75" hidden="false" customHeight="false" outlineLevel="0" collapsed="false">
      <c r="D1623" s="83"/>
    </row>
    <row r="1624" customFormat="false" ht="12.75" hidden="false" customHeight="false" outlineLevel="0" collapsed="false">
      <c r="D1624" s="83"/>
    </row>
    <row r="1625" customFormat="false" ht="12.75" hidden="false" customHeight="false" outlineLevel="0" collapsed="false">
      <c r="D1625" s="83"/>
    </row>
    <row r="1626" customFormat="false" ht="12.75" hidden="false" customHeight="false" outlineLevel="0" collapsed="false">
      <c r="D1626" s="83"/>
    </row>
    <row r="1627" customFormat="false" ht="12.75" hidden="false" customHeight="false" outlineLevel="0" collapsed="false">
      <c r="D1627" s="83"/>
    </row>
    <row r="1628" customFormat="false" ht="12.75" hidden="false" customHeight="false" outlineLevel="0" collapsed="false">
      <c r="D1628" s="83"/>
    </row>
    <row r="1629" customFormat="false" ht="12.75" hidden="false" customHeight="false" outlineLevel="0" collapsed="false">
      <c r="D1629" s="83"/>
    </row>
    <row r="1630" customFormat="false" ht="12.75" hidden="false" customHeight="false" outlineLevel="0" collapsed="false">
      <c r="D1630" s="83"/>
    </row>
    <row r="1631" customFormat="false" ht="12.75" hidden="false" customHeight="false" outlineLevel="0" collapsed="false">
      <c r="D1631" s="83"/>
    </row>
    <row r="1632" customFormat="false" ht="12.75" hidden="false" customHeight="false" outlineLevel="0" collapsed="false">
      <c r="D1632" s="83"/>
    </row>
    <row r="1633" customFormat="false" ht="12.75" hidden="false" customHeight="false" outlineLevel="0" collapsed="false">
      <c r="D1633" s="83"/>
    </row>
    <row r="1634" customFormat="false" ht="12.75" hidden="false" customHeight="false" outlineLevel="0" collapsed="false">
      <c r="D1634" s="83"/>
    </row>
    <row r="1635" customFormat="false" ht="12.75" hidden="false" customHeight="false" outlineLevel="0" collapsed="false">
      <c r="D1635" s="83"/>
    </row>
    <row r="1636" customFormat="false" ht="12.75" hidden="false" customHeight="false" outlineLevel="0" collapsed="false">
      <c r="D1636" s="83"/>
    </row>
    <row r="1637" customFormat="false" ht="12.75" hidden="false" customHeight="false" outlineLevel="0" collapsed="false">
      <c r="D1637" s="83"/>
    </row>
    <row r="1638" customFormat="false" ht="12.75" hidden="false" customHeight="false" outlineLevel="0" collapsed="false">
      <c r="D1638" s="83"/>
    </row>
    <row r="1639" customFormat="false" ht="12.75" hidden="false" customHeight="false" outlineLevel="0" collapsed="false">
      <c r="D1639" s="83"/>
    </row>
    <row r="1640" customFormat="false" ht="12.75" hidden="false" customHeight="false" outlineLevel="0" collapsed="false">
      <c r="D1640" s="83"/>
    </row>
    <row r="1641" customFormat="false" ht="12.75" hidden="false" customHeight="false" outlineLevel="0" collapsed="false">
      <c r="D1641" s="83"/>
    </row>
    <row r="1642" customFormat="false" ht="12.75" hidden="false" customHeight="false" outlineLevel="0" collapsed="false">
      <c r="D1642" s="83"/>
    </row>
    <row r="1643" customFormat="false" ht="12.75" hidden="false" customHeight="false" outlineLevel="0" collapsed="false">
      <c r="D1643" s="83"/>
    </row>
    <row r="1644" customFormat="false" ht="12.75" hidden="false" customHeight="false" outlineLevel="0" collapsed="false">
      <c r="D1644" s="83"/>
    </row>
    <row r="1645" customFormat="false" ht="12.75" hidden="false" customHeight="false" outlineLevel="0" collapsed="false">
      <c r="D1645" s="83"/>
    </row>
    <row r="1646" customFormat="false" ht="12.75" hidden="false" customHeight="false" outlineLevel="0" collapsed="false">
      <c r="D1646" s="83"/>
    </row>
    <row r="1647" customFormat="false" ht="12.75" hidden="false" customHeight="false" outlineLevel="0" collapsed="false">
      <c r="D1647" s="83"/>
    </row>
    <row r="1648" customFormat="false" ht="12.75" hidden="false" customHeight="false" outlineLevel="0" collapsed="false">
      <c r="D1648" s="83"/>
    </row>
    <row r="1649" customFormat="false" ht="12.75" hidden="false" customHeight="false" outlineLevel="0" collapsed="false">
      <c r="D1649" s="83"/>
    </row>
    <row r="1650" customFormat="false" ht="12.75" hidden="false" customHeight="false" outlineLevel="0" collapsed="false">
      <c r="D1650" s="83"/>
    </row>
    <row r="1651" customFormat="false" ht="12.75" hidden="false" customHeight="false" outlineLevel="0" collapsed="false">
      <c r="D1651" s="83"/>
    </row>
    <row r="1652" customFormat="false" ht="12.75" hidden="false" customHeight="false" outlineLevel="0" collapsed="false">
      <c r="D1652" s="83"/>
    </row>
    <row r="1653" customFormat="false" ht="12.75" hidden="false" customHeight="false" outlineLevel="0" collapsed="false">
      <c r="D1653" s="83"/>
    </row>
    <row r="1654" customFormat="false" ht="12.75" hidden="false" customHeight="false" outlineLevel="0" collapsed="false">
      <c r="D1654" s="83"/>
    </row>
    <row r="1655" customFormat="false" ht="12.75" hidden="false" customHeight="false" outlineLevel="0" collapsed="false">
      <c r="D1655" s="83"/>
    </row>
    <row r="1656" customFormat="false" ht="12.75" hidden="false" customHeight="false" outlineLevel="0" collapsed="false">
      <c r="D1656" s="83"/>
    </row>
    <row r="1657" customFormat="false" ht="12.75" hidden="false" customHeight="false" outlineLevel="0" collapsed="false">
      <c r="D1657" s="83"/>
    </row>
    <row r="1658" customFormat="false" ht="12.75" hidden="false" customHeight="false" outlineLevel="0" collapsed="false">
      <c r="D1658" s="83"/>
    </row>
    <row r="1659" customFormat="false" ht="12.75" hidden="false" customHeight="false" outlineLevel="0" collapsed="false">
      <c r="D1659" s="83"/>
    </row>
    <row r="1660" customFormat="false" ht="12.75" hidden="false" customHeight="false" outlineLevel="0" collapsed="false">
      <c r="D1660" s="83"/>
    </row>
    <row r="1661" customFormat="false" ht="12.75" hidden="false" customHeight="false" outlineLevel="0" collapsed="false">
      <c r="D1661" s="83"/>
    </row>
    <row r="1662" customFormat="false" ht="12.75" hidden="false" customHeight="false" outlineLevel="0" collapsed="false">
      <c r="D1662" s="83"/>
    </row>
    <row r="1663" customFormat="false" ht="12.75" hidden="false" customHeight="false" outlineLevel="0" collapsed="false">
      <c r="D1663" s="83"/>
    </row>
    <row r="1664" customFormat="false" ht="12.75" hidden="false" customHeight="false" outlineLevel="0" collapsed="false">
      <c r="D1664" s="83"/>
    </row>
    <row r="1665" customFormat="false" ht="12.75" hidden="false" customHeight="false" outlineLevel="0" collapsed="false">
      <c r="D1665" s="83"/>
    </row>
    <row r="1666" customFormat="false" ht="12.75" hidden="false" customHeight="false" outlineLevel="0" collapsed="false">
      <c r="D1666" s="83"/>
    </row>
    <row r="1667" customFormat="false" ht="12.75" hidden="false" customHeight="false" outlineLevel="0" collapsed="false">
      <c r="D1667" s="83"/>
    </row>
    <row r="1668" customFormat="false" ht="12.75" hidden="false" customHeight="false" outlineLevel="0" collapsed="false">
      <c r="D1668" s="83"/>
    </row>
    <row r="1669" customFormat="false" ht="12.75" hidden="false" customHeight="false" outlineLevel="0" collapsed="false">
      <c r="D1669" s="83"/>
    </row>
    <row r="1670" customFormat="false" ht="12.75" hidden="false" customHeight="false" outlineLevel="0" collapsed="false">
      <c r="D1670" s="83"/>
    </row>
    <row r="1671" customFormat="false" ht="12.75" hidden="false" customHeight="false" outlineLevel="0" collapsed="false">
      <c r="D1671" s="83"/>
    </row>
    <row r="1672" customFormat="false" ht="12.75" hidden="false" customHeight="false" outlineLevel="0" collapsed="false">
      <c r="D1672" s="83"/>
    </row>
    <row r="1673" customFormat="false" ht="12.75" hidden="false" customHeight="false" outlineLevel="0" collapsed="false">
      <c r="D1673" s="83"/>
    </row>
    <row r="1674" customFormat="false" ht="12.75" hidden="false" customHeight="false" outlineLevel="0" collapsed="false">
      <c r="D1674" s="83"/>
    </row>
    <row r="1675" customFormat="false" ht="12.75" hidden="false" customHeight="false" outlineLevel="0" collapsed="false">
      <c r="D1675" s="83"/>
    </row>
    <row r="1676" customFormat="false" ht="12.75" hidden="false" customHeight="false" outlineLevel="0" collapsed="false">
      <c r="D1676" s="83"/>
    </row>
    <row r="1677" customFormat="false" ht="12.75" hidden="false" customHeight="false" outlineLevel="0" collapsed="false">
      <c r="D1677" s="83"/>
    </row>
    <row r="1678" customFormat="false" ht="12.75" hidden="false" customHeight="false" outlineLevel="0" collapsed="false">
      <c r="D1678" s="83"/>
    </row>
    <row r="1679" customFormat="false" ht="12.75" hidden="false" customHeight="false" outlineLevel="0" collapsed="false">
      <c r="D1679" s="83"/>
    </row>
    <row r="1680" customFormat="false" ht="12.75" hidden="false" customHeight="false" outlineLevel="0" collapsed="false">
      <c r="D1680" s="83"/>
    </row>
    <row r="1681" customFormat="false" ht="12.75" hidden="false" customHeight="false" outlineLevel="0" collapsed="false">
      <c r="D1681" s="83"/>
    </row>
    <row r="1682" customFormat="false" ht="12.75" hidden="false" customHeight="false" outlineLevel="0" collapsed="false">
      <c r="D1682" s="83"/>
    </row>
    <row r="1683" customFormat="false" ht="12.75" hidden="false" customHeight="false" outlineLevel="0" collapsed="false">
      <c r="D1683" s="83"/>
    </row>
    <row r="1684" customFormat="false" ht="12.75" hidden="false" customHeight="false" outlineLevel="0" collapsed="false">
      <c r="D1684" s="83"/>
    </row>
    <row r="1685" customFormat="false" ht="12.75" hidden="false" customHeight="false" outlineLevel="0" collapsed="false">
      <c r="D1685" s="83"/>
    </row>
    <row r="1686" customFormat="false" ht="12.75" hidden="false" customHeight="false" outlineLevel="0" collapsed="false">
      <c r="D1686" s="83"/>
    </row>
    <row r="1687" customFormat="false" ht="12.75" hidden="false" customHeight="false" outlineLevel="0" collapsed="false">
      <c r="D1687" s="83"/>
    </row>
    <row r="1688" customFormat="false" ht="12.75" hidden="false" customHeight="false" outlineLevel="0" collapsed="false">
      <c r="D1688" s="83"/>
    </row>
    <row r="1689" customFormat="false" ht="12.75" hidden="false" customHeight="false" outlineLevel="0" collapsed="false">
      <c r="D1689" s="83"/>
    </row>
    <row r="1690" customFormat="false" ht="12.75" hidden="false" customHeight="false" outlineLevel="0" collapsed="false">
      <c r="D1690" s="83"/>
    </row>
    <row r="1691" customFormat="false" ht="12.75" hidden="false" customHeight="false" outlineLevel="0" collapsed="false">
      <c r="D1691" s="83"/>
    </row>
    <row r="1692" customFormat="false" ht="12.75" hidden="false" customHeight="false" outlineLevel="0" collapsed="false">
      <c r="D1692" s="83"/>
    </row>
    <row r="1693" customFormat="false" ht="12.75" hidden="false" customHeight="false" outlineLevel="0" collapsed="false">
      <c r="D1693" s="83"/>
    </row>
    <row r="1694" customFormat="false" ht="12.75" hidden="false" customHeight="false" outlineLevel="0" collapsed="false">
      <c r="D1694" s="83"/>
    </row>
    <row r="1695" customFormat="false" ht="12.75" hidden="false" customHeight="false" outlineLevel="0" collapsed="false">
      <c r="D1695" s="83"/>
    </row>
    <row r="1696" customFormat="false" ht="12.75" hidden="false" customHeight="false" outlineLevel="0" collapsed="false">
      <c r="D1696" s="83"/>
    </row>
    <row r="1697" customFormat="false" ht="12.75" hidden="false" customHeight="false" outlineLevel="0" collapsed="false">
      <c r="D1697" s="83"/>
    </row>
    <row r="1698" customFormat="false" ht="12.75" hidden="false" customHeight="false" outlineLevel="0" collapsed="false">
      <c r="D1698" s="83"/>
    </row>
    <row r="1699" customFormat="false" ht="12.75" hidden="false" customHeight="false" outlineLevel="0" collapsed="false">
      <c r="D1699" s="83"/>
    </row>
    <row r="1700" customFormat="false" ht="12.75" hidden="false" customHeight="false" outlineLevel="0" collapsed="false">
      <c r="D1700" s="83"/>
    </row>
    <row r="1701" customFormat="false" ht="12.75" hidden="false" customHeight="false" outlineLevel="0" collapsed="false">
      <c r="D1701" s="83"/>
    </row>
    <row r="1702" customFormat="false" ht="12.75" hidden="false" customHeight="false" outlineLevel="0" collapsed="false">
      <c r="D1702" s="83"/>
    </row>
    <row r="1703" customFormat="false" ht="12.75" hidden="false" customHeight="false" outlineLevel="0" collapsed="false">
      <c r="D1703" s="83"/>
    </row>
    <row r="1704" customFormat="false" ht="12.75" hidden="false" customHeight="false" outlineLevel="0" collapsed="false">
      <c r="D1704" s="83"/>
    </row>
    <row r="1705" customFormat="false" ht="12.75" hidden="false" customHeight="false" outlineLevel="0" collapsed="false">
      <c r="D1705" s="83"/>
    </row>
    <row r="1706" customFormat="false" ht="12.75" hidden="false" customHeight="false" outlineLevel="0" collapsed="false">
      <c r="D1706" s="83"/>
    </row>
    <row r="1707" customFormat="false" ht="12.75" hidden="false" customHeight="false" outlineLevel="0" collapsed="false">
      <c r="D1707" s="83"/>
    </row>
    <row r="1708" customFormat="false" ht="12.75" hidden="false" customHeight="false" outlineLevel="0" collapsed="false">
      <c r="D1708" s="83"/>
    </row>
    <row r="1709" customFormat="false" ht="12.75" hidden="false" customHeight="false" outlineLevel="0" collapsed="false">
      <c r="D1709" s="83"/>
    </row>
    <row r="1710" customFormat="false" ht="12.75" hidden="false" customHeight="false" outlineLevel="0" collapsed="false">
      <c r="D1710" s="83"/>
    </row>
    <row r="1711" customFormat="false" ht="12.75" hidden="false" customHeight="false" outlineLevel="0" collapsed="false">
      <c r="D1711" s="83"/>
    </row>
    <row r="1712" customFormat="false" ht="12.75" hidden="false" customHeight="false" outlineLevel="0" collapsed="false">
      <c r="D1712" s="83"/>
    </row>
    <row r="1713" customFormat="false" ht="12.75" hidden="false" customHeight="false" outlineLevel="0" collapsed="false">
      <c r="D1713" s="83"/>
    </row>
    <row r="1714" customFormat="false" ht="12.75" hidden="false" customHeight="false" outlineLevel="0" collapsed="false">
      <c r="D1714" s="83"/>
    </row>
    <row r="1715" customFormat="false" ht="12.75" hidden="false" customHeight="false" outlineLevel="0" collapsed="false">
      <c r="D1715" s="83"/>
    </row>
    <row r="1716" customFormat="false" ht="12.75" hidden="false" customHeight="false" outlineLevel="0" collapsed="false">
      <c r="D1716" s="83"/>
    </row>
    <row r="1717" customFormat="false" ht="12.75" hidden="false" customHeight="false" outlineLevel="0" collapsed="false">
      <c r="D1717" s="83"/>
    </row>
    <row r="1718" customFormat="false" ht="12.75" hidden="false" customHeight="false" outlineLevel="0" collapsed="false">
      <c r="D1718" s="83"/>
    </row>
    <row r="1719" customFormat="false" ht="12.75" hidden="false" customHeight="false" outlineLevel="0" collapsed="false">
      <c r="D1719" s="83"/>
    </row>
    <row r="1720" customFormat="false" ht="12.75" hidden="false" customHeight="false" outlineLevel="0" collapsed="false">
      <c r="D1720" s="83"/>
    </row>
    <row r="1721" customFormat="false" ht="12.75" hidden="false" customHeight="false" outlineLevel="0" collapsed="false">
      <c r="D1721" s="83"/>
    </row>
    <row r="1722" customFormat="false" ht="12.75" hidden="false" customHeight="false" outlineLevel="0" collapsed="false">
      <c r="D1722" s="83"/>
    </row>
    <row r="1723" customFormat="false" ht="12.75" hidden="false" customHeight="false" outlineLevel="0" collapsed="false">
      <c r="D1723" s="83"/>
    </row>
    <row r="1724" customFormat="false" ht="12.75" hidden="false" customHeight="false" outlineLevel="0" collapsed="false">
      <c r="D1724" s="83"/>
    </row>
    <row r="1725" customFormat="false" ht="12.75" hidden="false" customHeight="false" outlineLevel="0" collapsed="false">
      <c r="D1725" s="83"/>
    </row>
    <row r="1726" customFormat="false" ht="12.75" hidden="false" customHeight="false" outlineLevel="0" collapsed="false">
      <c r="D1726" s="83"/>
    </row>
    <row r="1727" customFormat="false" ht="12.75" hidden="false" customHeight="false" outlineLevel="0" collapsed="false">
      <c r="D1727" s="83"/>
    </row>
    <row r="1728" customFormat="false" ht="12.75" hidden="false" customHeight="false" outlineLevel="0" collapsed="false">
      <c r="D1728" s="83"/>
    </row>
    <row r="1729" customFormat="false" ht="12.75" hidden="false" customHeight="false" outlineLevel="0" collapsed="false">
      <c r="D1729" s="83"/>
    </row>
    <row r="1730" customFormat="false" ht="12.75" hidden="false" customHeight="false" outlineLevel="0" collapsed="false">
      <c r="D1730" s="83"/>
    </row>
    <row r="1731" customFormat="false" ht="12.75" hidden="false" customHeight="false" outlineLevel="0" collapsed="false">
      <c r="D1731" s="83"/>
    </row>
    <row r="1732" customFormat="false" ht="12.75" hidden="false" customHeight="false" outlineLevel="0" collapsed="false">
      <c r="D1732" s="83"/>
    </row>
    <row r="1733" customFormat="false" ht="12.75" hidden="false" customHeight="false" outlineLevel="0" collapsed="false">
      <c r="D1733" s="83"/>
    </row>
    <row r="1734" customFormat="false" ht="12.75" hidden="false" customHeight="false" outlineLevel="0" collapsed="false">
      <c r="D1734" s="83"/>
    </row>
    <row r="1735" customFormat="false" ht="12.75" hidden="false" customHeight="false" outlineLevel="0" collapsed="false">
      <c r="D1735" s="83"/>
    </row>
    <row r="1736" customFormat="false" ht="12.75" hidden="false" customHeight="false" outlineLevel="0" collapsed="false">
      <c r="D1736" s="83"/>
    </row>
    <row r="1737" customFormat="false" ht="12.75" hidden="false" customHeight="false" outlineLevel="0" collapsed="false">
      <c r="D1737" s="83"/>
    </row>
    <row r="1738" customFormat="false" ht="12.75" hidden="false" customHeight="false" outlineLevel="0" collapsed="false">
      <c r="D1738" s="83"/>
    </row>
    <row r="1739" customFormat="false" ht="12.75" hidden="false" customHeight="false" outlineLevel="0" collapsed="false">
      <c r="D1739" s="83"/>
    </row>
    <row r="1740" customFormat="false" ht="12.75" hidden="false" customHeight="false" outlineLevel="0" collapsed="false">
      <c r="D1740" s="83"/>
    </row>
    <row r="1741" customFormat="false" ht="12.75" hidden="false" customHeight="false" outlineLevel="0" collapsed="false">
      <c r="D1741" s="83"/>
    </row>
    <row r="1742" customFormat="false" ht="12.75" hidden="false" customHeight="false" outlineLevel="0" collapsed="false">
      <c r="D1742" s="83"/>
    </row>
    <row r="1743" customFormat="false" ht="12.75" hidden="false" customHeight="false" outlineLevel="0" collapsed="false">
      <c r="D1743" s="83"/>
    </row>
    <row r="1744" customFormat="false" ht="12.75" hidden="false" customHeight="false" outlineLevel="0" collapsed="false">
      <c r="D1744" s="83"/>
    </row>
    <row r="1745" customFormat="false" ht="12.75" hidden="false" customHeight="false" outlineLevel="0" collapsed="false">
      <c r="D1745" s="83"/>
    </row>
    <row r="1746" customFormat="false" ht="12.75" hidden="false" customHeight="false" outlineLevel="0" collapsed="false">
      <c r="D1746" s="83"/>
    </row>
    <row r="1747" customFormat="false" ht="12.75" hidden="false" customHeight="false" outlineLevel="0" collapsed="false">
      <c r="D1747" s="83"/>
    </row>
    <row r="1748" customFormat="false" ht="12.75" hidden="false" customHeight="false" outlineLevel="0" collapsed="false">
      <c r="D1748" s="83"/>
    </row>
    <row r="1749" customFormat="false" ht="12.75" hidden="false" customHeight="false" outlineLevel="0" collapsed="false">
      <c r="D1749" s="83"/>
    </row>
    <row r="1750" customFormat="false" ht="12.75" hidden="false" customHeight="false" outlineLevel="0" collapsed="false">
      <c r="D1750" s="83"/>
    </row>
    <row r="1751" customFormat="false" ht="12.75" hidden="false" customHeight="false" outlineLevel="0" collapsed="false">
      <c r="D1751" s="83"/>
    </row>
    <row r="1752" customFormat="false" ht="12.75" hidden="false" customHeight="false" outlineLevel="0" collapsed="false">
      <c r="D1752" s="83"/>
    </row>
    <row r="1753" customFormat="false" ht="12.75" hidden="false" customHeight="false" outlineLevel="0" collapsed="false">
      <c r="D1753" s="83"/>
    </row>
    <row r="1754" customFormat="false" ht="12.75" hidden="false" customHeight="false" outlineLevel="0" collapsed="false">
      <c r="D1754" s="83"/>
    </row>
    <row r="1755" customFormat="false" ht="12.75" hidden="false" customHeight="false" outlineLevel="0" collapsed="false">
      <c r="D1755" s="83"/>
    </row>
    <row r="1756" customFormat="false" ht="12.75" hidden="false" customHeight="false" outlineLevel="0" collapsed="false">
      <c r="D1756" s="83"/>
    </row>
    <row r="1757" customFormat="false" ht="12.75" hidden="false" customHeight="false" outlineLevel="0" collapsed="false">
      <c r="D1757" s="83"/>
    </row>
    <row r="1758" customFormat="false" ht="12.75" hidden="false" customHeight="false" outlineLevel="0" collapsed="false">
      <c r="D1758" s="83"/>
    </row>
    <row r="1759" customFormat="false" ht="12.75" hidden="false" customHeight="false" outlineLevel="0" collapsed="false">
      <c r="D1759" s="83"/>
    </row>
    <row r="1760" customFormat="false" ht="12.75" hidden="false" customHeight="false" outlineLevel="0" collapsed="false">
      <c r="D1760" s="83"/>
    </row>
    <row r="1761" customFormat="false" ht="12.75" hidden="false" customHeight="false" outlineLevel="0" collapsed="false">
      <c r="D1761" s="83"/>
    </row>
    <row r="1762" customFormat="false" ht="12.75" hidden="false" customHeight="false" outlineLevel="0" collapsed="false">
      <c r="D1762" s="83"/>
    </row>
    <row r="1763" customFormat="false" ht="12.75" hidden="false" customHeight="false" outlineLevel="0" collapsed="false">
      <c r="D1763" s="83"/>
    </row>
    <row r="1764" customFormat="false" ht="12.75" hidden="false" customHeight="false" outlineLevel="0" collapsed="false">
      <c r="D1764" s="83"/>
    </row>
    <row r="1765" customFormat="false" ht="12.75" hidden="false" customHeight="false" outlineLevel="0" collapsed="false">
      <c r="D1765" s="83"/>
    </row>
    <row r="1766" customFormat="false" ht="12.75" hidden="false" customHeight="false" outlineLevel="0" collapsed="false">
      <c r="D1766" s="83"/>
    </row>
    <row r="1767" customFormat="false" ht="12.75" hidden="false" customHeight="false" outlineLevel="0" collapsed="false">
      <c r="D1767" s="83"/>
    </row>
    <row r="1768" customFormat="false" ht="12.75" hidden="false" customHeight="false" outlineLevel="0" collapsed="false">
      <c r="D1768" s="83"/>
    </row>
    <row r="1769" customFormat="false" ht="12.75" hidden="false" customHeight="false" outlineLevel="0" collapsed="false">
      <c r="D1769" s="83"/>
    </row>
    <row r="1770" customFormat="false" ht="12.75" hidden="false" customHeight="false" outlineLevel="0" collapsed="false">
      <c r="D1770" s="83"/>
    </row>
    <row r="1771" customFormat="false" ht="12.75" hidden="false" customHeight="false" outlineLevel="0" collapsed="false">
      <c r="D1771" s="83"/>
    </row>
    <row r="1772" customFormat="false" ht="12.75" hidden="false" customHeight="false" outlineLevel="0" collapsed="false">
      <c r="D1772" s="83"/>
    </row>
    <row r="1773" customFormat="false" ht="12.75" hidden="false" customHeight="false" outlineLevel="0" collapsed="false">
      <c r="D1773" s="83"/>
    </row>
    <row r="1774" customFormat="false" ht="12.75" hidden="false" customHeight="false" outlineLevel="0" collapsed="false">
      <c r="D1774" s="83"/>
    </row>
    <row r="1775" customFormat="false" ht="12.75" hidden="false" customHeight="false" outlineLevel="0" collapsed="false">
      <c r="D1775" s="83"/>
    </row>
    <row r="1776" customFormat="false" ht="12.75" hidden="false" customHeight="false" outlineLevel="0" collapsed="false">
      <c r="D1776" s="83"/>
    </row>
    <row r="1777" customFormat="false" ht="12.75" hidden="false" customHeight="false" outlineLevel="0" collapsed="false">
      <c r="D1777" s="83"/>
    </row>
    <row r="1778" customFormat="false" ht="12.75" hidden="false" customHeight="false" outlineLevel="0" collapsed="false">
      <c r="D1778" s="83"/>
    </row>
    <row r="1779" customFormat="false" ht="12.75" hidden="false" customHeight="false" outlineLevel="0" collapsed="false">
      <c r="D1779" s="83"/>
    </row>
    <row r="1780" customFormat="false" ht="12.75" hidden="false" customHeight="false" outlineLevel="0" collapsed="false">
      <c r="D1780" s="83"/>
    </row>
    <row r="1781" customFormat="false" ht="12.75" hidden="false" customHeight="false" outlineLevel="0" collapsed="false">
      <c r="D1781" s="83"/>
    </row>
    <row r="1782" customFormat="false" ht="12.75" hidden="false" customHeight="false" outlineLevel="0" collapsed="false">
      <c r="D1782" s="83"/>
    </row>
    <row r="1783" customFormat="false" ht="12.75" hidden="false" customHeight="false" outlineLevel="0" collapsed="false">
      <c r="D1783" s="83"/>
    </row>
    <row r="1784" customFormat="false" ht="12.75" hidden="false" customHeight="false" outlineLevel="0" collapsed="false">
      <c r="D1784" s="83"/>
    </row>
    <row r="1785" customFormat="false" ht="12.75" hidden="false" customHeight="false" outlineLevel="0" collapsed="false">
      <c r="D1785" s="83"/>
    </row>
    <row r="1786" customFormat="false" ht="12.75" hidden="false" customHeight="false" outlineLevel="0" collapsed="false">
      <c r="D1786" s="83"/>
    </row>
    <row r="1787" customFormat="false" ht="12.75" hidden="false" customHeight="false" outlineLevel="0" collapsed="false">
      <c r="D1787" s="83"/>
    </row>
    <row r="1788" customFormat="false" ht="12.75" hidden="false" customHeight="false" outlineLevel="0" collapsed="false">
      <c r="D1788" s="83"/>
    </row>
    <row r="1789" customFormat="false" ht="12.75" hidden="false" customHeight="false" outlineLevel="0" collapsed="false">
      <c r="D1789" s="83"/>
    </row>
    <row r="1790" customFormat="false" ht="12.75" hidden="false" customHeight="false" outlineLevel="0" collapsed="false">
      <c r="D1790" s="83"/>
    </row>
    <row r="1791" customFormat="false" ht="12.75" hidden="false" customHeight="false" outlineLevel="0" collapsed="false">
      <c r="D1791" s="83"/>
    </row>
    <row r="1792" customFormat="false" ht="12.75" hidden="false" customHeight="false" outlineLevel="0" collapsed="false">
      <c r="D1792" s="83"/>
    </row>
    <row r="1793" customFormat="false" ht="12.75" hidden="false" customHeight="false" outlineLevel="0" collapsed="false">
      <c r="D1793" s="83"/>
    </row>
    <row r="1794" customFormat="false" ht="12.75" hidden="false" customHeight="false" outlineLevel="0" collapsed="false">
      <c r="D1794" s="83"/>
    </row>
    <row r="1795" customFormat="false" ht="12.75" hidden="false" customHeight="false" outlineLevel="0" collapsed="false">
      <c r="D1795" s="83"/>
    </row>
    <row r="1796" customFormat="false" ht="12.75" hidden="false" customHeight="false" outlineLevel="0" collapsed="false">
      <c r="D1796" s="83"/>
    </row>
    <row r="1797" customFormat="false" ht="12.75" hidden="false" customHeight="false" outlineLevel="0" collapsed="false">
      <c r="D1797" s="83"/>
    </row>
    <row r="1798" customFormat="false" ht="12.75" hidden="false" customHeight="false" outlineLevel="0" collapsed="false">
      <c r="D1798" s="83"/>
    </row>
    <row r="1799" customFormat="false" ht="12.75" hidden="false" customHeight="false" outlineLevel="0" collapsed="false">
      <c r="D1799" s="83"/>
    </row>
    <row r="1800" customFormat="false" ht="12.75" hidden="false" customHeight="false" outlineLevel="0" collapsed="false">
      <c r="D1800" s="83"/>
    </row>
    <row r="1801" customFormat="false" ht="12.75" hidden="false" customHeight="false" outlineLevel="0" collapsed="false">
      <c r="D1801" s="83"/>
    </row>
    <row r="1802" customFormat="false" ht="12.75" hidden="false" customHeight="false" outlineLevel="0" collapsed="false">
      <c r="D1802" s="83"/>
    </row>
    <row r="1803" customFormat="false" ht="12.75" hidden="false" customHeight="false" outlineLevel="0" collapsed="false">
      <c r="D1803" s="83"/>
    </row>
    <row r="1804" customFormat="false" ht="12.75" hidden="false" customHeight="false" outlineLevel="0" collapsed="false">
      <c r="D1804" s="83"/>
    </row>
    <row r="1805" customFormat="false" ht="12.75" hidden="false" customHeight="false" outlineLevel="0" collapsed="false">
      <c r="D1805" s="83"/>
    </row>
    <row r="1806" customFormat="false" ht="12.75" hidden="false" customHeight="false" outlineLevel="0" collapsed="false">
      <c r="D1806" s="83"/>
    </row>
    <row r="1807" customFormat="false" ht="12.75" hidden="false" customHeight="false" outlineLevel="0" collapsed="false">
      <c r="D1807" s="83"/>
    </row>
    <row r="1808" customFormat="false" ht="12.75" hidden="false" customHeight="false" outlineLevel="0" collapsed="false">
      <c r="D1808" s="83"/>
    </row>
    <row r="1809" customFormat="false" ht="12.75" hidden="false" customHeight="false" outlineLevel="0" collapsed="false">
      <c r="D1809" s="83"/>
    </row>
    <row r="1810" customFormat="false" ht="12.75" hidden="false" customHeight="false" outlineLevel="0" collapsed="false">
      <c r="D1810" s="83"/>
    </row>
    <row r="1811" customFormat="false" ht="12.75" hidden="false" customHeight="false" outlineLevel="0" collapsed="false">
      <c r="D1811" s="83"/>
    </row>
    <row r="1812" customFormat="false" ht="12.75" hidden="false" customHeight="false" outlineLevel="0" collapsed="false">
      <c r="D1812" s="83"/>
    </row>
    <row r="1813" customFormat="false" ht="12.75" hidden="false" customHeight="false" outlineLevel="0" collapsed="false">
      <c r="D1813" s="83"/>
    </row>
    <row r="1814" customFormat="false" ht="12.75" hidden="false" customHeight="false" outlineLevel="0" collapsed="false">
      <c r="D1814" s="83"/>
    </row>
    <row r="1815" customFormat="false" ht="12.75" hidden="false" customHeight="false" outlineLevel="0" collapsed="false">
      <c r="D1815" s="83"/>
    </row>
    <row r="1816" customFormat="false" ht="12.75" hidden="false" customHeight="false" outlineLevel="0" collapsed="false">
      <c r="D1816" s="83"/>
    </row>
    <row r="1817" customFormat="false" ht="12.75" hidden="false" customHeight="false" outlineLevel="0" collapsed="false">
      <c r="D1817" s="83"/>
    </row>
    <row r="1818" customFormat="false" ht="12.75" hidden="false" customHeight="false" outlineLevel="0" collapsed="false">
      <c r="D1818" s="83"/>
    </row>
    <row r="1819" customFormat="false" ht="12.75" hidden="false" customHeight="false" outlineLevel="0" collapsed="false">
      <c r="D1819" s="83"/>
    </row>
    <row r="1820" customFormat="false" ht="12.75" hidden="false" customHeight="false" outlineLevel="0" collapsed="false">
      <c r="D1820" s="83"/>
    </row>
    <row r="1821" customFormat="false" ht="12.75" hidden="false" customHeight="false" outlineLevel="0" collapsed="false">
      <c r="D1821" s="83"/>
    </row>
    <row r="1822" customFormat="false" ht="12.75" hidden="false" customHeight="false" outlineLevel="0" collapsed="false">
      <c r="D1822" s="83"/>
    </row>
    <row r="1823" customFormat="false" ht="12.75" hidden="false" customHeight="false" outlineLevel="0" collapsed="false">
      <c r="D1823" s="83"/>
    </row>
    <row r="1824" customFormat="false" ht="12.75" hidden="false" customHeight="false" outlineLevel="0" collapsed="false">
      <c r="D1824" s="83"/>
    </row>
    <row r="1825" customFormat="false" ht="12.75" hidden="false" customHeight="false" outlineLevel="0" collapsed="false">
      <c r="D1825" s="83"/>
    </row>
    <row r="1826" customFormat="false" ht="12.75" hidden="false" customHeight="false" outlineLevel="0" collapsed="false">
      <c r="D1826" s="83"/>
    </row>
    <row r="1827" customFormat="false" ht="12.75" hidden="false" customHeight="false" outlineLevel="0" collapsed="false">
      <c r="D1827" s="83"/>
    </row>
    <row r="1828" customFormat="false" ht="12.75" hidden="false" customHeight="false" outlineLevel="0" collapsed="false">
      <c r="D1828" s="83"/>
    </row>
    <row r="1829" customFormat="false" ht="12.75" hidden="false" customHeight="false" outlineLevel="0" collapsed="false">
      <c r="D1829" s="83"/>
    </row>
    <row r="1830" customFormat="false" ht="12.75" hidden="false" customHeight="false" outlineLevel="0" collapsed="false">
      <c r="D1830" s="83"/>
    </row>
    <row r="1831" customFormat="false" ht="12.75" hidden="false" customHeight="false" outlineLevel="0" collapsed="false">
      <c r="D1831" s="83"/>
    </row>
    <row r="1832" customFormat="false" ht="12.75" hidden="false" customHeight="false" outlineLevel="0" collapsed="false">
      <c r="D1832" s="83"/>
    </row>
    <row r="1833" customFormat="false" ht="12.75" hidden="false" customHeight="false" outlineLevel="0" collapsed="false">
      <c r="D1833" s="83"/>
    </row>
    <row r="1834" customFormat="false" ht="12.75" hidden="false" customHeight="false" outlineLevel="0" collapsed="false">
      <c r="D1834" s="83"/>
    </row>
    <row r="1835" customFormat="false" ht="12.75" hidden="false" customHeight="false" outlineLevel="0" collapsed="false">
      <c r="D1835" s="83"/>
    </row>
    <row r="1836" customFormat="false" ht="12.75" hidden="false" customHeight="false" outlineLevel="0" collapsed="false">
      <c r="D1836" s="83"/>
    </row>
    <row r="1837" customFormat="false" ht="12.75" hidden="false" customHeight="false" outlineLevel="0" collapsed="false">
      <c r="D1837" s="83"/>
    </row>
    <row r="1838" customFormat="false" ht="12.75" hidden="false" customHeight="false" outlineLevel="0" collapsed="false">
      <c r="D1838" s="83"/>
    </row>
    <row r="1839" customFormat="false" ht="12.75" hidden="false" customHeight="false" outlineLevel="0" collapsed="false">
      <c r="D1839" s="83"/>
    </row>
    <row r="1840" customFormat="false" ht="12.75" hidden="false" customHeight="false" outlineLevel="0" collapsed="false">
      <c r="D1840" s="83"/>
    </row>
    <row r="1841" customFormat="false" ht="12.75" hidden="false" customHeight="false" outlineLevel="0" collapsed="false">
      <c r="D1841" s="83"/>
    </row>
    <row r="1842" customFormat="false" ht="12.75" hidden="false" customHeight="false" outlineLevel="0" collapsed="false">
      <c r="D1842" s="83"/>
    </row>
    <row r="1843" customFormat="false" ht="12.75" hidden="false" customHeight="false" outlineLevel="0" collapsed="false">
      <c r="D1843" s="83"/>
    </row>
    <row r="1844" customFormat="false" ht="12.75" hidden="false" customHeight="false" outlineLevel="0" collapsed="false">
      <c r="D1844" s="83"/>
    </row>
    <row r="1845" customFormat="false" ht="12.75" hidden="false" customHeight="false" outlineLevel="0" collapsed="false">
      <c r="D1845" s="83"/>
    </row>
    <row r="1846" customFormat="false" ht="12.75" hidden="false" customHeight="false" outlineLevel="0" collapsed="false">
      <c r="D1846" s="83"/>
    </row>
    <row r="1847" customFormat="false" ht="12.75" hidden="false" customHeight="false" outlineLevel="0" collapsed="false">
      <c r="D1847" s="83"/>
    </row>
    <row r="1848" customFormat="false" ht="12.75" hidden="false" customHeight="false" outlineLevel="0" collapsed="false">
      <c r="D1848" s="83"/>
    </row>
    <row r="1849" customFormat="false" ht="12.75" hidden="false" customHeight="false" outlineLevel="0" collapsed="false">
      <c r="D1849" s="83"/>
    </row>
    <row r="1850" customFormat="false" ht="12.75" hidden="false" customHeight="false" outlineLevel="0" collapsed="false">
      <c r="D1850" s="83"/>
    </row>
    <row r="1851" customFormat="false" ht="12.75" hidden="false" customHeight="false" outlineLevel="0" collapsed="false">
      <c r="D1851" s="83"/>
    </row>
    <row r="1852" customFormat="false" ht="12.75" hidden="false" customHeight="false" outlineLevel="0" collapsed="false">
      <c r="D1852" s="83"/>
    </row>
    <row r="1853" customFormat="false" ht="12.75" hidden="false" customHeight="false" outlineLevel="0" collapsed="false">
      <c r="D1853" s="83"/>
    </row>
    <row r="1854" customFormat="false" ht="12.75" hidden="false" customHeight="false" outlineLevel="0" collapsed="false">
      <c r="D1854" s="83"/>
    </row>
    <row r="1855" customFormat="false" ht="12.75" hidden="false" customHeight="false" outlineLevel="0" collapsed="false">
      <c r="D1855" s="83"/>
    </row>
    <row r="1856" customFormat="false" ht="12.75" hidden="false" customHeight="false" outlineLevel="0" collapsed="false">
      <c r="D1856" s="83"/>
    </row>
    <row r="1857" customFormat="false" ht="12.75" hidden="false" customHeight="false" outlineLevel="0" collapsed="false">
      <c r="D1857" s="83"/>
    </row>
    <row r="1858" customFormat="false" ht="12.75" hidden="false" customHeight="false" outlineLevel="0" collapsed="false">
      <c r="D1858" s="83"/>
    </row>
    <row r="1859" customFormat="false" ht="12.75" hidden="false" customHeight="false" outlineLevel="0" collapsed="false">
      <c r="D1859" s="83"/>
    </row>
    <row r="1860" customFormat="false" ht="12.75" hidden="false" customHeight="false" outlineLevel="0" collapsed="false">
      <c r="D1860" s="83"/>
    </row>
    <row r="1861" customFormat="false" ht="12.75" hidden="false" customHeight="false" outlineLevel="0" collapsed="false">
      <c r="D1861" s="83"/>
    </row>
    <row r="1862" customFormat="false" ht="12.75" hidden="false" customHeight="false" outlineLevel="0" collapsed="false">
      <c r="D1862" s="83"/>
    </row>
    <row r="1863" customFormat="false" ht="12.75" hidden="false" customHeight="false" outlineLevel="0" collapsed="false">
      <c r="D1863" s="83"/>
    </row>
    <row r="1864" customFormat="false" ht="12.75" hidden="false" customHeight="false" outlineLevel="0" collapsed="false">
      <c r="D1864" s="83"/>
    </row>
    <row r="1865" customFormat="false" ht="12.75" hidden="false" customHeight="false" outlineLevel="0" collapsed="false">
      <c r="D1865" s="83"/>
    </row>
    <row r="1866" customFormat="false" ht="12.75" hidden="false" customHeight="false" outlineLevel="0" collapsed="false">
      <c r="D1866" s="83"/>
    </row>
    <row r="1867" customFormat="false" ht="12.75" hidden="false" customHeight="false" outlineLevel="0" collapsed="false">
      <c r="D1867" s="83"/>
    </row>
    <row r="1868" customFormat="false" ht="12.75" hidden="false" customHeight="false" outlineLevel="0" collapsed="false">
      <c r="D1868" s="83"/>
    </row>
    <row r="1869" customFormat="false" ht="12.75" hidden="false" customHeight="false" outlineLevel="0" collapsed="false">
      <c r="D1869" s="83"/>
    </row>
    <row r="1870" customFormat="false" ht="12.75" hidden="false" customHeight="false" outlineLevel="0" collapsed="false">
      <c r="D1870" s="83"/>
    </row>
    <row r="1871" customFormat="false" ht="12.75" hidden="false" customHeight="false" outlineLevel="0" collapsed="false">
      <c r="D1871" s="83"/>
    </row>
    <row r="1872" customFormat="false" ht="12.75" hidden="false" customHeight="false" outlineLevel="0" collapsed="false">
      <c r="D1872" s="83"/>
    </row>
    <row r="1873" customFormat="false" ht="12.75" hidden="false" customHeight="false" outlineLevel="0" collapsed="false">
      <c r="D1873" s="83"/>
    </row>
    <row r="1874" customFormat="false" ht="12.75" hidden="false" customHeight="false" outlineLevel="0" collapsed="false">
      <c r="D1874" s="83"/>
    </row>
    <row r="1875" customFormat="false" ht="12.75" hidden="false" customHeight="false" outlineLevel="0" collapsed="false">
      <c r="D1875" s="83"/>
    </row>
    <row r="1876" customFormat="false" ht="12.75" hidden="false" customHeight="false" outlineLevel="0" collapsed="false">
      <c r="D1876" s="83"/>
    </row>
    <row r="1877" customFormat="false" ht="12.75" hidden="false" customHeight="false" outlineLevel="0" collapsed="false">
      <c r="D1877" s="83"/>
    </row>
    <row r="1878" customFormat="false" ht="12.75" hidden="false" customHeight="false" outlineLevel="0" collapsed="false">
      <c r="D1878" s="83"/>
    </row>
    <row r="1879" customFormat="false" ht="12.75" hidden="false" customHeight="false" outlineLevel="0" collapsed="false">
      <c r="D1879" s="83"/>
    </row>
    <row r="1880" customFormat="false" ht="12.75" hidden="false" customHeight="false" outlineLevel="0" collapsed="false">
      <c r="D1880" s="83"/>
    </row>
    <row r="1881" customFormat="false" ht="12.75" hidden="false" customHeight="false" outlineLevel="0" collapsed="false">
      <c r="D1881" s="83"/>
    </row>
    <row r="1882" customFormat="false" ht="12.75" hidden="false" customHeight="false" outlineLevel="0" collapsed="false">
      <c r="D1882" s="83"/>
    </row>
    <row r="1883" customFormat="false" ht="12.75" hidden="false" customHeight="false" outlineLevel="0" collapsed="false">
      <c r="D1883" s="83"/>
    </row>
    <row r="1884" customFormat="false" ht="12.75" hidden="false" customHeight="false" outlineLevel="0" collapsed="false">
      <c r="D1884" s="83"/>
    </row>
    <row r="1885" customFormat="false" ht="12.75" hidden="false" customHeight="false" outlineLevel="0" collapsed="false">
      <c r="D1885" s="83"/>
    </row>
    <row r="1886" customFormat="false" ht="12.75" hidden="false" customHeight="false" outlineLevel="0" collapsed="false">
      <c r="D1886" s="83"/>
    </row>
    <row r="1887" customFormat="false" ht="12.75" hidden="false" customHeight="false" outlineLevel="0" collapsed="false">
      <c r="D1887" s="83"/>
    </row>
    <row r="1888" customFormat="false" ht="12.75" hidden="false" customHeight="false" outlineLevel="0" collapsed="false">
      <c r="D1888" s="83"/>
    </row>
    <row r="1889" customFormat="false" ht="12.75" hidden="false" customHeight="false" outlineLevel="0" collapsed="false">
      <c r="D1889" s="83"/>
    </row>
    <row r="1890" customFormat="false" ht="12.75" hidden="false" customHeight="false" outlineLevel="0" collapsed="false">
      <c r="D1890" s="83"/>
    </row>
    <row r="1891" customFormat="false" ht="12.75" hidden="false" customHeight="false" outlineLevel="0" collapsed="false">
      <c r="D1891" s="83"/>
    </row>
    <row r="1892" customFormat="false" ht="12.75" hidden="false" customHeight="false" outlineLevel="0" collapsed="false">
      <c r="D1892" s="83"/>
    </row>
    <row r="1893" customFormat="false" ht="12.75" hidden="false" customHeight="false" outlineLevel="0" collapsed="false">
      <c r="D1893" s="83"/>
    </row>
    <row r="1894" customFormat="false" ht="12.75" hidden="false" customHeight="false" outlineLevel="0" collapsed="false">
      <c r="D1894" s="83"/>
    </row>
    <row r="1895" customFormat="false" ht="12.75" hidden="false" customHeight="false" outlineLevel="0" collapsed="false">
      <c r="D1895" s="83"/>
    </row>
    <row r="1896" customFormat="false" ht="12.75" hidden="false" customHeight="false" outlineLevel="0" collapsed="false">
      <c r="D1896" s="83"/>
    </row>
    <row r="1897" customFormat="false" ht="12.75" hidden="false" customHeight="false" outlineLevel="0" collapsed="false">
      <c r="D1897" s="83"/>
    </row>
    <row r="1898" customFormat="false" ht="12.75" hidden="false" customHeight="false" outlineLevel="0" collapsed="false">
      <c r="D1898" s="83"/>
    </row>
    <row r="1899" customFormat="false" ht="12.75" hidden="false" customHeight="false" outlineLevel="0" collapsed="false">
      <c r="D1899" s="83"/>
    </row>
    <row r="1900" customFormat="false" ht="12.75" hidden="false" customHeight="false" outlineLevel="0" collapsed="false">
      <c r="D1900" s="83"/>
    </row>
    <row r="1901" customFormat="false" ht="12.75" hidden="false" customHeight="false" outlineLevel="0" collapsed="false">
      <c r="D1901" s="83"/>
    </row>
    <row r="1902" customFormat="false" ht="12.75" hidden="false" customHeight="false" outlineLevel="0" collapsed="false">
      <c r="D1902" s="83"/>
    </row>
    <row r="1903" customFormat="false" ht="12.75" hidden="false" customHeight="false" outlineLevel="0" collapsed="false">
      <c r="D1903" s="83"/>
    </row>
    <row r="1904" customFormat="false" ht="12.75" hidden="false" customHeight="false" outlineLevel="0" collapsed="false">
      <c r="D1904" s="83"/>
    </row>
    <row r="1905" customFormat="false" ht="12.75" hidden="false" customHeight="false" outlineLevel="0" collapsed="false">
      <c r="D1905" s="83"/>
    </row>
    <row r="1906" customFormat="false" ht="12.75" hidden="false" customHeight="false" outlineLevel="0" collapsed="false">
      <c r="D1906" s="83"/>
    </row>
    <row r="1907" customFormat="false" ht="12.75" hidden="false" customHeight="false" outlineLevel="0" collapsed="false">
      <c r="D1907" s="83"/>
    </row>
    <row r="1908" customFormat="false" ht="12.75" hidden="false" customHeight="false" outlineLevel="0" collapsed="false">
      <c r="D1908" s="83"/>
    </row>
    <row r="1909" customFormat="false" ht="12.75" hidden="false" customHeight="false" outlineLevel="0" collapsed="false">
      <c r="D1909" s="83"/>
    </row>
    <row r="1910" customFormat="false" ht="12.75" hidden="false" customHeight="false" outlineLevel="0" collapsed="false">
      <c r="D1910" s="83"/>
    </row>
    <row r="1911" customFormat="false" ht="12.75" hidden="false" customHeight="false" outlineLevel="0" collapsed="false">
      <c r="D1911" s="83"/>
    </row>
    <row r="1912" customFormat="false" ht="12.75" hidden="false" customHeight="false" outlineLevel="0" collapsed="false">
      <c r="D1912" s="83"/>
    </row>
    <row r="1913" customFormat="false" ht="12.75" hidden="false" customHeight="false" outlineLevel="0" collapsed="false">
      <c r="D1913" s="83"/>
    </row>
    <row r="1914" customFormat="false" ht="12.75" hidden="false" customHeight="false" outlineLevel="0" collapsed="false">
      <c r="D1914" s="83"/>
    </row>
    <row r="1915" customFormat="false" ht="12.75" hidden="false" customHeight="false" outlineLevel="0" collapsed="false">
      <c r="D1915" s="83"/>
    </row>
    <row r="1916" customFormat="false" ht="12.75" hidden="false" customHeight="false" outlineLevel="0" collapsed="false">
      <c r="D1916" s="83"/>
    </row>
    <row r="1917" customFormat="false" ht="12.75" hidden="false" customHeight="false" outlineLevel="0" collapsed="false">
      <c r="D1917" s="83"/>
    </row>
    <row r="1918" customFormat="false" ht="12.75" hidden="false" customHeight="false" outlineLevel="0" collapsed="false">
      <c r="D1918" s="83"/>
    </row>
    <row r="1919" customFormat="false" ht="12.75" hidden="false" customHeight="false" outlineLevel="0" collapsed="false">
      <c r="D1919" s="83"/>
    </row>
    <row r="1920" customFormat="false" ht="12.75" hidden="false" customHeight="false" outlineLevel="0" collapsed="false">
      <c r="D1920" s="83"/>
    </row>
    <row r="1921" customFormat="false" ht="12.75" hidden="false" customHeight="false" outlineLevel="0" collapsed="false">
      <c r="D1921" s="83"/>
    </row>
    <row r="1922" customFormat="false" ht="12.75" hidden="false" customHeight="false" outlineLevel="0" collapsed="false">
      <c r="D1922" s="83"/>
    </row>
    <row r="1923" customFormat="false" ht="12.75" hidden="false" customHeight="false" outlineLevel="0" collapsed="false">
      <c r="D1923" s="83"/>
    </row>
    <row r="1924" customFormat="false" ht="12.75" hidden="false" customHeight="false" outlineLevel="0" collapsed="false">
      <c r="D1924" s="83"/>
    </row>
    <row r="1925" customFormat="false" ht="12.75" hidden="false" customHeight="false" outlineLevel="0" collapsed="false">
      <c r="D1925" s="83"/>
    </row>
    <row r="1926" customFormat="false" ht="12.75" hidden="false" customHeight="false" outlineLevel="0" collapsed="false">
      <c r="D1926" s="83"/>
    </row>
    <row r="1927" customFormat="false" ht="12.75" hidden="false" customHeight="false" outlineLevel="0" collapsed="false">
      <c r="D1927" s="83"/>
    </row>
    <row r="1928" customFormat="false" ht="12.75" hidden="false" customHeight="false" outlineLevel="0" collapsed="false">
      <c r="D1928" s="83"/>
    </row>
    <row r="1929" customFormat="false" ht="12.75" hidden="false" customHeight="false" outlineLevel="0" collapsed="false">
      <c r="D1929" s="83"/>
    </row>
    <row r="1930" customFormat="false" ht="12.75" hidden="false" customHeight="false" outlineLevel="0" collapsed="false">
      <c r="D1930" s="83"/>
    </row>
    <row r="1931" customFormat="false" ht="12.75" hidden="false" customHeight="false" outlineLevel="0" collapsed="false">
      <c r="D1931" s="83"/>
    </row>
    <row r="1932" customFormat="false" ht="12.75" hidden="false" customHeight="false" outlineLevel="0" collapsed="false">
      <c r="D1932" s="83"/>
    </row>
    <row r="1933" customFormat="false" ht="12.75" hidden="false" customHeight="false" outlineLevel="0" collapsed="false">
      <c r="D1933" s="83"/>
    </row>
    <row r="1934" customFormat="false" ht="12.75" hidden="false" customHeight="false" outlineLevel="0" collapsed="false">
      <c r="D1934" s="83"/>
    </row>
    <row r="1935" customFormat="false" ht="12.75" hidden="false" customHeight="false" outlineLevel="0" collapsed="false">
      <c r="D1935" s="83"/>
    </row>
    <row r="1936" customFormat="false" ht="12.75" hidden="false" customHeight="false" outlineLevel="0" collapsed="false">
      <c r="D1936" s="83"/>
    </row>
    <row r="1937" customFormat="false" ht="12.75" hidden="false" customHeight="false" outlineLevel="0" collapsed="false">
      <c r="D1937" s="83"/>
    </row>
    <row r="1938" customFormat="false" ht="12.75" hidden="false" customHeight="false" outlineLevel="0" collapsed="false">
      <c r="D1938" s="83"/>
    </row>
    <row r="1939" customFormat="false" ht="12.75" hidden="false" customHeight="false" outlineLevel="0" collapsed="false">
      <c r="D1939" s="83"/>
    </row>
    <row r="1940" customFormat="false" ht="12.75" hidden="false" customHeight="false" outlineLevel="0" collapsed="false">
      <c r="D1940" s="83"/>
    </row>
    <row r="1941" customFormat="false" ht="12.75" hidden="false" customHeight="false" outlineLevel="0" collapsed="false">
      <c r="D1941" s="83"/>
    </row>
    <row r="1942" customFormat="false" ht="12.75" hidden="false" customHeight="false" outlineLevel="0" collapsed="false">
      <c r="D1942" s="83"/>
    </row>
    <row r="1943" customFormat="false" ht="12.75" hidden="false" customHeight="false" outlineLevel="0" collapsed="false">
      <c r="D1943" s="83"/>
    </row>
    <row r="1944" customFormat="false" ht="12.75" hidden="false" customHeight="false" outlineLevel="0" collapsed="false">
      <c r="D1944" s="83"/>
    </row>
    <row r="1945" customFormat="false" ht="12.75" hidden="false" customHeight="false" outlineLevel="0" collapsed="false">
      <c r="D1945" s="83"/>
    </row>
    <row r="1946" customFormat="false" ht="12.75" hidden="false" customHeight="false" outlineLevel="0" collapsed="false">
      <c r="D1946" s="83"/>
    </row>
    <row r="1947" customFormat="false" ht="12.75" hidden="false" customHeight="false" outlineLevel="0" collapsed="false">
      <c r="D1947" s="83"/>
    </row>
    <row r="1948" customFormat="false" ht="12.75" hidden="false" customHeight="false" outlineLevel="0" collapsed="false">
      <c r="D1948" s="83"/>
    </row>
    <row r="1949" customFormat="false" ht="12.75" hidden="false" customHeight="false" outlineLevel="0" collapsed="false">
      <c r="D1949" s="83"/>
    </row>
    <row r="1950" customFormat="false" ht="12.75" hidden="false" customHeight="false" outlineLevel="0" collapsed="false">
      <c r="D1950" s="83"/>
    </row>
    <row r="1951" customFormat="false" ht="12.75" hidden="false" customHeight="false" outlineLevel="0" collapsed="false">
      <c r="D1951" s="83"/>
    </row>
    <row r="1952" customFormat="false" ht="12.75" hidden="false" customHeight="false" outlineLevel="0" collapsed="false">
      <c r="D1952" s="83"/>
    </row>
    <row r="1953" customFormat="false" ht="12.75" hidden="false" customHeight="false" outlineLevel="0" collapsed="false">
      <c r="D1953" s="83"/>
    </row>
    <row r="1954" customFormat="false" ht="12.75" hidden="false" customHeight="false" outlineLevel="0" collapsed="false">
      <c r="D1954" s="83"/>
    </row>
    <row r="1955" customFormat="false" ht="12.75" hidden="false" customHeight="false" outlineLevel="0" collapsed="false">
      <c r="D1955" s="83"/>
    </row>
    <row r="1956" customFormat="false" ht="12.75" hidden="false" customHeight="false" outlineLevel="0" collapsed="false">
      <c r="D1956" s="83"/>
    </row>
    <row r="1957" customFormat="false" ht="12.75" hidden="false" customHeight="false" outlineLevel="0" collapsed="false">
      <c r="D1957" s="83"/>
    </row>
    <row r="1958" customFormat="false" ht="12.75" hidden="false" customHeight="false" outlineLevel="0" collapsed="false">
      <c r="D1958" s="83"/>
    </row>
    <row r="1959" customFormat="false" ht="12.75" hidden="false" customHeight="false" outlineLevel="0" collapsed="false">
      <c r="D1959" s="83"/>
    </row>
    <row r="1960" customFormat="false" ht="12.75" hidden="false" customHeight="false" outlineLevel="0" collapsed="false">
      <c r="D1960" s="83"/>
    </row>
    <row r="1961" customFormat="false" ht="12.75" hidden="false" customHeight="false" outlineLevel="0" collapsed="false">
      <c r="D1961" s="83"/>
    </row>
    <row r="1962" customFormat="false" ht="12.75" hidden="false" customHeight="false" outlineLevel="0" collapsed="false">
      <c r="D1962" s="83"/>
    </row>
    <row r="1963" customFormat="false" ht="12.75" hidden="false" customHeight="false" outlineLevel="0" collapsed="false">
      <c r="D1963" s="83"/>
    </row>
    <row r="1964" customFormat="false" ht="12.75" hidden="false" customHeight="false" outlineLevel="0" collapsed="false">
      <c r="D1964" s="83"/>
    </row>
    <row r="1965" customFormat="false" ht="12.75" hidden="false" customHeight="false" outlineLevel="0" collapsed="false">
      <c r="D1965" s="83"/>
    </row>
    <row r="1966" customFormat="false" ht="12.75" hidden="false" customHeight="false" outlineLevel="0" collapsed="false">
      <c r="D1966" s="83"/>
    </row>
    <row r="1967" customFormat="false" ht="12.75" hidden="false" customHeight="false" outlineLevel="0" collapsed="false">
      <c r="D1967" s="83"/>
    </row>
    <row r="1968" customFormat="false" ht="12.75" hidden="false" customHeight="false" outlineLevel="0" collapsed="false">
      <c r="D1968" s="83"/>
    </row>
    <row r="1969" customFormat="false" ht="12.75" hidden="false" customHeight="false" outlineLevel="0" collapsed="false">
      <c r="D1969" s="83"/>
    </row>
    <row r="1970" customFormat="false" ht="12.75" hidden="false" customHeight="false" outlineLevel="0" collapsed="false">
      <c r="D1970" s="83"/>
    </row>
    <row r="1971" customFormat="false" ht="12.75" hidden="false" customHeight="false" outlineLevel="0" collapsed="false">
      <c r="D1971" s="83"/>
    </row>
    <row r="1972" customFormat="false" ht="12.75" hidden="false" customHeight="false" outlineLevel="0" collapsed="false">
      <c r="D1972" s="83"/>
    </row>
    <row r="1973" customFormat="false" ht="12.75" hidden="false" customHeight="false" outlineLevel="0" collapsed="false">
      <c r="D1973" s="83"/>
    </row>
    <row r="1974" customFormat="false" ht="12.75" hidden="false" customHeight="false" outlineLevel="0" collapsed="false">
      <c r="D1974" s="83"/>
    </row>
    <row r="1975" customFormat="false" ht="12.75" hidden="false" customHeight="false" outlineLevel="0" collapsed="false">
      <c r="D1975" s="83"/>
    </row>
    <row r="1976" customFormat="false" ht="12.75" hidden="false" customHeight="false" outlineLevel="0" collapsed="false">
      <c r="D1976" s="83"/>
    </row>
    <row r="1977" customFormat="false" ht="12.75" hidden="false" customHeight="false" outlineLevel="0" collapsed="false">
      <c r="D1977" s="83"/>
    </row>
    <row r="1978" customFormat="false" ht="12.75" hidden="false" customHeight="false" outlineLevel="0" collapsed="false">
      <c r="D1978" s="83"/>
    </row>
    <row r="1979" customFormat="false" ht="12.75" hidden="false" customHeight="false" outlineLevel="0" collapsed="false">
      <c r="D1979" s="83"/>
    </row>
    <row r="1980" customFormat="false" ht="12.75" hidden="false" customHeight="false" outlineLevel="0" collapsed="false">
      <c r="D1980" s="83"/>
    </row>
    <row r="1981" customFormat="false" ht="12.75" hidden="false" customHeight="false" outlineLevel="0" collapsed="false">
      <c r="D1981" s="83"/>
    </row>
    <row r="1982" customFormat="false" ht="12.75" hidden="false" customHeight="false" outlineLevel="0" collapsed="false">
      <c r="D1982" s="83"/>
    </row>
    <row r="1983" customFormat="false" ht="12.75" hidden="false" customHeight="false" outlineLevel="0" collapsed="false">
      <c r="D1983" s="83"/>
    </row>
    <row r="1984" customFormat="false" ht="12.75" hidden="false" customHeight="false" outlineLevel="0" collapsed="false">
      <c r="D1984" s="83"/>
    </row>
    <row r="1985" customFormat="false" ht="12.75" hidden="false" customHeight="false" outlineLevel="0" collapsed="false">
      <c r="D1985" s="83"/>
    </row>
    <row r="1986" customFormat="false" ht="12.75" hidden="false" customHeight="false" outlineLevel="0" collapsed="false">
      <c r="D1986" s="83"/>
    </row>
    <row r="1987" customFormat="false" ht="12.75" hidden="false" customHeight="false" outlineLevel="0" collapsed="false">
      <c r="D1987" s="83"/>
    </row>
    <row r="1988" customFormat="false" ht="12.75" hidden="false" customHeight="false" outlineLevel="0" collapsed="false">
      <c r="D1988" s="83"/>
    </row>
    <row r="1989" customFormat="false" ht="12.75" hidden="false" customHeight="false" outlineLevel="0" collapsed="false">
      <c r="D1989" s="83"/>
    </row>
    <row r="1990" customFormat="false" ht="12.75" hidden="false" customHeight="false" outlineLevel="0" collapsed="false">
      <c r="D1990" s="83"/>
    </row>
    <row r="1991" customFormat="false" ht="12.75" hidden="false" customHeight="false" outlineLevel="0" collapsed="false">
      <c r="D1991" s="83"/>
    </row>
    <row r="1992" customFormat="false" ht="12.75" hidden="false" customHeight="false" outlineLevel="0" collapsed="false">
      <c r="D1992" s="83"/>
    </row>
    <row r="1993" customFormat="false" ht="12.75" hidden="false" customHeight="false" outlineLevel="0" collapsed="false">
      <c r="D1993" s="83"/>
    </row>
    <row r="1994" customFormat="false" ht="12.75" hidden="false" customHeight="false" outlineLevel="0" collapsed="false">
      <c r="D1994" s="83"/>
    </row>
    <row r="1995" customFormat="false" ht="12.75" hidden="false" customHeight="false" outlineLevel="0" collapsed="false">
      <c r="D1995" s="83"/>
    </row>
    <row r="1996" customFormat="false" ht="12.75" hidden="false" customHeight="false" outlineLevel="0" collapsed="false">
      <c r="D1996" s="83"/>
    </row>
    <row r="1997" customFormat="false" ht="12.75" hidden="false" customHeight="false" outlineLevel="0" collapsed="false">
      <c r="D1997" s="83"/>
    </row>
    <row r="1998" customFormat="false" ht="12.75" hidden="false" customHeight="false" outlineLevel="0" collapsed="false">
      <c r="D1998" s="83"/>
    </row>
    <row r="1999" customFormat="false" ht="12.75" hidden="false" customHeight="false" outlineLevel="0" collapsed="false">
      <c r="D1999" s="83"/>
    </row>
    <row r="2000" customFormat="false" ht="12.75" hidden="false" customHeight="false" outlineLevel="0" collapsed="false">
      <c r="D2000" s="83"/>
    </row>
    <row r="2001" customFormat="false" ht="12.75" hidden="false" customHeight="false" outlineLevel="0" collapsed="false">
      <c r="D2001" s="83"/>
    </row>
    <row r="2002" customFormat="false" ht="12.75" hidden="false" customHeight="false" outlineLevel="0" collapsed="false">
      <c r="D2002" s="83"/>
    </row>
    <row r="2003" customFormat="false" ht="12.75" hidden="false" customHeight="false" outlineLevel="0" collapsed="false">
      <c r="D2003" s="83"/>
    </row>
    <row r="2004" customFormat="false" ht="12.75" hidden="false" customHeight="false" outlineLevel="0" collapsed="false">
      <c r="D2004" s="83"/>
    </row>
    <row r="2005" customFormat="false" ht="12.75" hidden="false" customHeight="false" outlineLevel="0" collapsed="false">
      <c r="D2005" s="83"/>
    </row>
    <row r="2006" customFormat="false" ht="12.75" hidden="false" customHeight="false" outlineLevel="0" collapsed="false">
      <c r="D2006" s="83"/>
    </row>
    <row r="2007" customFormat="false" ht="12.75" hidden="false" customHeight="false" outlineLevel="0" collapsed="false">
      <c r="D2007" s="83"/>
    </row>
    <row r="2008" customFormat="false" ht="12.75" hidden="false" customHeight="false" outlineLevel="0" collapsed="false">
      <c r="D2008" s="83"/>
    </row>
    <row r="2009" customFormat="false" ht="12.75" hidden="false" customHeight="false" outlineLevel="0" collapsed="false">
      <c r="D2009" s="83"/>
    </row>
    <row r="2010" customFormat="false" ht="12.75" hidden="false" customHeight="false" outlineLevel="0" collapsed="false">
      <c r="D2010" s="83"/>
    </row>
    <row r="2011" customFormat="false" ht="12.75" hidden="false" customHeight="false" outlineLevel="0" collapsed="false">
      <c r="D2011" s="83"/>
    </row>
    <row r="2012" customFormat="false" ht="12.75" hidden="false" customHeight="false" outlineLevel="0" collapsed="false">
      <c r="D2012" s="83"/>
    </row>
    <row r="2013" customFormat="false" ht="12.75" hidden="false" customHeight="false" outlineLevel="0" collapsed="false">
      <c r="D2013" s="83"/>
    </row>
    <row r="2014" customFormat="false" ht="12.75" hidden="false" customHeight="false" outlineLevel="0" collapsed="false">
      <c r="D2014" s="83"/>
    </row>
    <row r="2015" customFormat="false" ht="12.75" hidden="false" customHeight="false" outlineLevel="0" collapsed="false">
      <c r="D2015" s="83"/>
    </row>
    <row r="2016" customFormat="false" ht="12.75" hidden="false" customHeight="false" outlineLevel="0" collapsed="false">
      <c r="D2016" s="83"/>
    </row>
    <row r="2017" customFormat="false" ht="12.75" hidden="false" customHeight="false" outlineLevel="0" collapsed="false">
      <c r="D2017" s="83"/>
    </row>
    <row r="2018" customFormat="false" ht="12.75" hidden="false" customHeight="false" outlineLevel="0" collapsed="false">
      <c r="D2018" s="83"/>
    </row>
    <row r="2019" customFormat="false" ht="12.75" hidden="false" customHeight="false" outlineLevel="0" collapsed="false">
      <c r="D2019" s="83"/>
    </row>
    <row r="2020" customFormat="false" ht="12.75" hidden="false" customHeight="false" outlineLevel="0" collapsed="false">
      <c r="D2020" s="83"/>
    </row>
    <row r="2021" customFormat="false" ht="12.75" hidden="false" customHeight="false" outlineLevel="0" collapsed="false">
      <c r="D2021" s="83"/>
    </row>
    <row r="2022" customFormat="false" ht="12.75" hidden="false" customHeight="false" outlineLevel="0" collapsed="false">
      <c r="D2022" s="83"/>
    </row>
    <row r="2023" customFormat="false" ht="12.75" hidden="false" customHeight="false" outlineLevel="0" collapsed="false">
      <c r="D2023" s="83"/>
    </row>
    <row r="2024" customFormat="false" ht="12.75" hidden="false" customHeight="false" outlineLevel="0" collapsed="false">
      <c r="D2024" s="83"/>
    </row>
    <row r="2025" customFormat="false" ht="12.75" hidden="false" customHeight="false" outlineLevel="0" collapsed="false">
      <c r="D2025" s="83"/>
    </row>
    <row r="2026" customFormat="false" ht="12.75" hidden="false" customHeight="false" outlineLevel="0" collapsed="false">
      <c r="D2026" s="83"/>
    </row>
    <row r="2027" customFormat="false" ht="12.75" hidden="false" customHeight="false" outlineLevel="0" collapsed="false">
      <c r="D2027" s="83"/>
    </row>
    <row r="2028" customFormat="false" ht="12.75" hidden="false" customHeight="false" outlineLevel="0" collapsed="false">
      <c r="D2028" s="83"/>
    </row>
    <row r="2029" customFormat="false" ht="12.75" hidden="false" customHeight="false" outlineLevel="0" collapsed="false">
      <c r="D2029" s="83"/>
    </row>
    <row r="2030" customFormat="false" ht="12.75" hidden="false" customHeight="false" outlineLevel="0" collapsed="false">
      <c r="D2030" s="83"/>
    </row>
    <row r="2031" customFormat="false" ht="12.75" hidden="false" customHeight="false" outlineLevel="0" collapsed="false">
      <c r="D2031" s="83"/>
    </row>
    <row r="2032" customFormat="false" ht="12.75" hidden="false" customHeight="false" outlineLevel="0" collapsed="false">
      <c r="D2032" s="83"/>
    </row>
    <row r="2033" customFormat="false" ht="12.75" hidden="false" customHeight="false" outlineLevel="0" collapsed="false">
      <c r="D2033" s="83"/>
    </row>
    <row r="2034" customFormat="false" ht="12.75" hidden="false" customHeight="false" outlineLevel="0" collapsed="false">
      <c r="D2034" s="83"/>
    </row>
    <row r="2035" customFormat="false" ht="12.75" hidden="false" customHeight="false" outlineLevel="0" collapsed="false">
      <c r="D2035" s="83"/>
    </row>
    <row r="2036" customFormat="false" ht="12.75" hidden="false" customHeight="false" outlineLevel="0" collapsed="false">
      <c r="D2036" s="83"/>
    </row>
    <row r="2037" customFormat="false" ht="12.75" hidden="false" customHeight="false" outlineLevel="0" collapsed="false">
      <c r="D2037" s="83"/>
    </row>
    <row r="2038" customFormat="false" ht="12.75" hidden="false" customHeight="false" outlineLevel="0" collapsed="false">
      <c r="D2038" s="83"/>
    </row>
    <row r="2039" customFormat="false" ht="12.75" hidden="false" customHeight="false" outlineLevel="0" collapsed="false">
      <c r="D2039" s="83"/>
    </row>
    <row r="2040" customFormat="false" ht="12.75" hidden="false" customHeight="false" outlineLevel="0" collapsed="false">
      <c r="D2040" s="83"/>
    </row>
    <row r="2041" customFormat="false" ht="12.75" hidden="false" customHeight="false" outlineLevel="0" collapsed="false">
      <c r="D2041" s="83"/>
    </row>
    <row r="2042" customFormat="false" ht="12.75" hidden="false" customHeight="false" outlineLevel="0" collapsed="false">
      <c r="D2042" s="83"/>
    </row>
    <row r="2043" customFormat="false" ht="12.75" hidden="false" customHeight="false" outlineLevel="0" collapsed="false">
      <c r="D2043" s="83"/>
    </row>
    <row r="2044" customFormat="false" ht="12.75" hidden="false" customHeight="false" outlineLevel="0" collapsed="false">
      <c r="D2044" s="83"/>
    </row>
    <row r="2045" customFormat="false" ht="12.75" hidden="false" customHeight="false" outlineLevel="0" collapsed="false">
      <c r="D2045" s="83"/>
    </row>
    <row r="2046" customFormat="false" ht="12.75" hidden="false" customHeight="false" outlineLevel="0" collapsed="false">
      <c r="D2046" s="83"/>
    </row>
    <row r="2047" customFormat="false" ht="12.75" hidden="false" customHeight="false" outlineLevel="0" collapsed="false">
      <c r="D2047" s="83"/>
    </row>
    <row r="2048" customFormat="false" ht="12.75" hidden="false" customHeight="false" outlineLevel="0" collapsed="false">
      <c r="D2048" s="83"/>
    </row>
    <row r="2049" customFormat="false" ht="12.75" hidden="false" customHeight="false" outlineLevel="0" collapsed="false">
      <c r="D2049" s="83"/>
    </row>
    <row r="2050" customFormat="false" ht="12.75" hidden="false" customHeight="false" outlineLevel="0" collapsed="false">
      <c r="D2050" s="83"/>
    </row>
    <row r="2051" customFormat="false" ht="12.75" hidden="false" customHeight="false" outlineLevel="0" collapsed="false">
      <c r="D2051" s="83"/>
    </row>
    <row r="2052" customFormat="false" ht="12.75" hidden="false" customHeight="false" outlineLevel="0" collapsed="false">
      <c r="D2052" s="83"/>
    </row>
    <row r="2053" customFormat="false" ht="12.75" hidden="false" customHeight="false" outlineLevel="0" collapsed="false">
      <c r="D2053" s="83"/>
    </row>
    <row r="2054" customFormat="false" ht="12.75" hidden="false" customHeight="false" outlineLevel="0" collapsed="false">
      <c r="D2054" s="83"/>
    </row>
    <row r="2055" customFormat="false" ht="12.75" hidden="false" customHeight="false" outlineLevel="0" collapsed="false">
      <c r="D2055" s="83"/>
    </row>
    <row r="2056" customFormat="false" ht="12.75" hidden="false" customHeight="false" outlineLevel="0" collapsed="false">
      <c r="D2056" s="83"/>
    </row>
    <row r="2057" customFormat="false" ht="12.75" hidden="false" customHeight="false" outlineLevel="0" collapsed="false">
      <c r="D2057" s="83"/>
    </row>
    <row r="2058" customFormat="false" ht="12.75" hidden="false" customHeight="false" outlineLevel="0" collapsed="false">
      <c r="D2058" s="83"/>
    </row>
    <row r="2059" customFormat="false" ht="12.75" hidden="false" customHeight="false" outlineLevel="0" collapsed="false">
      <c r="D2059" s="83"/>
    </row>
    <row r="2060" customFormat="false" ht="12.75" hidden="false" customHeight="false" outlineLevel="0" collapsed="false">
      <c r="D2060" s="83"/>
    </row>
    <row r="2061" customFormat="false" ht="12.75" hidden="false" customHeight="false" outlineLevel="0" collapsed="false">
      <c r="D2061" s="83"/>
    </row>
    <row r="2062" customFormat="false" ht="12.75" hidden="false" customHeight="false" outlineLevel="0" collapsed="false">
      <c r="D2062" s="83"/>
    </row>
    <row r="2063" customFormat="false" ht="12.75" hidden="false" customHeight="false" outlineLevel="0" collapsed="false">
      <c r="D2063" s="83"/>
    </row>
    <row r="2064" customFormat="false" ht="12.75" hidden="false" customHeight="false" outlineLevel="0" collapsed="false">
      <c r="D2064" s="83"/>
    </row>
    <row r="2065" customFormat="false" ht="12.75" hidden="false" customHeight="false" outlineLevel="0" collapsed="false">
      <c r="D2065" s="83"/>
    </row>
    <row r="2066" customFormat="false" ht="12.75" hidden="false" customHeight="false" outlineLevel="0" collapsed="false">
      <c r="D2066" s="83"/>
    </row>
    <row r="2067" customFormat="false" ht="12.75" hidden="false" customHeight="false" outlineLevel="0" collapsed="false">
      <c r="D2067" s="83"/>
    </row>
    <row r="2068" customFormat="false" ht="12.75" hidden="false" customHeight="false" outlineLevel="0" collapsed="false">
      <c r="D2068" s="83"/>
    </row>
    <row r="2069" customFormat="false" ht="12.75" hidden="false" customHeight="false" outlineLevel="0" collapsed="false">
      <c r="D2069" s="83"/>
    </row>
    <row r="2070" customFormat="false" ht="12.75" hidden="false" customHeight="false" outlineLevel="0" collapsed="false">
      <c r="D2070" s="83"/>
    </row>
    <row r="2071" customFormat="false" ht="12.75" hidden="false" customHeight="false" outlineLevel="0" collapsed="false">
      <c r="D2071" s="83"/>
    </row>
    <row r="2072" customFormat="false" ht="12.75" hidden="false" customHeight="false" outlineLevel="0" collapsed="false">
      <c r="D2072" s="83"/>
    </row>
    <row r="2073" customFormat="false" ht="12.75" hidden="false" customHeight="false" outlineLevel="0" collapsed="false">
      <c r="D2073" s="83"/>
    </row>
    <row r="2074" customFormat="false" ht="12.75" hidden="false" customHeight="false" outlineLevel="0" collapsed="false">
      <c r="D2074" s="83"/>
    </row>
    <row r="2075" customFormat="false" ht="12.75" hidden="false" customHeight="false" outlineLevel="0" collapsed="false">
      <c r="D2075" s="83"/>
    </row>
    <row r="2076" customFormat="false" ht="12.75" hidden="false" customHeight="false" outlineLevel="0" collapsed="false">
      <c r="D2076" s="83"/>
    </row>
    <row r="2077" customFormat="false" ht="12.75" hidden="false" customHeight="false" outlineLevel="0" collapsed="false">
      <c r="D2077" s="83"/>
    </row>
    <row r="2078" customFormat="false" ht="12.75" hidden="false" customHeight="false" outlineLevel="0" collapsed="false">
      <c r="D2078" s="83"/>
    </row>
    <row r="2079" customFormat="false" ht="12.75" hidden="false" customHeight="false" outlineLevel="0" collapsed="false">
      <c r="D2079" s="83"/>
    </row>
    <row r="2080" customFormat="false" ht="12.75" hidden="false" customHeight="false" outlineLevel="0" collapsed="false">
      <c r="D2080" s="83"/>
    </row>
    <row r="2081" customFormat="false" ht="12.75" hidden="false" customHeight="false" outlineLevel="0" collapsed="false">
      <c r="D2081" s="83"/>
    </row>
    <row r="2082" customFormat="false" ht="12.75" hidden="false" customHeight="false" outlineLevel="0" collapsed="false">
      <c r="D2082" s="83"/>
    </row>
    <row r="2083" customFormat="false" ht="12.75" hidden="false" customHeight="false" outlineLevel="0" collapsed="false">
      <c r="D2083" s="83"/>
    </row>
    <row r="2084" customFormat="false" ht="12.75" hidden="false" customHeight="false" outlineLevel="0" collapsed="false">
      <c r="D2084" s="83"/>
    </row>
    <row r="2085" customFormat="false" ht="12.75" hidden="false" customHeight="false" outlineLevel="0" collapsed="false">
      <c r="D2085" s="83"/>
    </row>
    <row r="2086" customFormat="false" ht="12.75" hidden="false" customHeight="false" outlineLevel="0" collapsed="false">
      <c r="D2086" s="83"/>
    </row>
    <row r="2087" customFormat="false" ht="12.75" hidden="false" customHeight="false" outlineLevel="0" collapsed="false">
      <c r="D2087" s="83"/>
    </row>
    <row r="2088" customFormat="false" ht="12.75" hidden="false" customHeight="false" outlineLevel="0" collapsed="false">
      <c r="D2088" s="83"/>
    </row>
    <row r="2089" customFormat="false" ht="12.75" hidden="false" customHeight="false" outlineLevel="0" collapsed="false">
      <c r="D2089" s="83"/>
    </row>
    <row r="2090" customFormat="false" ht="12.75" hidden="false" customHeight="false" outlineLevel="0" collapsed="false">
      <c r="D2090" s="83"/>
    </row>
    <row r="2091" customFormat="false" ht="12.75" hidden="false" customHeight="false" outlineLevel="0" collapsed="false">
      <c r="D2091" s="83"/>
    </row>
    <row r="2092" customFormat="false" ht="12.75" hidden="false" customHeight="false" outlineLevel="0" collapsed="false">
      <c r="D2092" s="83"/>
    </row>
    <row r="2093" customFormat="false" ht="12.75" hidden="false" customHeight="false" outlineLevel="0" collapsed="false">
      <c r="D2093" s="83"/>
    </row>
    <row r="2094" customFormat="false" ht="12.75" hidden="false" customHeight="false" outlineLevel="0" collapsed="false">
      <c r="D2094" s="83"/>
    </row>
    <row r="2095" customFormat="false" ht="12.75" hidden="false" customHeight="false" outlineLevel="0" collapsed="false">
      <c r="D2095" s="83"/>
    </row>
    <row r="2096" customFormat="false" ht="12.75" hidden="false" customHeight="false" outlineLevel="0" collapsed="false">
      <c r="D2096" s="83"/>
    </row>
    <row r="2097" customFormat="false" ht="12.75" hidden="false" customHeight="false" outlineLevel="0" collapsed="false">
      <c r="D2097" s="83"/>
    </row>
    <row r="2098" customFormat="false" ht="12.75" hidden="false" customHeight="false" outlineLevel="0" collapsed="false">
      <c r="D2098" s="83"/>
    </row>
    <row r="2099" customFormat="false" ht="12.75" hidden="false" customHeight="false" outlineLevel="0" collapsed="false">
      <c r="D2099" s="83"/>
    </row>
    <row r="2100" customFormat="false" ht="12.75" hidden="false" customHeight="false" outlineLevel="0" collapsed="false">
      <c r="D2100" s="83"/>
    </row>
    <row r="2101" customFormat="false" ht="12.75" hidden="false" customHeight="false" outlineLevel="0" collapsed="false">
      <c r="D2101" s="83"/>
    </row>
    <row r="2102" customFormat="false" ht="12.75" hidden="false" customHeight="false" outlineLevel="0" collapsed="false">
      <c r="D2102" s="83"/>
    </row>
    <row r="2103" customFormat="false" ht="12.75" hidden="false" customHeight="false" outlineLevel="0" collapsed="false">
      <c r="D2103" s="83"/>
    </row>
    <row r="2104" customFormat="false" ht="12.75" hidden="false" customHeight="false" outlineLevel="0" collapsed="false">
      <c r="D2104" s="83"/>
    </row>
    <row r="2105" customFormat="false" ht="12.75" hidden="false" customHeight="false" outlineLevel="0" collapsed="false">
      <c r="D2105" s="83"/>
    </row>
    <row r="2106" customFormat="false" ht="12.75" hidden="false" customHeight="false" outlineLevel="0" collapsed="false">
      <c r="D2106" s="83"/>
    </row>
    <row r="2107" customFormat="false" ht="12.75" hidden="false" customHeight="false" outlineLevel="0" collapsed="false">
      <c r="D2107" s="83"/>
    </row>
    <row r="2108" customFormat="false" ht="12.75" hidden="false" customHeight="false" outlineLevel="0" collapsed="false">
      <c r="D2108" s="83"/>
    </row>
    <row r="2109" customFormat="false" ht="12.75" hidden="false" customHeight="false" outlineLevel="0" collapsed="false">
      <c r="D2109" s="83"/>
    </row>
    <row r="2110" customFormat="false" ht="12.75" hidden="false" customHeight="false" outlineLevel="0" collapsed="false">
      <c r="D2110" s="83"/>
    </row>
    <row r="2111" customFormat="false" ht="12.75" hidden="false" customHeight="false" outlineLevel="0" collapsed="false">
      <c r="D2111" s="83"/>
    </row>
    <row r="2112" customFormat="false" ht="12.75" hidden="false" customHeight="false" outlineLevel="0" collapsed="false">
      <c r="D2112" s="83"/>
    </row>
    <row r="2113" customFormat="false" ht="12.75" hidden="false" customHeight="false" outlineLevel="0" collapsed="false">
      <c r="D2113" s="83"/>
    </row>
    <row r="2114" customFormat="false" ht="12.75" hidden="false" customHeight="false" outlineLevel="0" collapsed="false">
      <c r="D2114" s="83"/>
    </row>
    <row r="2115" customFormat="false" ht="12.75" hidden="false" customHeight="false" outlineLevel="0" collapsed="false">
      <c r="D2115" s="83"/>
    </row>
    <row r="2116" customFormat="false" ht="12.75" hidden="false" customHeight="false" outlineLevel="0" collapsed="false">
      <c r="D2116" s="83"/>
    </row>
    <row r="2117" customFormat="false" ht="12.75" hidden="false" customHeight="false" outlineLevel="0" collapsed="false">
      <c r="D2117" s="83"/>
    </row>
    <row r="2118" customFormat="false" ht="12.75" hidden="false" customHeight="false" outlineLevel="0" collapsed="false">
      <c r="D2118" s="83"/>
    </row>
    <row r="2119" customFormat="false" ht="12.75" hidden="false" customHeight="false" outlineLevel="0" collapsed="false">
      <c r="D2119" s="83"/>
    </row>
    <row r="2120" customFormat="false" ht="12.75" hidden="false" customHeight="false" outlineLevel="0" collapsed="false">
      <c r="D2120" s="83"/>
    </row>
    <row r="2121" customFormat="false" ht="12.75" hidden="false" customHeight="false" outlineLevel="0" collapsed="false">
      <c r="D2121" s="83"/>
    </row>
    <row r="2122" customFormat="false" ht="12.75" hidden="false" customHeight="false" outlineLevel="0" collapsed="false">
      <c r="D2122" s="83"/>
    </row>
    <row r="2123" customFormat="false" ht="12.75" hidden="false" customHeight="false" outlineLevel="0" collapsed="false">
      <c r="D2123" s="83"/>
    </row>
    <row r="2124" customFormat="false" ht="12.75" hidden="false" customHeight="false" outlineLevel="0" collapsed="false">
      <c r="D2124" s="83"/>
    </row>
    <row r="2125" customFormat="false" ht="12.75" hidden="false" customHeight="false" outlineLevel="0" collapsed="false">
      <c r="D2125" s="83"/>
    </row>
    <row r="2126" customFormat="false" ht="12.75" hidden="false" customHeight="false" outlineLevel="0" collapsed="false">
      <c r="D2126" s="83"/>
    </row>
    <row r="2127" customFormat="false" ht="12.75" hidden="false" customHeight="false" outlineLevel="0" collapsed="false">
      <c r="D2127" s="83"/>
    </row>
    <row r="2128" customFormat="false" ht="12.75" hidden="false" customHeight="false" outlineLevel="0" collapsed="false">
      <c r="D2128" s="83"/>
    </row>
    <row r="2129" customFormat="false" ht="12.75" hidden="false" customHeight="false" outlineLevel="0" collapsed="false">
      <c r="D2129" s="83"/>
    </row>
    <row r="2130" customFormat="false" ht="12.75" hidden="false" customHeight="false" outlineLevel="0" collapsed="false">
      <c r="D2130" s="83"/>
    </row>
    <row r="2131" customFormat="false" ht="12.75" hidden="false" customHeight="false" outlineLevel="0" collapsed="false">
      <c r="D2131" s="83"/>
    </row>
    <row r="2132" customFormat="false" ht="12.75" hidden="false" customHeight="false" outlineLevel="0" collapsed="false">
      <c r="D2132" s="83"/>
    </row>
    <row r="2133" customFormat="false" ht="12.75" hidden="false" customHeight="false" outlineLevel="0" collapsed="false">
      <c r="D2133" s="83"/>
    </row>
    <row r="2134" customFormat="false" ht="12.75" hidden="false" customHeight="false" outlineLevel="0" collapsed="false">
      <c r="D2134" s="83"/>
    </row>
    <row r="2135" customFormat="false" ht="12.75" hidden="false" customHeight="false" outlineLevel="0" collapsed="false">
      <c r="D2135" s="83"/>
    </row>
    <row r="2136" customFormat="false" ht="12.75" hidden="false" customHeight="false" outlineLevel="0" collapsed="false">
      <c r="D2136" s="83"/>
    </row>
    <row r="2137" customFormat="false" ht="12.75" hidden="false" customHeight="false" outlineLevel="0" collapsed="false">
      <c r="D2137" s="83"/>
    </row>
    <row r="2138" customFormat="false" ht="12.75" hidden="false" customHeight="false" outlineLevel="0" collapsed="false">
      <c r="D2138" s="83"/>
    </row>
    <row r="2139" customFormat="false" ht="12.75" hidden="false" customHeight="false" outlineLevel="0" collapsed="false">
      <c r="D2139" s="83"/>
    </row>
    <row r="2140" customFormat="false" ht="12.75" hidden="false" customHeight="false" outlineLevel="0" collapsed="false">
      <c r="D2140" s="83"/>
    </row>
    <row r="2141" customFormat="false" ht="12.75" hidden="false" customHeight="false" outlineLevel="0" collapsed="false">
      <c r="D2141" s="83"/>
    </row>
    <row r="2142" customFormat="false" ht="12.75" hidden="false" customHeight="false" outlineLevel="0" collapsed="false">
      <c r="D2142" s="83"/>
    </row>
    <row r="2143" customFormat="false" ht="12.75" hidden="false" customHeight="false" outlineLevel="0" collapsed="false">
      <c r="D2143" s="83"/>
    </row>
    <row r="2144" customFormat="false" ht="12.75" hidden="false" customHeight="false" outlineLevel="0" collapsed="false">
      <c r="D2144" s="83"/>
    </row>
    <row r="2145" customFormat="false" ht="12.75" hidden="false" customHeight="false" outlineLevel="0" collapsed="false">
      <c r="D2145" s="83"/>
    </row>
    <row r="2146" customFormat="false" ht="12.75" hidden="false" customHeight="false" outlineLevel="0" collapsed="false">
      <c r="D2146" s="83"/>
    </row>
    <row r="2147" customFormat="false" ht="12.75" hidden="false" customHeight="false" outlineLevel="0" collapsed="false">
      <c r="D2147" s="83"/>
    </row>
    <row r="2148" customFormat="false" ht="12.75" hidden="false" customHeight="false" outlineLevel="0" collapsed="false">
      <c r="D2148" s="83"/>
    </row>
    <row r="2149" customFormat="false" ht="12.75" hidden="false" customHeight="false" outlineLevel="0" collapsed="false">
      <c r="D2149" s="83"/>
    </row>
    <row r="2150" customFormat="false" ht="12.75" hidden="false" customHeight="false" outlineLevel="0" collapsed="false">
      <c r="D2150" s="83"/>
    </row>
    <row r="2151" customFormat="false" ht="12.75" hidden="false" customHeight="false" outlineLevel="0" collapsed="false">
      <c r="D2151" s="83"/>
    </row>
    <row r="2152" customFormat="false" ht="12.75" hidden="false" customHeight="false" outlineLevel="0" collapsed="false">
      <c r="D2152" s="83"/>
    </row>
    <row r="2153" customFormat="false" ht="12.75" hidden="false" customHeight="false" outlineLevel="0" collapsed="false">
      <c r="D2153" s="83"/>
    </row>
    <row r="2154" customFormat="false" ht="12.75" hidden="false" customHeight="false" outlineLevel="0" collapsed="false">
      <c r="D2154" s="83"/>
    </row>
    <row r="2155" customFormat="false" ht="12.75" hidden="false" customHeight="false" outlineLevel="0" collapsed="false">
      <c r="D2155" s="83"/>
    </row>
    <row r="2156" customFormat="false" ht="12.75" hidden="false" customHeight="false" outlineLevel="0" collapsed="false">
      <c r="D2156" s="83"/>
    </row>
    <row r="2157" customFormat="false" ht="12.75" hidden="false" customHeight="false" outlineLevel="0" collapsed="false">
      <c r="D2157" s="83"/>
    </row>
    <row r="2158" customFormat="false" ht="12.75" hidden="false" customHeight="false" outlineLevel="0" collapsed="false">
      <c r="D2158" s="83"/>
    </row>
    <row r="2159" customFormat="false" ht="12.75" hidden="false" customHeight="false" outlineLevel="0" collapsed="false">
      <c r="D2159" s="83"/>
    </row>
    <row r="2160" customFormat="false" ht="12.75" hidden="false" customHeight="false" outlineLevel="0" collapsed="false">
      <c r="D2160" s="83"/>
    </row>
    <row r="2161" customFormat="false" ht="12.75" hidden="false" customHeight="false" outlineLevel="0" collapsed="false">
      <c r="D2161" s="83"/>
    </row>
    <row r="2162" customFormat="false" ht="12.75" hidden="false" customHeight="false" outlineLevel="0" collapsed="false">
      <c r="D2162" s="83"/>
    </row>
    <row r="2163" customFormat="false" ht="12.75" hidden="false" customHeight="false" outlineLevel="0" collapsed="false">
      <c r="D2163" s="83"/>
    </row>
    <row r="2164" customFormat="false" ht="12.75" hidden="false" customHeight="false" outlineLevel="0" collapsed="false">
      <c r="D2164" s="83"/>
    </row>
    <row r="2165" customFormat="false" ht="12.75" hidden="false" customHeight="false" outlineLevel="0" collapsed="false">
      <c r="D2165" s="83"/>
    </row>
    <row r="2166" customFormat="false" ht="12.75" hidden="false" customHeight="false" outlineLevel="0" collapsed="false">
      <c r="D2166" s="83"/>
    </row>
    <row r="2167" customFormat="false" ht="12.75" hidden="false" customHeight="false" outlineLevel="0" collapsed="false">
      <c r="D2167" s="83"/>
    </row>
    <row r="2168" customFormat="false" ht="12.75" hidden="false" customHeight="false" outlineLevel="0" collapsed="false">
      <c r="D2168" s="83"/>
    </row>
    <row r="2169" customFormat="false" ht="12.75" hidden="false" customHeight="false" outlineLevel="0" collapsed="false">
      <c r="D2169" s="83"/>
    </row>
    <row r="2170" customFormat="false" ht="12.75" hidden="false" customHeight="false" outlineLevel="0" collapsed="false">
      <c r="D2170" s="83"/>
    </row>
    <row r="2171" customFormat="false" ht="12.75" hidden="false" customHeight="false" outlineLevel="0" collapsed="false">
      <c r="D2171" s="83"/>
    </row>
    <row r="2172" customFormat="false" ht="12.75" hidden="false" customHeight="false" outlineLevel="0" collapsed="false">
      <c r="D2172" s="83"/>
    </row>
    <row r="2173" customFormat="false" ht="12.75" hidden="false" customHeight="false" outlineLevel="0" collapsed="false">
      <c r="D2173" s="83"/>
    </row>
    <row r="2174" customFormat="false" ht="12.75" hidden="false" customHeight="false" outlineLevel="0" collapsed="false">
      <c r="D2174" s="83"/>
    </row>
    <row r="2175" customFormat="false" ht="12.75" hidden="false" customHeight="false" outlineLevel="0" collapsed="false">
      <c r="D2175" s="83"/>
    </row>
    <row r="2176" customFormat="false" ht="12.75" hidden="false" customHeight="false" outlineLevel="0" collapsed="false">
      <c r="D2176" s="83"/>
    </row>
    <row r="2177" customFormat="false" ht="12.75" hidden="false" customHeight="false" outlineLevel="0" collapsed="false">
      <c r="D2177" s="83"/>
    </row>
    <row r="2178" customFormat="false" ht="12.75" hidden="false" customHeight="false" outlineLevel="0" collapsed="false">
      <c r="D2178" s="83"/>
    </row>
    <row r="2179" customFormat="false" ht="12.75" hidden="false" customHeight="false" outlineLevel="0" collapsed="false">
      <c r="D2179" s="83"/>
    </row>
    <row r="2180" customFormat="false" ht="12.75" hidden="false" customHeight="false" outlineLevel="0" collapsed="false">
      <c r="D2180" s="83"/>
    </row>
    <row r="2181" customFormat="false" ht="12.75" hidden="false" customHeight="false" outlineLevel="0" collapsed="false">
      <c r="D2181" s="83"/>
    </row>
    <row r="2182" customFormat="false" ht="12.75" hidden="false" customHeight="false" outlineLevel="0" collapsed="false">
      <c r="D2182" s="83"/>
    </row>
    <row r="2183" customFormat="false" ht="12.75" hidden="false" customHeight="false" outlineLevel="0" collapsed="false">
      <c r="D2183" s="83"/>
    </row>
    <row r="2184" customFormat="false" ht="12.75" hidden="false" customHeight="false" outlineLevel="0" collapsed="false">
      <c r="D2184" s="83"/>
    </row>
    <row r="2185" customFormat="false" ht="12.75" hidden="false" customHeight="false" outlineLevel="0" collapsed="false">
      <c r="D2185" s="83"/>
    </row>
    <row r="2186" customFormat="false" ht="12.75" hidden="false" customHeight="false" outlineLevel="0" collapsed="false">
      <c r="D2186" s="83"/>
    </row>
    <row r="2187" customFormat="false" ht="12.75" hidden="false" customHeight="false" outlineLevel="0" collapsed="false">
      <c r="D2187" s="83"/>
    </row>
    <row r="2188" customFormat="false" ht="12.75" hidden="false" customHeight="false" outlineLevel="0" collapsed="false">
      <c r="D2188" s="83"/>
    </row>
    <row r="2189" customFormat="false" ht="12.75" hidden="false" customHeight="false" outlineLevel="0" collapsed="false">
      <c r="D2189" s="83"/>
    </row>
    <row r="2190" customFormat="false" ht="12.75" hidden="false" customHeight="false" outlineLevel="0" collapsed="false">
      <c r="D2190" s="83"/>
    </row>
    <row r="2191" customFormat="false" ht="12.75" hidden="false" customHeight="false" outlineLevel="0" collapsed="false">
      <c r="D2191" s="83"/>
    </row>
    <row r="2192" customFormat="false" ht="12.75" hidden="false" customHeight="false" outlineLevel="0" collapsed="false">
      <c r="D2192" s="83"/>
    </row>
    <row r="2193" customFormat="false" ht="12.75" hidden="false" customHeight="false" outlineLevel="0" collapsed="false">
      <c r="D2193" s="83"/>
    </row>
    <row r="2194" customFormat="false" ht="12.75" hidden="false" customHeight="false" outlineLevel="0" collapsed="false">
      <c r="D2194" s="83"/>
    </row>
    <row r="2195" customFormat="false" ht="12.75" hidden="false" customHeight="false" outlineLevel="0" collapsed="false">
      <c r="D2195" s="83"/>
    </row>
    <row r="2196" customFormat="false" ht="12.75" hidden="false" customHeight="false" outlineLevel="0" collapsed="false">
      <c r="D2196" s="83"/>
    </row>
    <row r="2197" customFormat="false" ht="12.75" hidden="false" customHeight="false" outlineLevel="0" collapsed="false">
      <c r="D2197" s="83"/>
    </row>
    <row r="2198" customFormat="false" ht="12.75" hidden="false" customHeight="false" outlineLevel="0" collapsed="false">
      <c r="D2198" s="83"/>
    </row>
    <row r="2199" customFormat="false" ht="12.75" hidden="false" customHeight="false" outlineLevel="0" collapsed="false">
      <c r="D2199" s="83"/>
    </row>
    <row r="2200" customFormat="false" ht="12.75" hidden="false" customHeight="false" outlineLevel="0" collapsed="false">
      <c r="D2200" s="83"/>
    </row>
    <row r="2201" customFormat="false" ht="12.75" hidden="false" customHeight="false" outlineLevel="0" collapsed="false">
      <c r="D2201" s="83"/>
    </row>
    <row r="2202" customFormat="false" ht="12.75" hidden="false" customHeight="false" outlineLevel="0" collapsed="false">
      <c r="D2202" s="83"/>
    </row>
    <row r="2203" customFormat="false" ht="12.75" hidden="false" customHeight="false" outlineLevel="0" collapsed="false">
      <c r="D2203" s="83"/>
    </row>
    <row r="2204" customFormat="false" ht="12.75" hidden="false" customHeight="false" outlineLevel="0" collapsed="false">
      <c r="D2204" s="83"/>
    </row>
    <row r="2205" customFormat="false" ht="12.75" hidden="false" customHeight="false" outlineLevel="0" collapsed="false">
      <c r="D2205" s="83"/>
    </row>
    <row r="2206" customFormat="false" ht="12.75" hidden="false" customHeight="false" outlineLevel="0" collapsed="false">
      <c r="D2206" s="83"/>
    </row>
    <row r="2207" customFormat="false" ht="12.75" hidden="false" customHeight="false" outlineLevel="0" collapsed="false">
      <c r="D2207" s="83"/>
    </row>
    <row r="2208" customFormat="false" ht="12.75" hidden="false" customHeight="false" outlineLevel="0" collapsed="false">
      <c r="D2208" s="83"/>
    </row>
    <row r="2209" customFormat="false" ht="12.75" hidden="false" customHeight="false" outlineLevel="0" collapsed="false">
      <c r="D2209" s="83"/>
    </row>
    <row r="2210" customFormat="false" ht="12.75" hidden="false" customHeight="false" outlineLevel="0" collapsed="false">
      <c r="D2210" s="83"/>
    </row>
    <row r="2211" customFormat="false" ht="12.75" hidden="false" customHeight="false" outlineLevel="0" collapsed="false">
      <c r="D2211" s="83"/>
    </row>
    <row r="2212" customFormat="false" ht="12.75" hidden="false" customHeight="false" outlineLevel="0" collapsed="false">
      <c r="D2212" s="83"/>
    </row>
    <row r="2213" customFormat="false" ht="12.75" hidden="false" customHeight="false" outlineLevel="0" collapsed="false">
      <c r="D2213" s="83"/>
    </row>
    <row r="2214" customFormat="false" ht="12.75" hidden="false" customHeight="false" outlineLevel="0" collapsed="false">
      <c r="D2214" s="83"/>
    </row>
    <row r="2215" customFormat="false" ht="12.75" hidden="false" customHeight="false" outlineLevel="0" collapsed="false">
      <c r="D2215" s="83"/>
    </row>
    <row r="2216" customFormat="false" ht="12.75" hidden="false" customHeight="false" outlineLevel="0" collapsed="false">
      <c r="D2216" s="83"/>
    </row>
    <row r="2217" customFormat="false" ht="12.75" hidden="false" customHeight="false" outlineLevel="0" collapsed="false">
      <c r="D2217" s="83"/>
    </row>
    <row r="2218" customFormat="false" ht="12.75" hidden="false" customHeight="false" outlineLevel="0" collapsed="false">
      <c r="D2218" s="83"/>
    </row>
    <row r="2219" customFormat="false" ht="12.75" hidden="false" customHeight="false" outlineLevel="0" collapsed="false">
      <c r="D2219" s="83"/>
    </row>
    <row r="2220" customFormat="false" ht="12.75" hidden="false" customHeight="false" outlineLevel="0" collapsed="false">
      <c r="D2220" s="83"/>
    </row>
    <row r="2221" customFormat="false" ht="12.75" hidden="false" customHeight="false" outlineLevel="0" collapsed="false">
      <c r="D2221" s="83"/>
    </row>
    <row r="2222" customFormat="false" ht="12.75" hidden="false" customHeight="false" outlineLevel="0" collapsed="false">
      <c r="D2222" s="83"/>
    </row>
    <row r="2223" customFormat="false" ht="12.75" hidden="false" customHeight="false" outlineLevel="0" collapsed="false">
      <c r="D2223" s="83"/>
    </row>
    <row r="2224" customFormat="false" ht="12.75" hidden="false" customHeight="false" outlineLevel="0" collapsed="false">
      <c r="D2224" s="83"/>
    </row>
    <row r="2225" customFormat="false" ht="12.75" hidden="false" customHeight="false" outlineLevel="0" collapsed="false">
      <c r="D2225" s="83"/>
    </row>
    <row r="2226" customFormat="false" ht="12.75" hidden="false" customHeight="false" outlineLevel="0" collapsed="false">
      <c r="D2226" s="83"/>
    </row>
    <row r="2227" customFormat="false" ht="12.75" hidden="false" customHeight="false" outlineLevel="0" collapsed="false">
      <c r="D2227" s="83"/>
    </row>
    <row r="2228" customFormat="false" ht="12.75" hidden="false" customHeight="false" outlineLevel="0" collapsed="false">
      <c r="D2228" s="83"/>
    </row>
    <row r="2229" customFormat="false" ht="12.75" hidden="false" customHeight="false" outlineLevel="0" collapsed="false">
      <c r="D2229" s="83"/>
    </row>
    <row r="2230" customFormat="false" ht="12.75" hidden="false" customHeight="false" outlineLevel="0" collapsed="false">
      <c r="D2230" s="83"/>
    </row>
    <row r="2231" customFormat="false" ht="12.75" hidden="false" customHeight="false" outlineLevel="0" collapsed="false">
      <c r="D2231" s="83"/>
    </row>
    <row r="2232" customFormat="false" ht="12.75" hidden="false" customHeight="false" outlineLevel="0" collapsed="false">
      <c r="D2232" s="83"/>
    </row>
    <row r="2233" customFormat="false" ht="12.75" hidden="false" customHeight="false" outlineLevel="0" collapsed="false">
      <c r="D2233" s="83"/>
    </row>
    <row r="2234" customFormat="false" ht="12.75" hidden="false" customHeight="false" outlineLevel="0" collapsed="false">
      <c r="D2234" s="83"/>
    </row>
    <row r="2235" customFormat="false" ht="12.75" hidden="false" customHeight="false" outlineLevel="0" collapsed="false">
      <c r="D2235" s="83"/>
    </row>
    <row r="2236" customFormat="false" ht="12.75" hidden="false" customHeight="false" outlineLevel="0" collapsed="false">
      <c r="D2236" s="83"/>
    </row>
    <row r="2237" customFormat="false" ht="12.75" hidden="false" customHeight="false" outlineLevel="0" collapsed="false">
      <c r="D2237" s="83"/>
    </row>
    <row r="2238" customFormat="false" ht="12.75" hidden="false" customHeight="false" outlineLevel="0" collapsed="false">
      <c r="D2238" s="83"/>
    </row>
    <row r="2239" customFormat="false" ht="12.75" hidden="false" customHeight="false" outlineLevel="0" collapsed="false">
      <c r="D2239" s="83"/>
    </row>
    <row r="2240" customFormat="false" ht="12.75" hidden="false" customHeight="false" outlineLevel="0" collapsed="false">
      <c r="D2240" s="83"/>
    </row>
    <row r="2241" customFormat="false" ht="12.75" hidden="false" customHeight="false" outlineLevel="0" collapsed="false">
      <c r="D2241" s="83"/>
    </row>
    <row r="2242" customFormat="false" ht="12.75" hidden="false" customHeight="false" outlineLevel="0" collapsed="false">
      <c r="D2242" s="83"/>
    </row>
    <row r="2243" customFormat="false" ht="12.75" hidden="false" customHeight="false" outlineLevel="0" collapsed="false">
      <c r="D2243" s="83"/>
    </row>
    <row r="2244" customFormat="false" ht="12.75" hidden="false" customHeight="false" outlineLevel="0" collapsed="false">
      <c r="D2244" s="83"/>
    </row>
    <row r="2245" customFormat="false" ht="12.75" hidden="false" customHeight="false" outlineLevel="0" collapsed="false">
      <c r="D2245" s="83"/>
    </row>
    <row r="2246" customFormat="false" ht="12.75" hidden="false" customHeight="false" outlineLevel="0" collapsed="false">
      <c r="D2246" s="83"/>
    </row>
    <row r="2247" customFormat="false" ht="12.75" hidden="false" customHeight="false" outlineLevel="0" collapsed="false">
      <c r="D2247" s="83"/>
    </row>
    <row r="2248" customFormat="false" ht="12.75" hidden="false" customHeight="false" outlineLevel="0" collapsed="false">
      <c r="D2248" s="83"/>
    </row>
    <row r="2249" customFormat="false" ht="12.75" hidden="false" customHeight="false" outlineLevel="0" collapsed="false">
      <c r="D2249" s="83"/>
    </row>
    <row r="2250" customFormat="false" ht="12.75" hidden="false" customHeight="false" outlineLevel="0" collapsed="false">
      <c r="D2250" s="83"/>
    </row>
    <row r="2251" customFormat="false" ht="12.75" hidden="false" customHeight="false" outlineLevel="0" collapsed="false">
      <c r="D2251" s="83"/>
    </row>
    <row r="2252" customFormat="false" ht="12.75" hidden="false" customHeight="false" outlineLevel="0" collapsed="false">
      <c r="D2252" s="83"/>
    </row>
    <row r="2253" customFormat="false" ht="12.75" hidden="false" customHeight="false" outlineLevel="0" collapsed="false">
      <c r="D2253" s="83"/>
    </row>
    <row r="2254" customFormat="false" ht="12.75" hidden="false" customHeight="false" outlineLevel="0" collapsed="false">
      <c r="D2254" s="83"/>
    </row>
    <row r="2255" customFormat="false" ht="12.75" hidden="false" customHeight="false" outlineLevel="0" collapsed="false">
      <c r="D2255" s="83"/>
    </row>
    <row r="2256" customFormat="false" ht="12.75" hidden="false" customHeight="false" outlineLevel="0" collapsed="false">
      <c r="D2256" s="83"/>
    </row>
    <row r="2257" customFormat="false" ht="12.75" hidden="false" customHeight="false" outlineLevel="0" collapsed="false">
      <c r="D2257" s="83"/>
    </row>
    <row r="2258" customFormat="false" ht="12.75" hidden="false" customHeight="false" outlineLevel="0" collapsed="false">
      <c r="D2258" s="83"/>
    </row>
    <row r="2259" customFormat="false" ht="12.75" hidden="false" customHeight="false" outlineLevel="0" collapsed="false">
      <c r="D2259" s="83"/>
    </row>
    <row r="2260" customFormat="false" ht="12.75" hidden="false" customHeight="false" outlineLevel="0" collapsed="false">
      <c r="D2260" s="83"/>
    </row>
    <row r="2261" customFormat="false" ht="12.75" hidden="false" customHeight="false" outlineLevel="0" collapsed="false">
      <c r="D2261" s="83"/>
    </row>
    <row r="2262" customFormat="false" ht="12.75" hidden="false" customHeight="false" outlineLevel="0" collapsed="false">
      <c r="D2262" s="83"/>
    </row>
    <row r="2263" customFormat="false" ht="12.75" hidden="false" customHeight="false" outlineLevel="0" collapsed="false">
      <c r="D2263" s="83"/>
    </row>
    <row r="2264" customFormat="false" ht="12.75" hidden="false" customHeight="false" outlineLevel="0" collapsed="false">
      <c r="D2264" s="83"/>
    </row>
    <row r="2265" customFormat="false" ht="12.75" hidden="false" customHeight="false" outlineLevel="0" collapsed="false">
      <c r="D2265" s="83"/>
    </row>
    <row r="2266" customFormat="false" ht="12.75" hidden="false" customHeight="false" outlineLevel="0" collapsed="false">
      <c r="D2266" s="83"/>
    </row>
    <row r="2267" customFormat="false" ht="12.75" hidden="false" customHeight="false" outlineLevel="0" collapsed="false">
      <c r="D2267" s="83"/>
    </row>
    <row r="2268" customFormat="false" ht="12.75" hidden="false" customHeight="false" outlineLevel="0" collapsed="false">
      <c r="D2268" s="83"/>
    </row>
    <row r="2269" customFormat="false" ht="12.75" hidden="false" customHeight="false" outlineLevel="0" collapsed="false">
      <c r="D2269" s="83"/>
    </row>
    <row r="2270" customFormat="false" ht="12.75" hidden="false" customHeight="false" outlineLevel="0" collapsed="false">
      <c r="D2270" s="83"/>
    </row>
    <row r="2271" customFormat="false" ht="12.75" hidden="false" customHeight="false" outlineLevel="0" collapsed="false">
      <c r="D2271" s="83"/>
    </row>
    <row r="2272" customFormat="false" ht="12.75" hidden="false" customHeight="false" outlineLevel="0" collapsed="false">
      <c r="D2272" s="83"/>
    </row>
    <row r="2273" customFormat="false" ht="12.75" hidden="false" customHeight="false" outlineLevel="0" collapsed="false">
      <c r="D2273" s="83"/>
    </row>
    <row r="2274" customFormat="false" ht="12.75" hidden="false" customHeight="false" outlineLevel="0" collapsed="false">
      <c r="D2274" s="83"/>
    </row>
    <row r="2275" customFormat="false" ht="12.75" hidden="false" customHeight="false" outlineLevel="0" collapsed="false">
      <c r="D2275" s="83"/>
    </row>
    <row r="2276" customFormat="false" ht="12.75" hidden="false" customHeight="false" outlineLevel="0" collapsed="false">
      <c r="D2276" s="83"/>
    </row>
  </sheetData>
  <autoFilter ref="A1:K118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157" activePane="bottomLeft" state="frozen"/>
      <selection pane="topLeft" activeCell="A1" activeCellId="0" sqref="A1"/>
      <selection pane="bottomLeft" activeCell="D174" activeCellId="0" sqref="D17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1" width="9.7"/>
    <col collapsed="false" customWidth="true" hidden="false" outlineLevel="0" max="2" min="2" style="81" width="13.85"/>
    <col collapsed="false" customWidth="true" hidden="false" outlineLevel="0" max="3" min="3" style="81" width="9.7"/>
    <col collapsed="false" customWidth="true" hidden="false" outlineLevel="0" max="4" min="4" style="82" width="12.28"/>
    <col collapsed="false" customWidth="false" hidden="false" outlineLevel="0" max="5" min="5" style="23" width="9.14"/>
    <col collapsed="false" customWidth="false" hidden="false" outlineLevel="0" max="6" min="6" style="83" width="9.14"/>
    <col collapsed="false" customWidth="false" hidden="false" outlineLevel="0" max="7" min="7" style="87" width="9.14"/>
    <col collapsed="false" customWidth="false" hidden="false" outlineLevel="0" max="9" min="8" style="85" width="9.14"/>
    <col collapsed="false" customWidth="true" hidden="false" outlineLevel="0" max="10" min="10" style="86" width="10.85"/>
    <col collapsed="false" customWidth="false" hidden="false" outlineLevel="0" max="257" min="11" style="87" width="9.14"/>
  </cols>
  <sheetData>
    <row r="1" customFormat="false" ht="12.75" hidden="false" customHeight="false" outlineLevel="0" collapsed="false">
      <c r="A1" s="88" t="s">
        <v>24</v>
      </c>
      <c r="B1" s="88" t="s">
        <v>31</v>
      </c>
      <c r="C1" s="88" t="s">
        <v>32</v>
      </c>
      <c r="D1" s="89" t="s">
        <v>41</v>
      </c>
      <c r="E1" s="89" t="s">
        <v>33</v>
      </c>
      <c r="F1" s="90" t="s">
        <v>42</v>
      </c>
      <c r="G1" s="92" t="s">
        <v>35</v>
      </c>
      <c r="H1" s="92" t="s">
        <v>43</v>
      </c>
      <c r="I1" s="92" t="s">
        <v>36</v>
      </c>
      <c r="J1" s="92" t="s">
        <v>9</v>
      </c>
      <c r="K1" s="92" t="s">
        <v>37</v>
      </c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</row>
    <row r="2" customFormat="false" ht="12.75" hidden="false" customHeight="false" outlineLevel="0" collapsed="false">
      <c r="A2" s="81" t="n">
        <v>37193</v>
      </c>
      <c r="B2" s="81" t="s">
        <v>38</v>
      </c>
      <c r="C2" s="81" t="s">
        <v>39</v>
      </c>
      <c r="D2" s="83"/>
      <c r="E2" s="23" t="n">
        <v>37196</v>
      </c>
      <c r="F2" s="83" t="n">
        <v>100</v>
      </c>
      <c r="G2" s="87" t="n">
        <v>15.64</v>
      </c>
      <c r="H2" s="94" t="n">
        <f aca="false">VLOOKUP(E2,'MWH Ref'!$A$5:$H$214,8,FALSE())</f>
        <v>384</v>
      </c>
      <c r="I2" s="95" t="n">
        <f aca="false">VLOOKUP(E2,'FWD Curves'!$A$3:$B$40,2,FALSE())</f>
        <v>17.5</v>
      </c>
      <c r="J2" s="86" t="n">
        <f aca="false">(I2-G2)*H2*F2</f>
        <v>71424</v>
      </c>
    </row>
    <row r="3" customFormat="false" ht="12.75" hidden="false" customHeight="false" outlineLevel="0" collapsed="false">
      <c r="A3" s="81" t="n">
        <v>37193</v>
      </c>
      <c r="B3" s="81" t="s">
        <v>44</v>
      </c>
      <c r="C3" s="81" t="s">
        <v>39</v>
      </c>
      <c r="D3" s="83"/>
      <c r="E3" s="23" t="n">
        <v>37226</v>
      </c>
      <c r="F3" s="83" t="n">
        <v>-50</v>
      </c>
      <c r="G3" s="87" t="n">
        <v>18.5094892897696</v>
      </c>
      <c r="H3" s="94" t="n">
        <f aca="false">VLOOKUP(E3,'MWH Ref'!$A$5:$H$214,8,FALSE())</f>
        <v>424</v>
      </c>
      <c r="I3" s="95" t="n">
        <f aca="false">VLOOKUP(E3,'FWD Curves'!$A$3:$B$40,2,FALSE())</f>
        <v>16</v>
      </c>
      <c r="J3" s="86" t="n">
        <f aca="false">(I3-G3)*H3*F3</f>
        <v>53201.1729431152</v>
      </c>
    </row>
    <row r="4" customFormat="false" ht="12.75" hidden="false" customHeight="false" outlineLevel="0" collapsed="false">
      <c r="A4" s="81" t="n">
        <v>37193</v>
      </c>
      <c r="B4" s="81" t="s">
        <v>45</v>
      </c>
      <c r="C4" s="81" t="s">
        <v>39</v>
      </c>
      <c r="D4" s="83"/>
      <c r="E4" s="23" t="n">
        <v>37226</v>
      </c>
      <c r="F4" s="83" t="n">
        <v>-100</v>
      </c>
      <c r="G4" s="87" t="n">
        <v>18.5094892897696</v>
      </c>
      <c r="H4" s="94" t="n">
        <f aca="false">VLOOKUP(E4,'MWH Ref'!$A$5:$H$214,8,FALSE())</f>
        <v>424</v>
      </c>
      <c r="I4" s="95" t="n">
        <f aca="false">VLOOKUP(E4,'FWD Curves'!$A$3:$B$40,2,FALSE())</f>
        <v>16</v>
      </c>
      <c r="J4" s="86" t="n">
        <f aca="false">(I4-G4)*H4*F4</f>
        <v>106402.34588623</v>
      </c>
    </row>
    <row r="5" customFormat="false" ht="12.75" hidden="false" customHeight="false" outlineLevel="0" collapsed="false">
      <c r="A5" s="81" t="n">
        <v>37193</v>
      </c>
      <c r="B5" s="81" t="s">
        <v>46</v>
      </c>
      <c r="C5" s="81" t="s">
        <v>39</v>
      </c>
      <c r="D5" s="83"/>
      <c r="E5" s="23" t="n">
        <v>37257</v>
      </c>
      <c r="F5" s="83" t="n">
        <v>50</v>
      </c>
      <c r="G5" s="87" t="n">
        <v>20.323091506958</v>
      </c>
      <c r="H5" s="94" t="n">
        <f aca="false">VLOOKUP(E5,'MWH Ref'!$A$5:$H$214,8,FALSE())</f>
        <v>392</v>
      </c>
      <c r="I5" s="95" t="n">
        <f aca="false">VLOOKUP(E5,'FWD Curves'!$A$3:$B$40,2,FALSE())</f>
        <v>19.704</v>
      </c>
      <c r="J5" s="86" t="n">
        <f aca="false">(I5-G5)*H5*F5</f>
        <v>-12134.1935363769</v>
      </c>
    </row>
    <row r="6" customFormat="false" ht="12.75" hidden="false" customHeight="false" outlineLevel="0" collapsed="false">
      <c r="A6" s="81" t="n">
        <v>37193</v>
      </c>
      <c r="B6" s="81" t="s">
        <v>46</v>
      </c>
      <c r="C6" s="81" t="s">
        <v>39</v>
      </c>
      <c r="D6" s="83"/>
      <c r="E6" s="23" t="n">
        <v>37288</v>
      </c>
      <c r="F6" s="83" t="n">
        <v>50</v>
      </c>
      <c r="G6" s="87" t="n">
        <v>19.315225947987</v>
      </c>
      <c r="H6" s="94" t="n">
        <f aca="false">VLOOKUP(E6,'MWH Ref'!$A$5:$H$214,8,FALSE())</f>
        <v>352</v>
      </c>
      <c r="I6" s="95" t="n">
        <f aca="false">VLOOKUP(E6,'FWD Curves'!$A$3:$B$40,2,FALSE())</f>
        <v>18.6985454545455</v>
      </c>
      <c r="J6" s="86" t="n">
        <f aca="false">(I6-G6)*H6*F6</f>
        <v>-10853.5766845703</v>
      </c>
    </row>
    <row r="7" customFormat="false" ht="12.75" hidden="false" customHeight="false" outlineLevel="0" collapsed="false">
      <c r="A7" s="81" t="n">
        <v>37193</v>
      </c>
      <c r="B7" s="81" t="s">
        <v>47</v>
      </c>
      <c r="C7" s="81" t="s">
        <v>39</v>
      </c>
      <c r="D7" s="83"/>
      <c r="E7" s="23" t="n">
        <v>37316</v>
      </c>
      <c r="F7" s="83" t="n">
        <v>50</v>
      </c>
      <c r="G7" s="87" t="n">
        <v>19.2262243457869</v>
      </c>
      <c r="H7" s="94" t="n">
        <f aca="false">VLOOKUP(E7,'MWH Ref'!$A$5:$H$214,8,FALSE())</f>
        <v>408</v>
      </c>
      <c r="I7" s="95" t="n">
        <f aca="false">VLOOKUP(E7,'FWD Curves'!$A$3:$B$40,2,FALSE())</f>
        <v>18.5306274509804</v>
      </c>
      <c r="J7" s="86" t="n">
        <f aca="false">(I7-G7)*H7*F7</f>
        <v>-14190.1766540527</v>
      </c>
    </row>
    <row r="8" customFormat="false" ht="12.75" hidden="false" customHeight="false" outlineLevel="0" collapsed="false">
      <c r="A8" s="81" t="n">
        <v>37193</v>
      </c>
      <c r="B8" s="81" t="s">
        <v>47</v>
      </c>
      <c r="C8" s="81" t="s">
        <v>39</v>
      </c>
      <c r="D8" s="83"/>
      <c r="E8" s="23" t="n">
        <v>37347</v>
      </c>
      <c r="F8" s="83" t="n">
        <v>50</v>
      </c>
      <c r="G8" s="87" t="n">
        <v>18.5551097372304</v>
      </c>
      <c r="H8" s="94" t="n">
        <f aca="false">VLOOKUP(E8,'MWH Ref'!$A$5:$H$214,8,FALSE())</f>
        <v>368</v>
      </c>
      <c r="I8" s="95" t="n">
        <f aca="false">VLOOKUP(E8,'FWD Curves'!$A$3:$B$40,2,FALSE())</f>
        <v>17.8862608695652</v>
      </c>
      <c r="J8" s="86" t="n">
        <f aca="false">(I8-G8)*H8*F8</f>
        <v>-12306.819165039</v>
      </c>
    </row>
    <row r="9" customFormat="false" ht="12.75" hidden="false" customHeight="false" outlineLevel="0" collapsed="false">
      <c r="A9" s="81" t="n">
        <v>37193</v>
      </c>
      <c r="B9" s="81" t="s">
        <v>48</v>
      </c>
      <c r="C9" s="81" t="s">
        <v>39</v>
      </c>
      <c r="D9" s="83"/>
      <c r="E9" s="23" t="n">
        <v>37408</v>
      </c>
      <c r="F9" s="83" t="n">
        <v>-50</v>
      </c>
      <c r="G9" s="87" t="n">
        <v>21.8959999084473</v>
      </c>
      <c r="H9" s="94" t="n">
        <f aca="false">VLOOKUP(E9,'MWH Ref'!$A$5:$H$214,8,FALSE())</f>
        <v>400</v>
      </c>
      <c r="I9" s="95" t="n">
        <f aca="false">VLOOKUP(E9,'FWD Curves'!$A$3:$B$40,2,FALSE())</f>
        <v>20.5758</v>
      </c>
      <c r="J9" s="86" t="n">
        <f aca="false">(I9-G9)*H9*F9</f>
        <v>26403.9981689453</v>
      </c>
    </row>
    <row r="10" customFormat="false" ht="12.75" hidden="false" customHeight="false" outlineLevel="0" collapsed="false">
      <c r="A10" s="81" t="n">
        <v>37193</v>
      </c>
      <c r="B10" s="81" t="s">
        <v>49</v>
      </c>
      <c r="C10" s="81" t="s">
        <v>39</v>
      </c>
      <c r="D10" s="83"/>
      <c r="E10" s="23" t="n">
        <v>37438</v>
      </c>
      <c r="F10" s="83" t="n">
        <v>-50</v>
      </c>
      <c r="G10" s="87" t="n">
        <v>25.041176955554</v>
      </c>
      <c r="H10" s="94" t="n">
        <f aca="false">VLOOKUP(E10,'MWH Ref'!$A$5:$H$214,8,FALSE())</f>
        <v>392</v>
      </c>
      <c r="I10" s="95" t="n">
        <f aca="false">VLOOKUP(E10,'FWD Curves'!$A$3:$B$40,2,FALSE())</f>
        <v>24.548</v>
      </c>
      <c r="J10" s="86" t="n">
        <f aca="false">(I10-G10)*H10*F10</f>
        <v>9666.2683288574</v>
      </c>
    </row>
    <row r="11" customFormat="false" ht="12.75" hidden="false" customHeight="false" outlineLevel="0" collapsed="false">
      <c r="A11" s="81" t="n">
        <v>37193</v>
      </c>
      <c r="B11" s="81" t="s">
        <v>49</v>
      </c>
      <c r="C11" s="81" t="s">
        <v>39</v>
      </c>
      <c r="D11" s="83"/>
      <c r="E11" s="23" t="n">
        <v>37469</v>
      </c>
      <c r="F11" s="83" t="n">
        <v>-50</v>
      </c>
      <c r="G11" s="87" t="n">
        <v>24.8297483716692</v>
      </c>
      <c r="H11" s="94" t="n">
        <f aca="false">VLOOKUP(E11,'MWH Ref'!$A$5:$H$214,8,FALSE())</f>
        <v>392</v>
      </c>
      <c r="I11" s="95" t="n">
        <f aca="false">VLOOKUP(E11,'FWD Curves'!$A$3:$B$40,2,FALSE())</f>
        <v>24.3120816326531</v>
      </c>
      <c r="J11" s="86" t="n">
        <f aca="false">(I11-G11)*H11*F11</f>
        <v>10146.2680847167</v>
      </c>
    </row>
    <row r="12" customFormat="false" ht="12.75" hidden="false" customHeight="false" outlineLevel="0" collapsed="false">
      <c r="A12" s="81" t="n">
        <v>37193</v>
      </c>
      <c r="B12" s="81" t="s">
        <v>48</v>
      </c>
      <c r="C12" s="81" t="s">
        <v>39</v>
      </c>
      <c r="D12" s="83"/>
      <c r="E12" s="23" t="n">
        <v>37500</v>
      </c>
      <c r="F12" s="83" t="n">
        <v>-50</v>
      </c>
      <c r="G12" s="87" t="n">
        <v>20.7795817565918</v>
      </c>
      <c r="H12" s="94" t="n">
        <f aca="false">VLOOKUP(E12,'MWH Ref'!$A$5:$H$214,8,FALSE())</f>
        <v>400</v>
      </c>
      <c r="I12" s="95" t="n">
        <f aca="false">VLOOKUP(E12,'FWD Curves'!$A$3:$B$40,2,FALSE())</f>
        <v>19.27988</v>
      </c>
      <c r="J12" s="86" t="n">
        <f aca="false">(I12-G12)*H12*F12</f>
        <v>29994.0351318359</v>
      </c>
    </row>
    <row r="13" customFormat="false" ht="12.75" hidden="false" customHeight="false" outlineLevel="0" collapsed="false">
      <c r="A13" s="81" t="n">
        <v>37193</v>
      </c>
      <c r="B13" s="81" t="s">
        <v>50</v>
      </c>
      <c r="C13" s="81" t="s">
        <v>39</v>
      </c>
      <c r="D13" s="83"/>
      <c r="E13" s="23" t="n">
        <v>37257</v>
      </c>
      <c r="F13" s="83" t="n">
        <v>50</v>
      </c>
      <c r="G13" s="87" t="n">
        <v>19.9</v>
      </c>
      <c r="H13" s="94" t="n">
        <f aca="false">VLOOKUP(E13,'MWH Ref'!$A$5:$H$214,8,FALSE())</f>
        <v>392</v>
      </c>
      <c r="I13" s="95" t="n">
        <f aca="false">VLOOKUP(E13,'FWD Curves'!$A$3:$B$40,2,FALSE())</f>
        <v>19.704</v>
      </c>
      <c r="J13" s="86" t="n">
        <f aca="false">(I13-G13)*H13*F13</f>
        <v>-3841.59999999996</v>
      </c>
    </row>
    <row r="14" customFormat="false" ht="12.75" hidden="false" customHeight="false" outlineLevel="0" collapsed="false">
      <c r="A14" s="81" t="n">
        <v>37193</v>
      </c>
      <c r="B14" s="81" t="s">
        <v>38</v>
      </c>
      <c r="C14" s="81" t="s">
        <v>39</v>
      </c>
      <c r="D14" s="83"/>
      <c r="E14" s="23" t="n">
        <v>37288</v>
      </c>
      <c r="F14" s="83" t="n">
        <v>50</v>
      </c>
      <c r="G14" s="87" t="n">
        <v>19.9</v>
      </c>
      <c r="H14" s="94" t="n">
        <f aca="false">VLOOKUP(E14,'MWH Ref'!$A$5:$H$214,8,FALSE())</f>
        <v>352</v>
      </c>
      <c r="I14" s="95" t="n">
        <f aca="false">VLOOKUP(E14,'FWD Curves'!$A$3:$B$40,2,FALSE())</f>
        <v>18.6985454545455</v>
      </c>
      <c r="J14" s="86" t="n">
        <f aca="false">(I14-G14)*H14*F14</f>
        <v>-21145.5999999999</v>
      </c>
    </row>
    <row r="15" customFormat="false" ht="12.75" hidden="false" customHeight="false" outlineLevel="0" collapsed="false">
      <c r="A15" s="81" t="n">
        <v>37194</v>
      </c>
      <c r="B15" s="81" t="s">
        <v>51</v>
      </c>
      <c r="C15" s="81" t="s">
        <v>52</v>
      </c>
      <c r="D15" s="83" t="n">
        <v>847271</v>
      </c>
      <c r="E15" s="23" t="n">
        <v>37226</v>
      </c>
      <c r="F15" s="83" t="n">
        <v>-50</v>
      </c>
      <c r="G15" s="87" t="n">
        <v>18.95</v>
      </c>
      <c r="H15" s="94" t="n">
        <f aca="false">VLOOKUP(E15,'MWH Ref'!$A$5:$H$214,8,FALSE())</f>
        <v>424</v>
      </c>
      <c r="I15" s="95" t="n">
        <f aca="false">VLOOKUP(E15,'FWD Curves'!$A$3:$B$40,2,FALSE())</f>
        <v>16</v>
      </c>
      <c r="J15" s="86" t="n">
        <f aca="false">(I15-G15)*H15*F15</f>
        <v>62540</v>
      </c>
    </row>
    <row r="16" customFormat="false" ht="12.75" hidden="false" customHeight="false" outlineLevel="0" collapsed="false">
      <c r="A16" s="81" t="n">
        <v>37194</v>
      </c>
      <c r="B16" s="81" t="s">
        <v>51</v>
      </c>
      <c r="C16" s="81" t="s">
        <v>52</v>
      </c>
      <c r="D16" s="83" t="n">
        <v>847399</v>
      </c>
      <c r="E16" s="23" t="n">
        <v>37377</v>
      </c>
      <c r="F16" s="83" t="n">
        <v>-50</v>
      </c>
      <c r="G16" s="87" t="n">
        <v>19</v>
      </c>
      <c r="H16" s="94" t="n">
        <f aca="false">VLOOKUP(E16,'MWH Ref'!$A$5:$H$214,8,FALSE())</f>
        <v>392</v>
      </c>
      <c r="I16" s="95" t="n">
        <f aca="false">VLOOKUP(E16,'FWD Curves'!$A$3:$B$40,2,FALSE())</f>
        <v>18.8762448979592</v>
      </c>
      <c r="J16" s="86" t="n">
        <f aca="false">(I16-G16)*H16*F16</f>
        <v>2425.59999999996</v>
      </c>
    </row>
    <row r="17" customFormat="false" ht="12.75" hidden="false" customHeight="false" outlineLevel="0" collapsed="false">
      <c r="A17" s="81" t="n">
        <v>37194</v>
      </c>
      <c r="B17" s="81" t="s">
        <v>47</v>
      </c>
      <c r="C17" s="81" t="s">
        <v>53</v>
      </c>
      <c r="D17" s="83" t="n">
        <v>847488</v>
      </c>
      <c r="E17" s="23" t="n">
        <v>37438</v>
      </c>
      <c r="F17" s="83" t="n">
        <v>-50</v>
      </c>
      <c r="G17" s="87" t="n">
        <v>24.8</v>
      </c>
      <c r="H17" s="94" t="n">
        <f aca="false">VLOOKUP(E17,'MWH Ref'!$A$5:$H$214,8,FALSE())</f>
        <v>392</v>
      </c>
      <c r="I17" s="95" t="n">
        <f aca="false">VLOOKUP(E17,'FWD Curves'!$A$3:$B$40,2,FALSE())</f>
        <v>24.548</v>
      </c>
      <c r="J17" s="86" t="n">
        <f aca="false">(I17-G17)*H17*F17</f>
        <v>4939.19999999998</v>
      </c>
    </row>
    <row r="18" customFormat="false" ht="12.75" hidden="false" customHeight="false" outlineLevel="0" collapsed="false">
      <c r="A18" s="81" t="n">
        <v>37194</v>
      </c>
      <c r="B18" s="81" t="s">
        <v>47</v>
      </c>
      <c r="C18" s="81" t="s">
        <v>53</v>
      </c>
      <c r="D18" s="83" t="n">
        <v>847488</v>
      </c>
      <c r="E18" s="23" t="n">
        <v>37469</v>
      </c>
      <c r="F18" s="83" t="n">
        <v>-50</v>
      </c>
      <c r="G18" s="87" t="n">
        <v>24.8</v>
      </c>
      <c r="H18" s="94" t="n">
        <f aca="false">VLOOKUP(E18,'MWH Ref'!$A$5:$H$214,8,FALSE())</f>
        <v>392</v>
      </c>
      <c r="I18" s="95" t="n">
        <f aca="false">VLOOKUP(E18,'FWD Curves'!$A$3:$B$40,2,FALSE())</f>
        <v>24.3120816326531</v>
      </c>
      <c r="J18" s="86" t="n">
        <f aca="false">(I18-G18)*H18*F18</f>
        <v>9563.19999999994</v>
      </c>
    </row>
    <row r="19" customFormat="false" ht="12.75" hidden="false" customHeight="false" outlineLevel="0" collapsed="false">
      <c r="A19" s="81" t="n">
        <v>37194</v>
      </c>
      <c r="B19" s="81" t="s">
        <v>46</v>
      </c>
      <c r="C19" s="81" t="s">
        <v>54</v>
      </c>
      <c r="D19" s="83"/>
      <c r="E19" s="23" t="n">
        <v>37438</v>
      </c>
      <c r="F19" s="83" t="n">
        <v>-50</v>
      </c>
      <c r="G19" s="87" t="n">
        <v>25.15</v>
      </c>
      <c r="H19" s="94" t="n">
        <f aca="false">VLOOKUP(E19,'MWH Ref'!$A$5:$H$214,8,FALSE())</f>
        <v>392</v>
      </c>
      <c r="I19" s="95" t="n">
        <f aca="false">VLOOKUP(E19,'FWD Curves'!$A$3:$B$40,2,FALSE())</f>
        <v>24.548</v>
      </c>
      <c r="J19" s="86" t="n">
        <f aca="false">(I19-G19)*H19*F19</f>
        <v>11799.1999999999</v>
      </c>
    </row>
    <row r="20" customFormat="false" ht="12.75" hidden="false" customHeight="false" outlineLevel="0" collapsed="false">
      <c r="A20" s="81" t="n">
        <v>37194</v>
      </c>
      <c r="B20" s="81" t="s">
        <v>46</v>
      </c>
      <c r="C20" s="81" t="s">
        <v>54</v>
      </c>
      <c r="D20" s="83"/>
      <c r="E20" s="23" t="n">
        <v>37469</v>
      </c>
      <c r="F20" s="83" t="n">
        <v>-50</v>
      </c>
      <c r="G20" s="87" t="n">
        <v>25.15</v>
      </c>
      <c r="H20" s="94" t="n">
        <f aca="false">VLOOKUP(E20,'MWH Ref'!$A$5:$H$214,8,FALSE())</f>
        <v>392</v>
      </c>
      <c r="I20" s="95" t="n">
        <f aca="false">VLOOKUP(E20,'FWD Curves'!$A$3:$B$40,2,FALSE())</f>
        <v>24.3120816326531</v>
      </c>
      <c r="J20" s="86" t="n">
        <f aca="false">(I20-G20)*H20*F20</f>
        <v>16423.1999999999</v>
      </c>
    </row>
    <row r="21" customFormat="false" ht="12.75" hidden="false" customHeight="false" outlineLevel="0" collapsed="false">
      <c r="A21" s="81" t="n">
        <v>37196</v>
      </c>
      <c r="B21" s="81" t="s">
        <v>55</v>
      </c>
      <c r="C21" s="81" t="s">
        <v>56</v>
      </c>
      <c r="D21" s="83"/>
      <c r="E21" s="23" t="n">
        <v>37438</v>
      </c>
      <c r="F21" s="83" t="n">
        <v>-50</v>
      </c>
      <c r="G21" s="87" t="n">
        <v>25.45</v>
      </c>
      <c r="H21" s="94" t="n">
        <f aca="false">VLOOKUP(E21,'MWH Ref'!$A$5:$H$214,8,FALSE())</f>
        <v>392</v>
      </c>
      <c r="I21" s="95" t="n">
        <f aca="false">VLOOKUP(E21,'FWD Curves'!$A$3:$B$40,2,FALSE())</f>
        <v>24.548</v>
      </c>
      <c r="J21" s="86" t="n">
        <f aca="false">(I21-G21)*H21*F21</f>
        <v>17679.2</v>
      </c>
    </row>
    <row r="22" customFormat="false" ht="12.75" hidden="false" customHeight="false" outlineLevel="0" collapsed="false">
      <c r="A22" s="81" t="n">
        <v>37196</v>
      </c>
      <c r="B22" s="81" t="s">
        <v>55</v>
      </c>
      <c r="C22" s="81" t="s">
        <v>56</v>
      </c>
      <c r="D22" s="83"/>
      <c r="E22" s="23" t="n">
        <v>37469</v>
      </c>
      <c r="F22" s="83" t="n">
        <v>-50</v>
      </c>
      <c r="G22" s="87" t="n">
        <v>25.45</v>
      </c>
      <c r="H22" s="94" t="n">
        <f aca="false">VLOOKUP(E22,'MWH Ref'!$A$5:$H$214,8,FALSE())</f>
        <v>392</v>
      </c>
      <c r="I22" s="95" t="n">
        <f aca="false">VLOOKUP(E22,'FWD Curves'!$A$3:$B$40,2,FALSE())</f>
        <v>24.3120816326531</v>
      </c>
      <c r="J22" s="86" t="n">
        <f aca="false">(I22-G22)*H22*F22</f>
        <v>22303.1999999999</v>
      </c>
    </row>
    <row r="23" customFormat="false" ht="12.75" hidden="false" customHeight="false" outlineLevel="0" collapsed="false">
      <c r="A23" s="81" t="n">
        <v>37196</v>
      </c>
      <c r="B23" s="81" t="s">
        <v>55</v>
      </c>
      <c r="C23" s="81" t="s">
        <v>56</v>
      </c>
      <c r="D23" s="83"/>
      <c r="E23" s="23" t="n">
        <v>37438</v>
      </c>
      <c r="F23" s="83" t="n">
        <v>-100</v>
      </c>
      <c r="G23" s="87" t="n">
        <v>25.7</v>
      </c>
      <c r="H23" s="94" t="n">
        <f aca="false">VLOOKUP(E23,'MWH Ref'!$A$5:$H$214,8,FALSE())</f>
        <v>392</v>
      </c>
      <c r="I23" s="95" t="n">
        <f aca="false">VLOOKUP(E23,'FWD Curves'!$A$3:$B$40,2,FALSE())</f>
        <v>24.548</v>
      </c>
      <c r="J23" s="86" t="n">
        <f aca="false">(I23-G23)*H23*F23</f>
        <v>45158.3999999999</v>
      </c>
    </row>
    <row r="24" customFormat="false" ht="12.75" hidden="false" customHeight="false" outlineLevel="0" collapsed="false">
      <c r="A24" s="81" t="n">
        <v>37196</v>
      </c>
      <c r="B24" s="81" t="s">
        <v>55</v>
      </c>
      <c r="C24" s="81" t="s">
        <v>56</v>
      </c>
      <c r="D24" s="83"/>
      <c r="E24" s="23" t="n">
        <v>37469</v>
      </c>
      <c r="F24" s="83" t="n">
        <v>-100</v>
      </c>
      <c r="G24" s="87" t="n">
        <v>25.7</v>
      </c>
      <c r="H24" s="94" t="n">
        <f aca="false">VLOOKUP(E24,'MWH Ref'!$A$5:$H$214,8,FALSE())</f>
        <v>392</v>
      </c>
      <c r="I24" s="95" t="n">
        <f aca="false">VLOOKUP(E24,'FWD Curves'!$A$3:$B$40,2,FALSE())</f>
        <v>24.3120816326531</v>
      </c>
      <c r="J24" s="86" t="n">
        <f aca="false">(I24-G24)*H24*F24</f>
        <v>54406.3999999998</v>
      </c>
    </row>
    <row r="25" customFormat="false" ht="12.75" hidden="false" customHeight="false" outlineLevel="0" collapsed="false">
      <c r="A25" s="81" t="n">
        <v>37196</v>
      </c>
      <c r="B25" s="81" t="s">
        <v>48</v>
      </c>
      <c r="C25" s="81" t="s">
        <v>57</v>
      </c>
      <c r="D25" s="83"/>
      <c r="E25" s="23" t="n">
        <v>37257</v>
      </c>
      <c r="F25" s="83" t="n">
        <v>-50</v>
      </c>
      <c r="G25" s="87" t="n">
        <v>21.3</v>
      </c>
      <c r="H25" s="94" t="n">
        <f aca="false">VLOOKUP(E25,'MWH Ref'!$A$5:$H$214,8,FALSE())</f>
        <v>392</v>
      </c>
      <c r="I25" s="95" t="n">
        <f aca="false">VLOOKUP(E25,'FWD Curves'!$A$3:$B$40,2,FALSE())</f>
        <v>19.704</v>
      </c>
      <c r="J25" s="86" t="n">
        <f aca="false">(I25-G25)*H25*F25</f>
        <v>31281.6</v>
      </c>
    </row>
    <row r="26" customFormat="false" ht="12.75" hidden="false" customHeight="false" outlineLevel="0" collapsed="false">
      <c r="A26" s="81" t="n">
        <v>37196</v>
      </c>
      <c r="B26" s="81" t="s">
        <v>48</v>
      </c>
      <c r="C26" s="81" t="s">
        <v>57</v>
      </c>
      <c r="D26" s="83"/>
      <c r="E26" s="23" t="n">
        <v>37288</v>
      </c>
      <c r="F26" s="83" t="n">
        <v>-50</v>
      </c>
      <c r="G26" s="87" t="n">
        <v>21.3</v>
      </c>
      <c r="H26" s="94" t="n">
        <f aca="false">VLOOKUP(E26,'MWH Ref'!$A$5:$H$214,8,FALSE())</f>
        <v>352</v>
      </c>
      <c r="I26" s="95" t="n">
        <f aca="false">VLOOKUP(E26,'FWD Curves'!$A$3:$B$40,2,FALSE())</f>
        <v>18.6985454545455</v>
      </c>
      <c r="J26" s="86" t="n">
        <f aca="false">(I26-G26)*H26*F26</f>
        <v>45785.6</v>
      </c>
    </row>
    <row r="27" customFormat="false" ht="12.75" hidden="false" customHeight="false" outlineLevel="0" collapsed="false">
      <c r="A27" s="81" t="n">
        <v>37196</v>
      </c>
      <c r="B27" s="81" t="s">
        <v>48</v>
      </c>
      <c r="C27" s="81" t="s">
        <v>57</v>
      </c>
      <c r="D27" s="83"/>
      <c r="E27" s="23" t="n">
        <v>37316</v>
      </c>
      <c r="F27" s="83" t="n">
        <v>-50</v>
      </c>
      <c r="G27" s="87" t="n">
        <v>21.3</v>
      </c>
      <c r="H27" s="94" t="n">
        <f aca="false">VLOOKUP(E27,'MWH Ref'!$A$5:$H$214,8,FALSE())</f>
        <v>408</v>
      </c>
      <c r="I27" s="95" t="n">
        <f aca="false">VLOOKUP(E27,'FWD Curves'!$A$3:$B$40,2,FALSE())</f>
        <v>18.5306274509804</v>
      </c>
      <c r="J27" s="86" t="n">
        <f aca="false">(I27-G27)*H27*F27</f>
        <v>56495.2</v>
      </c>
    </row>
    <row r="28" customFormat="false" ht="12.75" hidden="false" customHeight="false" outlineLevel="0" collapsed="false">
      <c r="A28" s="81" t="n">
        <v>37196</v>
      </c>
      <c r="B28" s="81" t="s">
        <v>48</v>
      </c>
      <c r="C28" s="81" t="s">
        <v>57</v>
      </c>
      <c r="D28" s="83"/>
      <c r="E28" s="23" t="n">
        <v>37347</v>
      </c>
      <c r="F28" s="83" t="n">
        <v>-50</v>
      </c>
      <c r="G28" s="87" t="n">
        <v>21.3</v>
      </c>
      <c r="H28" s="94" t="n">
        <f aca="false">VLOOKUP(E28,'MWH Ref'!$A$5:$H$214,8,FALSE())</f>
        <v>368</v>
      </c>
      <c r="I28" s="95" t="n">
        <f aca="false">VLOOKUP(E28,'FWD Curves'!$A$3:$B$40,2,FALSE())</f>
        <v>17.8862608695652</v>
      </c>
      <c r="J28" s="86" t="n">
        <f aca="false">(I28-G28)*H28*F28</f>
        <v>62812.8</v>
      </c>
    </row>
    <row r="29" customFormat="false" ht="12.75" hidden="false" customHeight="false" outlineLevel="0" collapsed="false">
      <c r="A29" s="81" t="n">
        <v>37196</v>
      </c>
      <c r="B29" s="81" t="s">
        <v>48</v>
      </c>
      <c r="C29" s="81" t="s">
        <v>57</v>
      </c>
      <c r="D29" s="83"/>
      <c r="E29" s="23" t="n">
        <v>37377</v>
      </c>
      <c r="F29" s="83" t="n">
        <v>-50</v>
      </c>
      <c r="G29" s="87" t="n">
        <v>21.3</v>
      </c>
      <c r="H29" s="94" t="n">
        <f aca="false">VLOOKUP(E29,'MWH Ref'!$A$5:$H$214,8,FALSE())</f>
        <v>392</v>
      </c>
      <c r="I29" s="95" t="n">
        <f aca="false">VLOOKUP(E29,'FWD Curves'!$A$3:$B$40,2,FALSE())</f>
        <v>18.8762448979592</v>
      </c>
      <c r="J29" s="86" t="n">
        <f aca="false">(I29-G29)*H29*F29</f>
        <v>47505.6</v>
      </c>
    </row>
    <row r="30" customFormat="false" ht="12.75" hidden="false" customHeight="false" outlineLevel="0" collapsed="false">
      <c r="A30" s="81" t="n">
        <v>37196</v>
      </c>
      <c r="B30" s="81" t="s">
        <v>48</v>
      </c>
      <c r="C30" s="81" t="s">
        <v>57</v>
      </c>
      <c r="D30" s="83"/>
      <c r="E30" s="23" t="n">
        <v>37408</v>
      </c>
      <c r="F30" s="83" t="n">
        <v>-50</v>
      </c>
      <c r="G30" s="87" t="n">
        <v>21.3</v>
      </c>
      <c r="H30" s="94" t="n">
        <f aca="false">VLOOKUP(E30,'MWH Ref'!$A$5:$H$214,8,FALSE())</f>
        <v>400</v>
      </c>
      <c r="I30" s="95" t="n">
        <f aca="false">VLOOKUP(E30,'FWD Curves'!$A$3:$B$40,2,FALSE())</f>
        <v>20.5758</v>
      </c>
      <c r="J30" s="86" t="n">
        <f aca="false">(I30-G30)*H30*F30</f>
        <v>14484</v>
      </c>
    </row>
    <row r="31" customFormat="false" ht="12.75" hidden="false" customHeight="false" outlineLevel="0" collapsed="false">
      <c r="A31" s="81" t="n">
        <v>37196</v>
      </c>
      <c r="B31" s="81" t="s">
        <v>48</v>
      </c>
      <c r="C31" s="81" t="s">
        <v>57</v>
      </c>
      <c r="D31" s="83"/>
      <c r="E31" s="23" t="n">
        <v>37438</v>
      </c>
      <c r="F31" s="83" t="n">
        <v>-50</v>
      </c>
      <c r="G31" s="87" t="n">
        <v>21.3</v>
      </c>
      <c r="H31" s="94" t="n">
        <f aca="false">VLOOKUP(E31,'MWH Ref'!$A$5:$H$214,8,FALSE())</f>
        <v>392</v>
      </c>
      <c r="I31" s="95" t="n">
        <f aca="false">VLOOKUP(E31,'FWD Curves'!$A$3:$B$40,2,FALSE())</f>
        <v>24.548</v>
      </c>
      <c r="J31" s="86" t="n">
        <f aca="false">(I31-G31)*H31*F31</f>
        <v>-63660.8</v>
      </c>
    </row>
    <row r="32" customFormat="false" ht="12.75" hidden="false" customHeight="false" outlineLevel="0" collapsed="false">
      <c r="A32" s="81" t="n">
        <v>37196</v>
      </c>
      <c r="B32" s="81" t="s">
        <v>48</v>
      </c>
      <c r="C32" s="81" t="s">
        <v>57</v>
      </c>
      <c r="D32" s="83"/>
      <c r="E32" s="23" t="n">
        <v>37469</v>
      </c>
      <c r="F32" s="83" t="n">
        <v>-50</v>
      </c>
      <c r="G32" s="87" t="n">
        <v>21.3</v>
      </c>
      <c r="H32" s="94" t="n">
        <f aca="false">VLOOKUP(E32,'MWH Ref'!$A$5:$H$214,8,FALSE())</f>
        <v>392</v>
      </c>
      <c r="I32" s="95" t="n">
        <f aca="false">VLOOKUP(E32,'FWD Curves'!$A$3:$B$40,2,FALSE())</f>
        <v>24.3120816326531</v>
      </c>
      <c r="J32" s="86" t="n">
        <f aca="false">(I32-G32)*H32*F32</f>
        <v>-59036.8000000001</v>
      </c>
    </row>
    <row r="33" customFormat="false" ht="12.75" hidden="false" customHeight="false" outlineLevel="0" collapsed="false">
      <c r="A33" s="81" t="n">
        <v>37196</v>
      </c>
      <c r="B33" s="81" t="s">
        <v>48</v>
      </c>
      <c r="C33" s="81" t="s">
        <v>57</v>
      </c>
      <c r="D33" s="83"/>
      <c r="E33" s="23" t="n">
        <v>37500</v>
      </c>
      <c r="F33" s="83" t="n">
        <v>-50</v>
      </c>
      <c r="G33" s="87" t="n">
        <v>21.3</v>
      </c>
      <c r="H33" s="94" t="n">
        <f aca="false">VLOOKUP(E33,'MWH Ref'!$A$5:$H$214,8,FALSE())</f>
        <v>400</v>
      </c>
      <c r="I33" s="95" t="n">
        <f aca="false">VLOOKUP(E33,'FWD Curves'!$A$3:$B$40,2,FALSE())</f>
        <v>19.27988</v>
      </c>
      <c r="J33" s="86" t="n">
        <f aca="false">(I33-G33)*H33*F33</f>
        <v>40402.4</v>
      </c>
    </row>
    <row r="34" customFormat="false" ht="12.75" hidden="false" customHeight="false" outlineLevel="0" collapsed="false">
      <c r="A34" s="81" t="n">
        <v>37196</v>
      </c>
      <c r="B34" s="81" t="s">
        <v>48</v>
      </c>
      <c r="C34" s="81" t="s">
        <v>57</v>
      </c>
      <c r="D34" s="83"/>
      <c r="E34" s="23" t="n">
        <v>37530</v>
      </c>
      <c r="F34" s="83" t="n">
        <v>-50</v>
      </c>
      <c r="G34" s="87" t="n">
        <v>21.3</v>
      </c>
      <c r="H34" s="94" t="n">
        <f aca="false">VLOOKUP(E34,'MWH Ref'!$A$5:$H$214,8,FALSE())</f>
        <v>376</v>
      </c>
      <c r="I34" s="95" t="n">
        <f aca="false">VLOOKUP(E34,'FWD Curves'!$A$3:$B$40,2,FALSE())</f>
        <v>18.3658510638298</v>
      </c>
      <c r="J34" s="86" t="n">
        <f aca="false">(I34-G34)*H34*F34</f>
        <v>55162</v>
      </c>
    </row>
    <row r="35" customFormat="false" ht="12.75" hidden="false" customHeight="false" outlineLevel="0" collapsed="false">
      <c r="A35" s="81" t="n">
        <v>37196</v>
      </c>
      <c r="B35" s="81" t="s">
        <v>48</v>
      </c>
      <c r="C35" s="81" t="s">
        <v>57</v>
      </c>
      <c r="D35" s="83"/>
      <c r="E35" s="23" t="n">
        <v>37561</v>
      </c>
      <c r="F35" s="83" t="n">
        <v>-50</v>
      </c>
      <c r="G35" s="87" t="n">
        <v>21.3</v>
      </c>
      <c r="H35" s="94" t="n">
        <f aca="false">VLOOKUP(E35,'MWH Ref'!$A$5:$H$214,8,FALSE())</f>
        <v>400</v>
      </c>
      <c r="I35" s="95" t="n">
        <f aca="false">VLOOKUP(E35,'FWD Curves'!$A$3:$B$40,2,FALSE())</f>
        <v>18.936</v>
      </c>
      <c r="J35" s="86" t="n">
        <f aca="false">(I35-G35)*H35*F35</f>
        <v>47279.9999999999</v>
      </c>
    </row>
    <row r="36" customFormat="false" ht="12.75" hidden="false" customHeight="false" outlineLevel="0" collapsed="false">
      <c r="A36" s="81" t="n">
        <v>37196</v>
      </c>
      <c r="B36" s="81" t="s">
        <v>48</v>
      </c>
      <c r="C36" s="81" t="s">
        <v>57</v>
      </c>
      <c r="D36" s="83"/>
      <c r="E36" s="23" t="n">
        <v>37591</v>
      </c>
      <c r="F36" s="83" t="n">
        <v>-50</v>
      </c>
      <c r="G36" s="87" t="n">
        <v>21.3</v>
      </c>
      <c r="H36" s="94" t="n">
        <f aca="false">VLOOKUP(E36,'MWH Ref'!$A$5:$H$214,8,FALSE())</f>
        <v>408</v>
      </c>
      <c r="I36" s="95" t="n">
        <f aca="false">VLOOKUP(E36,'FWD Curves'!$A$3:$B$40,2,FALSE())</f>
        <v>20.0168823529412</v>
      </c>
      <c r="J36" s="86" t="n">
        <f aca="false">(I36-G36)*H36*F36</f>
        <v>26175.6</v>
      </c>
    </row>
    <row r="37" customFormat="false" ht="12.75" hidden="false" customHeight="false" outlineLevel="0" collapsed="false">
      <c r="A37" s="81" t="n">
        <v>37200</v>
      </c>
      <c r="B37" s="81" t="s">
        <v>55</v>
      </c>
      <c r="C37" s="81" t="s">
        <v>56</v>
      </c>
      <c r="D37" s="83"/>
      <c r="E37" s="23" t="n">
        <v>37226</v>
      </c>
      <c r="F37" s="83" t="n">
        <v>50</v>
      </c>
      <c r="G37" s="87" t="n">
        <v>18.75</v>
      </c>
      <c r="H37" s="94" t="n">
        <f aca="false">VLOOKUP(E37,'MWH Ref'!$A$5:$H$214,8,FALSE())</f>
        <v>424</v>
      </c>
      <c r="I37" s="95" t="n">
        <f aca="false">VLOOKUP(E37,'FWD Curves'!$A$3:$B$40,2,FALSE())</f>
        <v>16</v>
      </c>
      <c r="J37" s="86" t="n">
        <f aca="false">(I37-G37)*H37*F37</f>
        <v>-58300</v>
      </c>
    </row>
    <row r="38" customFormat="false" ht="12.75" hidden="false" customHeight="false" outlineLevel="0" collapsed="false">
      <c r="A38" s="81" t="n">
        <v>37200</v>
      </c>
      <c r="B38" s="81" t="s">
        <v>55</v>
      </c>
      <c r="C38" s="81" t="s">
        <v>56</v>
      </c>
      <c r="D38" s="83"/>
      <c r="E38" s="23" t="n">
        <v>37226</v>
      </c>
      <c r="F38" s="83" t="n">
        <v>50</v>
      </c>
      <c r="G38" s="87" t="n">
        <v>18.35</v>
      </c>
      <c r="H38" s="94" t="n">
        <f aca="false">VLOOKUP(E38,'MWH Ref'!$A$5:$H$214,8,FALSE())</f>
        <v>424</v>
      </c>
      <c r="I38" s="95" t="n">
        <f aca="false">VLOOKUP(E38,'FWD Curves'!$A$3:$B$40,2,FALSE())</f>
        <v>16</v>
      </c>
      <c r="J38" s="86" t="n">
        <f aca="false">(I38-G38)*H38*F38</f>
        <v>-49820</v>
      </c>
    </row>
    <row r="39" customFormat="false" ht="12.75" hidden="false" customHeight="false" outlineLevel="0" collapsed="false">
      <c r="A39" s="81" t="n">
        <v>37200</v>
      </c>
      <c r="B39" s="81" t="s">
        <v>58</v>
      </c>
      <c r="C39" s="81" t="s">
        <v>59</v>
      </c>
      <c r="D39" s="83"/>
      <c r="E39" s="23" t="n">
        <v>37257</v>
      </c>
      <c r="F39" s="83" t="n">
        <v>-50</v>
      </c>
      <c r="G39" s="87" t="n">
        <v>20.15</v>
      </c>
      <c r="H39" s="94" t="n">
        <f aca="false">VLOOKUP(E39,'MWH Ref'!$A$5:$H$214,8,FALSE())</f>
        <v>392</v>
      </c>
      <c r="I39" s="95" t="n">
        <f aca="false">VLOOKUP(E39,'FWD Curves'!$A$3:$B$40,2,FALSE())</f>
        <v>19.704</v>
      </c>
      <c r="J39" s="86" t="n">
        <f aca="false">(I39-G39)*H39*F39</f>
        <v>8741.59999999996</v>
      </c>
    </row>
    <row r="40" customFormat="false" ht="12.75" hidden="false" customHeight="false" outlineLevel="0" collapsed="false">
      <c r="A40" s="81" t="n">
        <v>37200</v>
      </c>
      <c r="B40" s="81" t="s">
        <v>58</v>
      </c>
      <c r="C40" s="81" t="s">
        <v>59</v>
      </c>
      <c r="D40" s="83"/>
      <c r="E40" s="23" t="n">
        <v>37288</v>
      </c>
      <c r="F40" s="83" t="n">
        <v>-50</v>
      </c>
      <c r="G40" s="87" t="n">
        <v>20.15</v>
      </c>
      <c r="H40" s="94" t="n">
        <f aca="false">VLOOKUP(E40,'MWH Ref'!$A$5:$H$214,8,FALSE())</f>
        <v>352</v>
      </c>
      <c r="I40" s="95" t="n">
        <f aca="false">VLOOKUP(E40,'FWD Curves'!$A$3:$B$40,2,FALSE())</f>
        <v>18.6985454545455</v>
      </c>
      <c r="J40" s="86" t="n">
        <f aca="false">(I40-G40)*H40*F40</f>
        <v>25545.5999999999</v>
      </c>
    </row>
    <row r="41" customFormat="false" ht="12.75" hidden="false" customHeight="false" outlineLevel="0" collapsed="false">
      <c r="A41" s="81" t="n">
        <v>37200</v>
      </c>
      <c r="B41" s="81" t="s">
        <v>58</v>
      </c>
      <c r="C41" s="81" t="s">
        <v>59</v>
      </c>
      <c r="D41" s="83"/>
      <c r="E41" s="23" t="n">
        <v>37316</v>
      </c>
      <c r="F41" s="83" t="n">
        <v>-50</v>
      </c>
      <c r="G41" s="87" t="n">
        <v>20.15</v>
      </c>
      <c r="H41" s="94" t="n">
        <f aca="false">VLOOKUP(E41,'MWH Ref'!$A$5:$H$214,8,FALSE())</f>
        <v>408</v>
      </c>
      <c r="I41" s="95" t="n">
        <f aca="false">VLOOKUP(E41,'FWD Curves'!$A$3:$B$40,2,FALSE())</f>
        <v>18.5306274509804</v>
      </c>
      <c r="J41" s="86" t="n">
        <f aca="false">(I41-G41)*H41*F41</f>
        <v>33035.1999999999</v>
      </c>
    </row>
    <row r="42" customFormat="false" ht="12.75" hidden="false" customHeight="false" outlineLevel="0" collapsed="false">
      <c r="A42" s="81" t="n">
        <v>37200</v>
      </c>
      <c r="B42" s="81" t="s">
        <v>58</v>
      </c>
      <c r="C42" s="81" t="s">
        <v>59</v>
      </c>
      <c r="D42" s="83"/>
      <c r="E42" s="23" t="n">
        <v>37347</v>
      </c>
      <c r="F42" s="83" t="n">
        <v>-50</v>
      </c>
      <c r="G42" s="87" t="n">
        <v>20.15</v>
      </c>
      <c r="H42" s="94" t="n">
        <f aca="false">VLOOKUP(E42,'MWH Ref'!$A$5:$H$214,8,FALSE())</f>
        <v>368</v>
      </c>
      <c r="I42" s="95" t="n">
        <f aca="false">VLOOKUP(E42,'FWD Curves'!$A$3:$B$40,2,FALSE())</f>
        <v>17.8862608695652</v>
      </c>
      <c r="J42" s="86" t="n">
        <f aca="false">(I42-G42)*H42*F42</f>
        <v>41652.7999999999</v>
      </c>
    </row>
    <row r="43" customFormat="false" ht="12.75" hidden="false" customHeight="false" outlineLevel="0" collapsed="false">
      <c r="A43" s="81" t="n">
        <v>37200</v>
      </c>
      <c r="B43" s="81" t="s">
        <v>58</v>
      </c>
      <c r="C43" s="81" t="s">
        <v>59</v>
      </c>
      <c r="D43" s="83"/>
      <c r="E43" s="23" t="n">
        <v>37377</v>
      </c>
      <c r="F43" s="83" t="n">
        <v>-50</v>
      </c>
      <c r="G43" s="87" t="n">
        <v>20.15</v>
      </c>
      <c r="H43" s="94" t="n">
        <f aca="false">VLOOKUP(E43,'MWH Ref'!$A$5:$H$214,8,FALSE())</f>
        <v>392</v>
      </c>
      <c r="I43" s="95" t="n">
        <f aca="false">VLOOKUP(E43,'FWD Curves'!$A$3:$B$40,2,FALSE())</f>
        <v>18.8762448979592</v>
      </c>
      <c r="J43" s="86" t="n">
        <f aca="false">(I43-G43)*H43*F43</f>
        <v>24965.5999999999</v>
      </c>
    </row>
    <row r="44" customFormat="false" ht="12.75" hidden="false" customHeight="false" outlineLevel="0" collapsed="false">
      <c r="A44" s="81" t="n">
        <v>37200</v>
      </c>
      <c r="B44" s="81" t="s">
        <v>58</v>
      </c>
      <c r="C44" s="81" t="s">
        <v>59</v>
      </c>
      <c r="D44" s="83"/>
      <c r="E44" s="23" t="n">
        <v>37408</v>
      </c>
      <c r="F44" s="83" t="n">
        <v>-50</v>
      </c>
      <c r="G44" s="87" t="n">
        <v>20.15</v>
      </c>
      <c r="H44" s="94" t="n">
        <f aca="false">VLOOKUP(E44,'MWH Ref'!$A$5:$H$214,8,FALSE())</f>
        <v>400</v>
      </c>
      <c r="I44" s="95" t="n">
        <f aca="false">VLOOKUP(E44,'FWD Curves'!$A$3:$B$40,2,FALSE())</f>
        <v>20.5758</v>
      </c>
      <c r="J44" s="86" t="n">
        <f aca="false">(I44-G44)*H44*F44</f>
        <v>-8516.00000000005</v>
      </c>
    </row>
    <row r="45" customFormat="false" ht="12.75" hidden="false" customHeight="false" outlineLevel="0" collapsed="false">
      <c r="A45" s="81" t="n">
        <v>37200</v>
      </c>
      <c r="B45" s="81" t="s">
        <v>58</v>
      </c>
      <c r="C45" s="81" t="s">
        <v>59</v>
      </c>
      <c r="D45" s="83"/>
      <c r="E45" s="23" t="n">
        <v>37438</v>
      </c>
      <c r="F45" s="83" t="n">
        <v>-50</v>
      </c>
      <c r="G45" s="87" t="n">
        <v>20.15</v>
      </c>
      <c r="H45" s="94" t="n">
        <f aca="false">VLOOKUP(E45,'MWH Ref'!$A$5:$H$214,8,FALSE())</f>
        <v>392</v>
      </c>
      <c r="I45" s="95" t="n">
        <f aca="false">VLOOKUP(E45,'FWD Curves'!$A$3:$B$40,2,FALSE())</f>
        <v>24.548</v>
      </c>
      <c r="J45" s="86" t="n">
        <f aca="false">(I45-G45)*H45*F45</f>
        <v>-86200.8000000001</v>
      </c>
    </row>
    <row r="46" customFormat="false" ht="12.75" hidden="false" customHeight="false" outlineLevel="0" collapsed="false">
      <c r="A46" s="81" t="n">
        <v>37200</v>
      </c>
      <c r="B46" s="81" t="s">
        <v>58</v>
      </c>
      <c r="C46" s="81" t="s">
        <v>59</v>
      </c>
      <c r="D46" s="83"/>
      <c r="E46" s="23" t="n">
        <v>37469</v>
      </c>
      <c r="F46" s="83" t="n">
        <v>-50</v>
      </c>
      <c r="G46" s="87" t="n">
        <v>20.15</v>
      </c>
      <c r="H46" s="94" t="n">
        <f aca="false">VLOOKUP(E46,'MWH Ref'!$A$5:$H$214,8,FALSE())</f>
        <v>392</v>
      </c>
      <c r="I46" s="95" t="n">
        <f aca="false">VLOOKUP(E46,'FWD Curves'!$A$3:$B$40,2,FALSE())</f>
        <v>24.3120816326531</v>
      </c>
      <c r="J46" s="86" t="n">
        <f aca="false">(I46-G46)*H46*F46</f>
        <v>-81576.8000000001</v>
      </c>
    </row>
    <row r="47" customFormat="false" ht="12.75" hidden="false" customHeight="false" outlineLevel="0" collapsed="false">
      <c r="A47" s="81" t="n">
        <v>37200</v>
      </c>
      <c r="B47" s="81" t="s">
        <v>58</v>
      </c>
      <c r="C47" s="81" t="s">
        <v>59</v>
      </c>
      <c r="D47" s="83"/>
      <c r="E47" s="23" t="n">
        <v>37500</v>
      </c>
      <c r="F47" s="83" t="n">
        <v>-50</v>
      </c>
      <c r="G47" s="87" t="n">
        <v>20.15</v>
      </c>
      <c r="H47" s="94" t="n">
        <f aca="false">VLOOKUP(E47,'MWH Ref'!$A$5:$H$214,8,FALSE())</f>
        <v>400</v>
      </c>
      <c r="I47" s="95" t="n">
        <f aca="false">VLOOKUP(E47,'FWD Curves'!$A$3:$B$40,2,FALSE())</f>
        <v>19.27988</v>
      </c>
      <c r="J47" s="86" t="n">
        <f aca="false">(I47-G47)*H47*F47</f>
        <v>17402.3999999999</v>
      </c>
    </row>
    <row r="48" customFormat="false" ht="12.75" hidden="false" customHeight="false" outlineLevel="0" collapsed="false">
      <c r="A48" s="81" t="n">
        <v>37200</v>
      </c>
      <c r="B48" s="81" t="s">
        <v>58</v>
      </c>
      <c r="C48" s="81" t="s">
        <v>59</v>
      </c>
      <c r="D48" s="83"/>
      <c r="E48" s="23" t="n">
        <v>37530</v>
      </c>
      <c r="F48" s="83" t="n">
        <v>-50</v>
      </c>
      <c r="G48" s="87" t="n">
        <v>20.15</v>
      </c>
      <c r="H48" s="94" t="n">
        <f aca="false">VLOOKUP(E48,'MWH Ref'!$A$5:$H$214,8,FALSE())</f>
        <v>376</v>
      </c>
      <c r="I48" s="95" t="n">
        <f aca="false">VLOOKUP(E48,'FWD Curves'!$A$3:$B$40,2,FALSE())</f>
        <v>18.3658510638298</v>
      </c>
      <c r="J48" s="86" t="n">
        <f aca="false">(I48-G48)*H48*F48</f>
        <v>33542</v>
      </c>
    </row>
    <row r="49" customFormat="false" ht="12.75" hidden="false" customHeight="false" outlineLevel="0" collapsed="false">
      <c r="A49" s="81" t="n">
        <v>37200</v>
      </c>
      <c r="B49" s="81" t="s">
        <v>58</v>
      </c>
      <c r="C49" s="81" t="s">
        <v>59</v>
      </c>
      <c r="D49" s="83"/>
      <c r="E49" s="23" t="n">
        <v>37561</v>
      </c>
      <c r="F49" s="83" t="n">
        <v>-50</v>
      </c>
      <c r="G49" s="87" t="n">
        <v>20.15</v>
      </c>
      <c r="H49" s="94" t="n">
        <f aca="false">VLOOKUP(E49,'MWH Ref'!$A$5:$H$214,8,FALSE())</f>
        <v>400</v>
      </c>
      <c r="I49" s="95" t="n">
        <f aca="false">VLOOKUP(E49,'FWD Curves'!$A$3:$B$40,2,FALSE())</f>
        <v>18.936</v>
      </c>
      <c r="J49" s="86" t="n">
        <f aca="false">(I49-G49)*H49*F49</f>
        <v>24279.9999999999</v>
      </c>
    </row>
    <row r="50" customFormat="false" ht="12.75" hidden="false" customHeight="false" outlineLevel="0" collapsed="false">
      <c r="A50" s="81" t="n">
        <v>37200</v>
      </c>
      <c r="B50" s="81" t="s">
        <v>58</v>
      </c>
      <c r="C50" s="81" t="s">
        <v>59</v>
      </c>
      <c r="D50" s="83"/>
      <c r="E50" s="23" t="n">
        <v>37591</v>
      </c>
      <c r="F50" s="83" t="n">
        <v>-50</v>
      </c>
      <c r="G50" s="87" t="n">
        <v>20.15</v>
      </c>
      <c r="H50" s="94" t="n">
        <f aca="false">VLOOKUP(E50,'MWH Ref'!$A$5:$H$214,8,FALSE())</f>
        <v>408</v>
      </c>
      <c r="I50" s="95" t="n">
        <f aca="false">VLOOKUP(E50,'FWD Curves'!$A$3:$B$40,2,FALSE())</f>
        <v>20.0168823529412</v>
      </c>
      <c r="J50" s="86" t="n">
        <f aca="false">(I50-G50)*H50*F50</f>
        <v>2715.59999999995</v>
      </c>
    </row>
    <row r="51" customFormat="false" ht="12.75" hidden="false" customHeight="false" outlineLevel="0" collapsed="false">
      <c r="A51" s="81" t="n">
        <v>37201</v>
      </c>
      <c r="B51" s="81" t="s">
        <v>58</v>
      </c>
      <c r="C51" s="81" t="s">
        <v>59</v>
      </c>
      <c r="D51" s="83"/>
      <c r="E51" s="23" t="n">
        <v>37257</v>
      </c>
      <c r="F51" s="83" t="n">
        <v>-50</v>
      </c>
      <c r="G51" s="87" t="n">
        <v>19.85</v>
      </c>
      <c r="H51" s="94" t="n">
        <f aca="false">VLOOKUP(E51,'MWH Ref'!$A$5:$H$214,8,FALSE())</f>
        <v>392</v>
      </c>
      <c r="I51" s="95" t="n">
        <f aca="false">VLOOKUP(E51,'FWD Curves'!$A$3:$B$40,2,FALSE())</f>
        <v>19.704</v>
      </c>
      <c r="J51" s="86" t="n">
        <f aca="false">(I51-G51)*H51*F51</f>
        <v>2861.60000000002</v>
      </c>
    </row>
    <row r="52" customFormat="false" ht="12.75" hidden="false" customHeight="false" outlineLevel="0" collapsed="false">
      <c r="A52" s="81" t="n">
        <v>37201</v>
      </c>
      <c r="B52" s="81" t="s">
        <v>58</v>
      </c>
      <c r="C52" s="81" t="s">
        <v>59</v>
      </c>
      <c r="D52" s="83"/>
      <c r="E52" s="23" t="n">
        <v>37288</v>
      </c>
      <c r="F52" s="83" t="n">
        <v>-50</v>
      </c>
      <c r="G52" s="87" t="n">
        <v>19.85</v>
      </c>
      <c r="H52" s="94" t="n">
        <f aca="false">VLOOKUP(E52,'MWH Ref'!$A$5:$H$214,8,FALSE())</f>
        <v>352</v>
      </c>
      <c r="I52" s="95" t="n">
        <f aca="false">VLOOKUP(E52,'FWD Curves'!$A$3:$B$40,2,FALSE())</f>
        <v>18.6985454545455</v>
      </c>
      <c r="J52" s="86" t="n">
        <f aca="false">(I52-G52)*H52*F52</f>
        <v>20265.6</v>
      </c>
    </row>
    <row r="53" customFormat="false" ht="12.75" hidden="false" customHeight="false" outlineLevel="0" collapsed="false">
      <c r="A53" s="81" t="n">
        <v>37201</v>
      </c>
      <c r="B53" s="81" t="s">
        <v>58</v>
      </c>
      <c r="C53" s="81" t="s">
        <v>59</v>
      </c>
      <c r="D53" s="83"/>
      <c r="E53" s="23" t="n">
        <v>37316</v>
      </c>
      <c r="F53" s="83" t="n">
        <v>-50</v>
      </c>
      <c r="G53" s="87" t="n">
        <v>19.85</v>
      </c>
      <c r="H53" s="94" t="n">
        <f aca="false">VLOOKUP(E53,'MWH Ref'!$A$5:$H$214,8,FALSE())</f>
        <v>408</v>
      </c>
      <c r="I53" s="95" t="n">
        <f aca="false">VLOOKUP(E53,'FWD Curves'!$A$3:$B$40,2,FALSE())</f>
        <v>18.5306274509804</v>
      </c>
      <c r="J53" s="86" t="n">
        <f aca="false">(I53-G53)*H53*F53</f>
        <v>26915.2</v>
      </c>
    </row>
    <row r="54" customFormat="false" ht="12.75" hidden="false" customHeight="false" outlineLevel="0" collapsed="false">
      <c r="A54" s="81" t="n">
        <v>37201</v>
      </c>
      <c r="B54" s="81" t="s">
        <v>58</v>
      </c>
      <c r="C54" s="81" t="s">
        <v>59</v>
      </c>
      <c r="D54" s="83"/>
      <c r="E54" s="23" t="n">
        <v>37347</v>
      </c>
      <c r="F54" s="83" t="n">
        <v>-50</v>
      </c>
      <c r="G54" s="87" t="n">
        <v>19.85</v>
      </c>
      <c r="H54" s="94" t="n">
        <f aca="false">VLOOKUP(E54,'MWH Ref'!$A$5:$H$214,8,FALSE())</f>
        <v>368</v>
      </c>
      <c r="I54" s="95" t="n">
        <f aca="false">VLOOKUP(E54,'FWD Curves'!$A$3:$B$40,2,FALSE())</f>
        <v>17.8862608695652</v>
      </c>
      <c r="J54" s="86" t="n">
        <f aca="false">(I54-G54)*H54*F54</f>
        <v>36132.8</v>
      </c>
    </row>
    <row r="55" customFormat="false" ht="12.75" hidden="false" customHeight="false" outlineLevel="0" collapsed="false">
      <c r="A55" s="81" t="n">
        <v>37201</v>
      </c>
      <c r="B55" s="81" t="s">
        <v>58</v>
      </c>
      <c r="C55" s="81" t="s">
        <v>59</v>
      </c>
      <c r="D55" s="83"/>
      <c r="E55" s="23" t="n">
        <v>37377</v>
      </c>
      <c r="F55" s="83" t="n">
        <v>-50</v>
      </c>
      <c r="G55" s="87" t="n">
        <v>19.85</v>
      </c>
      <c r="H55" s="94" t="n">
        <f aca="false">VLOOKUP(E55,'MWH Ref'!$A$5:$H$214,8,FALSE())</f>
        <v>392</v>
      </c>
      <c r="I55" s="95" t="n">
        <f aca="false">VLOOKUP(E55,'FWD Curves'!$A$3:$B$40,2,FALSE())</f>
        <v>18.8762448979592</v>
      </c>
      <c r="J55" s="86" t="n">
        <f aca="false">(I55-G55)*H55*F55</f>
        <v>19085.6</v>
      </c>
    </row>
    <row r="56" customFormat="false" ht="12.75" hidden="false" customHeight="false" outlineLevel="0" collapsed="false">
      <c r="A56" s="81" t="n">
        <v>37201</v>
      </c>
      <c r="B56" s="81" t="s">
        <v>58</v>
      </c>
      <c r="C56" s="81" t="s">
        <v>59</v>
      </c>
      <c r="D56" s="83"/>
      <c r="E56" s="23" t="n">
        <v>37408</v>
      </c>
      <c r="F56" s="83" t="n">
        <v>-50</v>
      </c>
      <c r="G56" s="87" t="n">
        <v>19.85</v>
      </c>
      <c r="H56" s="94" t="n">
        <f aca="false">VLOOKUP(E56,'MWH Ref'!$A$5:$H$214,8,FALSE())</f>
        <v>400</v>
      </c>
      <c r="I56" s="95" t="n">
        <f aca="false">VLOOKUP(E56,'FWD Curves'!$A$3:$B$40,2,FALSE())</f>
        <v>20.5758</v>
      </c>
      <c r="J56" s="86" t="n">
        <f aca="false">(I56-G56)*H56*F56</f>
        <v>-14516</v>
      </c>
    </row>
    <row r="57" customFormat="false" ht="12.75" hidden="false" customHeight="false" outlineLevel="0" collapsed="false">
      <c r="A57" s="81" t="n">
        <v>37201</v>
      </c>
      <c r="B57" s="81" t="s">
        <v>58</v>
      </c>
      <c r="C57" s="81" t="s">
        <v>59</v>
      </c>
      <c r="D57" s="83"/>
      <c r="E57" s="23" t="n">
        <v>37438</v>
      </c>
      <c r="F57" s="83" t="n">
        <v>-50</v>
      </c>
      <c r="G57" s="87" t="n">
        <v>19.85</v>
      </c>
      <c r="H57" s="94" t="n">
        <f aca="false">VLOOKUP(E57,'MWH Ref'!$A$5:$H$214,8,FALSE())</f>
        <v>392</v>
      </c>
      <c r="I57" s="95" t="n">
        <f aca="false">VLOOKUP(E57,'FWD Curves'!$A$3:$B$40,2,FALSE())</f>
        <v>24.548</v>
      </c>
      <c r="J57" s="86" t="n">
        <f aca="false">(I57-G57)*H57*F57</f>
        <v>-92080.8</v>
      </c>
    </row>
    <row r="58" customFormat="false" ht="12.75" hidden="false" customHeight="false" outlineLevel="0" collapsed="false">
      <c r="A58" s="81" t="n">
        <v>37201</v>
      </c>
      <c r="B58" s="81" t="s">
        <v>58</v>
      </c>
      <c r="C58" s="81" t="s">
        <v>59</v>
      </c>
      <c r="D58" s="83"/>
      <c r="E58" s="23" t="n">
        <v>37469</v>
      </c>
      <c r="F58" s="83" t="n">
        <v>-50</v>
      </c>
      <c r="G58" s="87" t="n">
        <v>19.85</v>
      </c>
      <c r="H58" s="94" t="n">
        <f aca="false">VLOOKUP(E58,'MWH Ref'!$A$5:$H$214,8,FALSE())</f>
        <v>392</v>
      </c>
      <c r="I58" s="95" t="n">
        <f aca="false">VLOOKUP(E58,'FWD Curves'!$A$3:$B$40,2,FALSE())</f>
        <v>24.3120816326531</v>
      </c>
      <c r="J58" s="86" t="n">
        <f aca="false">(I58-G58)*H58*F58</f>
        <v>-87456.8000000001</v>
      </c>
    </row>
    <row r="59" customFormat="false" ht="12.75" hidden="false" customHeight="false" outlineLevel="0" collapsed="false">
      <c r="A59" s="81" t="n">
        <v>37201</v>
      </c>
      <c r="B59" s="81" t="s">
        <v>58</v>
      </c>
      <c r="C59" s="81" t="s">
        <v>59</v>
      </c>
      <c r="D59" s="83"/>
      <c r="E59" s="23" t="n">
        <v>37500</v>
      </c>
      <c r="F59" s="83" t="n">
        <v>-50</v>
      </c>
      <c r="G59" s="87" t="n">
        <v>19.85</v>
      </c>
      <c r="H59" s="94" t="n">
        <f aca="false">VLOOKUP(E59,'MWH Ref'!$A$5:$H$214,8,FALSE())</f>
        <v>400</v>
      </c>
      <c r="I59" s="95" t="n">
        <f aca="false">VLOOKUP(E59,'FWD Curves'!$A$3:$B$40,2,FALSE())</f>
        <v>19.27988</v>
      </c>
      <c r="J59" s="86" t="n">
        <f aca="false">(I59-G59)*H59*F59</f>
        <v>11402.4</v>
      </c>
    </row>
    <row r="60" customFormat="false" ht="12.75" hidden="false" customHeight="false" outlineLevel="0" collapsed="false">
      <c r="A60" s="81" t="n">
        <v>37201</v>
      </c>
      <c r="B60" s="81" t="s">
        <v>58</v>
      </c>
      <c r="C60" s="81" t="s">
        <v>59</v>
      </c>
      <c r="D60" s="83"/>
      <c r="E60" s="23" t="n">
        <v>37530</v>
      </c>
      <c r="F60" s="83" t="n">
        <v>-50</v>
      </c>
      <c r="G60" s="87" t="n">
        <v>19.85</v>
      </c>
      <c r="H60" s="94" t="n">
        <f aca="false">VLOOKUP(E60,'MWH Ref'!$A$5:$H$214,8,FALSE())</f>
        <v>376</v>
      </c>
      <c r="I60" s="95" t="n">
        <f aca="false">VLOOKUP(E60,'FWD Curves'!$A$3:$B$40,2,FALSE())</f>
        <v>18.3658510638298</v>
      </c>
      <c r="J60" s="86" t="n">
        <f aca="false">(I60-G60)*H60*F60</f>
        <v>27902</v>
      </c>
    </row>
    <row r="61" customFormat="false" ht="12.75" hidden="false" customHeight="false" outlineLevel="0" collapsed="false">
      <c r="A61" s="81" t="n">
        <v>37201</v>
      </c>
      <c r="B61" s="81" t="s">
        <v>58</v>
      </c>
      <c r="C61" s="81" t="s">
        <v>59</v>
      </c>
      <c r="D61" s="83"/>
      <c r="E61" s="23" t="n">
        <v>37561</v>
      </c>
      <c r="F61" s="83" t="n">
        <v>-50</v>
      </c>
      <c r="G61" s="87" t="n">
        <v>19.85</v>
      </c>
      <c r="H61" s="94" t="n">
        <f aca="false">VLOOKUP(E61,'MWH Ref'!$A$5:$H$214,8,FALSE())</f>
        <v>400</v>
      </c>
      <c r="I61" s="95" t="n">
        <f aca="false">VLOOKUP(E61,'FWD Curves'!$A$3:$B$40,2,FALSE())</f>
        <v>18.936</v>
      </c>
      <c r="J61" s="86" t="n">
        <f aca="false">(I61-G61)*H61*F61</f>
        <v>18280</v>
      </c>
    </row>
    <row r="62" customFormat="false" ht="12.75" hidden="false" customHeight="false" outlineLevel="0" collapsed="false">
      <c r="A62" s="81" t="n">
        <v>37201</v>
      </c>
      <c r="B62" s="81" t="s">
        <v>58</v>
      </c>
      <c r="C62" s="81" t="s">
        <v>59</v>
      </c>
      <c r="D62" s="83"/>
      <c r="E62" s="23" t="n">
        <v>37591</v>
      </c>
      <c r="F62" s="83" t="n">
        <v>-50</v>
      </c>
      <c r="G62" s="87" t="n">
        <v>19.85</v>
      </c>
      <c r="H62" s="94" t="n">
        <f aca="false">VLOOKUP(E62,'MWH Ref'!$A$5:$H$214,8,FALSE())</f>
        <v>408</v>
      </c>
      <c r="I62" s="95" t="n">
        <f aca="false">VLOOKUP(E62,'FWD Curves'!$A$3:$B$40,2,FALSE())</f>
        <v>20.0168823529412</v>
      </c>
      <c r="J62" s="86" t="n">
        <f aca="false">(I62-G62)*H62*F62</f>
        <v>-3404.39999999999</v>
      </c>
    </row>
    <row r="63" customFormat="false" ht="12.75" hidden="false" customHeight="false" outlineLevel="0" collapsed="false">
      <c r="A63" s="81" t="n">
        <v>37201</v>
      </c>
      <c r="B63" s="81" t="s">
        <v>60</v>
      </c>
      <c r="C63" s="81" t="s">
        <v>57</v>
      </c>
      <c r="D63" s="83"/>
      <c r="E63" s="23" t="n">
        <v>37257</v>
      </c>
      <c r="F63" s="83" t="n">
        <v>50</v>
      </c>
      <c r="G63" s="87" t="n">
        <v>19.65</v>
      </c>
      <c r="H63" s="94" t="n">
        <f aca="false">VLOOKUP(E63,'MWH Ref'!$A$5:$H$214,8,FALSE())</f>
        <v>392</v>
      </c>
      <c r="I63" s="95" t="n">
        <f aca="false">VLOOKUP(E63,'FWD Curves'!$A$3:$B$40,2,FALSE())</f>
        <v>19.704</v>
      </c>
      <c r="J63" s="86" t="n">
        <f aca="false">(I63-G63)*H63*F63</f>
        <v>1058.40000000004</v>
      </c>
    </row>
    <row r="64" customFormat="false" ht="12.75" hidden="false" customHeight="false" outlineLevel="0" collapsed="false">
      <c r="A64" s="81" t="n">
        <v>37201</v>
      </c>
      <c r="B64" s="81" t="s">
        <v>60</v>
      </c>
      <c r="C64" s="81" t="s">
        <v>57</v>
      </c>
      <c r="D64" s="83"/>
      <c r="E64" s="23" t="n">
        <v>37288</v>
      </c>
      <c r="F64" s="83" t="n">
        <v>50</v>
      </c>
      <c r="G64" s="87" t="n">
        <v>19.65</v>
      </c>
      <c r="H64" s="94" t="n">
        <f aca="false">VLOOKUP(E64,'MWH Ref'!$A$5:$H$214,8,FALSE())</f>
        <v>352</v>
      </c>
      <c r="I64" s="95" t="n">
        <f aca="false">VLOOKUP(E64,'FWD Curves'!$A$3:$B$40,2,FALSE())</f>
        <v>18.6985454545455</v>
      </c>
      <c r="J64" s="86" t="n">
        <f aca="false">(I64-G64)*H64*F64</f>
        <v>-16745.5999999999</v>
      </c>
    </row>
    <row r="65" customFormat="false" ht="12.75" hidden="false" customHeight="false" outlineLevel="0" collapsed="false">
      <c r="A65" s="81" t="n">
        <v>37201</v>
      </c>
      <c r="B65" s="81" t="s">
        <v>60</v>
      </c>
      <c r="C65" s="81" t="s">
        <v>57</v>
      </c>
      <c r="D65" s="83"/>
      <c r="E65" s="23" t="n">
        <v>37316</v>
      </c>
      <c r="F65" s="83" t="n">
        <v>50</v>
      </c>
      <c r="G65" s="87" t="n">
        <v>19.65</v>
      </c>
      <c r="H65" s="94" t="n">
        <f aca="false">VLOOKUP(E65,'MWH Ref'!$A$5:$H$214,8,FALSE())</f>
        <v>408</v>
      </c>
      <c r="I65" s="95" t="n">
        <f aca="false">VLOOKUP(E65,'FWD Curves'!$A$3:$B$40,2,FALSE())</f>
        <v>18.5306274509804</v>
      </c>
      <c r="J65" s="86" t="n">
        <f aca="false">(I65-G65)*H65*F65</f>
        <v>-22835.1999999999</v>
      </c>
    </row>
    <row r="66" customFormat="false" ht="12.75" hidden="false" customHeight="false" outlineLevel="0" collapsed="false">
      <c r="A66" s="81" t="n">
        <v>37201</v>
      </c>
      <c r="B66" s="81" t="s">
        <v>60</v>
      </c>
      <c r="C66" s="81" t="s">
        <v>57</v>
      </c>
      <c r="D66" s="83"/>
      <c r="E66" s="23" t="n">
        <v>37347</v>
      </c>
      <c r="F66" s="83" t="n">
        <v>50</v>
      </c>
      <c r="G66" s="87" t="n">
        <v>19.65</v>
      </c>
      <c r="H66" s="94" t="n">
        <f aca="false">VLOOKUP(E66,'MWH Ref'!$A$5:$H$214,8,FALSE())</f>
        <v>368</v>
      </c>
      <c r="I66" s="95" t="n">
        <f aca="false">VLOOKUP(E66,'FWD Curves'!$A$3:$B$40,2,FALSE())</f>
        <v>17.8862608695652</v>
      </c>
      <c r="J66" s="86" t="n">
        <f aca="false">(I66-G66)*H66*F66</f>
        <v>-32452.7999999999</v>
      </c>
    </row>
    <row r="67" customFormat="false" ht="12.75" hidden="false" customHeight="false" outlineLevel="0" collapsed="false">
      <c r="A67" s="81" t="n">
        <v>37201</v>
      </c>
      <c r="B67" s="81" t="s">
        <v>60</v>
      </c>
      <c r="C67" s="81" t="s">
        <v>57</v>
      </c>
      <c r="D67" s="83"/>
      <c r="E67" s="23" t="n">
        <v>37377</v>
      </c>
      <c r="F67" s="83" t="n">
        <v>50</v>
      </c>
      <c r="G67" s="87" t="n">
        <v>19.65</v>
      </c>
      <c r="H67" s="94" t="n">
        <f aca="false">VLOOKUP(E67,'MWH Ref'!$A$5:$H$214,8,FALSE())</f>
        <v>392</v>
      </c>
      <c r="I67" s="95" t="n">
        <f aca="false">VLOOKUP(E67,'FWD Curves'!$A$3:$B$40,2,FALSE())</f>
        <v>18.8762448979592</v>
      </c>
      <c r="J67" s="86" t="n">
        <f aca="false">(I67-G67)*H67*F67</f>
        <v>-15165.5999999999</v>
      </c>
    </row>
    <row r="68" customFormat="false" ht="12.75" hidden="false" customHeight="false" outlineLevel="0" collapsed="false">
      <c r="A68" s="81" t="n">
        <v>37201</v>
      </c>
      <c r="B68" s="81" t="s">
        <v>60</v>
      </c>
      <c r="C68" s="81" t="s">
        <v>57</v>
      </c>
      <c r="D68" s="83"/>
      <c r="E68" s="23" t="n">
        <v>37408</v>
      </c>
      <c r="F68" s="83" t="n">
        <v>50</v>
      </c>
      <c r="G68" s="87" t="n">
        <v>19.65</v>
      </c>
      <c r="H68" s="94" t="n">
        <f aca="false">VLOOKUP(E68,'MWH Ref'!$A$5:$H$214,8,FALSE())</f>
        <v>400</v>
      </c>
      <c r="I68" s="95" t="n">
        <f aca="false">VLOOKUP(E68,'FWD Curves'!$A$3:$B$40,2,FALSE())</f>
        <v>20.5758</v>
      </c>
      <c r="J68" s="86" t="n">
        <f aca="false">(I68-G68)*H68*F68</f>
        <v>18516</v>
      </c>
    </row>
    <row r="69" customFormat="false" ht="12.75" hidden="false" customHeight="false" outlineLevel="0" collapsed="false">
      <c r="A69" s="81" t="n">
        <v>37201</v>
      </c>
      <c r="B69" s="81" t="s">
        <v>60</v>
      </c>
      <c r="C69" s="81" t="s">
        <v>57</v>
      </c>
      <c r="D69" s="83"/>
      <c r="E69" s="23" t="n">
        <v>37438</v>
      </c>
      <c r="F69" s="83" t="n">
        <v>50</v>
      </c>
      <c r="G69" s="87" t="n">
        <v>19.65</v>
      </c>
      <c r="H69" s="94" t="n">
        <f aca="false">VLOOKUP(E69,'MWH Ref'!$A$5:$H$214,8,FALSE())</f>
        <v>392</v>
      </c>
      <c r="I69" s="95" t="n">
        <f aca="false">VLOOKUP(E69,'FWD Curves'!$A$3:$B$40,2,FALSE())</f>
        <v>24.548</v>
      </c>
      <c r="J69" s="86" t="n">
        <f aca="false">(I69-G69)*H69*F69</f>
        <v>96000.8000000001</v>
      </c>
    </row>
    <row r="70" customFormat="false" ht="12.75" hidden="false" customHeight="false" outlineLevel="0" collapsed="false">
      <c r="A70" s="81" t="n">
        <v>37201</v>
      </c>
      <c r="B70" s="81" t="s">
        <v>60</v>
      </c>
      <c r="C70" s="81" t="s">
        <v>57</v>
      </c>
      <c r="D70" s="83"/>
      <c r="E70" s="23" t="n">
        <v>37469</v>
      </c>
      <c r="F70" s="83" t="n">
        <v>50</v>
      </c>
      <c r="G70" s="87" t="n">
        <v>19.65</v>
      </c>
      <c r="H70" s="94" t="n">
        <f aca="false">VLOOKUP(E70,'MWH Ref'!$A$5:$H$214,8,FALSE())</f>
        <v>392</v>
      </c>
      <c r="I70" s="95" t="n">
        <f aca="false">VLOOKUP(E70,'FWD Curves'!$A$3:$B$40,2,FALSE())</f>
        <v>24.3120816326531</v>
      </c>
      <c r="J70" s="86" t="n">
        <f aca="false">(I70-G70)*H70*F70</f>
        <v>91376.8000000001</v>
      </c>
    </row>
    <row r="71" customFormat="false" ht="12.75" hidden="false" customHeight="false" outlineLevel="0" collapsed="false">
      <c r="A71" s="81" t="n">
        <v>37201</v>
      </c>
      <c r="B71" s="81" t="s">
        <v>60</v>
      </c>
      <c r="C71" s="81" t="s">
        <v>57</v>
      </c>
      <c r="D71" s="83"/>
      <c r="E71" s="23" t="n">
        <v>37500</v>
      </c>
      <c r="F71" s="83" t="n">
        <v>50</v>
      </c>
      <c r="G71" s="87" t="n">
        <v>19.65</v>
      </c>
      <c r="H71" s="94" t="n">
        <f aca="false">VLOOKUP(E71,'MWH Ref'!$A$5:$H$214,8,FALSE())</f>
        <v>400</v>
      </c>
      <c r="I71" s="95" t="n">
        <f aca="false">VLOOKUP(E71,'FWD Curves'!$A$3:$B$40,2,FALSE())</f>
        <v>19.27988</v>
      </c>
      <c r="J71" s="86" t="n">
        <f aca="false">(I71-G71)*H71*F71</f>
        <v>-7402.39999999993</v>
      </c>
    </row>
    <row r="72" customFormat="false" ht="12.75" hidden="false" customHeight="false" outlineLevel="0" collapsed="false">
      <c r="A72" s="81" t="n">
        <v>37201</v>
      </c>
      <c r="B72" s="81" t="s">
        <v>60</v>
      </c>
      <c r="C72" s="81" t="s">
        <v>57</v>
      </c>
      <c r="D72" s="83"/>
      <c r="E72" s="23" t="n">
        <v>37530</v>
      </c>
      <c r="F72" s="83" t="n">
        <v>50</v>
      </c>
      <c r="G72" s="87" t="n">
        <v>19.65</v>
      </c>
      <c r="H72" s="94" t="n">
        <f aca="false">VLOOKUP(E72,'MWH Ref'!$A$5:$H$214,8,FALSE())</f>
        <v>376</v>
      </c>
      <c r="I72" s="95" t="n">
        <f aca="false">VLOOKUP(E72,'FWD Curves'!$A$3:$B$40,2,FALSE())</f>
        <v>18.3658510638298</v>
      </c>
      <c r="J72" s="86" t="n">
        <f aca="false">(I72-G72)*H72*F72</f>
        <v>-24142</v>
      </c>
    </row>
    <row r="73" customFormat="false" ht="12.75" hidden="false" customHeight="false" outlineLevel="0" collapsed="false">
      <c r="A73" s="81" t="n">
        <v>37201</v>
      </c>
      <c r="B73" s="81" t="s">
        <v>60</v>
      </c>
      <c r="C73" s="81" t="s">
        <v>57</v>
      </c>
      <c r="D73" s="83"/>
      <c r="E73" s="23" t="n">
        <v>37561</v>
      </c>
      <c r="F73" s="83" t="n">
        <v>50</v>
      </c>
      <c r="G73" s="87" t="n">
        <v>19.65</v>
      </c>
      <c r="H73" s="94" t="n">
        <f aca="false">VLOOKUP(E73,'MWH Ref'!$A$5:$H$214,8,FALSE())</f>
        <v>400</v>
      </c>
      <c r="I73" s="95" t="n">
        <f aca="false">VLOOKUP(E73,'FWD Curves'!$A$3:$B$40,2,FALSE())</f>
        <v>18.936</v>
      </c>
      <c r="J73" s="86" t="n">
        <f aca="false">(I73-G73)*H73*F73</f>
        <v>-14279.9999999999</v>
      </c>
    </row>
    <row r="74" customFormat="false" ht="12.75" hidden="false" customHeight="false" outlineLevel="0" collapsed="false">
      <c r="A74" s="81" t="n">
        <v>37201</v>
      </c>
      <c r="B74" s="81" t="s">
        <v>60</v>
      </c>
      <c r="C74" s="81" t="s">
        <v>57</v>
      </c>
      <c r="D74" s="83"/>
      <c r="E74" s="23" t="n">
        <v>37591</v>
      </c>
      <c r="F74" s="83" t="n">
        <v>50</v>
      </c>
      <c r="G74" s="87" t="n">
        <v>19.65</v>
      </c>
      <c r="H74" s="94" t="n">
        <f aca="false">VLOOKUP(E74,'MWH Ref'!$A$5:$H$214,8,FALSE())</f>
        <v>408</v>
      </c>
      <c r="I74" s="95" t="n">
        <f aca="false">VLOOKUP(E74,'FWD Curves'!$A$3:$B$40,2,FALSE())</f>
        <v>20.0168823529412</v>
      </c>
      <c r="J74" s="86" t="n">
        <f aca="false">(I74-G74)*H74*F74</f>
        <v>7484.40000000005</v>
      </c>
    </row>
    <row r="75" customFormat="false" ht="12.75" hidden="false" customHeight="false" outlineLevel="0" collapsed="false">
      <c r="A75" s="81" t="n">
        <v>37201</v>
      </c>
      <c r="B75" s="81" t="s">
        <v>61</v>
      </c>
      <c r="C75" s="81" t="s">
        <v>62</v>
      </c>
      <c r="D75" s="83"/>
      <c r="E75" s="23" t="n">
        <v>37257</v>
      </c>
      <c r="F75" s="83" t="n">
        <v>-50</v>
      </c>
      <c r="G75" s="87" t="n">
        <v>19.15</v>
      </c>
      <c r="H75" s="94" t="n">
        <f aca="false">VLOOKUP(E75,'MWH Ref'!$A$5:$H$214,8,FALSE())</f>
        <v>392</v>
      </c>
      <c r="I75" s="95" t="n">
        <f aca="false">VLOOKUP(E75,'FWD Curves'!$A$3:$B$40,2,FALSE())</f>
        <v>19.704</v>
      </c>
      <c r="J75" s="86" t="n">
        <f aca="false">(I75-G75)*H75*F75</f>
        <v>-10858.4</v>
      </c>
    </row>
    <row r="76" customFormat="false" ht="12.75" hidden="false" customHeight="false" outlineLevel="0" collapsed="false">
      <c r="A76" s="81" t="n">
        <v>37201</v>
      </c>
      <c r="B76" s="81" t="s">
        <v>61</v>
      </c>
      <c r="C76" s="81" t="s">
        <v>62</v>
      </c>
      <c r="D76" s="83"/>
      <c r="E76" s="23" t="n">
        <v>37288</v>
      </c>
      <c r="F76" s="83" t="n">
        <v>-50</v>
      </c>
      <c r="G76" s="87" t="n">
        <v>19.15</v>
      </c>
      <c r="H76" s="94" t="n">
        <f aca="false">VLOOKUP(E76,'MWH Ref'!$A$5:$H$214,8,FALSE())</f>
        <v>352</v>
      </c>
      <c r="I76" s="95" t="n">
        <f aca="false">VLOOKUP(E76,'FWD Curves'!$A$3:$B$40,2,FALSE())</f>
        <v>18.6985454545455</v>
      </c>
      <c r="J76" s="86" t="n">
        <f aca="false">(I76-G76)*H76*F76</f>
        <v>7945.59999999994</v>
      </c>
    </row>
    <row r="77" customFormat="false" ht="12.75" hidden="false" customHeight="false" outlineLevel="0" collapsed="false">
      <c r="A77" s="81" t="n">
        <v>37201</v>
      </c>
      <c r="B77" s="81" t="s">
        <v>61</v>
      </c>
      <c r="C77" s="81" t="s">
        <v>62</v>
      </c>
      <c r="D77" s="83"/>
      <c r="E77" s="23" t="n">
        <v>37316</v>
      </c>
      <c r="F77" s="83" t="n">
        <v>-50</v>
      </c>
      <c r="G77" s="87" t="n">
        <v>18.2</v>
      </c>
      <c r="H77" s="94" t="n">
        <f aca="false">VLOOKUP(E77,'MWH Ref'!$A$5:$H$214,8,FALSE())</f>
        <v>408</v>
      </c>
      <c r="I77" s="95" t="n">
        <f aca="false">VLOOKUP(E77,'FWD Curves'!$A$3:$B$40,2,FALSE())</f>
        <v>18.5306274509804</v>
      </c>
      <c r="J77" s="86" t="n">
        <f aca="false">(I77-G77)*H77*F77</f>
        <v>-6744.80000000004</v>
      </c>
    </row>
    <row r="78" customFormat="false" ht="12.75" hidden="false" customHeight="false" outlineLevel="0" collapsed="false">
      <c r="A78" s="81" t="n">
        <v>37201</v>
      </c>
      <c r="B78" s="81" t="s">
        <v>61</v>
      </c>
      <c r="C78" s="81" t="s">
        <v>62</v>
      </c>
      <c r="D78" s="83"/>
      <c r="E78" s="23" t="n">
        <v>37347</v>
      </c>
      <c r="F78" s="83" t="n">
        <v>-50</v>
      </c>
      <c r="G78" s="87" t="n">
        <v>18.2</v>
      </c>
      <c r="H78" s="94" t="n">
        <f aca="false">VLOOKUP(E78,'MWH Ref'!$A$5:$H$214,8,FALSE())</f>
        <v>368</v>
      </c>
      <c r="I78" s="95" t="n">
        <f aca="false">VLOOKUP(E78,'FWD Curves'!$A$3:$B$40,2,FALSE())</f>
        <v>17.8862608695652</v>
      </c>
      <c r="J78" s="86" t="n">
        <f aca="false">(I78-G78)*H78*F78</f>
        <v>5772.79999999994</v>
      </c>
    </row>
    <row r="79" customFormat="false" ht="12.75" hidden="false" customHeight="false" outlineLevel="0" collapsed="false">
      <c r="A79" s="81" t="n">
        <v>37201</v>
      </c>
      <c r="B79" s="81" t="s">
        <v>61</v>
      </c>
      <c r="C79" s="81" t="s">
        <v>62</v>
      </c>
      <c r="D79" s="83"/>
      <c r="E79" s="23" t="n">
        <v>37377</v>
      </c>
      <c r="F79" s="83" t="n">
        <v>-50</v>
      </c>
      <c r="G79" s="87" t="n">
        <v>18.1</v>
      </c>
      <c r="H79" s="94" t="n">
        <f aca="false">VLOOKUP(E79,'MWH Ref'!$A$5:$H$214,8,FALSE())</f>
        <v>392</v>
      </c>
      <c r="I79" s="95" t="n">
        <f aca="false">VLOOKUP(E79,'FWD Curves'!$A$3:$B$40,2,FALSE())</f>
        <v>18.8762448979592</v>
      </c>
      <c r="J79" s="86" t="n">
        <f aca="false">(I79-G79)*H79*F79</f>
        <v>-15214.4</v>
      </c>
    </row>
    <row r="80" customFormat="false" ht="12.75" hidden="false" customHeight="false" outlineLevel="0" collapsed="false">
      <c r="A80" s="81" t="n">
        <v>37201</v>
      </c>
      <c r="B80" s="81" t="s">
        <v>61</v>
      </c>
      <c r="C80" s="81" t="s">
        <v>62</v>
      </c>
      <c r="D80" s="83"/>
      <c r="E80" s="23" t="n">
        <v>37530</v>
      </c>
      <c r="F80" s="83" t="n">
        <v>-50</v>
      </c>
      <c r="G80" s="87" t="n">
        <v>18.85</v>
      </c>
      <c r="H80" s="94" t="n">
        <f aca="false">VLOOKUP(E80,'MWH Ref'!$A$5:$H$214,8,FALSE())</f>
        <v>376</v>
      </c>
      <c r="I80" s="95" t="n">
        <f aca="false">VLOOKUP(E80,'FWD Curves'!$A$3:$B$40,2,FALSE())</f>
        <v>18.3658510638298</v>
      </c>
      <c r="J80" s="86" t="n">
        <f aca="false">(I80-G80)*H80*F80</f>
        <v>9102.00000000003</v>
      </c>
    </row>
    <row r="81" customFormat="false" ht="12.75" hidden="false" customHeight="false" outlineLevel="0" collapsed="false">
      <c r="A81" s="81" t="n">
        <v>37201</v>
      </c>
      <c r="B81" s="81" t="s">
        <v>61</v>
      </c>
      <c r="C81" s="81" t="s">
        <v>62</v>
      </c>
      <c r="D81" s="83"/>
      <c r="E81" s="23" t="n">
        <v>37561</v>
      </c>
      <c r="F81" s="83" t="n">
        <v>-50</v>
      </c>
      <c r="G81" s="87" t="n">
        <v>18.85</v>
      </c>
      <c r="H81" s="94" t="n">
        <f aca="false">VLOOKUP(E81,'MWH Ref'!$A$5:$H$214,8,FALSE())</f>
        <v>400</v>
      </c>
      <c r="I81" s="95" t="n">
        <f aca="false">VLOOKUP(E81,'FWD Curves'!$A$3:$B$40,2,FALSE())</f>
        <v>18.936</v>
      </c>
      <c r="J81" s="86" t="n">
        <f aca="false">(I81-G81)*H81*F81</f>
        <v>-1720.00000000004</v>
      </c>
    </row>
    <row r="82" customFormat="false" ht="12.75" hidden="false" customHeight="false" outlineLevel="0" collapsed="false">
      <c r="A82" s="81" t="n">
        <v>37201</v>
      </c>
      <c r="B82" s="81" t="s">
        <v>61</v>
      </c>
      <c r="C82" s="81" t="s">
        <v>62</v>
      </c>
      <c r="D82" s="83"/>
      <c r="E82" s="23" t="n">
        <v>37591</v>
      </c>
      <c r="F82" s="83" t="n">
        <v>-50</v>
      </c>
      <c r="G82" s="87" t="n">
        <v>18.85</v>
      </c>
      <c r="H82" s="94" t="n">
        <f aca="false">VLOOKUP(E82,'MWH Ref'!$A$5:$H$214,8,FALSE())</f>
        <v>408</v>
      </c>
      <c r="I82" s="95" t="n">
        <f aca="false">VLOOKUP(E82,'FWD Curves'!$A$3:$B$40,2,FALSE())</f>
        <v>20.0168823529412</v>
      </c>
      <c r="J82" s="86" t="n">
        <f aca="false">(I82-G82)*H82*F82</f>
        <v>-23804.4</v>
      </c>
    </row>
    <row r="83" customFormat="false" ht="12.75" hidden="false" customHeight="false" outlineLevel="0" collapsed="false">
      <c r="A83" s="81" t="n">
        <v>37202</v>
      </c>
      <c r="B83" s="81" t="s">
        <v>61</v>
      </c>
      <c r="C83" s="81" t="s">
        <v>62</v>
      </c>
      <c r="D83" s="83"/>
      <c r="E83" s="23" t="n">
        <v>37257</v>
      </c>
      <c r="F83" s="83" t="n">
        <v>-50</v>
      </c>
      <c r="G83" s="87" t="n">
        <v>19.55</v>
      </c>
      <c r="H83" s="94" t="n">
        <f aca="false">VLOOKUP(E83,'MWH Ref'!$A$5:$H$214,8,FALSE())</f>
        <v>392</v>
      </c>
      <c r="I83" s="95" t="n">
        <f aca="false">VLOOKUP(E83,'FWD Curves'!$A$3:$B$40,2,FALSE())</f>
        <v>19.704</v>
      </c>
      <c r="J83" s="86" t="n">
        <f aca="false">(I83-G83)*H83*F83</f>
        <v>-3018.4</v>
      </c>
    </row>
    <row r="84" customFormat="false" ht="12.75" hidden="false" customHeight="false" outlineLevel="0" collapsed="false">
      <c r="A84" s="81" t="n">
        <v>37202</v>
      </c>
      <c r="B84" s="81" t="s">
        <v>61</v>
      </c>
      <c r="C84" s="81" t="s">
        <v>62</v>
      </c>
      <c r="D84" s="83"/>
      <c r="E84" s="23" t="n">
        <v>37288</v>
      </c>
      <c r="F84" s="83" t="n">
        <v>-50</v>
      </c>
      <c r="G84" s="87" t="n">
        <v>19.55</v>
      </c>
      <c r="H84" s="94" t="n">
        <f aca="false">VLOOKUP(E84,'MWH Ref'!$A$5:$H$214,8,FALSE())</f>
        <v>352</v>
      </c>
      <c r="I84" s="95" t="n">
        <f aca="false">VLOOKUP(E84,'FWD Curves'!$A$3:$B$40,2,FALSE())</f>
        <v>18.6985454545455</v>
      </c>
      <c r="J84" s="86" t="n">
        <f aca="false">(I84-G84)*H84*F84</f>
        <v>14985.6</v>
      </c>
    </row>
    <row r="85" customFormat="false" ht="12.75" hidden="false" customHeight="false" outlineLevel="0" collapsed="false">
      <c r="A85" s="81" t="n">
        <v>37202</v>
      </c>
      <c r="B85" s="81" t="s">
        <v>61</v>
      </c>
      <c r="C85" s="81" t="s">
        <v>62</v>
      </c>
      <c r="D85" s="83"/>
      <c r="E85" s="23" t="n">
        <v>37316</v>
      </c>
      <c r="F85" s="83" t="n">
        <v>-50</v>
      </c>
      <c r="G85" s="87" t="n">
        <v>18.65</v>
      </c>
      <c r="H85" s="94" t="n">
        <f aca="false">VLOOKUP(E85,'MWH Ref'!$A$5:$H$214,8,FALSE())</f>
        <v>408</v>
      </c>
      <c r="I85" s="95" t="n">
        <f aca="false">VLOOKUP(E85,'FWD Curves'!$A$3:$B$40,2,FALSE())</f>
        <v>18.5306274509804</v>
      </c>
      <c r="J85" s="86" t="n">
        <f aca="false">(I85-G85)*H85*F85</f>
        <v>2435.19999999995</v>
      </c>
    </row>
    <row r="86" customFormat="false" ht="12.75" hidden="false" customHeight="false" outlineLevel="0" collapsed="false">
      <c r="A86" s="81" t="n">
        <v>37202</v>
      </c>
      <c r="B86" s="81" t="s">
        <v>61</v>
      </c>
      <c r="C86" s="81" t="s">
        <v>62</v>
      </c>
      <c r="D86" s="83"/>
      <c r="E86" s="23" t="n">
        <v>37347</v>
      </c>
      <c r="F86" s="83" t="n">
        <v>-50</v>
      </c>
      <c r="G86" s="87" t="n">
        <v>18.65</v>
      </c>
      <c r="H86" s="94" t="n">
        <f aca="false">VLOOKUP(E86,'MWH Ref'!$A$5:$H$214,8,FALSE())</f>
        <v>368</v>
      </c>
      <c r="I86" s="95" t="n">
        <f aca="false">VLOOKUP(E86,'FWD Curves'!$A$3:$B$40,2,FALSE())</f>
        <v>17.8862608695652</v>
      </c>
      <c r="J86" s="86" t="n">
        <f aca="false">(I86-G86)*H86*F86</f>
        <v>14052.7999999999</v>
      </c>
    </row>
    <row r="87" customFormat="false" ht="12.75" hidden="false" customHeight="false" outlineLevel="0" collapsed="false">
      <c r="A87" s="81" t="n">
        <v>37202</v>
      </c>
      <c r="B87" s="81" t="s">
        <v>61</v>
      </c>
      <c r="C87" s="81" t="s">
        <v>62</v>
      </c>
      <c r="D87" s="83"/>
      <c r="E87" s="23" t="n">
        <v>37377</v>
      </c>
      <c r="F87" s="83" t="n">
        <v>-50</v>
      </c>
      <c r="G87" s="87" t="n">
        <v>18.55</v>
      </c>
      <c r="H87" s="94" t="n">
        <f aca="false">VLOOKUP(E87,'MWH Ref'!$A$5:$H$214,8,FALSE())</f>
        <v>392</v>
      </c>
      <c r="I87" s="95" t="n">
        <f aca="false">VLOOKUP(E87,'FWD Curves'!$A$3:$B$40,2,FALSE())</f>
        <v>18.8762448979592</v>
      </c>
      <c r="J87" s="86" t="n">
        <f aca="false">(I87-G87)*H87*F87</f>
        <v>-6394.40000000003</v>
      </c>
    </row>
    <row r="88" customFormat="false" ht="12.75" hidden="false" customHeight="false" outlineLevel="0" collapsed="false">
      <c r="A88" s="81" t="n">
        <v>37202</v>
      </c>
      <c r="B88" s="81" t="s">
        <v>61</v>
      </c>
      <c r="C88" s="81" t="s">
        <v>62</v>
      </c>
      <c r="D88" s="83"/>
      <c r="E88" s="23" t="n">
        <v>37530</v>
      </c>
      <c r="F88" s="83" t="n">
        <v>-50</v>
      </c>
      <c r="G88" s="87" t="n">
        <v>19.3</v>
      </c>
      <c r="H88" s="94" t="n">
        <f aca="false">VLOOKUP(E88,'MWH Ref'!$A$5:$H$214,8,FALSE())</f>
        <v>376</v>
      </c>
      <c r="I88" s="95" t="n">
        <f aca="false">VLOOKUP(E88,'FWD Curves'!$A$3:$B$40,2,FALSE())</f>
        <v>18.3658510638298</v>
      </c>
      <c r="J88" s="86" t="n">
        <f aca="false">(I88-G88)*H88*F88</f>
        <v>17562</v>
      </c>
    </row>
    <row r="89" customFormat="false" ht="12.75" hidden="false" customHeight="false" outlineLevel="0" collapsed="false">
      <c r="A89" s="81" t="n">
        <v>37202</v>
      </c>
      <c r="B89" s="81" t="s">
        <v>61</v>
      </c>
      <c r="C89" s="81" t="s">
        <v>62</v>
      </c>
      <c r="D89" s="83"/>
      <c r="E89" s="23" t="n">
        <v>37561</v>
      </c>
      <c r="F89" s="83" t="n">
        <v>-50</v>
      </c>
      <c r="G89" s="87" t="n">
        <v>19.3</v>
      </c>
      <c r="H89" s="94" t="n">
        <f aca="false">VLOOKUP(E89,'MWH Ref'!$A$5:$H$214,8,FALSE())</f>
        <v>400</v>
      </c>
      <c r="I89" s="95" t="n">
        <f aca="false">VLOOKUP(E89,'FWD Curves'!$A$3:$B$40,2,FALSE())</f>
        <v>18.936</v>
      </c>
      <c r="J89" s="86" t="n">
        <f aca="false">(I89-G89)*H89*F89</f>
        <v>7279.99999999994</v>
      </c>
    </row>
    <row r="90" customFormat="false" ht="12.75" hidden="false" customHeight="false" outlineLevel="0" collapsed="false">
      <c r="A90" s="81" t="n">
        <v>37202</v>
      </c>
      <c r="B90" s="81" t="s">
        <v>61</v>
      </c>
      <c r="C90" s="81" t="s">
        <v>62</v>
      </c>
      <c r="D90" s="83"/>
      <c r="E90" s="23" t="n">
        <v>37591</v>
      </c>
      <c r="F90" s="83" t="n">
        <v>-50</v>
      </c>
      <c r="G90" s="87" t="n">
        <v>19.3</v>
      </c>
      <c r="H90" s="94" t="n">
        <f aca="false">VLOOKUP(E90,'MWH Ref'!$A$5:$H$214,8,FALSE())</f>
        <v>408</v>
      </c>
      <c r="I90" s="95" t="n">
        <f aca="false">VLOOKUP(E90,'FWD Curves'!$A$3:$B$40,2,FALSE())</f>
        <v>20.0168823529412</v>
      </c>
      <c r="J90" s="86" t="n">
        <f aca="false">(I90-G90)*H90*F90</f>
        <v>-14624.4</v>
      </c>
    </row>
    <row r="91" customFormat="false" ht="12.75" hidden="false" customHeight="false" outlineLevel="0" collapsed="false">
      <c r="A91" s="81" t="n">
        <v>37202</v>
      </c>
      <c r="B91" s="81" t="s">
        <v>61</v>
      </c>
      <c r="C91" s="81" t="s">
        <v>62</v>
      </c>
      <c r="D91" s="83"/>
      <c r="E91" s="23" t="n">
        <v>37530</v>
      </c>
      <c r="F91" s="83" t="n">
        <v>-50</v>
      </c>
      <c r="G91" s="87" t="n">
        <v>19.55</v>
      </c>
      <c r="H91" s="94" t="n">
        <f aca="false">VLOOKUP(E91,'MWH Ref'!$A$5:$H$214,8,FALSE())</f>
        <v>376</v>
      </c>
      <c r="I91" s="95" t="n">
        <f aca="false">VLOOKUP(E91,'FWD Curves'!$A$3:$B$40,2,FALSE())</f>
        <v>18.3658510638298</v>
      </c>
      <c r="J91" s="86" t="n">
        <f aca="false">(I91-G91)*H91*F91</f>
        <v>22262</v>
      </c>
    </row>
    <row r="92" customFormat="false" ht="12.75" hidden="false" customHeight="false" outlineLevel="0" collapsed="false">
      <c r="A92" s="81" t="n">
        <v>37202</v>
      </c>
      <c r="B92" s="81" t="s">
        <v>61</v>
      </c>
      <c r="C92" s="81" t="s">
        <v>62</v>
      </c>
      <c r="D92" s="83"/>
      <c r="E92" s="23" t="n">
        <v>37561</v>
      </c>
      <c r="F92" s="83" t="n">
        <v>-50</v>
      </c>
      <c r="G92" s="87" t="n">
        <v>19.55</v>
      </c>
      <c r="H92" s="94" t="n">
        <f aca="false">VLOOKUP(E92,'MWH Ref'!$A$5:$H$214,8,FALSE())</f>
        <v>400</v>
      </c>
      <c r="I92" s="95" t="n">
        <f aca="false">VLOOKUP(E92,'FWD Curves'!$A$3:$B$40,2,FALSE())</f>
        <v>18.936</v>
      </c>
      <c r="J92" s="86" t="n">
        <f aca="false">(I92-G92)*H92*F92</f>
        <v>12279.9999999999</v>
      </c>
    </row>
    <row r="93" customFormat="false" ht="12.75" hidden="false" customHeight="false" outlineLevel="0" collapsed="false">
      <c r="A93" s="81" t="n">
        <v>37202</v>
      </c>
      <c r="B93" s="81" t="s">
        <v>61</v>
      </c>
      <c r="C93" s="81" t="s">
        <v>62</v>
      </c>
      <c r="D93" s="83"/>
      <c r="E93" s="23" t="n">
        <v>37591</v>
      </c>
      <c r="F93" s="83" t="n">
        <v>-50</v>
      </c>
      <c r="G93" s="87" t="n">
        <v>19.55</v>
      </c>
      <c r="H93" s="94" t="n">
        <f aca="false">VLOOKUP(E93,'MWH Ref'!$A$5:$H$214,8,FALSE())</f>
        <v>408</v>
      </c>
      <c r="I93" s="95" t="n">
        <f aca="false">VLOOKUP(E93,'FWD Curves'!$A$3:$B$40,2,FALSE())</f>
        <v>20.0168823529412</v>
      </c>
      <c r="J93" s="86" t="n">
        <f aca="false">(I93-G93)*H93*F93</f>
        <v>-9524.40000000001</v>
      </c>
    </row>
    <row r="94" customFormat="false" ht="12.75" hidden="false" customHeight="false" outlineLevel="0" collapsed="false">
      <c r="A94" s="81" t="n">
        <v>37202</v>
      </c>
      <c r="B94" s="81" t="s">
        <v>61</v>
      </c>
      <c r="C94" s="81" t="s">
        <v>62</v>
      </c>
      <c r="D94" s="83"/>
      <c r="E94" s="23" t="n">
        <v>37257</v>
      </c>
      <c r="F94" s="83" t="n">
        <v>-50</v>
      </c>
      <c r="G94" s="87" t="n">
        <v>19.85</v>
      </c>
      <c r="H94" s="94" t="n">
        <f aca="false">VLOOKUP(E94,'MWH Ref'!$A$5:$H$214,8,FALSE())</f>
        <v>392</v>
      </c>
      <c r="I94" s="95" t="n">
        <f aca="false">VLOOKUP(E94,'FWD Curves'!$A$3:$B$40,2,FALSE())</f>
        <v>19.704</v>
      </c>
      <c r="J94" s="86" t="n">
        <f aca="false">(I94-G94)*H94*F94</f>
        <v>2861.60000000002</v>
      </c>
    </row>
    <row r="95" customFormat="false" ht="12.75" hidden="false" customHeight="false" outlineLevel="0" collapsed="false">
      <c r="A95" s="81" t="n">
        <v>37202</v>
      </c>
      <c r="B95" s="81" t="s">
        <v>61</v>
      </c>
      <c r="C95" s="81" t="s">
        <v>62</v>
      </c>
      <c r="D95" s="83"/>
      <c r="E95" s="23" t="n">
        <v>37288</v>
      </c>
      <c r="F95" s="83" t="n">
        <v>-50</v>
      </c>
      <c r="G95" s="87" t="n">
        <v>19.85</v>
      </c>
      <c r="H95" s="94" t="n">
        <f aca="false">VLOOKUP(E95,'MWH Ref'!$A$5:$H$214,8,FALSE())</f>
        <v>352</v>
      </c>
      <c r="I95" s="95" t="n">
        <f aca="false">VLOOKUP(E95,'FWD Curves'!$A$3:$B$40,2,FALSE())</f>
        <v>18.6985454545455</v>
      </c>
      <c r="J95" s="86" t="n">
        <f aca="false">(I95-G95)*H95*F95</f>
        <v>20265.6</v>
      </c>
    </row>
    <row r="96" customFormat="false" ht="12.75" hidden="false" customHeight="false" outlineLevel="0" collapsed="false">
      <c r="A96" s="81" t="n">
        <v>37202</v>
      </c>
      <c r="B96" s="81" t="s">
        <v>61</v>
      </c>
      <c r="C96" s="81" t="s">
        <v>62</v>
      </c>
      <c r="D96" s="83"/>
      <c r="E96" s="23" t="n">
        <v>37316</v>
      </c>
      <c r="F96" s="83" t="n">
        <v>-50</v>
      </c>
      <c r="G96" s="87" t="n">
        <v>18.9</v>
      </c>
      <c r="H96" s="94" t="n">
        <f aca="false">VLOOKUP(E96,'MWH Ref'!$A$5:$H$214,8,FALSE())</f>
        <v>408</v>
      </c>
      <c r="I96" s="95" t="n">
        <f aca="false">VLOOKUP(E96,'FWD Curves'!$A$3:$B$40,2,FALSE())</f>
        <v>18.5306274509804</v>
      </c>
      <c r="J96" s="86" t="n">
        <f aca="false">(I96-G96)*H96*F96</f>
        <v>7535.19999999995</v>
      </c>
    </row>
    <row r="97" customFormat="false" ht="12.75" hidden="false" customHeight="false" outlineLevel="0" collapsed="false">
      <c r="A97" s="81" t="n">
        <v>37202</v>
      </c>
      <c r="B97" s="81" t="s">
        <v>61</v>
      </c>
      <c r="C97" s="81" t="s">
        <v>62</v>
      </c>
      <c r="D97" s="83"/>
      <c r="E97" s="23" t="n">
        <v>37347</v>
      </c>
      <c r="F97" s="83" t="n">
        <v>-50</v>
      </c>
      <c r="G97" s="87" t="n">
        <v>18.9</v>
      </c>
      <c r="H97" s="94" t="n">
        <f aca="false">VLOOKUP(E97,'MWH Ref'!$A$5:$H$214,8,FALSE())</f>
        <v>368</v>
      </c>
      <c r="I97" s="95" t="n">
        <f aca="false">VLOOKUP(E97,'FWD Curves'!$A$3:$B$40,2,FALSE())</f>
        <v>17.8862608695652</v>
      </c>
      <c r="J97" s="86" t="n">
        <f aca="false">(I97-G97)*H97*F97</f>
        <v>18652.7999999999</v>
      </c>
    </row>
    <row r="98" customFormat="false" ht="12.75" hidden="false" customHeight="false" outlineLevel="0" collapsed="false">
      <c r="A98" s="81" t="n">
        <v>37202</v>
      </c>
      <c r="B98" s="81" t="s">
        <v>61</v>
      </c>
      <c r="C98" s="81" t="s">
        <v>62</v>
      </c>
      <c r="D98" s="83"/>
      <c r="E98" s="23" t="n">
        <v>37377</v>
      </c>
      <c r="F98" s="83" t="n">
        <v>-50</v>
      </c>
      <c r="G98" s="87" t="n">
        <v>18.8</v>
      </c>
      <c r="H98" s="94" t="n">
        <f aca="false">VLOOKUP(E98,'MWH Ref'!$A$5:$H$214,8,FALSE())</f>
        <v>392</v>
      </c>
      <c r="I98" s="95" t="n">
        <f aca="false">VLOOKUP(E98,'FWD Curves'!$A$3:$B$40,2,FALSE())</f>
        <v>18.8762448979592</v>
      </c>
      <c r="J98" s="86" t="n">
        <f aca="false">(I98-G98)*H98*F98</f>
        <v>-1494.40000000003</v>
      </c>
    </row>
    <row r="99" customFormat="false" ht="12.75" hidden="false" customHeight="false" outlineLevel="0" collapsed="false">
      <c r="A99" s="81" t="n">
        <v>37202</v>
      </c>
      <c r="B99" s="81" t="s">
        <v>61</v>
      </c>
      <c r="C99" s="81" t="s">
        <v>62</v>
      </c>
      <c r="D99" s="83"/>
      <c r="E99" s="23" t="n">
        <v>37530</v>
      </c>
      <c r="F99" s="83" t="n">
        <v>-50</v>
      </c>
      <c r="G99" s="87" t="n">
        <v>19.8</v>
      </c>
      <c r="H99" s="94" t="n">
        <f aca="false">VLOOKUP(E99,'MWH Ref'!$A$5:$H$214,8,FALSE())</f>
        <v>376</v>
      </c>
      <c r="I99" s="95" t="n">
        <f aca="false">VLOOKUP(E99,'FWD Curves'!$A$3:$B$40,2,FALSE())</f>
        <v>18.3658510638298</v>
      </c>
      <c r="J99" s="86" t="n">
        <f aca="false">(I99-G99)*H99*F99</f>
        <v>26962</v>
      </c>
    </row>
    <row r="100" customFormat="false" ht="12.75" hidden="false" customHeight="false" outlineLevel="0" collapsed="false">
      <c r="A100" s="81" t="n">
        <v>37202</v>
      </c>
      <c r="B100" s="81" t="s">
        <v>61</v>
      </c>
      <c r="C100" s="81" t="s">
        <v>62</v>
      </c>
      <c r="D100" s="83"/>
      <c r="E100" s="23" t="n">
        <v>37561</v>
      </c>
      <c r="F100" s="83" t="n">
        <v>-50</v>
      </c>
      <c r="G100" s="87" t="n">
        <v>19.8</v>
      </c>
      <c r="H100" s="94" t="n">
        <f aca="false">VLOOKUP(E100,'MWH Ref'!$A$5:$H$214,8,FALSE())</f>
        <v>400</v>
      </c>
      <c r="I100" s="95" t="n">
        <f aca="false">VLOOKUP(E100,'FWD Curves'!$A$3:$B$40,2,FALSE())</f>
        <v>18.936</v>
      </c>
      <c r="J100" s="86" t="n">
        <f aca="false">(I100-G100)*H100*F100</f>
        <v>17279.9999999999</v>
      </c>
    </row>
    <row r="101" customFormat="false" ht="12.75" hidden="false" customHeight="false" outlineLevel="0" collapsed="false">
      <c r="A101" s="81" t="n">
        <v>37202</v>
      </c>
      <c r="B101" s="81" t="s">
        <v>61</v>
      </c>
      <c r="C101" s="81" t="s">
        <v>62</v>
      </c>
      <c r="D101" s="83"/>
      <c r="E101" s="23" t="n">
        <v>37591</v>
      </c>
      <c r="F101" s="83" t="n">
        <v>-50</v>
      </c>
      <c r="G101" s="87" t="n">
        <v>19.8</v>
      </c>
      <c r="H101" s="94" t="n">
        <f aca="false">VLOOKUP(E101,'MWH Ref'!$A$5:$H$214,8,FALSE())</f>
        <v>408</v>
      </c>
      <c r="I101" s="95" t="n">
        <f aca="false">VLOOKUP(E101,'FWD Curves'!$A$3:$B$40,2,FALSE())</f>
        <v>20.0168823529412</v>
      </c>
      <c r="J101" s="86" t="n">
        <f aca="false">(I101-G101)*H101*F101</f>
        <v>-4424.40000000001</v>
      </c>
    </row>
    <row r="102" customFormat="false" ht="12.75" hidden="false" customHeight="false" outlineLevel="0" collapsed="false">
      <c r="A102" s="81" t="n">
        <v>37203</v>
      </c>
      <c r="D102" s="83"/>
      <c r="E102" s="23" t="n">
        <v>37196</v>
      </c>
      <c r="F102" s="83" t="n">
        <v>-100</v>
      </c>
      <c r="G102" s="87" t="n">
        <f aca="false">I102</f>
        <v>17.5</v>
      </c>
      <c r="H102" s="94" t="n">
        <f aca="false">VLOOKUP(E102,'MWH Ref'!$A$5:$H$214,8,FALSE())</f>
        <v>384</v>
      </c>
      <c r="I102" s="95" t="n">
        <f aca="false">VLOOKUP(E102,'FWD Curves'!$A$3:$B$40,2,FALSE())</f>
        <v>17.5</v>
      </c>
      <c r="J102" s="86" t="n">
        <f aca="false">(I102-G102)*H102*F102</f>
        <v>-0</v>
      </c>
      <c r="K102" s="87" t="s">
        <v>63</v>
      </c>
    </row>
    <row r="103" customFormat="false" ht="12.75" hidden="false" customHeight="false" outlineLevel="0" collapsed="false">
      <c r="A103" s="81" t="n">
        <v>37207</v>
      </c>
      <c r="B103" s="81" t="s">
        <v>58</v>
      </c>
      <c r="C103" s="81" t="s">
        <v>59</v>
      </c>
      <c r="D103" s="83"/>
      <c r="E103" s="23" t="n">
        <v>37257</v>
      </c>
      <c r="F103" s="83" t="n">
        <v>50</v>
      </c>
      <c r="G103" s="87" t="n">
        <v>19.6</v>
      </c>
      <c r="H103" s="94" t="n">
        <f aca="false">VLOOKUP(E103,'MWH Ref'!$A$5:$H$214,8,FALSE())</f>
        <v>392</v>
      </c>
      <c r="I103" s="95" t="n">
        <f aca="false">VLOOKUP(E103,'FWD Curves'!$A$3:$B$40,2,FALSE())</f>
        <v>19.704</v>
      </c>
      <c r="J103" s="86" t="n">
        <f aca="false">(I103-G103)*H103*F103</f>
        <v>2038.39999999998</v>
      </c>
    </row>
    <row r="104" customFormat="false" ht="12.75" hidden="false" customHeight="false" outlineLevel="0" collapsed="false">
      <c r="A104" s="81" t="n">
        <v>37207</v>
      </c>
      <c r="B104" s="81" t="s">
        <v>58</v>
      </c>
      <c r="C104" s="81" t="s">
        <v>59</v>
      </c>
      <c r="D104" s="83"/>
      <c r="E104" s="23" t="n">
        <v>37288</v>
      </c>
      <c r="F104" s="83" t="n">
        <v>50</v>
      </c>
      <c r="G104" s="87" t="n">
        <v>19.6</v>
      </c>
      <c r="H104" s="94" t="n">
        <f aca="false">VLOOKUP(E104,'MWH Ref'!$A$5:$H$214,8,FALSE())</f>
        <v>352</v>
      </c>
      <c r="I104" s="95" t="n">
        <f aca="false">VLOOKUP(E104,'FWD Curves'!$A$3:$B$40,2,FALSE())</f>
        <v>18.6985454545455</v>
      </c>
      <c r="J104" s="86" t="n">
        <f aca="false">(I104-G104)*H104*F104</f>
        <v>-15865.6</v>
      </c>
    </row>
    <row r="105" customFormat="false" ht="12.75" hidden="false" customHeight="false" outlineLevel="0" collapsed="false">
      <c r="A105" s="81" t="n">
        <v>37207</v>
      </c>
      <c r="B105" s="81" t="s">
        <v>58</v>
      </c>
      <c r="C105" s="81" t="s">
        <v>59</v>
      </c>
      <c r="D105" s="83"/>
      <c r="E105" s="23" t="n">
        <v>37316</v>
      </c>
      <c r="F105" s="83" t="n">
        <v>50</v>
      </c>
      <c r="G105" s="87" t="n">
        <v>19.6</v>
      </c>
      <c r="H105" s="94" t="n">
        <f aca="false">VLOOKUP(E105,'MWH Ref'!$A$5:$H$214,8,FALSE())</f>
        <v>408</v>
      </c>
      <c r="I105" s="95" t="n">
        <f aca="false">VLOOKUP(E105,'FWD Curves'!$A$3:$B$40,2,FALSE())</f>
        <v>18.5306274509804</v>
      </c>
      <c r="J105" s="86" t="n">
        <f aca="false">(I105-G105)*H105*F105</f>
        <v>-21815.2</v>
      </c>
    </row>
    <row r="106" customFormat="false" ht="12.75" hidden="false" customHeight="false" outlineLevel="0" collapsed="false">
      <c r="A106" s="81" t="n">
        <v>37207</v>
      </c>
      <c r="B106" s="81" t="s">
        <v>58</v>
      </c>
      <c r="C106" s="81" t="s">
        <v>59</v>
      </c>
      <c r="D106" s="83"/>
      <c r="E106" s="23" t="n">
        <v>37347</v>
      </c>
      <c r="F106" s="83" t="n">
        <v>50</v>
      </c>
      <c r="G106" s="87" t="n">
        <v>19.6</v>
      </c>
      <c r="H106" s="94" t="n">
        <f aca="false">VLOOKUP(E106,'MWH Ref'!$A$5:$H$214,8,FALSE())</f>
        <v>368</v>
      </c>
      <c r="I106" s="95" t="n">
        <f aca="false">VLOOKUP(E106,'FWD Curves'!$A$3:$B$40,2,FALSE())</f>
        <v>17.8862608695652</v>
      </c>
      <c r="J106" s="86" t="n">
        <f aca="false">(I106-G106)*H106*F106</f>
        <v>-31532.8</v>
      </c>
    </row>
    <row r="107" customFormat="false" ht="12.75" hidden="false" customHeight="false" outlineLevel="0" collapsed="false">
      <c r="A107" s="81" t="n">
        <v>37207</v>
      </c>
      <c r="B107" s="81" t="s">
        <v>58</v>
      </c>
      <c r="C107" s="81" t="s">
        <v>59</v>
      </c>
      <c r="D107" s="83"/>
      <c r="E107" s="23" t="n">
        <v>37377</v>
      </c>
      <c r="F107" s="83" t="n">
        <v>50</v>
      </c>
      <c r="G107" s="87" t="n">
        <v>19.6</v>
      </c>
      <c r="H107" s="94" t="n">
        <f aca="false">VLOOKUP(E107,'MWH Ref'!$A$5:$H$214,8,FALSE())</f>
        <v>392</v>
      </c>
      <c r="I107" s="95" t="n">
        <f aca="false">VLOOKUP(E107,'FWD Curves'!$A$3:$B$40,2,FALSE())</f>
        <v>18.8762448979592</v>
      </c>
      <c r="J107" s="86" t="n">
        <f aca="false">(I107-G107)*H107*F107</f>
        <v>-14185.6</v>
      </c>
    </row>
    <row r="108" customFormat="false" ht="12.75" hidden="false" customHeight="false" outlineLevel="0" collapsed="false">
      <c r="A108" s="81" t="n">
        <v>37207</v>
      </c>
      <c r="B108" s="81" t="s">
        <v>58</v>
      </c>
      <c r="C108" s="81" t="s">
        <v>59</v>
      </c>
      <c r="D108" s="83"/>
      <c r="E108" s="23" t="n">
        <v>37408</v>
      </c>
      <c r="F108" s="83" t="n">
        <v>50</v>
      </c>
      <c r="G108" s="87" t="n">
        <v>19.6</v>
      </c>
      <c r="H108" s="94" t="n">
        <f aca="false">VLOOKUP(E108,'MWH Ref'!$A$5:$H$214,8,FALSE())</f>
        <v>400</v>
      </c>
      <c r="I108" s="95" t="n">
        <f aca="false">VLOOKUP(E108,'FWD Curves'!$A$3:$B$40,2,FALSE())</f>
        <v>20.5758</v>
      </c>
      <c r="J108" s="86" t="n">
        <f aca="false">(I108-G108)*H108*F108</f>
        <v>19516</v>
      </c>
    </row>
    <row r="109" customFormat="false" ht="12.75" hidden="false" customHeight="false" outlineLevel="0" collapsed="false">
      <c r="A109" s="81" t="n">
        <v>37207</v>
      </c>
      <c r="B109" s="81" t="s">
        <v>58</v>
      </c>
      <c r="C109" s="81" t="s">
        <v>59</v>
      </c>
      <c r="D109" s="83"/>
      <c r="E109" s="23" t="n">
        <v>37438</v>
      </c>
      <c r="F109" s="83" t="n">
        <v>50</v>
      </c>
      <c r="G109" s="87" t="n">
        <v>19.6</v>
      </c>
      <c r="H109" s="94" t="n">
        <f aca="false">VLOOKUP(E109,'MWH Ref'!$A$5:$H$214,8,FALSE())</f>
        <v>392</v>
      </c>
      <c r="I109" s="95" t="n">
        <f aca="false">VLOOKUP(E109,'FWD Curves'!$A$3:$B$40,2,FALSE())</f>
        <v>24.548</v>
      </c>
      <c r="J109" s="86" t="n">
        <f aca="false">(I109-G109)*H109*F109</f>
        <v>96980.8</v>
      </c>
    </row>
    <row r="110" customFormat="false" ht="12.75" hidden="false" customHeight="false" outlineLevel="0" collapsed="false">
      <c r="A110" s="81" t="n">
        <v>37207</v>
      </c>
      <c r="B110" s="81" t="s">
        <v>58</v>
      </c>
      <c r="C110" s="81" t="s">
        <v>59</v>
      </c>
      <c r="D110" s="83"/>
      <c r="E110" s="23" t="n">
        <v>37469</v>
      </c>
      <c r="F110" s="83" t="n">
        <v>50</v>
      </c>
      <c r="G110" s="87" t="n">
        <v>19.6</v>
      </c>
      <c r="H110" s="94" t="n">
        <f aca="false">VLOOKUP(E110,'MWH Ref'!$A$5:$H$214,8,FALSE())</f>
        <v>392</v>
      </c>
      <c r="I110" s="95" t="n">
        <f aca="false">VLOOKUP(E110,'FWD Curves'!$A$3:$B$40,2,FALSE())</f>
        <v>24.3120816326531</v>
      </c>
      <c r="J110" s="86" t="n">
        <f aca="false">(I110-G110)*H110*F110</f>
        <v>92356.8000000001</v>
      </c>
    </row>
    <row r="111" customFormat="false" ht="12.75" hidden="false" customHeight="false" outlineLevel="0" collapsed="false">
      <c r="A111" s="81" t="n">
        <v>37207</v>
      </c>
      <c r="B111" s="81" t="s">
        <v>58</v>
      </c>
      <c r="C111" s="81" t="s">
        <v>59</v>
      </c>
      <c r="D111" s="83"/>
      <c r="E111" s="23" t="n">
        <v>37500</v>
      </c>
      <c r="F111" s="83" t="n">
        <v>50</v>
      </c>
      <c r="G111" s="87" t="n">
        <v>19.6</v>
      </c>
      <c r="H111" s="94" t="n">
        <f aca="false">VLOOKUP(E111,'MWH Ref'!$A$5:$H$214,8,FALSE())</f>
        <v>400</v>
      </c>
      <c r="I111" s="95" t="n">
        <f aca="false">VLOOKUP(E111,'FWD Curves'!$A$3:$B$40,2,FALSE())</f>
        <v>19.27988</v>
      </c>
      <c r="J111" s="86" t="n">
        <f aca="false">(I111-G111)*H111*F111</f>
        <v>-6402.39999999999</v>
      </c>
    </row>
    <row r="112" customFormat="false" ht="12.75" hidden="false" customHeight="false" outlineLevel="0" collapsed="false">
      <c r="A112" s="81" t="n">
        <v>37207</v>
      </c>
      <c r="B112" s="81" t="s">
        <v>58</v>
      </c>
      <c r="C112" s="81" t="s">
        <v>59</v>
      </c>
      <c r="D112" s="83"/>
      <c r="E112" s="23" t="n">
        <v>37530</v>
      </c>
      <c r="F112" s="83" t="n">
        <v>50</v>
      </c>
      <c r="G112" s="87" t="n">
        <v>19.6</v>
      </c>
      <c r="H112" s="94" t="n">
        <f aca="false">VLOOKUP(E112,'MWH Ref'!$A$5:$H$214,8,FALSE())</f>
        <v>376</v>
      </c>
      <c r="I112" s="95" t="n">
        <f aca="false">VLOOKUP(E112,'FWD Curves'!$A$3:$B$40,2,FALSE())</f>
        <v>18.3658510638298</v>
      </c>
      <c r="J112" s="86" t="n">
        <f aca="false">(I112-G112)*H112*F112</f>
        <v>-23202</v>
      </c>
    </row>
    <row r="113" customFormat="false" ht="12.75" hidden="false" customHeight="false" outlineLevel="0" collapsed="false">
      <c r="A113" s="81" t="n">
        <v>37207</v>
      </c>
      <c r="B113" s="81" t="s">
        <v>58</v>
      </c>
      <c r="C113" s="81" t="s">
        <v>59</v>
      </c>
      <c r="D113" s="83"/>
      <c r="E113" s="23" t="n">
        <v>37561</v>
      </c>
      <c r="F113" s="83" t="n">
        <v>50</v>
      </c>
      <c r="G113" s="87" t="n">
        <v>19.6</v>
      </c>
      <c r="H113" s="94" t="n">
        <f aca="false">VLOOKUP(E113,'MWH Ref'!$A$5:$H$214,8,FALSE())</f>
        <v>400</v>
      </c>
      <c r="I113" s="95" t="n">
        <f aca="false">VLOOKUP(E113,'FWD Curves'!$A$3:$B$40,2,FALSE())</f>
        <v>18.936</v>
      </c>
      <c r="J113" s="86" t="n">
        <f aca="false">(I113-G113)*H113*F113</f>
        <v>-13280</v>
      </c>
    </row>
    <row r="114" customFormat="false" ht="12.75" hidden="false" customHeight="false" outlineLevel="0" collapsed="false">
      <c r="A114" s="81" t="n">
        <v>37207</v>
      </c>
      <c r="B114" s="81" t="s">
        <v>58</v>
      </c>
      <c r="C114" s="81" t="s">
        <v>59</v>
      </c>
      <c r="D114" s="83"/>
      <c r="E114" s="23" t="n">
        <v>37591</v>
      </c>
      <c r="F114" s="83" t="n">
        <v>50</v>
      </c>
      <c r="G114" s="87" t="n">
        <v>19.6</v>
      </c>
      <c r="H114" s="94" t="n">
        <f aca="false">VLOOKUP(E114,'MWH Ref'!$A$5:$H$214,8,FALSE())</f>
        <v>408</v>
      </c>
      <c r="I114" s="95" t="n">
        <f aca="false">VLOOKUP(E114,'FWD Curves'!$A$3:$B$40,2,FALSE())</f>
        <v>20.0168823529412</v>
      </c>
      <c r="J114" s="86" t="n">
        <f aca="false">(I114-G114)*H114*F114</f>
        <v>8504.39999999999</v>
      </c>
    </row>
    <row r="115" customFormat="false" ht="12.75" hidden="false" customHeight="false" outlineLevel="0" collapsed="false">
      <c r="A115" s="81" t="n">
        <v>37207</v>
      </c>
      <c r="B115" s="81" t="s">
        <v>58</v>
      </c>
      <c r="C115" s="81" t="s">
        <v>59</v>
      </c>
      <c r="D115" s="83"/>
      <c r="E115" s="23" t="n">
        <v>37438</v>
      </c>
      <c r="F115" s="83" t="n">
        <v>-50</v>
      </c>
      <c r="G115" s="87" t="n">
        <v>24</v>
      </c>
      <c r="H115" s="94" t="n">
        <f aca="false">VLOOKUP(E115,'MWH Ref'!$A$5:$H$214,8,FALSE())</f>
        <v>392</v>
      </c>
      <c r="I115" s="95" t="n">
        <f aca="false">VLOOKUP(E115,'FWD Curves'!$A$3:$B$40,2,FALSE())</f>
        <v>24.548</v>
      </c>
      <c r="J115" s="86" t="n">
        <f aca="false">(I115-G115)*H115*F115</f>
        <v>-10740.8</v>
      </c>
    </row>
    <row r="116" customFormat="false" ht="12.75" hidden="false" customHeight="false" outlineLevel="0" collapsed="false">
      <c r="A116" s="81" t="n">
        <v>37207</v>
      </c>
      <c r="B116" s="81" t="s">
        <v>58</v>
      </c>
      <c r="C116" s="81" t="s">
        <v>59</v>
      </c>
      <c r="D116" s="83"/>
      <c r="E116" s="23" t="n">
        <v>37469</v>
      </c>
      <c r="F116" s="83" t="n">
        <v>-50</v>
      </c>
      <c r="G116" s="87" t="n">
        <v>24</v>
      </c>
      <c r="H116" s="94" t="n">
        <f aca="false">VLOOKUP(E116,'MWH Ref'!$A$5:$H$214,8,FALSE())</f>
        <v>392</v>
      </c>
      <c r="I116" s="95" t="n">
        <f aca="false">VLOOKUP(E116,'FWD Curves'!$A$3:$B$40,2,FALSE())</f>
        <v>24.3120816326531</v>
      </c>
      <c r="J116" s="86" t="n">
        <f aca="false">(I116-G116)*H116*F116</f>
        <v>-6116.80000000008</v>
      </c>
    </row>
    <row r="117" customFormat="false" ht="12.75" hidden="false" customHeight="false" outlineLevel="0" collapsed="false">
      <c r="A117" s="81" t="n">
        <v>37207</v>
      </c>
      <c r="B117" s="81" t="s">
        <v>64</v>
      </c>
      <c r="C117" s="81" t="s">
        <v>65</v>
      </c>
      <c r="D117" s="83"/>
      <c r="E117" s="23" t="n">
        <v>37257</v>
      </c>
      <c r="F117" s="83" t="n">
        <v>50</v>
      </c>
      <c r="G117" s="87" t="n">
        <v>18.75</v>
      </c>
      <c r="H117" s="94" t="n">
        <f aca="false">VLOOKUP(E117,'MWH Ref'!$A$5:$H$214,8,FALSE())</f>
        <v>392</v>
      </c>
      <c r="I117" s="95" t="n">
        <f aca="false">VLOOKUP(E117,'FWD Curves'!$A$3:$B$40,2,FALSE())</f>
        <v>19.704</v>
      </c>
      <c r="J117" s="86" t="n">
        <f aca="false">(I117-G117)*H117*F117</f>
        <v>18698.4</v>
      </c>
    </row>
    <row r="118" customFormat="false" ht="12.75" hidden="false" customHeight="false" outlineLevel="0" collapsed="false">
      <c r="A118" s="81" t="n">
        <v>37207</v>
      </c>
      <c r="B118" s="81" t="s">
        <v>64</v>
      </c>
      <c r="C118" s="81" t="s">
        <v>65</v>
      </c>
      <c r="D118" s="83"/>
      <c r="E118" s="23" t="n">
        <v>37288</v>
      </c>
      <c r="F118" s="83" t="n">
        <v>50</v>
      </c>
      <c r="G118" s="87" t="n">
        <v>18.75</v>
      </c>
      <c r="H118" s="94" t="n">
        <f aca="false">VLOOKUP(E118,'MWH Ref'!$A$5:$H$214,8,FALSE())</f>
        <v>352</v>
      </c>
      <c r="I118" s="95" t="n">
        <f aca="false">VLOOKUP(E118,'FWD Curves'!$A$3:$B$40,2,FALSE())</f>
        <v>18.6985454545455</v>
      </c>
      <c r="J118" s="86" t="n">
        <f aca="false">(I118-G118)*H118*F118</f>
        <v>-905.599999999964</v>
      </c>
    </row>
    <row r="119" customFormat="false" ht="12.75" hidden="false" customHeight="false" outlineLevel="0" collapsed="false">
      <c r="A119" s="81" t="n">
        <v>37209</v>
      </c>
      <c r="B119" s="81" t="s">
        <v>51</v>
      </c>
      <c r="C119" s="81" t="s">
        <v>52</v>
      </c>
      <c r="D119" s="83"/>
      <c r="E119" s="23" t="n">
        <v>37530</v>
      </c>
      <c r="F119" s="83" t="n">
        <v>-50</v>
      </c>
      <c r="G119" s="87" t="n">
        <v>19</v>
      </c>
      <c r="H119" s="94" t="n">
        <f aca="false">VLOOKUP(E119,'MWH Ref'!$A$5:$H$214,8,FALSE())</f>
        <v>376</v>
      </c>
      <c r="I119" s="95" t="n">
        <f aca="false">VLOOKUP(E119,'FWD Curves'!$A$3:$B$40,2,FALSE())</f>
        <v>18.3658510638298</v>
      </c>
      <c r="J119" s="86" t="n">
        <f aca="false">(I119-G119)*H119*F119</f>
        <v>11922</v>
      </c>
    </row>
    <row r="120" customFormat="false" ht="12.75" hidden="false" customHeight="false" outlineLevel="0" collapsed="false">
      <c r="A120" s="81" t="n">
        <v>37209</v>
      </c>
      <c r="B120" s="81" t="s">
        <v>51</v>
      </c>
      <c r="C120" s="81" t="s">
        <v>52</v>
      </c>
      <c r="D120" s="83"/>
      <c r="E120" s="23" t="n">
        <v>37561</v>
      </c>
      <c r="F120" s="83" t="n">
        <v>-50</v>
      </c>
      <c r="G120" s="87" t="n">
        <v>19</v>
      </c>
      <c r="H120" s="94" t="n">
        <f aca="false">VLOOKUP(E120,'MWH Ref'!$A$5:$H$214,8,FALSE())</f>
        <v>400</v>
      </c>
      <c r="I120" s="95" t="n">
        <f aca="false">VLOOKUP(E120,'FWD Curves'!$A$3:$B$40,2,FALSE())</f>
        <v>18.936</v>
      </c>
      <c r="J120" s="86" t="n">
        <f aca="false">(I120-G120)*H120*F120</f>
        <v>1279.99999999993</v>
      </c>
    </row>
    <row r="121" customFormat="false" ht="12.75" hidden="false" customHeight="false" outlineLevel="0" collapsed="false">
      <c r="A121" s="81" t="n">
        <v>37209</v>
      </c>
      <c r="B121" s="81" t="s">
        <v>51</v>
      </c>
      <c r="C121" s="81" t="s">
        <v>52</v>
      </c>
      <c r="D121" s="83"/>
      <c r="E121" s="23" t="n">
        <v>37591</v>
      </c>
      <c r="F121" s="83" t="n">
        <v>-50</v>
      </c>
      <c r="G121" s="87" t="n">
        <v>19</v>
      </c>
      <c r="H121" s="94" t="n">
        <f aca="false">VLOOKUP(E121,'MWH Ref'!$A$5:$H$214,8,FALSE())</f>
        <v>408</v>
      </c>
      <c r="I121" s="95" t="n">
        <f aca="false">VLOOKUP(E121,'FWD Curves'!$A$3:$B$40,2,FALSE())</f>
        <v>20.0168823529412</v>
      </c>
      <c r="J121" s="86" t="n">
        <f aca="false">(I121-G121)*H121*F121</f>
        <v>-20744.4</v>
      </c>
    </row>
    <row r="122" customFormat="false" ht="12.75" hidden="false" customHeight="false" outlineLevel="0" collapsed="false">
      <c r="A122" s="81" t="n">
        <v>37209</v>
      </c>
      <c r="B122" s="81" t="s">
        <v>51</v>
      </c>
      <c r="C122" s="81" t="s">
        <v>52</v>
      </c>
      <c r="D122" s="83"/>
      <c r="E122" s="23" t="n">
        <v>37377</v>
      </c>
      <c r="F122" s="83" t="n">
        <v>-50</v>
      </c>
      <c r="G122" s="87" t="n">
        <v>21.05</v>
      </c>
      <c r="H122" s="94" t="n">
        <f aca="false">VLOOKUP(E122,'MWH Ref'!$A$5:$H$214,8,FALSE())</f>
        <v>392</v>
      </c>
      <c r="I122" s="95" t="n">
        <f aca="false">VLOOKUP(E122,'FWD Curves'!$A$3:$B$40,2,FALSE())</f>
        <v>18.8762448979592</v>
      </c>
      <c r="J122" s="86" t="n">
        <f aca="false">(I122-G122)*H122*F122</f>
        <v>42605.6</v>
      </c>
    </row>
    <row r="123" customFormat="false" ht="12.75" hidden="false" customHeight="false" outlineLevel="0" collapsed="false">
      <c r="A123" s="81" t="n">
        <v>37209</v>
      </c>
      <c r="B123" s="81" t="s">
        <v>51</v>
      </c>
      <c r="C123" s="81" t="s">
        <v>52</v>
      </c>
      <c r="D123" s="83"/>
      <c r="E123" s="23" t="n">
        <v>37408</v>
      </c>
      <c r="F123" s="83" t="n">
        <v>-50</v>
      </c>
      <c r="G123" s="87" t="n">
        <v>21.05</v>
      </c>
      <c r="H123" s="94" t="n">
        <f aca="false">VLOOKUP(E123,'MWH Ref'!$A$5:$H$214,8,FALSE())</f>
        <v>400</v>
      </c>
      <c r="I123" s="95" t="n">
        <f aca="false">VLOOKUP(E123,'FWD Curves'!$A$3:$B$40,2,FALSE())</f>
        <v>20.5758</v>
      </c>
      <c r="J123" s="86" t="n">
        <f aca="false">(I123-G123)*H123*F123</f>
        <v>9484</v>
      </c>
    </row>
    <row r="124" customFormat="false" ht="12.75" hidden="false" customHeight="false" outlineLevel="0" collapsed="false">
      <c r="A124" s="81" t="n">
        <v>37209</v>
      </c>
      <c r="B124" s="81" t="s">
        <v>51</v>
      </c>
      <c r="C124" s="81" t="s">
        <v>52</v>
      </c>
      <c r="D124" s="83"/>
      <c r="E124" s="23" t="n">
        <v>37438</v>
      </c>
      <c r="F124" s="83" t="n">
        <v>-50</v>
      </c>
      <c r="G124" s="87" t="n">
        <v>21.05</v>
      </c>
      <c r="H124" s="94" t="n">
        <f aca="false">VLOOKUP(E124,'MWH Ref'!$A$5:$H$214,8,FALSE())</f>
        <v>392</v>
      </c>
      <c r="I124" s="95" t="n">
        <f aca="false">VLOOKUP(E124,'FWD Curves'!$A$3:$B$40,2,FALSE())</f>
        <v>24.548</v>
      </c>
      <c r="J124" s="86" t="n">
        <f aca="false">(I124-G124)*H124*F124</f>
        <v>-68560.8</v>
      </c>
    </row>
    <row r="125" customFormat="false" ht="12.75" hidden="false" customHeight="false" outlineLevel="0" collapsed="false">
      <c r="A125" s="81" t="n">
        <v>37209</v>
      </c>
      <c r="B125" s="81" t="s">
        <v>51</v>
      </c>
      <c r="C125" s="81" t="s">
        <v>52</v>
      </c>
      <c r="D125" s="83"/>
      <c r="E125" s="23" t="n">
        <v>37469</v>
      </c>
      <c r="F125" s="83" t="n">
        <v>-50</v>
      </c>
      <c r="G125" s="87" t="n">
        <v>21.05</v>
      </c>
      <c r="H125" s="94" t="n">
        <f aca="false">VLOOKUP(E125,'MWH Ref'!$A$5:$H$214,8,FALSE())</f>
        <v>392</v>
      </c>
      <c r="I125" s="95" t="n">
        <f aca="false">VLOOKUP(E125,'FWD Curves'!$A$3:$B$40,2,FALSE())</f>
        <v>24.3120816326531</v>
      </c>
      <c r="J125" s="86" t="n">
        <f aca="false">(I125-G125)*H125*F125</f>
        <v>-63936.8000000001</v>
      </c>
    </row>
    <row r="126" customFormat="false" ht="12.75" hidden="false" customHeight="false" outlineLevel="0" collapsed="false">
      <c r="A126" s="81" t="n">
        <v>37209</v>
      </c>
      <c r="B126" s="81" t="s">
        <v>51</v>
      </c>
      <c r="C126" s="81" t="s">
        <v>52</v>
      </c>
      <c r="D126" s="83"/>
      <c r="E126" s="23" t="n">
        <v>37500</v>
      </c>
      <c r="F126" s="83" t="n">
        <v>-50</v>
      </c>
      <c r="G126" s="87" t="n">
        <v>21.05</v>
      </c>
      <c r="H126" s="94" t="n">
        <f aca="false">VLOOKUP(E126,'MWH Ref'!$A$5:$H$214,8,FALSE())</f>
        <v>400</v>
      </c>
      <c r="I126" s="95" t="n">
        <f aca="false">VLOOKUP(E126,'FWD Curves'!$A$3:$B$40,2,FALSE())</f>
        <v>19.27988</v>
      </c>
      <c r="J126" s="86" t="n">
        <f aca="false">(I126-G126)*H126*F126</f>
        <v>35402.4</v>
      </c>
    </row>
    <row r="127" customFormat="false" ht="12.75" hidden="false" customHeight="false" outlineLevel="0" collapsed="false">
      <c r="A127" s="81" t="n">
        <v>37210</v>
      </c>
      <c r="B127" s="81" t="s">
        <v>60</v>
      </c>
      <c r="C127" s="81" t="s">
        <v>57</v>
      </c>
      <c r="D127" s="83"/>
      <c r="E127" s="23" t="n">
        <v>37438</v>
      </c>
      <c r="F127" s="83" t="n">
        <v>-50</v>
      </c>
      <c r="G127" s="87" t="n">
        <v>23.75</v>
      </c>
      <c r="H127" s="94" t="n">
        <f aca="false">VLOOKUP(E127,'MWH Ref'!$A$5:$H$214,8,FALSE())</f>
        <v>392</v>
      </c>
      <c r="I127" s="95" t="n">
        <f aca="false">VLOOKUP(E127,'FWD Curves'!$A$3:$B$40,2,FALSE())</f>
        <v>24.548</v>
      </c>
      <c r="J127" s="86" t="n">
        <f aca="false">(I127-G127)*H127*F127</f>
        <v>-15640.8</v>
      </c>
    </row>
    <row r="128" customFormat="false" ht="12.75" hidden="false" customHeight="false" outlineLevel="0" collapsed="false">
      <c r="A128" s="81" t="n">
        <v>37210</v>
      </c>
      <c r="B128" s="81" t="s">
        <v>60</v>
      </c>
      <c r="C128" s="81" t="s">
        <v>57</v>
      </c>
      <c r="D128" s="83"/>
      <c r="E128" s="23" t="n">
        <v>37469</v>
      </c>
      <c r="F128" s="83" t="n">
        <v>-50</v>
      </c>
      <c r="G128" s="87" t="n">
        <v>23.75</v>
      </c>
      <c r="H128" s="94" t="n">
        <f aca="false">VLOOKUP(E128,'MWH Ref'!$A$5:$H$214,8,FALSE())</f>
        <v>392</v>
      </c>
      <c r="I128" s="95" t="n">
        <f aca="false">VLOOKUP(E128,'FWD Curves'!$A$3:$B$40,2,FALSE())</f>
        <v>24.3120816326531</v>
      </c>
      <c r="J128" s="86" t="n">
        <f aca="false">(I128-G128)*H128*F128</f>
        <v>-11016.8000000001</v>
      </c>
    </row>
    <row r="129" customFormat="false" ht="12.75" hidden="false" customHeight="false" outlineLevel="0" collapsed="false">
      <c r="A129" s="81" t="n">
        <v>37210</v>
      </c>
      <c r="B129" s="81" t="s">
        <v>60</v>
      </c>
      <c r="C129" s="81" t="s">
        <v>66</v>
      </c>
      <c r="D129" s="83"/>
      <c r="E129" s="23" t="n">
        <v>37408</v>
      </c>
      <c r="F129" s="83" t="n">
        <v>-50</v>
      </c>
      <c r="G129" s="87" t="n">
        <v>19.65</v>
      </c>
      <c r="H129" s="94" t="n">
        <f aca="false">VLOOKUP(E129,'MWH Ref'!$A$5:$H$214,8,FALSE())</f>
        <v>400</v>
      </c>
      <c r="I129" s="95" t="n">
        <f aca="false">VLOOKUP(E129,'FWD Curves'!$A$3:$B$40,2,FALSE())</f>
        <v>20.5758</v>
      </c>
      <c r="J129" s="86" t="n">
        <f aca="false">(I129-G129)*H129*F129</f>
        <v>-18516</v>
      </c>
    </row>
    <row r="130" customFormat="false" ht="12.75" hidden="false" customHeight="false" outlineLevel="0" collapsed="false">
      <c r="A130" s="81" t="n">
        <v>37210</v>
      </c>
      <c r="B130" s="81" t="s">
        <v>60</v>
      </c>
      <c r="C130" s="81" t="s">
        <v>57</v>
      </c>
      <c r="D130" s="83"/>
      <c r="E130" s="23" t="n">
        <v>37500</v>
      </c>
      <c r="F130" s="83" t="n">
        <v>-50</v>
      </c>
      <c r="G130" s="87" t="n">
        <v>18.45</v>
      </c>
      <c r="H130" s="94" t="n">
        <f aca="false">VLOOKUP(E130,'MWH Ref'!$A$5:$H$214,8,FALSE())</f>
        <v>400</v>
      </c>
      <c r="I130" s="95" t="n">
        <f aca="false">VLOOKUP(E130,'FWD Curves'!$A$3:$B$40,2,FALSE())</f>
        <v>19.27988</v>
      </c>
      <c r="J130" s="86" t="n">
        <f aca="false">(I130-G130)*H130*F130</f>
        <v>-16597.6000000001</v>
      </c>
    </row>
    <row r="131" customFormat="false" ht="12.75" hidden="false" customHeight="false" outlineLevel="0" collapsed="false">
      <c r="A131" s="81" t="n">
        <v>37214</v>
      </c>
      <c r="B131" s="81" t="s">
        <v>60</v>
      </c>
      <c r="C131" s="81" t="s">
        <v>57</v>
      </c>
      <c r="D131" s="83"/>
      <c r="E131" s="23" t="n">
        <v>37257</v>
      </c>
      <c r="F131" s="83" t="n">
        <v>-50</v>
      </c>
      <c r="G131" s="87" t="n">
        <v>19.6</v>
      </c>
      <c r="H131" s="94" t="n">
        <f aca="false">VLOOKUP(E131,'MWH Ref'!$A$5:$H$214,8,FALSE())</f>
        <v>392</v>
      </c>
      <c r="I131" s="95" t="n">
        <f aca="false">VLOOKUP(E131,'FWD Curves'!$A$3:$B$40,2,FALSE())</f>
        <v>19.704</v>
      </c>
      <c r="J131" s="86" t="n">
        <f aca="false">(I131-G131)*H131*F131</f>
        <v>-2038.39999999998</v>
      </c>
    </row>
    <row r="132" customFormat="false" ht="12.75" hidden="false" customHeight="false" outlineLevel="0" collapsed="false">
      <c r="A132" s="81" t="n">
        <v>37214</v>
      </c>
      <c r="B132" s="81" t="s">
        <v>60</v>
      </c>
      <c r="C132" s="81" t="s">
        <v>57</v>
      </c>
      <c r="D132" s="83"/>
      <c r="E132" s="23" t="n">
        <v>37288</v>
      </c>
      <c r="F132" s="83" t="n">
        <v>-50</v>
      </c>
      <c r="G132" s="87" t="n">
        <v>19.6</v>
      </c>
      <c r="H132" s="94" t="n">
        <f aca="false">VLOOKUP(E132,'MWH Ref'!$A$5:$H$214,8,FALSE())</f>
        <v>352</v>
      </c>
      <c r="I132" s="95" t="n">
        <f aca="false">VLOOKUP(E132,'FWD Curves'!$A$3:$B$40,2,FALSE())</f>
        <v>18.6985454545455</v>
      </c>
      <c r="J132" s="86" t="n">
        <f aca="false">(I132-G132)*H132*F132</f>
        <v>15865.6</v>
      </c>
    </row>
    <row r="133" customFormat="false" ht="12.75" hidden="false" customHeight="false" outlineLevel="0" collapsed="false">
      <c r="A133" s="81" t="n">
        <v>37214</v>
      </c>
      <c r="B133" s="81" t="s">
        <v>60</v>
      </c>
      <c r="C133" s="81" t="s">
        <v>57</v>
      </c>
      <c r="D133" s="83"/>
      <c r="E133" s="23" t="n">
        <v>37316</v>
      </c>
      <c r="F133" s="83" t="n">
        <v>-50</v>
      </c>
      <c r="G133" s="87" t="n">
        <v>19.6</v>
      </c>
      <c r="H133" s="94" t="n">
        <f aca="false">VLOOKUP(E133,'MWH Ref'!$A$5:$H$214,8,FALSE())</f>
        <v>408</v>
      </c>
      <c r="I133" s="95" t="n">
        <f aca="false">VLOOKUP(E133,'FWD Curves'!$A$3:$B$40,2,FALSE())</f>
        <v>18.5306274509804</v>
      </c>
      <c r="J133" s="86" t="n">
        <f aca="false">(I133-G133)*H133*F133</f>
        <v>21815.2</v>
      </c>
    </row>
    <row r="134" customFormat="false" ht="12.75" hidden="false" customHeight="false" outlineLevel="0" collapsed="false">
      <c r="A134" s="81" t="n">
        <v>37214</v>
      </c>
      <c r="B134" s="81" t="s">
        <v>60</v>
      </c>
      <c r="C134" s="81" t="s">
        <v>57</v>
      </c>
      <c r="D134" s="83"/>
      <c r="E134" s="23" t="n">
        <v>37347</v>
      </c>
      <c r="F134" s="83" t="n">
        <v>-50</v>
      </c>
      <c r="G134" s="87" t="n">
        <v>19.6</v>
      </c>
      <c r="H134" s="94" t="n">
        <f aca="false">VLOOKUP(E134,'MWH Ref'!$A$5:$H$214,8,FALSE())</f>
        <v>368</v>
      </c>
      <c r="I134" s="95" t="n">
        <f aca="false">VLOOKUP(E134,'FWD Curves'!$A$3:$B$40,2,FALSE())</f>
        <v>17.8862608695652</v>
      </c>
      <c r="J134" s="86" t="n">
        <f aca="false">(I134-G134)*H134*F134</f>
        <v>31532.8</v>
      </c>
    </row>
    <row r="135" customFormat="false" ht="12.75" hidden="false" customHeight="false" outlineLevel="0" collapsed="false">
      <c r="A135" s="81" t="n">
        <v>37214</v>
      </c>
      <c r="B135" s="81" t="s">
        <v>60</v>
      </c>
      <c r="C135" s="81" t="s">
        <v>57</v>
      </c>
      <c r="D135" s="83"/>
      <c r="E135" s="23" t="n">
        <v>37377</v>
      </c>
      <c r="F135" s="83" t="n">
        <v>-50</v>
      </c>
      <c r="G135" s="87" t="n">
        <v>19.6</v>
      </c>
      <c r="H135" s="94" t="n">
        <f aca="false">VLOOKUP(E135,'MWH Ref'!$A$5:$H$214,8,FALSE())</f>
        <v>392</v>
      </c>
      <c r="I135" s="95" t="n">
        <f aca="false">VLOOKUP(E135,'FWD Curves'!$A$3:$B$40,2,FALSE())</f>
        <v>18.8762448979592</v>
      </c>
      <c r="J135" s="86" t="n">
        <f aca="false">(I135-G135)*H135*F135</f>
        <v>14185.6</v>
      </c>
    </row>
    <row r="136" customFormat="false" ht="12.75" hidden="false" customHeight="false" outlineLevel="0" collapsed="false">
      <c r="A136" s="81" t="n">
        <v>37214</v>
      </c>
      <c r="B136" s="81" t="s">
        <v>60</v>
      </c>
      <c r="C136" s="81" t="s">
        <v>57</v>
      </c>
      <c r="D136" s="83"/>
      <c r="E136" s="23" t="n">
        <v>37408</v>
      </c>
      <c r="F136" s="83" t="n">
        <v>-50</v>
      </c>
      <c r="G136" s="87" t="n">
        <v>19.6</v>
      </c>
      <c r="H136" s="94" t="n">
        <f aca="false">VLOOKUP(E136,'MWH Ref'!$A$5:$H$214,8,FALSE())</f>
        <v>400</v>
      </c>
      <c r="I136" s="95" t="n">
        <f aca="false">VLOOKUP(E136,'FWD Curves'!$A$3:$B$40,2,FALSE())</f>
        <v>20.5758</v>
      </c>
      <c r="J136" s="86" t="n">
        <f aca="false">(I136-G136)*H136*F136</f>
        <v>-19516</v>
      </c>
    </row>
    <row r="137" customFormat="false" ht="12.75" hidden="false" customHeight="false" outlineLevel="0" collapsed="false">
      <c r="A137" s="81" t="n">
        <v>37214</v>
      </c>
      <c r="B137" s="81" t="s">
        <v>60</v>
      </c>
      <c r="C137" s="81" t="s">
        <v>57</v>
      </c>
      <c r="D137" s="83"/>
      <c r="E137" s="23" t="n">
        <v>37438</v>
      </c>
      <c r="F137" s="83" t="n">
        <v>-50</v>
      </c>
      <c r="G137" s="87" t="n">
        <v>19.6</v>
      </c>
      <c r="H137" s="94" t="n">
        <f aca="false">VLOOKUP(E137,'MWH Ref'!$A$5:$H$214,8,FALSE())</f>
        <v>392</v>
      </c>
      <c r="I137" s="95" t="n">
        <f aca="false">VLOOKUP(E137,'FWD Curves'!$A$3:$B$40,2,FALSE())</f>
        <v>24.548</v>
      </c>
      <c r="J137" s="86" t="n">
        <f aca="false">(I137-G137)*H137*F137</f>
        <v>-96980.8</v>
      </c>
    </row>
    <row r="138" customFormat="false" ht="12.75" hidden="false" customHeight="false" outlineLevel="0" collapsed="false">
      <c r="A138" s="81" t="n">
        <v>37214</v>
      </c>
      <c r="B138" s="81" t="s">
        <v>60</v>
      </c>
      <c r="C138" s="81" t="s">
        <v>57</v>
      </c>
      <c r="D138" s="83"/>
      <c r="E138" s="23" t="n">
        <v>37469</v>
      </c>
      <c r="F138" s="83" t="n">
        <v>-50</v>
      </c>
      <c r="G138" s="87" t="n">
        <v>19.6</v>
      </c>
      <c r="H138" s="94" t="n">
        <f aca="false">VLOOKUP(E138,'MWH Ref'!$A$5:$H$214,8,FALSE())</f>
        <v>392</v>
      </c>
      <c r="I138" s="95" t="n">
        <f aca="false">VLOOKUP(E138,'FWD Curves'!$A$3:$B$40,2,FALSE())</f>
        <v>24.3120816326531</v>
      </c>
      <c r="J138" s="86" t="n">
        <f aca="false">(I138-G138)*H138*F138</f>
        <v>-92356.8000000001</v>
      </c>
    </row>
    <row r="139" customFormat="false" ht="12.75" hidden="false" customHeight="false" outlineLevel="0" collapsed="false">
      <c r="A139" s="81" t="n">
        <v>37214</v>
      </c>
      <c r="B139" s="81" t="s">
        <v>60</v>
      </c>
      <c r="C139" s="81" t="s">
        <v>57</v>
      </c>
      <c r="D139" s="83"/>
      <c r="E139" s="23" t="n">
        <v>37500</v>
      </c>
      <c r="F139" s="83" t="n">
        <v>-50</v>
      </c>
      <c r="G139" s="87" t="n">
        <v>19.6</v>
      </c>
      <c r="H139" s="94" t="n">
        <f aca="false">VLOOKUP(E139,'MWH Ref'!$A$5:$H$214,8,FALSE())</f>
        <v>400</v>
      </c>
      <c r="I139" s="95" t="n">
        <f aca="false">VLOOKUP(E139,'FWD Curves'!$A$3:$B$40,2,FALSE())</f>
        <v>19.27988</v>
      </c>
      <c r="J139" s="86" t="n">
        <f aca="false">(I139-G139)*H139*F139</f>
        <v>6402.39999999999</v>
      </c>
    </row>
    <row r="140" customFormat="false" ht="12.75" hidden="false" customHeight="false" outlineLevel="0" collapsed="false">
      <c r="A140" s="81" t="n">
        <v>37214</v>
      </c>
      <c r="B140" s="81" t="s">
        <v>60</v>
      </c>
      <c r="C140" s="81" t="s">
        <v>57</v>
      </c>
      <c r="D140" s="83"/>
      <c r="E140" s="23" t="n">
        <v>37530</v>
      </c>
      <c r="F140" s="83" t="n">
        <v>-50</v>
      </c>
      <c r="G140" s="87" t="n">
        <v>19.6</v>
      </c>
      <c r="H140" s="94" t="n">
        <f aca="false">VLOOKUP(E140,'MWH Ref'!$A$5:$H$214,8,FALSE())</f>
        <v>376</v>
      </c>
      <c r="I140" s="95" t="n">
        <f aca="false">VLOOKUP(E140,'FWD Curves'!$A$3:$B$40,2,FALSE())</f>
        <v>18.3658510638298</v>
      </c>
      <c r="J140" s="86" t="n">
        <f aca="false">(I140-G140)*H140*F140</f>
        <v>23202</v>
      </c>
    </row>
    <row r="141" customFormat="false" ht="12.75" hidden="false" customHeight="false" outlineLevel="0" collapsed="false">
      <c r="A141" s="81" t="n">
        <v>37214</v>
      </c>
      <c r="B141" s="81" t="s">
        <v>60</v>
      </c>
      <c r="C141" s="81" t="s">
        <v>57</v>
      </c>
      <c r="D141" s="83"/>
      <c r="E141" s="23" t="n">
        <v>37561</v>
      </c>
      <c r="F141" s="83" t="n">
        <v>-50</v>
      </c>
      <c r="G141" s="87" t="n">
        <v>19.6</v>
      </c>
      <c r="H141" s="94" t="n">
        <f aca="false">VLOOKUP(E141,'MWH Ref'!$A$5:$H$214,8,FALSE())</f>
        <v>400</v>
      </c>
      <c r="I141" s="95" t="n">
        <f aca="false">VLOOKUP(E141,'FWD Curves'!$A$3:$B$40,2,FALSE())</f>
        <v>18.936</v>
      </c>
      <c r="J141" s="86" t="n">
        <f aca="false">(I141-G141)*H141*F141</f>
        <v>13280</v>
      </c>
    </row>
    <row r="142" customFormat="false" ht="12.75" hidden="false" customHeight="false" outlineLevel="0" collapsed="false">
      <c r="A142" s="81" t="n">
        <v>37214</v>
      </c>
      <c r="B142" s="81" t="s">
        <v>60</v>
      </c>
      <c r="C142" s="81" t="s">
        <v>57</v>
      </c>
      <c r="D142" s="83"/>
      <c r="E142" s="23" t="n">
        <v>37591</v>
      </c>
      <c r="F142" s="83" t="n">
        <v>-50</v>
      </c>
      <c r="G142" s="87" t="n">
        <v>19.6</v>
      </c>
      <c r="H142" s="94" t="n">
        <f aca="false">VLOOKUP(E142,'MWH Ref'!$A$5:$H$214,8,FALSE())</f>
        <v>408</v>
      </c>
      <c r="I142" s="95" t="n">
        <f aca="false">VLOOKUP(E142,'FWD Curves'!$A$3:$B$40,2,FALSE())</f>
        <v>20.0168823529412</v>
      </c>
      <c r="J142" s="86" t="n">
        <f aca="false">(I142-G142)*H142*F142</f>
        <v>-8504.39999999999</v>
      </c>
    </row>
    <row r="143" customFormat="false" ht="12.75" hidden="false" customHeight="false" outlineLevel="0" collapsed="false">
      <c r="A143" s="81" t="n">
        <v>37214</v>
      </c>
      <c r="B143" s="81" t="s">
        <v>60</v>
      </c>
      <c r="C143" s="81" t="s">
        <v>57</v>
      </c>
      <c r="D143" s="83"/>
      <c r="E143" s="23" t="n">
        <v>37257</v>
      </c>
      <c r="F143" s="83" t="n">
        <v>-50</v>
      </c>
      <c r="G143" s="87" t="n">
        <v>20.05</v>
      </c>
      <c r="H143" s="94" t="n">
        <f aca="false">VLOOKUP(E143,'MWH Ref'!$A$5:$H$214,8,FALSE())</f>
        <v>392</v>
      </c>
      <c r="I143" s="95" t="n">
        <f aca="false">VLOOKUP(E143,'FWD Curves'!$A$3:$B$40,2,FALSE())</f>
        <v>19.704</v>
      </c>
      <c r="J143" s="86" t="n">
        <f aca="false">(I143-G143)*H143*F143</f>
        <v>6781.6</v>
      </c>
    </row>
    <row r="144" customFormat="false" ht="12.75" hidden="false" customHeight="false" outlineLevel="0" collapsed="false">
      <c r="A144" s="81" t="n">
        <v>37214</v>
      </c>
      <c r="B144" s="81" t="s">
        <v>60</v>
      </c>
      <c r="C144" s="81" t="s">
        <v>57</v>
      </c>
      <c r="D144" s="83"/>
      <c r="E144" s="23" t="n">
        <v>37288</v>
      </c>
      <c r="F144" s="83" t="n">
        <v>-50</v>
      </c>
      <c r="G144" s="87" t="n">
        <v>20.05</v>
      </c>
      <c r="H144" s="94" t="n">
        <f aca="false">VLOOKUP(E144,'MWH Ref'!$A$5:$H$214,8,FALSE())</f>
        <v>352</v>
      </c>
      <c r="I144" s="95" t="n">
        <f aca="false">VLOOKUP(E144,'FWD Curves'!$A$3:$B$40,2,FALSE())</f>
        <v>18.6985454545455</v>
      </c>
      <c r="J144" s="86" t="n">
        <f aca="false">(I144-G144)*H144*F144</f>
        <v>23785.6</v>
      </c>
    </row>
    <row r="145" customFormat="false" ht="12.75" hidden="false" customHeight="false" outlineLevel="0" collapsed="false">
      <c r="A145" s="81" t="n">
        <v>37214</v>
      </c>
      <c r="B145" s="81" t="s">
        <v>60</v>
      </c>
      <c r="C145" s="81" t="s">
        <v>57</v>
      </c>
      <c r="D145" s="83"/>
      <c r="E145" s="23" t="n">
        <v>37316</v>
      </c>
      <c r="F145" s="83" t="n">
        <v>-50</v>
      </c>
      <c r="G145" s="87" t="n">
        <v>20.05</v>
      </c>
      <c r="H145" s="94" t="n">
        <f aca="false">VLOOKUP(E145,'MWH Ref'!$A$5:$H$214,8,FALSE())</f>
        <v>408</v>
      </c>
      <c r="I145" s="95" t="n">
        <f aca="false">VLOOKUP(E145,'FWD Curves'!$A$3:$B$40,2,FALSE())</f>
        <v>18.5306274509804</v>
      </c>
      <c r="J145" s="86" t="n">
        <f aca="false">(I145-G145)*H145*F145</f>
        <v>30995.2</v>
      </c>
    </row>
    <row r="146" customFormat="false" ht="12.75" hidden="false" customHeight="false" outlineLevel="0" collapsed="false">
      <c r="A146" s="81" t="n">
        <v>37214</v>
      </c>
      <c r="B146" s="81" t="s">
        <v>60</v>
      </c>
      <c r="C146" s="81" t="s">
        <v>57</v>
      </c>
      <c r="D146" s="83"/>
      <c r="E146" s="23" t="n">
        <v>37347</v>
      </c>
      <c r="F146" s="83" t="n">
        <v>-50</v>
      </c>
      <c r="G146" s="87" t="n">
        <v>20.05</v>
      </c>
      <c r="H146" s="94" t="n">
        <f aca="false">VLOOKUP(E146,'MWH Ref'!$A$5:$H$214,8,FALSE())</f>
        <v>368</v>
      </c>
      <c r="I146" s="95" t="n">
        <f aca="false">VLOOKUP(E146,'FWD Curves'!$A$3:$B$40,2,FALSE())</f>
        <v>17.8862608695652</v>
      </c>
      <c r="J146" s="86" t="n">
        <f aca="false">(I146-G146)*H146*F146</f>
        <v>39812.8</v>
      </c>
    </row>
    <row r="147" customFormat="false" ht="12.75" hidden="false" customHeight="false" outlineLevel="0" collapsed="false">
      <c r="A147" s="81" t="n">
        <v>37214</v>
      </c>
      <c r="B147" s="81" t="s">
        <v>60</v>
      </c>
      <c r="C147" s="81" t="s">
        <v>57</v>
      </c>
      <c r="D147" s="83"/>
      <c r="E147" s="23" t="n">
        <v>37377</v>
      </c>
      <c r="F147" s="83" t="n">
        <v>-50</v>
      </c>
      <c r="G147" s="87" t="n">
        <v>20.05</v>
      </c>
      <c r="H147" s="94" t="n">
        <f aca="false">VLOOKUP(E147,'MWH Ref'!$A$5:$H$214,8,FALSE())</f>
        <v>392</v>
      </c>
      <c r="I147" s="95" t="n">
        <f aca="false">VLOOKUP(E147,'FWD Curves'!$A$3:$B$40,2,FALSE())</f>
        <v>18.8762448979592</v>
      </c>
      <c r="J147" s="86" t="n">
        <f aca="false">(I147-G147)*H147*F147</f>
        <v>23005.6</v>
      </c>
    </row>
    <row r="148" customFormat="false" ht="12.75" hidden="false" customHeight="false" outlineLevel="0" collapsed="false">
      <c r="A148" s="81" t="n">
        <v>37214</v>
      </c>
      <c r="B148" s="81" t="s">
        <v>60</v>
      </c>
      <c r="C148" s="81" t="s">
        <v>57</v>
      </c>
      <c r="D148" s="83"/>
      <c r="E148" s="23" t="n">
        <v>37408</v>
      </c>
      <c r="F148" s="83" t="n">
        <v>-50</v>
      </c>
      <c r="G148" s="87" t="n">
        <v>20.05</v>
      </c>
      <c r="H148" s="94" t="n">
        <f aca="false">VLOOKUP(E148,'MWH Ref'!$A$5:$H$214,8,FALSE())</f>
        <v>400</v>
      </c>
      <c r="I148" s="95" t="n">
        <f aca="false">VLOOKUP(E148,'FWD Curves'!$A$3:$B$40,2,FALSE())</f>
        <v>20.5758</v>
      </c>
      <c r="J148" s="86" t="n">
        <f aca="false">(I148-G148)*H148*F148</f>
        <v>-10516</v>
      </c>
    </row>
    <row r="149" customFormat="false" ht="12.75" hidden="false" customHeight="false" outlineLevel="0" collapsed="false">
      <c r="A149" s="81" t="n">
        <v>37214</v>
      </c>
      <c r="B149" s="81" t="s">
        <v>60</v>
      </c>
      <c r="C149" s="81" t="s">
        <v>57</v>
      </c>
      <c r="D149" s="83"/>
      <c r="E149" s="23" t="n">
        <v>37438</v>
      </c>
      <c r="F149" s="83" t="n">
        <v>-50</v>
      </c>
      <c r="G149" s="87" t="n">
        <v>20.05</v>
      </c>
      <c r="H149" s="94" t="n">
        <f aca="false">VLOOKUP(E149,'MWH Ref'!$A$5:$H$214,8,FALSE())</f>
        <v>392</v>
      </c>
      <c r="I149" s="95" t="n">
        <f aca="false">VLOOKUP(E149,'FWD Curves'!$A$3:$B$40,2,FALSE())</f>
        <v>24.548</v>
      </c>
      <c r="J149" s="86" t="n">
        <f aca="false">(I149-G149)*H149*F149</f>
        <v>-88160.8</v>
      </c>
    </row>
    <row r="150" customFormat="false" ht="12.75" hidden="false" customHeight="false" outlineLevel="0" collapsed="false">
      <c r="A150" s="81" t="n">
        <v>37214</v>
      </c>
      <c r="B150" s="81" t="s">
        <v>60</v>
      </c>
      <c r="C150" s="81" t="s">
        <v>57</v>
      </c>
      <c r="D150" s="83"/>
      <c r="E150" s="23" t="n">
        <v>37469</v>
      </c>
      <c r="F150" s="83" t="n">
        <v>-50</v>
      </c>
      <c r="G150" s="87" t="n">
        <v>20.05</v>
      </c>
      <c r="H150" s="94" t="n">
        <f aca="false">VLOOKUP(E150,'MWH Ref'!$A$5:$H$214,8,FALSE())</f>
        <v>392</v>
      </c>
      <c r="I150" s="95" t="n">
        <f aca="false">VLOOKUP(E150,'FWD Curves'!$A$3:$B$40,2,FALSE())</f>
        <v>24.3120816326531</v>
      </c>
      <c r="J150" s="86" t="n">
        <f aca="false">(I150-G150)*H150*F150</f>
        <v>-83536.8000000001</v>
      </c>
    </row>
    <row r="151" customFormat="false" ht="12.75" hidden="false" customHeight="false" outlineLevel="0" collapsed="false">
      <c r="A151" s="81" t="n">
        <v>37214</v>
      </c>
      <c r="B151" s="81" t="s">
        <v>60</v>
      </c>
      <c r="C151" s="81" t="s">
        <v>57</v>
      </c>
      <c r="D151" s="83"/>
      <c r="E151" s="23" t="n">
        <v>37500</v>
      </c>
      <c r="F151" s="83" t="n">
        <v>-50</v>
      </c>
      <c r="G151" s="87" t="n">
        <v>20.05</v>
      </c>
      <c r="H151" s="94" t="n">
        <f aca="false">VLOOKUP(E151,'MWH Ref'!$A$5:$H$214,8,FALSE())</f>
        <v>400</v>
      </c>
      <c r="I151" s="95" t="n">
        <f aca="false">VLOOKUP(E151,'FWD Curves'!$A$3:$B$40,2,FALSE())</f>
        <v>19.27988</v>
      </c>
      <c r="J151" s="86" t="n">
        <f aca="false">(I151-G151)*H151*F151</f>
        <v>15402.4</v>
      </c>
    </row>
    <row r="152" customFormat="false" ht="12.75" hidden="false" customHeight="false" outlineLevel="0" collapsed="false">
      <c r="A152" s="81" t="n">
        <v>37214</v>
      </c>
      <c r="B152" s="81" t="s">
        <v>60</v>
      </c>
      <c r="C152" s="81" t="s">
        <v>57</v>
      </c>
      <c r="D152" s="83"/>
      <c r="E152" s="23" t="n">
        <v>37530</v>
      </c>
      <c r="F152" s="83" t="n">
        <v>-50</v>
      </c>
      <c r="G152" s="87" t="n">
        <v>20.05</v>
      </c>
      <c r="H152" s="94" t="n">
        <f aca="false">VLOOKUP(E152,'MWH Ref'!$A$5:$H$214,8,FALSE())</f>
        <v>376</v>
      </c>
      <c r="I152" s="95" t="n">
        <f aca="false">VLOOKUP(E152,'FWD Curves'!$A$3:$B$40,2,FALSE())</f>
        <v>18.3658510638298</v>
      </c>
      <c r="J152" s="86" t="n">
        <f aca="false">(I152-G152)*H152*F152</f>
        <v>31662</v>
      </c>
    </row>
    <row r="153" customFormat="false" ht="12.75" hidden="false" customHeight="false" outlineLevel="0" collapsed="false">
      <c r="A153" s="81" t="n">
        <v>37214</v>
      </c>
      <c r="B153" s="81" t="s">
        <v>60</v>
      </c>
      <c r="C153" s="81" t="s">
        <v>57</v>
      </c>
      <c r="D153" s="83"/>
      <c r="E153" s="23" t="n">
        <v>37561</v>
      </c>
      <c r="F153" s="83" t="n">
        <v>-50</v>
      </c>
      <c r="G153" s="87" t="n">
        <v>20.05</v>
      </c>
      <c r="H153" s="94" t="n">
        <f aca="false">VLOOKUP(E153,'MWH Ref'!$A$5:$H$214,8,FALSE())</f>
        <v>400</v>
      </c>
      <c r="I153" s="95" t="n">
        <f aca="false">VLOOKUP(E153,'FWD Curves'!$A$3:$B$40,2,FALSE())</f>
        <v>18.936</v>
      </c>
      <c r="J153" s="86" t="n">
        <f aca="false">(I153-G153)*H153*F153</f>
        <v>22279.9999999999</v>
      </c>
    </row>
    <row r="154" customFormat="false" ht="12.75" hidden="false" customHeight="false" outlineLevel="0" collapsed="false">
      <c r="A154" s="81" t="n">
        <v>37214</v>
      </c>
      <c r="B154" s="81" t="s">
        <v>60</v>
      </c>
      <c r="C154" s="81" t="s">
        <v>57</v>
      </c>
      <c r="D154" s="83"/>
      <c r="E154" s="23" t="n">
        <v>37591</v>
      </c>
      <c r="F154" s="83" t="n">
        <v>-50</v>
      </c>
      <c r="G154" s="87" t="n">
        <v>20.05</v>
      </c>
      <c r="H154" s="94" t="n">
        <f aca="false">VLOOKUP(E154,'MWH Ref'!$A$5:$H$214,8,FALSE())</f>
        <v>408</v>
      </c>
      <c r="I154" s="95" t="n">
        <f aca="false">VLOOKUP(E154,'FWD Curves'!$A$3:$B$40,2,FALSE())</f>
        <v>20.0168823529412</v>
      </c>
      <c r="J154" s="86" t="n">
        <f aca="false">(I154-G154)*H154*F154</f>
        <v>675.599999999994</v>
      </c>
    </row>
    <row r="155" customFormat="false" ht="12.75" hidden="false" customHeight="false" outlineLevel="0" collapsed="false">
      <c r="A155" s="81" t="n">
        <v>37215</v>
      </c>
      <c r="B155" s="81" t="s">
        <v>46</v>
      </c>
      <c r="C155" s="81" t="s">
        <v>54</v>
      </c>
      <c r="D155" s="83"/>
      <c r="E155" s="23" t="n">
        <v>37257</v>
      </c>
      <c r="F155" s="83" t="n">
        <v>50</v>
      </c>
      <c r="G155" s="87" t="n">
        <v>19.6</v>
      </c>
      <c r="H155" s="94" t="n">
        <f aca="false">VLOOKUP(E155,'MWH Ref'!$A$5:$H$214,8,FALSE())</f>
        <v>392</v>
      </c>
      <c r="I155" s="95" t="n">
        <f aca="false">VLOOKUP(E155,'FWD Curves'!$A$3:$B$40,2,FALSE())</f>
        <v>19.704</v>
      </c>
      <c r="J155" s="86" t="n">
        <f aca="false">(I155-G155)*H155*F155</f>
        <v>2038.39999999998</v>
      </c>
    </row>
    <row r="156" customFormat="false" ht="12.75" hidden="false" customHeight="false" outlineLevel="0" collapsed="false">
      <c r="A156" s="81" t="n">
        <v>37215</v>
      </c>
      <c r="B156" s="81" t="s">
        <v>46</v>
      </c>
      <c r="C156" s="81" t="s">
        <v>54</v>
      </c>
      <c r="D156" s="83"/>
      <c r="E156" s="23" t="n">
        <v>37288</v>
      </c>
      <c r="F156" s="83" t="n">
        <v>50</v>
      </c>
      <c r="G156" s="87" t="n">
        <v>19.6</v>
      </c>
      <c r="H156" s="94" t="n">
        <f aca="false">VLOOKUP(E156,'MWH Ref'!$A$5:$H$214,8,FALSE())</f>
        <v>352</v>
      </c>
      <c r="I156" s="95" t="n">
        <f aca="false">VLOOKUP(E156,'FWD Curves'!$A$3:$B$40,2,FALSE())</f>
        <v>18.6985454545455</v>
      </c>
      <c r="J156" s="86" t="n">
        <f aca="false">(I156-G156)*H156*F156</f>
        <v>-15865.6</v>
      </c>
    </row>
    <row r="157" customFormat="false" ht="12.75" hidden="false" customHeight="false" outlineLevel="0" collapsed="false">
      <c r="A157" s="81" t="n">
        <v>37215</v>
      </c>
      <c r="B157" s="81" t="s">
        <v>46</v>
      </c>
      <c r="C157" s="81" t="s">
        <v>54</v>
      </c>
      <c r="D157" s="83"/>
      <c r="E157" s="23" t="n">
        <v>37316</v>
      </c>
      <c r="F157" s="83" t="n">
        <v>50</v>
      </c>
      <c r="G157" s="87" t="n">
        <v>19.6</v>
      </c>
      <c r="H157" s="94" t="n">
        <f aca="false">VLOOKUP(E157,'MWH Ref'!$A$5:$H$214,8,FALSE())</f>
        <v>408</v>
      </c>
      <c r="I157" s="95" t="n">
        <f aca="false">VLOOKUP(E157,'FWD Curves'!$A$3:$B$40,2,FALSE())</f>
        <v>18.5306274509804</v>
      </c>
      <c r="J157" s="86" t="n">
        <f aca="false">(I157-G157)*H157*F157</f>
        <v>-21815.2</v>
      </c>
    </row>
    <row r="158" customFormat="false" ht="12.75" hidden="false" customHeight="false" outlineLevel="0" collapsed="false">
      <c r="A158" s="81" t="n">
        <v>37215</v>
      </c>
      <c r="B158" s="81" t="s">
        <v>46</v>
      </c>
      <c r="C158" s="81" t="s">
        <v>54</v>
      </c>
      <c r="D158" s="83"/>
      <c r="E158" s="23" t="n">
        <v>37347</v>
      </c>
      <c r="F158" s="83" t="n">
        <v>50</v>
      </c>
      <c r="G158" s="87" t="n">
        <v>19.6</v>
      </c>
      <c r="H158" s="94" t="n">
        <f aca="false">VLOOKUP(E158,'MWH Ref'!$A$5:$H$214,8,FALSE())</f>
        <v>368</v>
      </c>
      <c r="I158" s="95" t="n">
        <f aca="false">VLOOKUP(E158,'FWD Curves'!$A$3:$B$40,2,FALSE())</f>
        <v>17.8862608695652</v>
      </c>
      <c r="J158" s="86" t="n">
        <f aca="false">(I158-G158)*H158*F158</f>
        <v>-31532.8</v>
      </c>
    </row>
    <row r="159" customFormat="false" ht="12.75" hidden="false" customHeight="false" outlineLevel="0" collapsed="false">
      <c r="A159" s="81" t="n">
        <v>37215</v>
      </c>
      <c r="B159" s="81" t="s">
        <v>46</v>
      </c>
      <c r="C159" s="81" t="s">
        <v>54</v>
      </c>
      <c r="D159" s="83"/>
      <c r="E159" s="23" t="n">
        <v>37377</v>
      </c>
      <c r="F159" s="83" t="n">
        <v>50</v>
      </c>
      <c r="G159" s="87" t="n">
        <v>19.6</v>
      </c>
      <c r="H159" s="94" t="n">
        <f aca="false">VLOOKUP(E159,'MWH Ref'!$A$5:$H$214,8,FALSE())</f>
        <v>392</v>
      </c>
      <c r="I159" s="95" t="n">
        <f aca="false">VLOOKUP(E159,'FWD Curves'!$A$3:$B$40,2,FALSE())</f>
        <v>18.8762448979592</v>
      </c>
      <c r="J159" s="86" t="n">
        <f aca="false">(I159-G159)*H159*F159</f>
        <v>-14185.6</v>
      </c>
    </row>
    <row r="160" customFormat="false" ht="12.75" hidden="false" customHeight="false" outlineLevel="0" collapsed="false">
      <c r="A160" s="81" t="n">
        <v>37215</v>
      </c>
      <c r="B160" s="81" t="s">
        <v>46</v>
      </c>
      <c r="C160" s="81" t="s">
        <v>54</v>
      </c>
      <c r="D160" s="83"/>
      <c r="E160" s="23" t="n">
        <v>37408</v>
      </c>
      <c r="F160" s="83" t="n">
        <v>50</v>
      </c>
      <c r="G160" s="87" t="n">
        <v>19.6</v>
      </c>
      <c r="H160" s="94" t="n">
        <f aca="false">VLOOKUP(E160,'MWH Ref'!$A$5:$H$214,8,FALSE())</f>
        <v>400</v>
      </c>
      <c r="I160" s="95" t="n">
        <f aca="false">VLOOKUP(E160,'FWD Curves'!$A$3:$B$40,2,FALSE())</f>
        <v>20.5758</v>
      </c>
      <c r="J160" s="86" t="n">
        <f aca="false">(I160-G160)*H160*F160</f>
        <v>19516</v>
      </c>
    </row>
    <row r="161" customFormat="false" ht="12.75" hidden="false" customHeight="false" outlineLevel="0" collapsed="false">
      <c r="A161" s="81" t="n">
        <v>37215</v>
      </c>
      <c r="B161" s="81" t="s">
        <v>46</v>
      </c>
      <c r="C161" s="81" t="s">
        <v>54</v>
      </c>
      <c r="D161" s="83"/>
      <c r="E161" s="23" t="n">
        <v>37438</v>
      </c>
      <c r="F161" s="83" t="n">
        <v>50</v>
      </c>
      <c r="G161" s="87" t="n">
        <v>19.6</v>
      </c>
      <c r="H161" s="94" t="n">
        <f aca="false">VLOOKUP(E161,'MWH Ref'!$A$5:$H$214,8,FALSE())</f>
        <v>392</v>
      </c>
      <c r="I161" s="95" t="n">
        <f aca="false">VLOOKUP(E161,'FWD Curves'!$A$3:$B$40,2,FALSE())</f>
        <v>24.548</v>
      </c>
      <c r="J161" s="86" t="n">
        <f aca="false">(I161-G161)*H161*F161</f>
        <v>96980.8</v>
      </c>
    </row>
    <row r="162" customFormat="false" ht="12.75" hidden="false" customHeight="false" outlineLevel="0" collapsed="false">
      <c r="A162" s="81" t="n">
        <v>37215</v>
      </c>
      <c r="B162" s="81" t="s">
        <v>46</v>
      </c>
      <c r="C162" s="81" t="s">
        <v>54</v>
      </c>
      <c r="D162" s="83"/>
      <c r="E162" s="23" t="n">
        <v>37469</v>
      </c>
      <c r="F162" s="83" t="n">
        <v>50</v>
      </c>
      <c r="G162" s="87" t="n">
        <v>19.6</v>
      </c>
      <c r="H162" s="94" t="n">
        <f aca="false">VLOOKUP(E162,'MWH Ref'!$A$5:$H$214,8,FALSE())</f>
        <v>392</v>
      </c>
      <c r="I162" s="95" t="n">
        <f aca="false">VLOOKUP(E162,'FWD Curves'!$A$3:$B$40,2,FALSE())</f>
        <v>24.3120816326531</v>
      </c>
      <c r="J162" s="86" t="n">
        <f aca="false">(I162-G162)*H162*F162</f>
        <v>92356.8000000001</v>
      </c>
    </row>
    <row r="163" customFormat="false" ht="12.75" hidden="false" customHeight="false" outlineLevel="0" collapsed="false">
      <c r="A163" s="81" t="n">
        <v>37215</v>
      </c>
      <c r="B163" s="81" t="s">
        <v>46</v>
      </c>
      <c r="C163" s="81" t="s">
        <v>54</v>
      </c>
      <c r="D163" s="83"/>
      <c r="E163" s="23" t="n">
        <v>37500</v>
      </c>
      <c r="F163" s="83" t="n">
        <v>50</v>
      </c>
      <c r="G163" s="87" t="n">
        <v>19.6</v>
      </c>
      <c r="H163" s="94" t="n">
        <f aca="false">VLOOKUP(E163,'MWH Ref'!$A$5:$H$214,8,FALSE())</f>
        <v>400</v>
      </c>
      <c r="I163" s="95" t="n">
        <f aca="false">VLOOKUP(E163,'FWD Curves'!$A$3:$B$40,2,FALSE())</f>
        <v>19.27988</v>
      </c>
      <c r="J163" s="86" t="n">
        <f aca="false">(I163-G163)*H163*F163</f>
        <v>-6402.39999999999</v>
      </c>
    </row>
    <row r="164" customFormat="false" ht="12.75" hidden="false" customHeight="false" outlineLevel="0" collapsed="false">
      <c r="A164" s="81" t="n">
        <v>37215</v>
      </c>
      <c r="B164" s="81" t="s">
        <v>46</v>
      </c>
      <c r="C164" s="81" t="s">
        <v>54</v>
      </c>
      <c r="D164" s="83"/>
      <c r="E164" s="23" t="n">
        <v>37530</v>
      </c>
      <c r="F164" s="83" t="n">
        <v>50</v>
      </c>
      <c r="G164" s="87" t="n">
        <v>19.6</v>
      </c>
      <c r="H164" s="94" t="n">
        <f aca="false">VLOOKUP(E164,'MWH Ref'!$A$5:$H$214,8,FALSE())</f>
        <v>376</v>
      </c>
      <c r="I164" s="95" t="n">
        <f aca="false">VLOOKUP(E164,'FWD Curves'!$A$3:$B$40,2,FALSE())</f>
        <v>18.3658510638298</v>
      </c>
      <c r="J164" s="86" t="n">
        <f aca="false">(I164-G164)*H164*F164</f>
        <v>-23202</v>
      </c>
    </row>
    <row r="165" customFormat="false" ht="12.75" hidden="false" customHeight="false" outlineLevel="0" collapsed="false">
      <c r="A165" s="81" t="n">
        <v>37215</v>
      </c>
      <c r="B165" s="81" t="s">
        <v>46</v>
      </c>
      <c r="C165" s="81" t="s">
        <v>54</v>
      </c>
      <c r="D165" s="83"/>
      <c r="E165" s="23" t="n">
        <v>37561</v>
      </c>
      <c r="F165" s="83" t="n">
        <v>50</v>
      </c>
      <c r="G165" s="87" t="n">
        <v>19.6</v>
      </c>
      <c r="H165" s="94" t="n">
        <f aca="false">VLOOKUP(E165,'MWH Ref'!$A$5:$H$214,8,FALSE())</f>
        <v>400</v>
      </c>
      <c r="I165" s="95" t="n">
        <f aca="false">VLOOKUP(E165,'FWD Curves'!$A$3:$B$40,2,FALSE())</f>
        <v>18.936</v>
      </c>
      <c r="J165" s="86" t="n">
        <f aca="false">(I165-G165)*H165*F165</f>
        <v>-13280</v>
      </c>
    </row>
    <row r="166" customFormat="false" ht="12.75" hidden="false" customHeight="false" outlineLevel="0" collapsed="false">
      <c r="A166" s="81" t="n">
        <v>37215</v>
      </c>
      <c r="B166" s="81" t="s">
        <v>46</v>
      </c>
      <c r="C166" s="81" t="s">
        <v>54</v>
      </c>
      <c r="D166" s="83"/>
      <c r="E166" s="23" t="n">
        <v>37591</v>
      </c>
      <c r="F166" s="83" t="n">
        <v>50</v>
      </c>
      <c r="G166" s="87" t="n">
        <v>19.6</v>
      </c>
      <c r="H166" s="94" t="n">
        <f aca="false">VLOOKUP(E166,'MWH Ref'!$A$5:$H$214,8,FALSE())</f>
        <v>408</v>
      </c>
      <c r="I166" s="95" t="n">
        <f aca="false">VLOOKUP(E166,'FWD Curves'!$A$3:$B$40,2,FALSE())</f>
        <v>20.0168823529412</v>
      </c>
      <c r="J166" s="86" t="n">
        <f aca="false">(I166-G166)*H166*F166</f>
        <v>8504.39999999999</v>
      </c>
    </row>
    <row r="167" customFormat="false" ht="12.75" hidden="false" customHeight="false" outlineLevel="0" collapsed="false">
      <c r="A167" s="81" t="n">
        <v>37215</v>
      </c>
      <c r="B167" s="81" t="s">
        <v>51</v>
      </c>
      <c r="C167" s="81" t="s">
        <v>52</v>
      </c>
      <c r="D167" s="83"/>
      <c r="E167" s="23" t="n">
        <v>37226</v>
      </c>
      <c r="F167" s="83" t="n">
        <v>-50</v>
      </c>
      <c r="G167" s="87" t="n">
        <v>15.25</v>
      </c>
      <c r="H167" s="94" t="n">
        <f aca="false">VLOOKUP(E167,'MWH Ref'!$A$5:$H$214,8,FALSE())</f>
        <v>424</v>
      </c>
      <c r="I167" s="95" t="n">
        <f aca="false">VLOOKUP(E167,'FWD Curves'!$A$3:$B$40,2,FALSE())</f>
        <v>16</v>
      </c>
      <c r="J167" s="86" t="n">
        <f aca="false">(I167-G167)*H167*F167</f>
        <v>-15900</v>
      </c>
    </row>
    <row r="168" customFormat="false" ht="12.75" hidden="false" customHeight="false" outlineLevel="0" collapsed="false">
      <c r="A168" s="81" t="n">
        <v>37221</v>
      </c>
      <c r="B168" s="81" t="s">
        <v>64</v>
      </c>
      <c r="D168" s="83"/>
      <c r="E168" s="23" t="n">
        <v>37377</v>
      </c>
      <c r="F168" s="83" t="n">
        <v>-50</v>
      </c>
      <c r="G168" s="87" t="n">
        <v>18</v>
      </c>
      <c r="H168" s="94" t="n">
        <f aca="false">VLOOKUP(E168,'MWH Ref'!$A$5:$H$214,8,FALSE())</f>
        <v>392</v>
      </c>
      <c r="I168" s="95" t="n">
        <f aca="false">VLOOKUP(E168,'FWD Curves'!$A$3:$B$40,2,FALSE())</f>
        <v>18.8762448979592</v>
      </c>
      <c r="J168" s="86" t="n">
        <f aca="false">(I168-G168)*H168*F168</f>
        <v>-17174.4</v>
      </c>
    </row>
    <row r="169" customFormat="false" ht="12.75" hidden="false" customHeight="false" outlineLevel="0" collapsed="false">
      <c r="A169" s="81" t="n">
        <v>37222</v>
      </c>
      <c r="B169" s="81" t="s">
        <v>55</v>
      </c>
      <c r="C169" s="81" t="s">
        <v>56</v>
      </c>
      <c r="D169" s="83"/>
      <c r="E169" s="23" t="n">
        <v>37226</v>
      </c>
      <c r="F169" s="83" t="n">
        <v>-50</v>
      </c>
      <c r="G169" s="87" t="n">
        <v>15.75</v>
      </c>
      <c r="H169" s="94" t="n">
        <f aca="false">VLOOKUP(E169,'MWH Ref'!$A$5:$H$214,8,FALSE())</f>
        <v>424</v>
      </c>
      <c r="I169" s="95" t="n">
        <f aca="false">VLOOKUP(E169,'FWD Curves'!$A$3:$B$40,2,FALSE())</f>
        <v>16</v>
      </c>
      <c r="J169" s="86" t="n">
        <f aca="false">(I169-G169)*H169*F169</f>
        <v>-5300</v>
      </c>
    </row>
    <row r="170" customFormat="false" ht="12.75" hidden="false" customHeight="false" outlineLevel="0" collapsed="false">
      <c r="A170" s="81" t="n">
        <v>37222</v>
      </c>
      <c r="B170" s="81" t="s">
        <v>46</v>
      </c>
      <c r="C170" s="81" t="s">
        <v>54</v>
      </c>
      <c r="D170" s="83"/>
      <c r="E170" s="23" t="n">
        <v>37377</v>
      </c>
      <c r="F170" s="83" t="n">
        <v>-50</v>
      </c>
      <c r="G170" s="87" t="n">
        <v>18.5</v>
      </c>
      <c r="H170" s="94" t="n">
        <f aca="false">VLOOKUP(E170,'MWH Ref'!$A$5:$H$214,8,FALSE())</f>
        <v>392</v>
      </c>
      <c r="I170" s="95" t="n">
        <f aca="false">VLOOKUP(E170,'FWD Curves'!$A$3:$B$40,2,FALSE())</f>
        <v>18.8762448979592</v>
      </c>
      <c r="J170" s="86" t="n">
        <f aca="false">(I170-G170)*H170*F170</f>
        <v>-7374.40000000004</v>
      </c>
    </row>
    <row r="171" customFormat="false" ht="12.75" hidden="false" customHeight="false" outlineLevel="0" collapsed="false">
      <c r="A171" s="81" t="n">
        <v>37222</v>
      </c>
      <c r="B171" s="81" t="s">
        <v>46</v>
      </c>
      <c r="C171" s="81" t="s">
        <v>54</v>
      </c>
      <c r="D171" s="83"/>
      <c r="E171" s="23" t="n">
        <v>37257</v>
      </c>
      <c r="F171" s="83" t="n">
        <v>-50</v>
      </c>
      <c r="G171" s="87" t="n">
        <v>18.7</v>
      </c>
      <c r="H171" s="94" t="n">
        <f aca="false">VLOOKUP(E171,'MWH Ref'!$A$5:$H$214,8,FALSE())</f>
        <v>392</v>
      </c>
      <c r="I171" s="95" t="n">
        <f aca="false">VLOOKUP(E171,'FWD Curves'!$A$3:$B$40,2,FALSE())</f>
        <v>19.704</v>
      </c>
      <c r="J171" s="86" t="n">
        <f aca="false">(I171-G171)*H171*F171</f>
        <v>-19678.4</v>
      </c>
    </row>
    <row r="172" customFormat="false" ht="12.75" hidden="false" customHeight="false" outlineLevel="0" collapsed="false">
      <c r="A172" s="81" t="n">
        <v>37222</v>
      </c>
      <c r="B172" s="81" t="s">
        <v>46</v>
      </c>
      <c r="C172" s="81" t="s">
        <v>54</v>
      </c>
      <c r="D172" s="83"/>
      <c r="E172" s="23" t="n">
        <v>37288</v>
      </c>
      <c r="F172" s="83" t="n">
        <v>-50</v>
      </c>
      <c r="G172" s="87" t="n">
        <v>18.7</v>
      </c>
      <c r="H172" s="94" t="n">
        <f aca="false">VLOOKUP(E172,'MWH Ref'!$A$5:$H$214,8,FALSE())</f>
        <v>352</v>
      </c>
      <c r="I172" s="95" t="n">
        <f aca="false">VLOOKUP(E172,'FWD Curves'!$A$3:$B$40,2,FALSE())</f>
        <v>18.6985454545455</v>
      </c>
      <c r="J172" s="86" t="n">
        <f aca="false">(I172-G172)*H172*F172</f>
        <v>25.5999999999517</v>
      </c>
    </row>
    <row r="173" customFormat="false" ht="12.75" hidden="false" customHeight="false" outlineLevel="0" collapsed="false">
      <c r="A173" s="81" t="n">
        <v>37223</v>
      </c>
      <c r="B173" s="81" t="s">
        <v>46</v>
      </c>
      <c r="C173" s="81" t="s">
        <v>54</v>
      </c>
      <c r="D173" s="83"/>
      <c r="E173" s="23" t="n">
        <v>37438</v>
      </c>
      <c r="F173" s="83" t="n">
        <v>-50</v>
      </c>
      <c r="G173" s="87" t="n">
        <v>24.55</v>
      </c>
      <c r="H173" s="94" t="n">
        <f aca="false">VLOOKUP(E173,'MWH Ref'!$A$5:$H$214,8,FALSE())</f>
        <v>392</v>
      </c>
      <c r="I173" s="95" t="n">
        <f aca="false">VLOOKUP(E173,'FWD Curves'!$A$3:$B$40,2,FALSE())</f>
        <v>24.548</v>
      </c>
      <c r="J173" s="86" t="n">
        <f aca="false">(I173-G173)*H173*F173</f>
        <v>39.1999999999783</v>
      </c>
    </row>
    <row r="174" customFormat="false" ht="12.75" hidden="false" customHeight="false" outlineLevel="0" collapsed="false">
      <c r="A174" s="81" t="n">
        <v>37223</v>
      </c>
      <c r="B174" s="81" t="s">
        <v>46</v>
      </c>
      <c r="C174" s="81" t="s">
        <v>54</v>
      </c>
      <c r="D174" s="83"/>
      <c r="E174" s="23" t="n">
        <v>37469</v>
      </c>
      <c r="F174" s="83" t="n">
        <v>-50</v>
      </c>
      <c r="G174" s="87" t="n">
        <v>24.55</v>
      </c>
      <c r="H174" s="94" t="n">
        <f aca="false">VLOOKUP(E174,'MWH Ref'!$A$5:$H$214,8,FALSE())</f>
        <v>392</v>
      </c>
      <c r="I174" s="95" t="n">
        <f aca="false">VLOOKUP(E174,'FWD Curves'!$A$3:$B$40,2,FALSE())</f>
        <v>24.3120816326531</v>
      </c>
      <c r="J174" s="86" t="n">
        <f aca="false">(I174-G174)*H174*F174</f>
        <v>4663.19999999994</v>
      </c>
    </row>
    <row r="175" customFormat="false" ht="12.75" hidden="false" customHeight="false" outlineLevel="0" collapsed="false">
      <c r="A175" s="81" t="n">
        <v>37223</v>
      </c>
      <c r="B175" s="81" t="s">
        <v>46</v>
      </c>
      <c r="C175" s="81" t="s">
        <v>54</v>
      </c>
      <c r="D175" s="83"/>
      <c r="E175" s="23" t="n">
        <v>37408</v>
      </c>
      <c r="F175" s="83" t="n">
        <v>-50</v>
      </c>
      <c r="G175" s="87" t="n">
        <v>20.7</v>
      </c>
      <c r="H175" s="94" t="n">
        <f aca="false">VLOOKUP(E175,'MWH Ref'!$A$5:$H$214,8,FALSE())</f>
        <v>400</v>
      </c>
      <c r="I175" s="95" t="n">
        <f aca="false">VLOOKUP(E175,'FWD Curves'!$A$3:$B$40,2,FALSE())</f>
        <v>20.5758</v>
      </c>
      <c r="J175" s="86" t="n">
        <f aca="false">(I175-G175)*H175*F175</f>
        <v>2483.99999999997</v>
      </c>
    </row>
    <row r="176" customFormat="false" ht="12.75" hidden="false" customHeight="false" outlineLevel="0" collapsed="false">
      <c r="A176" s="81" t="n">
        <v>37223</v>
      </c>
      <c r="B176" s="81" t="s">
        <v>46</v>
      </c>
      <c r="C176" s="81" t="s">
        <v>54</v>
      </c>
      <c r="D176" s="83"/>
      <c r="E176" s="23" t="n">
        <v>37316</v>
      </c>
      <c r="F176" s="83" t="n">
        <v>-50</v>
      </c>
      <c r="G176" s="87" t="n">
        <v>18.35</v>
      </c>
      <c r="H176" s="94" t="n">
        <f aca="false">VLOOKUP(E176,'MWH Ref'!$A$5:$H$214,8,FALSE())</f>
        <v>408</v>
      </c>
      <c r="I176" s="95" t="n">
        <f aca="false">VLOOKUP(E176,'FWD Curves'!$A$3:$B$40,2,FALSE())</f>
        <v>18.5306274509804</v>
      </c>
      <c r="J176" s="86" t="n">
        <f aca="false">(I176-G176)*H176*F176</f>
        <v>-3684.8</v>
      </c>
    </row>
    <row r="177" customFormat="false" ht="12.75" hidden="false" customHeight="false" outlineLevel="0" collapsed="false">
      <c r="A177" s="81" t="n">
        <v>37223</v>
      </c>
      <c r="B177" s="81" t="s">
        <v>46</v>
      </c>
      <c r="C177" s="81" t="s">
        <v>54</v>
      </c>
      <c r="D177" s="83"/>
      <c r="E177" s="23" t="n">
        <v>37347</v>
      </c>
      <c r="F177" s="83" t="n">
        <v>-50</v>
      </c>
      <c r="G177" s="87" t="n">
        <v>18.35</v>
      </c>
      <c r="H177" s="94" t="n">
        <f aca="false">VLOOKUP(E177,'MWH Ref'!$A$5:$H$214,8,FALSE())</f>
        <v>368</v>
      </c>
      <c r="I177" s="95" t="n">
        <f aca="false">VLOOKUP(E177,'FWD Curves'!$A$3:$B$40,2,FALSE())</f>
        <v>17.8862608695652</v>
      </c>
      <c r="J177" s="86" t="n">
        <f aca="false">(I177-G177)*H177*F177</f>
        <v>8532.79999999998</v>
      </c>
    </row>
    <row r="178" customFormat="false" ht="12.75" hidden="false" customHeight="false" outlineLevel="0" collapsed="false">
      <c r="A178" s="81" t="n">
        <v>37223</v>
      </c>
      <c r="B178" s="81" t="s">
        <v>46</v>
      </c>
      <c r="C178" s="81" t="s">
        <v>54</v>
      </c>
      <c r="D178" s="83"/>
      <c r="E178" s="23" t="n">
        <v>37530</v>
      </c>
      <c r="F178" s="83" t="n">
        <v>-50</v>
      </c>
      <c r="G178" s="87" t="n">
        <v>19.3</v>
      </c>
      <c r="H178" s="94" t="n">
        <f aca="false">VLOOKUP(E178,'MWH Ref'!$A$5:$H$214,8,FALSE())</f>
        <v>376</v>
      </c>
      <c r="I178" s="95" t="n">
        <f aca="false">VLOOKUP(E178,'FWD Curves'!$A$3:$B$40,2,FALSE())</f>
        <v>18.3658510638298</v>
      </c>
      <c r="J178" s="86" t="n">
        <f aca="false">(I178-G178)*H178*F178</f>
        <v>17562</v>
      </c>
    </row>
    <row r="179" customFormat="false" ht="12.75" hidden="false" customHeight="false" outlineLevel="0" collapsed="false">
      <c r="A179" s="81" t="n">
        <v>37223</v>
      </c>
      <c r="B179" s="81" t="s">
        <v>46</v>
      </c>
      <c r="C179" s="81" t="s">
        <v>54</v>
      </c>
      <c r="D179" s="83"/>
      <c r="E179" s="23" t="n">
        <v>37561</v>
      </c>
      <c r="F179" s="83" t="n">
        <v>-50</v>
      </c>
      <c r="G179" s="87" t="n">
        <v>19.3</v>
      </c>
      <c r="H179" s="94" t="n">
        <f aca="false">VLOOKUP(E179,'MWH Ref'!$A$5:$H$214,8,FALSE())</f>
        <v>400</v>
      </c>
      <c r="I179" s="95" t="n">
        <f aca="false">VLOOKUP(E179,'FWD Curves'!$A$3:$B$40,2,FALSE())</f>
        <v>18.936</v>
      </c>
      <c r="J179" s="86" t="n">
        <f aca="false">(I179-G179)*H179*F179</f>
        <v>7279.99999999994</v>
      </c>
    </row>
    <row r="180" customFormat="false" ht="12.75" hidden="false" customHeight="false" outlineLevel="0" collapsed="false">
      <c r="A180" s="81" t="n">
        <v>37223</v>
      </c>
      <c r="B180" s="81" t="s">
        <v>46</v>
      </c>
      <c r="C180" s="81" t="s">
        <v>54</v>
      </c>
      <c r="D180" s="83"/>
      <c r="E180" s="23" t="n">
        <v>37591</v>
      </c>
      <c r="F180" s="83" t="n">
        <v>-50</v>
      </c>
      <c r="G180" s="87" t="n">
        <v>19.3</v>
      </c>
      <c r="H180" s="94" t="n">
        <f aca="false">VLOOKUP(E180,'MWH Ref'!$A$5:$H$214,8,FALSE())</f>
        <v>408</v>
      </c>
      <c r="I180" s="95" t="n">
        <f aca="false">VLOOKUP(E180,'FWD Curves'!$A$3:$B$40,2,FALSE())</f>
        <v>20.0168823529412</v>
      </c>
      <c r="J180" s="86" t="n">
        <f aca="false">(I180-G180)*H180*F180</f>
        <v>-14624.4</v>
      </c>
    </row>
    <row r="181" customFormat="false" ht="12.75" hidden="false" customHeight="false" outlineLevel="0" collapsed="false">
      <c r="A181" s="81" t="n">
        <v>37223</v>
      </c>
      <c r="B181" s="81" t="s">
        <v>46</v>
      </c>
      <c r="C181" s="81" t="s">
        <v>54</v>
      </c>
      <c r="D181" s="83"/>
      <c r="E181" s="23" t="n">
        <v>37500</v>
      </c>
      <c r="F181" s="83" t="n">
        <v>-50</v>
      </c>
      <c r="G181" s="87" t="n">
        <v>19.55</v>
      </c>
      <c r="H181" s="94" t="n">
        <f aca="false">VLOOKUP(E181,'MWH Ref'!$A$5:$H$214,8,FALSE())</f>
        <v>400</v>
      </c>
      <c r="I181" s="95" t="n">
        <f aca="false">VLOOKUP(E181,'FWD Curves'!$A$3:$B$40,2,FALSE())</f>
        <v>19.27988</v>
      </c>
      <c r="J181" s="86" t="n">
        <f aca="false">(I181-G181)*H181*F181</f>
        <v>5402.39999999997</v>
      </c>
    </row>
    <row r="182" customFormat="false" ht="12.75" hidden="false" customHeight="false" outlineLevel="0" collapsed="false">
      <c r="D182" s="83"/>
    </row>
    <row r="183" customFormat="false" ht="12.75" hidden="false" customHeight="false" outlineLevel="0" collapsed="false">
      <c r="D183" s="83"/>
    </row>
    <row r="184" customFormat="false" ht="12.75" hidden="false" customHeight="false" outlineLevel="0" collapsed="false">
      <c r="D184" s="83"/>
    </row>
    <row r="185" customFormat="false" ht="12.75" hidden="false" customHeight="false" outlineLevel="0" collapsed="false">
      <c r="D185" s="83"/>
    </row>
    <row r="186" customFormat="false" ht="12.75" hidden="false" customHeight="false" outlineLevel="0" collapsed="false">
      <c r="D186" s="83"/>
    </row>
    <row r="187" customFormat="false" ht="12.75" hidden="false" customHeight="false" outlineLevel="0" collapsed="false">
      <c r="D187" s="83"/>
    </row>
    <row r="188" customFormat="false" ht="12.75" hidden="false" customHeight="false" outlineLevel="0" collapsed="false">
      <c r="D188" s="83"/>
    </row>
    <row r="189" customFormat="false" ht="12.75" hidden="false" customHeight="false" outlineLevel="0" collapsed="false">
      <c r="D189" s="83"/>
    </row>
    <row r="190" customFormat="false" ht="12.75" hidden="false" customHeight="false" outlineLevel="0" collapsed="false">
      <c r="D190" s="83"/>
    </row>
    <row r="191" customFormat="false" ht="12.75" hidden="false" customHeight="false" outlineLevel="0" collapsed="false">
      <c r="D191" s="83"/>
    </row>
    <row r="192" customFormat="false" ht="12.75" hidden="false" customHeight="false" outlineLevel="0" collapsed="false">
      <c r="D192" s="83"/>
    </row>
    <row r="193" customFormat="false" ht="12.75" hidden="false" customHeight="false" outlineLevel="0" collapsed="false">
      <c r="D193" s="83"/>
    </row>
    <row r="194" customFormat="false" ht="12.75" hidden="false" customHeight="false" outlineLevel="0" collapsed="false">
      <c r="D194" s="83"/>
    </row>
    <row r="195" customFormat="false" ht="12.75" hidden="false" customHeight="false" outlineLevel="0" collapsed="false">
      <c r="D195" s="83"/>
    </row>
    <row r="196" customFormat="false" ht="12.75" hidden="false" customHeight="false" outlineLevel="0" collapsed="false">
      <c r="D196" s="83"/>
    </row>
    <row r="197" customFormat="false" ht="12.75" hidden="false" customHeight="false" outlineLevel="0" collapsed="false">
      <c r="D197" s="83"/>
    </row>
    <row r="198" customFormat="false" ht="12.75" hidden="false" customHeight="false" outlineLevel="0" collapsed="false">
      <c r="D198" s="83"/>
    </row>
    <row r="199" customFormat="false" ht="12.75" hidden="false" customHeight="false" outlineLevel="0" collapsed="false">
      <c r="D199" s="83"/>
    </row>
    <row r="200" customFormat="false" ht="12.75" hidden="false" customHeight="false" outlineLevel="0" collapsed="false">
      <c r="D200" s="83"/>
    </row>
    <row r="201" customFormat="false" ht="12.75" hidden="false" customHeight="false" outlineLevel="0" collapsed="false">
      <c r="D201" s="83"/>
    </row>
    <row r="202" customFormat="false" ht="12.75" hidden="false" customHeight="false" outlineLevel="0" collapsed="false">
      <c r="D202" s="83"/>
    </row>
    <row r="203" customFormat="false" ht="12.75" hidden="false" customHeight="false" outlineLevel="0" collapsed="false">
      <c r="D203" s="83"/>
    </row>
    <row r="204" customFormat="false" ht="12.75" hidden="false" customHeight="false" outlineLevel="0" collapsed="false">
      <c r="D204" s="83"/>
    </row>
    <row r="205" customFormat="false" ht="12.75" hidden="false" customHeight="false" outlineLevel="0" collapsed="false">
      <c r="D205" s="83"/>
    </row>
    <row r="206" customFormat="false" ht="12.75" hidden="false" customHeight="false" outlineLevel="0" collapsed="false">
      <c r="D206" s="83"/>
    </row>
    <row r="207" customFormat="false" ht="12.75" hidden="false" customHeight="false" outlineLevel="0" collapsed="false">
      <c r="D207" s="83"/>
    </row>
    <row r="208" customFormat="false" ht="12.75" hidden="false" customHeight="false" outlineLevel="0" collapsed="false">
      <c r="D208" s="83"/>
    </row>
    <row r="209" customFormat="false" ht="12.75" hidden="false" customHeight="false" outlineLevel="0" collapsed="false">
      <c r="D209" s="83"/>
    </row>
    <row r="210" customFormat="false" ht="12.75" hidden="false" customHeight="false" outlineLevel="0" collapsed="false">
      <c r="D210" s="83"/>
    </row>
    <row r="211" customFormat="false" ht="12.75" hidden="false" customHeight="false" outlineLevel="0" collapsed="false">
      <c r="D211" s="83"/>
    </row>
    <row r="212" customFormat="false" ht="12.75" hidden="false" customHeight="false" outlineLevel="0" collapsed="false">
      <c r="D212" s="83"/>
    </row>
    <row r="213" customFormat="false" ht="12.75" hidden="false" customHeight="false" outlineLevel="0" collapsed="false">
      <c r="D213" s="83"/>
    </row>
    <row r="214" customFormat="false" ht="12.75" hidden="false" customHeight="false" outlineLevel="0" collapsed="false">
      <c r="D214" s="83"/>
    </row>
    <row r="215" customFormat="false" ht="12.75" hidden="false" customHeight="false" outlineLevel="0" collapsed="false">
      <c r="D215" s="83"/>
    </row>
    <row r="216" customFormat="false" ht="12.75" hidden="false" customHeight="false" outlineLevel="0" collapsed="false">
      <c r="D216" s="83"/>
    </row>
    <row r="217" customFormat="false" ht="12.75" hidden="false" customHeight="false" outlineLevel="0" collapsed="false">
      <c r="D217" s="83"/>
    </row>
    <row r="218" customFormat="false" ht="12.75" hidden="false" customHeight="false" outlineLevel="0" collapsed="false">
      <c r="D218" s="83"/>
    </row>
    <row r="219" customFormat="false" ht="12.75" hidden="false" customHeight="false" outlineLevel="0" collapsed="false">
      <c r="D219" s="83"/>
    </row>
    <row r="220" customFormat="false" ht="12.75" hidden="false" customHeight="false" outlineLevel="0" collapsed="false">
      <c r="D220" s="83"/>
    </row>
    <row r="221" customFormat="false" ht="12.75" hidden="false" customHeight="false" outlineLevel="0" collapsed="false">
      <c r="D221" s="83"/>
    </row>
    <row r="222" customFormat="false" ht="12.75" hidden="false" customHeight="false" outlineLevel="0" collapsed="false">
      <c r="D222" s="83"/>
    </row>
    <row r="223" customFormat="false" ht="12.75" hidden="false" customHeight="false" outlineLevel="0" collapsed="false">
      <c r="D223" s="83"/>
    </row>
    <row r="224" customFormat="false" ht="12.75" hidden="false" customHeight="false" outlineLevel="0" collapsed="false">
      <c r="D224" s="83"/>
    </row>
    <row r="225" customFormat="false" ht="12.75" hidden="false" customHeight="false" outlineLevel="0" collapsed="false">
      <c r="D225" s="83"/>
    </row>
    <row r="226" customFormat="false" ht="12.75" hidden="false" customHeight="false" outlineLevel="0" collapsed="false">
      <c r="D226" s="83"/>
    </row>
    <row r="227" customFormat="false" ht="12.75" hidden="false" customHeight="false" outlineLevel="0" collapsed="false">
      <c r="D227" s="83"/>
    </row>
    <row r="228" customFormat="false" ht="12.75" hidden="false" customHeight="false" outlineLevel="0" collapsed="false">
      <c r="D228" s="83"/>
    </row>
    <row r="229" customFormat="false" ht="12.75" hidden="false" customHeight="false" outlineLevel="0" collapsed="false">
      <c r="D229" s="83"/>
    </row>
    <row r="230" customFormat="false" ht="12.75" hidden="false" customHeight="false" outlineLevel="0" collapsed="false">
      <c r="D230" s="83"/>
    </row>
    <row r="231" customFormat="false" ht="12.75" hidden="false" customHeight="false" outlineLevel="0" collapsed="false">
      <c r="D231" s="83"/>
    </row>
    <row r="232" customFormat="false" ht="12.75" hidden="false" customHeight="false" outlineLevel="0" collapsed="false">
      <c r="D232" s="83"/>
    </row>
    <row r="233" customFormat="false" ht="12.75" hidden="false" customHeight="false" outlineLevel="0" collapsed="false">
      <c r="D233" s="83"/>
    </row>
    <row r="234" customFormat="false" ht="12.75" hidden="false" customHeight="false" outlineLevel="0" collapsed="false">
      <c r="D234" s="83"/>
    </row>
    <row r="235" customFormat="false" ht="12.75" hidden="false" customHeight="false" outlineLevel="0" collapsed="false">
      <c r="D235" s="83"/>
    </row>
    <row r="236" customFormat="false" ht="12.75" hidden="false" customHeight="false" outlineLevel="0" collapsed="false">
      <c r="D236" s="83"/>
    </row>
    <row r="237" customFormat="false" ht="12.75" hidden="false" customHeight="false" outlineLevel="0" collapsed="false">
      <c r="D237" s="83"/>
    </row>
    <row r="238" customFormat="false" ht="12.75" hidden="false" customHeight="false" outlineLevel="0" collapsed="false">
      <c r="D238" s="83"/>
    </row>
    <row r="239" customFormat="false" ht="12.75" hidden="false" customHeight="false" outlineLevel="0" collapsed="false">
      <c r="D239" s="83"/>
    </row>
    <row r="240" customFormat="false" ht="12.75" hidden="false" customHeight="false" outlineLevel="0" collapsed="false">
      <c r="D240" s="83"/>
    </row>
    <row r="241" customFormat="false" ht="12.75" hidden="false" customHeight="false" outlineLevel="0" collapsed="false">
      <c r="D241" s="83"/>
    </row>
    <row r="242" customFormat="false" ht="12.75" hidden="false" customHeight="false" outlineLevel="0" collapsed="false">
      <c r="D242" s="83"/>
    </row>
    <row r="243" customFormat="false" ht="12.75" hidden="false" customHeight="false" outlineLevel="0" collapsed="false">
      <c r="D243" s="83"/>
    </row>
    <row r="244" customFormat="false" ht="12.75" hidden="false" customHeight="false" outlineLevel="0" collapsed="false">
      <c r="D244" s="83"/>
    </row>
    <row r="245" customFormat="false" ht="12.75" hidden="false" customHeight="false" outlineLevel="0" collapsed="false">
      <c r="D245" s="83"/>
    </row>
    <row r="246" customFormat="false" ht="12.75" hidden="false" customHeight="false" outlineLevel="0" collapsed="false">
      <c r="D246" s="83"/>
    </row>
    <row r="247" customFormat="false" ht="12.75" hidden="false" customHeight="false" outlineLevel="0" collapsed="false">
      <c r="D247" s="83"/>
    </row>
    <row r="248" customFormat="false" ht="12.75" hidden="false" customHeight="false" outlineLevel="0" collapsed="false">
      <c r="D248" s="83"/>
    </row>
    <row r="249" customFormat="false" ht="12.75" hidden="false" customHeight="false" outlineLevel="0" collapsed="false">
      <c r="D249" s="83"/>
    </row>
    <row r="250" customFormat="false" ht="12.75" hidden="false" customHeight="false" outlineLevel="0" collapsed="false">
      <c r="D250" s="83"/>
    </row>
    <row r="251" customFormat="false" ht="12.75" hidden="false" customHeight="false" outlineLevel="0" collapsed="false">
      <c r="D251" s="83"/>
    </row>
    <row r="252" customFormat="false" ht="12.75" hidden="false" customHeight="false" outlineLevel="0" collapsed="false">
      <c r="D252" s="83"/>
    </row>
    <row r="253" customFormat="false" ht="12.75" hidden="false" customHeight="false" outlineLevel="0" collapsed="false">
      <c r="D253" s="83"/>
    </row>
    <row r="254" customFormat="false" ht="12.75" hidden="false" customHeight="false" outlineLevel="0" collapsed="false">
      <c r="D254" s="83"/>
    </row>
    <row r="255" customFormat="false" ht="12.75" hidden="false" customHeight="false" outlineLevel="0" collapsed="false">
      <c r="D255" s="83"/>
    </row>
    <row r="256" customFormat="false" ht="12.75" hidden="false" customHeight="false" outlineLevel="0" collapsed="false">
      <c r="D256" s="83"/>
    </row>
    <row r="257" customFormat="false" ht="12.75" hidden="false" customHeight="false" outlineLevel="0" collapsed="false">
      <c r="D257" s="83"/>
    </row>
    <row r="258" customFormat="false" ht="12.75" hidden="false" customHeight="false" outlineLevel="0" collapsed="false">
      <c r="D258" s="83"/>
    </row>
    <row r="259" customFormat="false" ht="12.75" hidden="false" customHeight="false" outlineLevel="0" collapsed="false">
      <c r="D259" s="83"/>
    </row>
    <row r="260" customFormat="false" ht="12.75" hidden="false" customHeight="false" outlineLevel="0" collapsed="false">
      <c r="D260" s="83"/>
    </row>
    <row r="261" customFormat="false" ht="12.75" hidden="false" customHeight="false" outlineLevel="0" collapsed="false">
      <c r="D261" s="83"/>
    </row>
    <row r="262" customFormat="false" ht="12.75" hidden="false" customHeight="false" outlineLevel="0" collapsed="false">
      <c r="D262" s="83"/>
    </row>
    <row r="263" customFormat="false" ht="12.75" hidden="false" customHeight="false" outlineLevel="0" collapsed="false">
      <c r="D263" s="83"/>
    </row>
    <row r="264" customFormat="false" ht="12.75" hidden="false" customHeight="false" outlineLevel="0" collapsed="false">
      <c r="D264" s="83"/>
    </row>
    <row r="265" customFormat="false" ht="12.75" hidden="false" customHeight="false" outlineLevel="0" collapsed="false">
      <c r="D265" s="83"/>
    </row>
    <row r="266" customFormat="false" ht="12.75" hidden="false" customHeight="false" outlineLevel="0" collapsed="false">
      <c r="D266" s="83"/>
    </row>
    <row r="267" customFormat="false" ht="12.75" hidden="false" customHeight="false" outlineLevel="0" collapsed="false">
      <c r="D267" s="83"/>
    </row>
    <row r="268" customFormat="false" ht="12.75" hidden="false" customHeight="false" outlineLevel="0" collapsed="false">
      <c r="D268" s="83"/>
    </row>
    <row r="269" customFormat="false" ht="12.75" hidden="false" customHeight="false" outlineLevel="0" collapsed="false">
      <c r="D269" s="83"/>
    </row>
    <row r="270" customFormat="false" ht="12.75" hidden="false" customHeight="false" outlineLevel="0" collapsed="false">
      <c r="D270" s="83"/>
    </row>
    <row r="271" customFormat="false" ht="12.75" hidden="false" customHeight="false" outlineLevel="0" collapsed="false">
      <c r="D271" s="83"/>
    </row>
    <row r="272" customFormat="false" ht="12.75" hidden="false" customHeight="false" outlineLevel="0" collapsed="false">
      <c r="D272" s="83"/>
    </row>
    <row r="273" customFormat="false" ht="12.75" hidden="false" customHeight="false" outlineLevel="0" collapsed="false">
      <c r="D273" s="83"/>
    </row>
    <row r="274" customFormat="false" ht="12.75" hidden="false" customHeight="false" outlineLevel="0" collapsed="false">
      <c r="D274" s="83"/>
    </row>
    <row r="275" customFormat="false" ht="12.75" hidden="false" customHeight="false" outlineLevel="0" collapsed="false">
      <c r="D275" s="83"/>
    </row>
    <row r="276" customFormat="false" ht="12.75" hidden="false" customHeight="false" outlineLevel="0" collapsed="false">
      <c r="D276" s="83"/>
    </row>
    <row r="277" customFormat="false" ht="12.75" hidden="false" customHeight="false" outlineLevel="0" collapsed="false">
      <c r="D277" s="83"/>
    </row>
    <row r="278" customFormat="false" ht="12.75" hidden="false" customHeight="false" outlineLevel="0" collapsed="false">
      <c r="D278" s="83"/>
    </row>
    <row r="279" customFormat="false" ht="12.75" hidden="false" customHeight="false" outlineLevel="0" collapsed="false">
      <c r="D279" s="83"/>
    </row>
    <row r="280" customFormat="false" ht="12.75" hidden="false" customHeight="false" outlineLevel="0" collapsed="false">
      <c r="D280" s="83"/>
    </row>
    <row r="281" customFormat="false" ht="12.75" hidden="false" customHeight="false" outlineLevel="0" collapsed="false">
      <c r="D281" s="83"/>
    </row>
    <row r="282" customFormat="false" ht="12.75" hidden="false" customHeight="false" outlineLevel="0" collapsed="false">
      <c r="D282" s="83"/>
    </row>
    <row r="283" customFormat="false" ht="12.75" hidden="false" customHeight="false" outlineLevel="0" collapsed="false">
      <c r="D283" s="83"/>
    </row>
    <row r="284" customFormat="false" ht="12.75" hidden="false" customHeight="false" outlineLevel="0" collapsed="false">
      <c r="D284" s="83"/>
    </row>
    <row r="285" customFormat="false" ht="12.75" hidden="false" customHeight="false" outlineLevel="0" collapsed="false">
      <c r="D285" s="83"/>
    </row>
    <row r="286" customFormat="false" ht="12.75" hidden="false" customHeight="false" outlineLevel="0" collapsed="false">
      <c r="D286" s="83"/>
    </row>
    <row r="287" customFormat="false" ht="12.75" hidden="false" customHeight="false" outlineLevel="0" collapsed="false">
      <c r="D287" s="83"/>
    </row>
    <row r="288" customFormat="false" ht="12.75" hidden="false" customHeight="false" outlineLevel="0" collapsed="false">
      <c r="D288" s="83"/>
    </row>
    <row r="289" customFormat="false" ht="12.75" hidden="false" customHeight="false" outlineLevel="0" collapsed="false">
      <c r="D289" s="83"/>
    </row>
    <row r="290" customFormat="false" ht="12.75" hidden="false" customHeight="false" outlineLevel="0" collapsed="false">
      <c r="D290" s="83"/>
    </row>
    <row r="291" customFormat="false" ht="12.75" hidden="false" customHeight="false" outlineLevel="0" collapsed="false">
      <c r="D291" s="83"/>
    </row>
    <row r="292" customFormat="false" ht="12.75" hidden="false" customHeight="false" outlineLevel="0" collapsed="false">
      <c r="D292" s="83"/>
    </row>
    <row r="293" customFormat="false" ht="12.75" hidden="false" customHeight="false" outlineLevel="0" collapsed="false">
      <c r="D293" s="83"/>
    </row>
    <row r="294" customFormat="false" ht="12.75" hidden="false" customHeight="false" outlineLevel="0" collapsed="false">
      <c r="D294" s="83"/>
    </row>
    <row r="295" customFormat="false" ht="12.75" hidden="false" customHeight="false" outlineLevel="0" collapsed="false">
      <c r="D295" s="83"/>
    </row>
    <row r="296" customFormat="false" ht="12.75" hidden="false" customHeight="false" outlineLevel="0" collapsed="false">
      <c r="D296" s="83"/>
    </row>
    <row r="297" customFormat="false" ht="12.75" hidden="false" customHeight="false" outlineLevel="0" collapsed="false">
      <c r="D297" s="83"/>
    </row>
    <row r="298" customFormat="false" ht="12.75" hidden="false" customHeight="false" outlineLevel="0" collapsed="false">
      <c r="D298" s="83"/>
    </row>
    <row r="299" customFormat="false" ht="12.75" hidden="false" customHeight="false" outlineLevel="0" collapsed="false">
      <c r="D299" s="83"/>
    </row>
    <row r="300" customFormat="false" ht="12.75" hidden="false" customHeight="false" outlineLevel="0" collapsed="false">
      <c r="D300" s="83"/>
    </row>
    <row r="301" customFormat="false" ht="12.75" hidden="false" customHeight="false" outlineLevel="0" collapsed="false">
      <c r="D301" s="83"/>
    </row>
    <row r="302" customFormat="false" ht="12.75" hidden="false" customHeight="false" outlineLevel="0" collapsed="false">
      <c r="D302" s="83"/>
    </row>
    <row r="303" customFormat="false" ht="12.75" hidden="false" customHeight="false" outlineLevel="0" collapsed="false">
      <c r="D303" s="83"/>
    </row>
    <row r="304" customFormat="false" ht="12.75" hidden="false" customHeight="false" outlineLevel="0" collapsed="false">
      <c r="D304" s="83"/>
    </row>
    <row r="305" customFormat="false" ht="12.75" hidden="false" customHeight="false" outlineLevel="0" collapsed="false">
      <c r="D305" s="83"/>
    </row>
    <row r="306" customFormat="false" ht="12.75" hidden="false" customHeight="false" outlineLevel="0" collapsed="false">
      <c r="D306" s="83"/>
    </row>
    <row r="307" customFormat="false" ht="12.75" hidden="false" customHeight="false" outlineLevel="0" collapsed="false">
      <c r="D307" s="83"/>
    </row>
    <row r="308" customFormat="false" ht="12.75" hidden="false" customHeight="false" outlineLevel="0" collapsed="false">
      <c r="D308" s="83"/>
    </row>
    <row r="309" customFormat="false" ht="12.75" hidden="false" customHeight="false" outlineLevel="0" collapsed="false">
      <c r="D309" s="83"/>
    </row>
    <row r="310" customFormat="false" ht="12.75" hidden="false" customHeight="false" outlineLevel="0" collapsed="false">
      <c r="D310" s="83"/>
    </row>
    <row r="311" customFormat="false" ht="12.75" hidden="false" customHeight="false" outlineLevel="0" collapsed="false">
      <c r="D311" s="83"/>
    </row>
    <row r="312" customFormat="false" ht="12.75" hidden="false" customHeight="false" outlineLevel="0" collapsed="false">
      <c r="D312" s="83"/>
    </row>
    <row r="313" customFormat="false" ht="12.75" hidden="false" customHeight="false" outlineLevel="0" collapsed="false">
      <c r="D313" s="83"/>
    </row>
    <row r="314" customFormat="false" ht="12.75" hidden="false" customHeight="false" outlineLevel="0" collapsed="false">
      <c r="D314" s="83"/>
    </row>
    <row r="315" customFormat="false" ht="12.75" hidden="false" customHeight="false" outlineLevel="0" collapsed="false">
      <c r="D315" s="83"/>
    </row>
    <row r="316" customFormat="false" ht="12.75" hidden="false" customHeight="false" outlineLevel="0" collapsed="false">
      <c r="D316" s="83"/>
    </row>
    <row r="317" customFormat="false" ht="12.75" hidden="false" customHeight="false" outlineLevel="0" collapsed="false">
      <c r="D317" s="83"/>
    </row>
    <row r="318" customFormat="false" ht="12.75" hidden="false" customHeight="false" outlineLevel="0" collapsed="false">
      <c r="D318" s="83"/>
    </row>
    <row r="319" customFormat="false" ht="12.75" hidden="false" customHeight="false" outlineLevel="0" collapsed="false">
      <c r="D319" s="83"/>
    </row>
    <row r="320" customFormat="false" ht="12.75" hidden="false" customHeight="false" outlineLevel="0" collapsed="false">
      <c r="D320" s="83"/>
    </row>
    <row r="321" customFormat="false" ht="12.75" hidden="false" customHeight="false" outlineLevel="0" collapsed="false">
      <c r="D321" s="83"/>
    </row>
    <row r="322" customFormat="false" ht="12.75" hidden="false" customHeight="false" outlineLevel="0" collapsed="false">
      <c r="D322" s="83"/>
    </row>
    <row r="323" customFormat="false" ht="12.75" hidden="false" customHeight="false" outlineLevel="0" collapsed="false">
      <c r="D323" s="83"/>
    </row>
    <row r="324" customFormat="false" ht="12.75" hidden="false" customHeight="false" outlineLevel="0" collapsed="false">
      <c r="D324" s="83"/>
    </row>
    <row r="325" customFormat="false" ht="12.75" hidden="false" customHeight="false" outlineLevel="0" collapsed="false">
      <c r="D325" s="83"/>
    </row>
    <row r="326" customFormat="false" ht="12.75" hidden="false" customHeight="false" outlineLevel="0" collapsed="false">
      <c r="D326" s="83"/>
    </row>
    <row r="327" customFormat="false" ht="12.75" hidden="false" customHeight="false" outlineLevel="0" collapsed="false">
      <c r="D327" s="83"/>
    </row>
    <row r="328" customFormat="false" ht="12.75" hidden="false" customHeight="false" outlineLevel="0" collapsed="false">
      <c r="D328" s="83"/>
    </row>
    <row r="329" customFormat="false" ht="12.75" hidden="false" customHeight="false" outlineLevel="0" collapsed="false">
      <c r="D329" s="83"/>
    </row>
    <row r="330" customFormat="false" ht="12.75" hidden="false" customHeight="false" outlineLevel="0" collapsed="false">
      <c r="D330" s="83"/>
    </row>
    <row r="331" customFormat="false" ht="12.75" hidden="false" customHeight="false" outlineLevel="0" collapsed="false">
      <c r="D331" s="83"/>
    </row>
    <row r="332" customFormat="false" ht="12.75" hidden="false" customHeight="false" outlineLevel="0" collapsed="false">
      <c r="D332" s="83"/>
    </row>
    <row r="333" customFormat="false" ht="12.75" hidden="false" customHeight="false" outlineLevel="0" collapsed="false">
      <c r="D333" s="83"/>
    </row>
    <row r="334" customFormat="false" ht="12.75" hidden="false" customHeight="false" outlineLevel="0" collapsed="false">
      <c r="D334" s="83"/>
    </row>
    <row r="335" customFormat="false" ht="12.75" hidden="false" customHeight="false" outlineLevel="0" collapsed="false">
      <c r="D335" s="83"/>
    </row>
    <row r="336" customFormat="false" ht="12.75" hidden="false" customHeight="false" outlineLevel="0" collapsed="false">
      <c r="D336" s="83"/>
    </row>
    <row r="337" customFormat="false" ht="12.75" hidden="false" customHeight="false" outlineLevel="0" collapsed="false">
      <c r="D337" s="83"/>
    </row>
    <row r="338" customFormat="false" ht="12.75" hidden="false" customHeight="false" outlineLevel="0" collapsed="false">
      <c r="D338" s="83"/>
    </row>
    <row r="339" customFormat="false" ht="12.75" hidden="false" customHeight="false" outlineLevel="0" collapsed="false">
      <c r="D339" s="83"/>
    </row>
    <row r="340" customFormat="false" ht="12.75" hidden="false" customHeight="false" outlineLevel="0" collapsed="false">
      <c r="D340" s="83"/>
    </row>
    <row r="341" customFormat="false" ht="12.75" hidden="false" customHeight="false" outlineLevel="0" collapsed="false">
      <c r="D341" s="83"/>
    </row>
    <row r="342" customFormat="false" ht="12.75" hidden="false" customHeight="false" outlineLevel="0" collapsed="false">
      <c r="D342" s="83"/>
    </row>
    <row r="343" customFormat="false" ht="12.75" hidden="false" customHeight="false" outlineLevel="0" collapsed="false">
      <c r="D343" s="83"/>
    </row>
    <row r="344" customFormat="false" ht="12.75" hidden="false" customHeight="false" outlineLevel="0" collapsed="false">
      <c r="D344" s="83"/>
    </row>
    <row r="345" customFormat="false" ht="12.75" hidden="false" customHeight="false" outlineLevel="0" collapsed="false">
      <c r="D345" s="83"/>
    </row>
    <row r="346" customFormat="false" ht="12.75" hidden="false" customHeight="false" outlineLevel="0" collapsed="false">
      <c r="D346" s="83"/>
    </row>
    <row r="347" customFormat="false" ht="12.75" hidden="false" customHeight="false" outlineLevel="0" collapsed="false">
      <c r="D347" s="83"/>
    </row>
    <row r="348" customFormat="false" ht="12.75" hidden="false" customHeight="false" outlineLevel="0" collapsed="false">
      <c r="D348" s="83"/>
    </row>
    <row r="349" customFormat="false" ht="12.75" hidden="false" customHeight="false" outlineLevel="0" collapsed="false">
      <c r="D349" s="83"/>
    </row>
    <row r="350" customFormat="false" ht="12.75" hidden="false" customHeight="false" outlineLevel="0" collapsed="false">
      <c r="D350" s="83"/>
    </row>
    <row r="351" customFormat="false" ht="12.75" hidden="false" customHeight="false" outlineLevel="0" collapsed="false">
      <c r="D351" s="83"/>
    </row>
    <row r="352" customFormat="false" ht="12.75" hidden="false" customHeight="false" outlineLevel="0" collapsed="false">
      <c r="D352" s="83"/>
    </row>
    <row r="353" customFormat="false" ht="12.75" hidden="false" customHeight="false" outlineLevel="0" collapsed="false">
      <c r="D353" s="83"/>
    </row>
    <row r="354" customFormat="false" ht="12.75" hidden="false" customHeight="false" outlineLevel="0" collapsed="false">
      <c r="D354" s="83"/>
    </row>
    <row r="355" customFormat="false" ht="12.75" hidden="false" customHeight="false" outlineLevel="0" collapsed="false">
      <c r="D355" s="83"/>
    </row>
    <row r="356" customFormat="false" ht="12.75" hidden="false" customHeight="false" outlineLevel="0" collapsed="false">
      <c r="D356" s="83"/>
    </row>
    <row r="357" customFormat="false" ht="12.75" hidden="false" customHeight="false" outlineLevel="0" collapsed="false">
      <c r="D357" s="83"/>
    </row>
    <row r="358" customFormat="false" ht="12.75" hidden="false" customHeight="false" outlineLevel="0" collapsed="false">
      <c r="D358" s="83"/>
    </row>
    <row r="359" customFormat="false" ht="12.75" hidden="false" customHeight="false" outlineLevel="0" collapsed="false">
      <c r="D359" s="83"/>
    </row>
    <row r="360" customFormat="false" ht="12.75" hidden="false" customHeight="false" outlineLevel="0" collapsed="false">
      <c r="D360" s="83"/>
    </row>
    <row r="361" customFormat="false" ht="12.75" hidden="false" customHeight="false" outlineLevel="0" collapsed="false">
      <c r="D361" s="83"/>
    </row>
    <row r="362" customFormat="false" ht="12.75" hidden="false" customHeight="false" outlineLevel="0" collapsed="false">
      <c r="D362" s="83"/>
    </row>
    <row r="363" customFormat="false" ht="12.75" hidden="false" customHeight="false" outlineLevel="0" collapsed="false">
      <c r="D363" s="83"/>
    </row>
    <row r="364" customFormat="false" ht="12.75" hidden="false" customHeight="false" outlineLevel="0" collapsed="false">
      <c r="D364" s="83"/>
    </row>
    <row r="365" customFormat="false" ht="12.75" hidden="false" customHeight="false" outlineLevel="0" collapsed="false">
      <c r="D365" s="83"/>
    </row>
    <row r="366" customFormat="false" ht="12.75" hidden="false" customHeight="false" outlineLevel="0" collapsed="false">
      <c r="D366" s="83"/>
    </row>
    <row r="367" customFormat="false" ht="12.75" hidden="false" customHeight="false" outlineLevel="0" collapsed="false">
      <c r="D367" s="83"/>
    </row>
    <row r="368" customFormat="false" ht="12.75" hidden="false" customHeight="false" outlineLevel="0" collapsed="false">
      <c r="D368" s="83"/>
    </row>
    <row r="369" customFormat="false" ht="12.75" hidden="false" customHeight="false" outlineLevel="0" collapsed="false">
      <c r="D369" s="83"/>
    </row>
    <row r="370" customFormat="false" ht="12.75" hidden="false" customHeight="false" outlineLevel="0" collapsed="false">
      <c r="D370" s="83"/>
    </row>
    <row r="371" customFormat="false" ht="12.75" hidden="false" customHeight="false" outlineLevel="0" collapsed="false">
      <c r="D371" s="83"/>
    </row>
    <row r="372" customFormat="false" ht="12.75" hidden="false" customHeight="false" outlineLevel="0" collapsed="false">
      <c r="D372" s="83"/>
    </row>
    <row r="373" customFormat="false" ht="12.75" hidden="false" customHeight="false" outlineLevel="0" collapsed="false">
      <c r="D373" s="83"/>
    </row>
    <row r="374" customFormat="false" ht="12.75" hidden="false" customHeight="false" outlineLevel="0" collapsed="false">
      <c r="D374" s="83"/>
    </row>
    <row r="375" customFormat="false" ht="12.75" hidden="false" customHeight="false" outlineLevel="0" collapsed="false">
      <c r="D375" s="83"/>
    </row>
    <row r="376" customFormat="false" ht="12.75" hidden="false" customHeight="false" outlineLevel="0" collapsed="false">
      <c r="D376" s="83"/>
    </row>
    <row r="377" customFormat="false" ht="12.75" hidden="false" customHeight="false" outlineLevel="0" collapsed="false">
      <c r="D377" s="83"/>
    </row>
    <row r="378" customFormat="false" ht="12.75" hidden="false" customHeight="false" outlineLevel="0" collapsed="false">
      <c r="D378" s="83"/>
    </row>
    <row r="379" customFormat="false" ht="12.75" hidden="false" customHeight="false" outlineLevel="0" collapsed="false">
      <c r="D379" s="83"/>
    </row>
    <row r="380" customFormat="false" ht="12.75" hidden="false" customHeight="false" outlineLevel="0" collapsed="false">
      <c r="D380" s="83"/>
    </row>
    <row r="381" customFormat="false" ht="12.75" hidden="false" customHeight="false" outlineLevel="0" collapsed="false">
      <c r="D381" s="83"/>
    </row>
    <row r="382" customFormat="false" ht="12.75" hidden="false" customHeight="false" outlineLevel="0" collapsed="false">
      <c r="D382" s="83"/>
    </row>
    <row r="383" customFormat="false" ht="12.75" hidden="false" customHeight="false" outlineLevel="0" collapsed="false">
      <c r="D383" s="83"/>
    </row>
    <row r="384" customFormat="false" ht="12.75" hidden="false" customHeight="false" outlineLevel="0" collapsed="false">
      <c r="D384" s="83"/>
    </row>
    <row r="385" customFormat="false" ht="12.75" hidden="false" customHeight="false" outlineLevel="0" collapsed="false">
      <c r="D385" s="83"/>
    </row>
    <row r="386" customFormat="false" ht="12.75" hidden="false" customHeight="false" outlineLevel="0" collapsed="false">
      <c r="D386" s="83"/>
    </row>
    <row r="387" customFormat="false" ht="12.75" hidden="false" customHeight="false" outlineLevel="0" collapsed="false">
      <c r="D387" s="83"/>
    </row>
    <row r="388" customFormat="false" ht="12.75" hidden="false" customHeight="false" outlineLevel="0" collapsed="false">
      <c r="D388" s="83"/>
    </row>
    <row r="389" customFormat="false" ht="12.75" hidden="false" customHeight="false" outlineLevel="0" collapsed="false">
      <c r="D389" s="83"/>
    </row>
    <row r="390" customFormat="false" ht="12.75" hidden="false" customHeight="false" outlineLevel="0" collapsed="false">
      <c r="D390" s="83"/>
    </row>
    <row r="391" customFormat="false" ht="12.75" hidden="false" customHeight="false" outlineLevel="0" collapsed="false">
      <c r="D391" s="83"/>
    </row>
    <row r="392" customFormat="false" ht="12.75" hidden="false" customHeight="false" outlineLevel="0" collapsed="false">
      <c r="D392" s="83"/>
    </row>
    <row r="393" customFormat="false" ht="12.75" hidden="false" customHeight="false" outlineLevel="0" collapsed="false">
      <c r="D393" s="83"/>
    </row>
    <row r="394" customFormat="false" ht="12.75" hidden="false" customHeight="false" outlineLevel="0" collapsed="false">
      <c r="D394" s="83"/>
    </row>
    <row r="395" customFormat="false" ht="12.75" hidden="false" customHeight="false" outlineLevel="0" collapsed="false">
      <c r="D395" s="83"/>
    </row>
    <row r="396" customFormat="false" ht="12.75" hidden="false" customHeight="false" outlineLevel="0" collapsed="false">
      <c r="D396" s="83"/>
    </row>
    <row r="397" customFormat="false" ht="12.75" hidden="false" customHeight="false" outlineLevel="0" collapsed="false">
      <c r="D397" s="83"/>
    </row>
    <row r="398" customFormat="false" ht="12.75" hidden="false" customHeight="false" outlineLevel="0" collapsed="false">
      <c r="D398" s="83"/>
    </row>
    <row r="399" customFormat="false" ht="12.75" hidden="false" customHeight="false" outlineLevel="0" collapsed="false">
      <c r="D399" s="83"/>
    </row>
    <row r="400" customFormat="false" ht="12.75" hidden="false" customHeight="false" outlineLevel="0" collapsed="false">
      <c r="D400" s="83"/>
    </row>
    <row r="401" customFormat="false" ht="12.75" hidden="false" customHeight="false" outlineLevel="0" collapsed="false">
      <c r="D401" s="83"/>
    </row>
    <row r="402" customFormat="false" ht="12.75" hidden="false" customHeight="false" outlineLevel="0" collapsed="false">
      <c r="D402" s="83"/>
    </row>
    <row r="403" customFormat="false" ht="12.75" hidden="false" customHeight="false" outlineLevel="0" collapsed="false">
      <c r="D403" s="83"/>
    </row>
    <row r="404" customFormat="false" ht="12.75" hidden="false" customHeight="false" outlineLevel="0" collapsed="false">
      <c r="D404" s="83"/>
    </row>
    <row r="405" customFormat="false" ht="12.75" hidden="false" customHeight="false" outlineLevel="0" collapsed="false">
      <c r="D405" s="83"/>
    </row>
    <row r="406" customFormat="false" ht="12.75" hidden="false" customHeight="false" outlineLevel="0" collapsed="false">
      <c r="D406" s="83"/>
    </row>
    <row r="407" customFormat="false" ht="12.75" hidden="false" customHeight="false" outlineLevel="0" collapsed="false">
      <c r="D407" s="83"/>
    </row>
    <row r="408" customFormat="false" ht="12.75" hidden="false" customHeight="false" outlineLevel="0" collapsed="false">
      <c r="D408" s="83"/>
    </row>
    <row r="409" customFormat="false" ht="12.75" hidden="false" customHeight="false" outlineLevel="0" collapsed="false">
      <c r="D409" s="83"/>
    </row>
    <row r="410" customFormat="false" ht="12.75" hidden="false" customHeight="false" outlineLevel="0" collapsed="false">
      <c r="D410" s="83"/>
    </row>
    <row r="411" customFormat="false" ht="12.75" hidden="false" customHeight="false" outlineLevel="0" collapsed="false">
      <c r="D411" s="83"/>
    </row>
    <row r="412" customFormat="false" ht="12.75" hidden="false" customHeight="false" outlineLevel="0" collapsed="false">
      <c r="D412" s="83"/>
    </row>
    <row r="413" customFormat="false" ht="12.75" hidden="false" customHeight="false" outlineLevel="0" collapsed="false">
      <c r="D413" s="83"/>
    </row>
    <row r="414" customFormat="false" ht="12.75" hidden="false" customHeight="false" outlineLevel="0" collapsed="false">
      <c r="D414" s="83"/>
    </row>
    <row r="415" customFormat="false" ht="12.75" hidden="false" customHeight="false" outlineLevel="0" collapsed="false">
      <c r="D415" s="83"/>
    </row>
    <row r="416" customFormat="false" ht="12.75" hidden="false" customHeight="false" outlineLevel="0" collapsed="false">
      <c r="D416" s="83"/>
    </row>
    <row r="417" customFormat="false" ht="12.75" hidden="false" customHeight="false" outlineLevel="0" collapsed="false">
      <c r="D417" s="83"/>
    </row>
    <row r="418" customFormat="false" ht="12.75" hidden="false" customHeight="false" outlineLevel="0" collapsed="false">
      <c r="D418" s="83"/>
    </row>
    <row r="419" customFormat="false" ht="12.75" hidden="false" customHeight="false" outlineLevel="0" collapsed="false">
      <c r="D419" s="83"/>
    </row>
    <row r="420" customFormat="false" ht="12.75" hidden="false" customHeight="false" outlineLevel="0" collapsed="false">
      <c r="D420" s="83"/>
    </row>
    <row r="421" customFormat="false" ht="12.75" hidden="false" customHeight="false" outlineLevel="0" collapsed="false">
      <c r="D421" s="83"/>
    </row>
    <row r="422" customFormat="false" ht="12.75" hidden="false" customHeight="false" outlineLevel="0" collapsed="false">
      <c r="D422" s="83"/>
    </row>
    <row r="423" customFormat="false" ht="12.75" hidden="false" customHeight="false" outlineLevel="0" collapsed="false">
      <c r="D423" s="83"/>
    </row>
    <row r="424" customFormat="false" ht="12.75" hidden="false" customHeight="false" outlineLevel="0" collapsed="false">
      <c r="D424" s="83"/>
    </row>
    <row r="425" customFormat="false" ht="12.75" hidden="false" customHeight="false" outlineLevel="0" collapsed="false">
      <c r="D425" s="83"/>
    </row>
    <row r="426" customFormat="false" ht="12.75" hidden="false" customHeight="false" outlineLevel="0" collapsed="false">
      <c r="D426" s="83"/>
    </row>
    <row r="427" customFormat="false" ht="12.75" hidden="false" customHeight="false" outlineLevel="0" collapsed="false">
      <c r="D427" s="83"/>
    </row>
    <row r="428" customFormat="false" ht="12.75" hidden="false" customHeight="false" outlineLevel="0" collapsed="false">
      <c r="D428" s="83"/>
    </row>
    <row r="429" customFormat="false" ht="12.75" hidden="false" customHeight="false" outlineLevel="0" collapsed="false">
      <c r="D429" s="83"/>
    </row>
    <row r="430" customFormat="false" ht="12.75" hidden="false" customHeight="false" outlineLevel="0" collapsed="false">
      <c r="D430" s="83"/>
    </row>
    <row r="431" customFormat="false" ht="12.75" hidden="false" customHeight="false" outlineLevel="0" collapsed="false">
      <c r="D431" s="83"/>
    </row>
    <row r="432" customFormat="false" ht="12.75" hidden="false" customHeight="false" outlineLevel="0" collapsed="false">
      <c r="D432" s="83"/>
    </row>
    <row r="433" customFormat="false" ht="12.75" hidden="false" customHeight="false" outlineLevel="0" collapsed="false">
      <c r="D433" s="83"/>
    </row>
    <row r="434" customFormat="false" ht="12.75" hidden="false" customHeight="false" outlineLevel="0" collapsed="false">
      <c r="D434" s="83"/>
    </row>
    <row r="435" customFormat="false" ht="12.75" hidden="false" customHeight="false" outlineLevel="0" collapsed="false">
      <c r="D435" s="83"/>
    </row>
    <row r="436" customFormat="false" ht="12.75" hidden="false" customHeight="false" outlineLevel="0" collapsed="false">
      <c r="D436" s="83"/>
    </row>
    <row r="437" customFormat="false" ht="12.75" hidden="false" customHeight="false" outlineLevel="0" collapsed="false">
      <c r="D437" s="83"/>
    </row>
    <row r="438" customFormat="false" ht="12.75" hidden="false" customHeight="false" outlineLevel="0" collapsed="false">
      <c r="D438" s="83"/>
    </row>
    <row r="439" customFormat="false" ht="12.75" hidden="false" customHeight="false" outlineLevel="0" collapsed="false">
      <c r="D439" s="83"/>
    </row>
    <row r="440" customFormat="false" ht="12.75" hidden="false" customHeight="false" outlineLevel="0" collapsed="false">
      <c r="D440" s="83"/>
    </row>
    <row r="441" customFormat="false" ht="12.75" hidden="false" customHeight="false" outlineLevel="0" collapsed="false">
      <c r="D441" s="83"/>
    </row>
    <row r="442" customFormat="false" ht="12.75" hidden="false" customHeight="false" outlineLevel="0" collapsed="false">
      <c r="D442" s="83"/>
    </row>
    <row r="443" customFormat="false" ht="12.75" hidden="false" customHeight="false" outlineLevel="0" collapsed="false">
      <c r="D443" s="83"/>
    </row>
    <row r="444" customFormat="false" ht="12.75" hidden="false" customHeight="false" outlineLevel="0" collapsed="false">
      <c r="D444" s="83"/>
    </row>
    <row r="445" customFormat="false" ht="12.75" hidden="false" customHeight="false" outlineLevel="0" collapsed="false">
      <c r="D445" s="83"/>
    </row>
    <row r="446" customFormat="false" ht="12.75" hidden="false" customHeight="false" outlineLevel="0" collapsed="false">
      <c r="D446" s="83"/>
    </row>
    <row r="447" customFormat="false" ht="12.75" hidden="false" customHeight="false" outlineLevel="0" collapsed="false">
      <c r="D447" s="83"/>
    </row>
    <row r="448" customFormat="false" ht="12.75" hidden="false" customHeight="false" outlineLevel="0" collapsed="false">
      <c r="D448" s="83"/>
    </row>
    <row r="449" customFormat="false" ht="12.75" hidden="false" customHeight="false" outlineLevel="0" collapsed="false">
      <c r="D449" s="83"/>
    </row>
    <row r="450" customFormat="false" ht="12.75" hidden="false" customHeight="false" outlineLevel="0" collapsed="false">
      <c r="D450" s="83"/>
    </row>
    <row r="451" customFormat="false" ht="12.75" hidden="false" customHeight="false" outlineLevel="0" collapsed="false">
      <c r="D451" s="83"/>
    </row>
    <row r="452" customFormat="false" ht="12.75" hidden="false" customHeight="false" outlineLevel="0" collapsed="false">
      <c r="D452" s="83"/>
    </row>
    <row r="453" customFormat="false" ht="12.75" hidden="false" customHeight="false" outlineLevel="0" collapsed="false">
      <c r="D453" s="83"/>
    </row>
    <row r="454" customFormat="false" ht="12.75" hidden="false" customHeight="false" outlineLevel="0" collapsed="false">
      <c r="D454" s="83"/>
    </row>
    <row r="455" customFormat="false" ht="12.75" hidden="false" customHeight="false" outlineLevel="0" collapsed="false">
      <c r="D455" s="83"/>
    </row>
    <row r="456" customFormat="false" ht="12.75" hidden="false" customHeight="false" outlineLevel="0" collapsed="false">
      <c r="D456" s="83"/>
    </row>
    <row r="457" customFormat="false" ht="12.75" hidden="false" customHeight="false" outlineLevel="0" collapsed="false">
      <c r="D457" s="83"/>
    </row>
    <row r="458" customFormat="false" ht="12.75" hidden="false" customHeight="false" outlineLevel="0" collapsed="false">
      <c r="D458" s="83"/>
    </row>
    <row r="459" customFormat="false" ht="12.75" hidden="false" customHeight="false" outlineLevel="0" collapsed="false">
      <c r="D459" s="83"/>
    </row>
    <row r="460" customFormat="false" ht="12.75" hidden="false" customHeight="false" outlineLevel="0" collapsed="false">
      <c r="D460" s="83"/>
    </row>
    <row r="461" customFormat="false" ht="12.75" hidden="false" customHeight="false" outlineLevel="0" collapsed="false">
      <c r="D461" s="83"/>
    </row>
    <row r="462" customFormat="false" ht="12.75" hidden="false" customHeight="false" outlineLevel="0" collapsed="false">
      <c r="D462" s="83"/>
    </row>
    <row r="463" customFormat="false" ht="12.75" hidden="false" customHeight="false" outlineLevel="0" collapsed="false">
      <c r="D463" s="83"/>
    </row>
    <row r="464" customFormat="false" ht="12.75" hidden="false" customHeight="false" outlineLevel="0" collapsed="false">
      <c r="D464" s="83"/>
    </row>
    <row r="465" customFormat="false" ht="12.75" hidden="false" customHeight="false" outlineLevel="0" collapsed="false">
      <c r="D465" s="83"/>
    </row>
    <row r="466" customFormat="false" ht="12.75" hidden="false" customHeight="false" outlineLevel="0" collapsed="false">
      <c r="D466" s="83"/>
    </row>
    <row r="467" customFormat="false" ht="12.75" hidden="false" customHeight="false" outlineLevel="0" collapsed="false">
      <c r="D467" s="83"/>
    </row>
    <row r="468" customFormat="false" ht="12.75" hidden="false" customHeight="false" outlineLevel="0" collapsed="false">
      <c r="D468" s="83"/>
    </row>
    <row r="469" customFormat="false" ht="12.75" hidden="false" customHeight="false" outlineLevel="0" collapsed="false">
      <c r="D469" s="83"/>
    </row>
    <row r="470" customFormat="false" ht="12.75" hidden="false" customHeight="false" outlineLevel="0" collapsed="false">
      <c r="D470" s="83"/>
    </row>
    <row r="471" customFormat="false" ht="12.75" hidden="false" customHeight="false" outlineLevel="0" collapsed="false">
      <c r="D471" s="83"/>
    </row>
    <row r="472" customFormat="false" ht="12.75" hidden="false" customHeight="false" outlineLevel="0" collapsed="false">
      <c r="D472" s="83"/>
    </row>
    <row r="473" customFormat="false" ht="12.75" hidden="false" customHeight="false" outlineLevel="0" collapsed="false">
      <c r="D473" s="83"/>
    </row>
    <row r="474" customFormat="false" ht="12.75" hidden="false" customHeight="false" outlineLevel="0" collapsed="false">
      <c r="D474" s="83"/>
    </row>
    <row r="475" customFormat="false" ht="12.75" hidden="false" customHeight="false" outlineLevel="0" collapsed="false">
      <c r="D475" s="83"/>
    </row>
    <row r="476" customFormat="false" ht="12.75" hidden="false" customHeight="false" outlineLevel="0" collapsed="false">
      <c r="D476" s="83"/>
    </row>
    <row r="477" customFormat="false" ht="12.75" hidden="false" customHeight="false" outlineLevel="0" collapsed="false">
      <c r="D477" s="83"/>
    </row>
    <row r="478" customFormat="false" ht="12.75" hidden="false" customHeight="false" outlineLevel="0" collapsed="false">
      <c r="D478" s="83"/>
    </row>
    <row r="479" customFormat="false" ht="12.75" hidden="false" customHeight="false" outlineLevel="0" collapsed="false">
      <c r="D479" s="83"/>
    </row>
    <row r="480" customFormat="false" ht="12.75" hidden="false" customHeight="false" outlineLevel="0" collapsed="false">
      <c r="D480" s="83"/>
    </row>
    <row r="481" customFormat="false" ht="12.75" hidden="false" customHeight="false" outlineLevel="0" collapsed="false">
      <c r="D481" s="83"/>
    </row>
    <row r="482" customFormat="false" ht="12.75" hidden="false" customHeight="false" outlineLevel="0" collapsed="false">
      <c r="D482" s="83"/>
    </row>
    <row r="483" customFormat="false" ht="12.75" hidden="false" customHeight="false" outlineLevel="0" collapsed="false">
      <c r="D483" s="83"/>
    </row>
    <row r="484" customFormat="false" ht="12.75" hidden="false" customHeight="false" outlineLevel="0" collapsed="false">
      <c r="D484" s="83"/>
    </row>
    <row r="485" customFormat="false" ht="12.75" hidden="false" customHeight="false" outlineLevel="0" collapsed="false">
      <c r="D485" s="83"/>
    </row>
    <row r="486" customFormat="false" ht="12.75" hidden="false" customHeight="false" outlineLevel="0" collapsed="false">
      <c r="D486" s="83"/>
    </row>
    <row r="487" customFormat="false" ht="12.75" hidden="false" customHeight="false" outlineLevel="0" collapsed="false">
      <c r="D487" s="83"/>
    </row>
    <row r="488" customFormat="false" ht="12.75" hidden="false" customHeight="false" outlineLevel="0" collapsed="false">
      <c r="D488" s="83"/>
    </row>
    <row r="489" customFormat="false" ht="12.75" hidden="false" customHeight="false" outlineLevel="0" collapsed="false">
      <c r="D489" s="83"/>
    </row>
    <row r="490" customFormat="false" ht="12.75" hidden="false" customHeight="false" outlineLevel="0" collapsed="false">
      <c r="D490" s="83"/>
    </row>
    <row r="491" customFormat="false" ht="12.75" hidden="false" customHeight="false" outlineLevel="0" collapsed="false">
      <c r="D491" s="83"/>
    </row>
    <row r="492" customFormat="false" ht="12.75" hidden="false" customHeight="false" outlineLevel="0" collapsed="false">
      <c r="D492" s="83"/>
    </row>
    <row r="493" customFormat="false" ht="12.75" hidden="false" customHeight="false" outlineLevel="0" collapsed="false">
      <c r="D493" s="83"/>
    </row>
    <row r="494" customFormat="false" ht="12.75" hidden="false" customHeight="false" outlineLevel="0" collapsed="false">
      <c r="D494" s="83"/>
    </row>
    <row r="495" customFormat="false" ht="12.75" hidden="false" customHeight="false" outlineLevel="0" collapsed="false">
      <c r="D495" s="83"/>
    </row>
    <row r="496" customFormat="false" ht="12.75" hidden="false" customHeight="false" outlineLevel="0" collapsed="false">
      <c r="D496" s="83"/>
    </row>
    <row r="497" customFormat="false" ht="12.75" hidden="false" customHeight="false" outlineLevel="0" collapsed="false">
      <c r="D497" s="83"/>
    </row>
    <row r="498" customFormat="false" ht="12.75" hidden="false" customHeight="false" outlineLevel="0" collapsed="false">
      <c r="D498" s="83"/>
    </row>
    <row r="499" customFormat="false" ht="12.75" hidden="false" customHeight="false" outlineLevel="0" collapsed="false">
      <c r="D499" s="83"/>
    </row>
    <row r="500" customFormat="false" ht="12.75" hidden="false" customHeight="false" outlineLevel="0" collapsed="false">
      <c r="D500" s="83"/>
    </row>
    <row r="501" customFormat="false" ht="12.75" hidden="false" customHeight="false" outlineLevel="0" collapsed="false">
      <c r="D501" s="83"/>
    </row>
    <row r="502" customFormat="false" ht="12.75" hidden="false" customHeight="false" outlineLevel="0" collapsed="false">
      <c r="D502" s="83"/>
    </row>
    <row r="503" customFormat="false" ht="12.75" hidden="false" customHeight="false" outlineLevel="0" collapsed="false">
      <c r="D503" s="83"/>
    </row>
    <row r="504" customFormat="false" ht="12.75" hidden="false" customHeight="false" outlineLevel="0" collapsed="false">
      <c r="D504" s="83"/>
    </row>
    <row r="505" customFormat="false" ht="12.75" hidden="false" customHeight="false" outlineLevel="0" collapsed="false">
      <c r="D505" s="83"/>
    </row>
    <row r="506" customFormat="false" ht="12.75" hidden="false" customHeight="false" outlineLevel="0" collapsed="false">
      <c r="D506" s="83"/>
    </row>
    <row r="507" customFormat="false" ht="12.75" hidden="false" customHeight="false" outlineLevel="0" collapsed="false">
      <c r="D507" s="83"/>
    </row>
    <row r="508" customFormat="false" ht="12.75" hidden="false" customHeight="false" outlineLevel="0" collapsed="false">
      <c r="D508" s="83"/>
    </row>
    <row r="509" customFormat="false" ht="12.75" hidden="false" customHeight="false" outlineLevel="0" collapsed="false">
      <c r="D509" s="83"/>
    </row>
    <row r="510" customFormat="false" ht="12.75" hidden="false" customHeight="false" outlineLevel="0" collapsed="false">
      <c r="D510" s="83"/>
    </row>
    <row r="511" customFormat="false" ht="12.75" hidden="false" customHeight="false" outlineLevel="0" collapsed="false">
      <c r="D511" s="83"/>
    </row>
    <row r="512" customFormat="false" ht="12.75" hidden="false" customHeight="false" outlineLevel="0" collapsed="false">
      <c r="D512" s="83"/>
    </row>
    <row r="513" customFormat="false" ht="12.75" hidden="false" customHeight="false" outlineLevel="0" collapsed="false">
      <c r="D513" s="83"/>
    </row>
    <row r="514" customFormat="false" ht="12.75" hidden="false" customHeight="false" outlineLevel="0" collapsed="false">
      <c r="D514" s="83"/>
    </row>
    <row r="515" customFormat="false" ht="12.75" hidden="false" customHeight="false" outlineLevel="0" collapsed="false">
      <c r="D515" s="83"/>
    </row>
    <row r="516" customFormat="false" ht="12.75" hidden="false" customHeight="false" outlineLevel="0" collapsed="false">
      <c r="D516" s="83"/>
    </row>
    <row r="517" customFormat="false" ht="12.75" hidden="false" customHeight="false" outlineLevel="0" collapsed="false">
      <c r="D517" s="83"/>
    </row>
    <row r="518" customFormat="false" ht="12.75" hidden="false" customHeight="false" outlineLevel="0" collapsed="false">
      <c r="D518" s="83"/>
    </row>
    <row r="519" customFormat="false" ht="12.75" hidden="false" customHeight="false" outlineLevel="0" collapsed="false">
      <c r="D519" s="83"/>
    </row>
    <row r="520" customFormat="false" ht="12.75" hidden="false" customHeight="false" outlineLevel="0" collapsed="false">
      <c r="D520" s="83"/>
    </row>
    <row r="521" customFormat="false" ht="12.75" hidden="false" customHeight="false" outlineLevel="0" collapsed="false">
      <c r="D521" s="83"/>
    </row>
    <row r="522" customFormat="false" ht="12.75" hidden="false" customHeight="false" outlineLevel="0" collapsed="false">
      <c r="D522" s="83"/>
    </row>
    <row r="523" customFormat="false" ht="12.75" hidden="false" customHeight="false" outlineLevel="0" collapsed="false">
      <c r="D523" s="83"/>
    </row>
    <row r="524" customFormat="false" ht="12.75" hidden="false" customHeight="false" outlineLevel="0" collapsed="false">
      <c r="D524" s="83"/>
    </row>
    <row r="525" customFormat="false" ht="12.75" hidden="false" customHeight="false" outlineLevel="0" collapsed="false">
      <c r="D525" s="83"/>
    </row>
    <row r="526" customFormat="false" ht="12.75" hidden="false" customHeight="false" outlineLevel="0" collapsed="false">
      <c r="D526" s="83"/>
    </row>
    <row r="527" customFormat="false" ht="12.75" hidden="false" customHeight="false" outlineLevel="0" collapsed="false">
      <c r="D527" s="83"/>
    </row>
    <row r="528" customFormat="false" ht="12.75" hidden="false" customHeight="false" outlineLevel="0" collapsed="false">
      <c r="D528" s="83"/>
    </row>
    <row r="529" customFormat="false" ht="12.75" hidden="false" customHeight="false" outlineLevel="0" collapsed="false">
      <c r="D529" s="83"/>
    </row>
    <row r="530" customFormat="false" ht="12.75" hidden="false" customHeight="false" outlineLevel="0" collapsed="false">
      <c r="D530" s="83"/>
    </row>
    <row r="531" customFormat="false" ht="12.75" hidden="false" customHeight="false" outlineLevel="0" collapsed="false">
      <c r="D531" s="83"/>
    </row>
    <row r="532" customFormat="false" ht="12.75" hidden="false" customHeight="false" outlineLevel="0" collapsed="false">
      <c r="D532" s="83"/>
    </row>
    <row r="533" customFormat="false" ht="12.75" hidden="false" customHeight="false" outlineLevel="0" collapsed="false">
      <c r="D533" s="83"/>
    </row>
    <row r="534" customFormat="false" ht="12.75" hidden="false" customHeight="false" outlineLevel="0" collapsed="false">
      <c r="D534" s="83"/>
    </row>
    <row r="535" customFormat="false" ht="12.75" hidden="false" customHeight="false" outlineLevel="0" collapsed="false">
      <c r="D535" s="83"/>
    </row>
    <row r="536" customFormat="false" ht="12.75" hidden="false" customHeight="false" outlineLevel="0" collapsed="false">
      <c r="D536" s="83"/>
    </row>
    <row r="537" customFormat="false" ht="12.75" hidden="false" customHeight="false" outlineLevel="0" collapsed="false">
      <c r="D537" s="83"/>
    </row>
    <row r="538" customFormat="false" ht="12.75" hidden="false" customHeight="false" outlineLevel="0" collapsed="false">
      <c r="D538" s="83"/>
    </row>
    <row r="539" customFormat="false" ht="12.75" hidden="false" customHeight="false" outlineLevel="0" collapsed="false">
      <c r="D539" s="83"/>
    </row>
    <row r="540" customFormat="false" ht="12.75" hidden="false" customHeight="false" outlineLevel="0" collapsed="false">
      <c r="D540" s="83"/>
    </row>
    <row r="541" customFormat="false" ht="12.75" hidden="false" customHeight="false" outlineLevel="0" collapsed="false">
      <c r="D541" s="83"/>
    </row>
    <row r="542" customFormat="false" ht="12.75" hidden="false" customHeight="false" outlineLevel="0" collapsed="false">
      <c r="D542" s="83"/>
    </row>
    <row r="543" customFormat="false" ht="12.75" hidden="false" customHeight="false" outlineLevel="0" collapsed="false">
      <c r="D543" s="83"/>
    </row>
    <row r="544" customFormat="false" ht="12.75" hidden="false" customHeight="false" outlineLevel="0" collapsed="false">
      <c r="D544" s="83"/>
    </row>
    <row r="545" customFormat="false" ht="12.75" hidden="false" customHeight="false" outlineLevel="0" collapsed="false">
      <c r="D545" s="83"/>
    </row>
    <row r="546" customFormat="false" ht="12.75" hidden="false" customHeight="false" outlineLevel="0" collapsed="false">
      <c r="D546" s="83"/>
    </row>
    <row r="547" customFormat="false" ht="12.75" hidden="false" customHeight="false" outlineLevel="0" collapsed="false">
      <c r="D547" s="83"/>
    </row>
    <row r="548" customFormat="false" ht="12.75" hidden="false" customHeight="false" outlineLevel="0" collapsed="false">
      <c r="D548" s="83"/>
    </row>
    <row r="549" customFormat="false" ht="12.75" hidden="false" customHeight="false" outlineLevel="0" collapsed="false">
      <c r="D549" s="83"/>
    </row>
    <row r="550" customFormat="false" ht="12.75" hidden="false" customHeight="false" outlineLevel="0" collapsed="false">
      <c r="D550" s="83"/>
    </row>
    <row r="551" customFormat="false" ht="12.75" hidden="false" customHeight="false" outlineLevel="0" collapsed="false">
      <c r="D551" s="83"/>
    </row>
    <row r="552" customFormat="false" ht="12.75" hidden="false" customHeight="false" outlineLevel="0" collapsed="false">
      <c r="D552" s="83"/>
    </row>
    <row r="553" customFormat="false" ht="12.75" hidden="false" customHeight="false" outlineLevel="0" collapsed="false">
      <c r="D553" s="83"/>
    </row>
    <row r="554" customFormat="false" ht="12.75" hidden="false" customHeight="false" outlineLevel="0" collapsed="false">
      <c r="D554" s="83"/>
    </row>
    <row r="555" customFormat="false" ht="12.75" hidden="false" customHeight="false" outlineLevel="0" collapsed="false">
      <c r="D555" s="83"/>
    </row>
    <row r="556" customFormat="false" ht="12.75" hidden="false" customHeight="false" outlineLevel="0" collapsed="false">
      <c r="D556" s="83"/>
    </row>
    <row r="557" customFormat="false" ht="12.75" hidden="false" customHeight="false" outlineLevel="0" collapsed="false">
      <c r="D557" s="83"/>
    </row>
    <row r="558" customFormat="false" ht="12.75" hidden="false" customHeight="false" outlineLevel="0" collapsed="false">
      <c r="D558" s="83"/>
    </row>
    <row r="559" customFormat="false" ht="12.75" hidden="false" customHeight="false" outlineLevel="0" collapsed="false">
      <c r="D559" s="83"/>
    </row>
    <row r="560" customFormat="false" ht="12.75" hidden="false" customHeight="false" outlineLevel="0" collapsed="false">
      <c r="D560" s="83"/>
    </row>
    <row r="561" customFormat="false" ht="12.75" hidden="false" customHeight="false" outlineLevel="0" collapsed="false">
      <c r="D561" s="83"/>
    </row>
    <row r="562" customFormat="false" ht="12.75" hidden="false" customHeight="false" outlineLevel="0" collapsed="false">
      <c r="D562" s="83"/>
    </row>
    <row r="563" customFormat="false" ht="12.75" hidden="false" customHeight="false" outlineLevel="0" collapsed="false">
      <c r="D563" s="83"/>
    </row>
    <row r="564" customFormat="false" ht="12.75" hidden="false" customHeight="false" outlineLevel="0" collapsed="false">
      <c r="D564" s="83"/>
    </row>
    <row r="565" customFormat="false" ht="12.75" hidden="false" customHeight="false" outlineLevel="0" collapsed="false">
      <c r="D565" s="83"/>
    </row>
    <row r="566" customFormat="false" ht="12.75" hidden="false" customHeight="false" outlineLevel="0" collapsed="false">
      <c r="D566" s="83"/>
    </row>
    <row r="567" customFormat="false" ht="12.75" hidden="false" customHeight="false" outlineLevel="0" collapsed="false">
      <c r="D567" s="83"/>
    </row>
    <row r="568" customFormat="false" ht="12.75" hidden="false" customHeight="false" outlineLevel="0" collapsed="false">
      <c r="D568" s="83"/>
    </row>
    <row r="569" customFormat="false" ht="12.75" hidden="false" customHeight="false" outlineLevel="0" collapsed="false">
      <c r="D569" s="83"/>
    </row>
    <row r="570" customFormat="false" ht="12.75" hidden="false" customHeight="false" outlineLevel="0" collapsed="false">
      <c r="D570" s="83"/>
    </row>
    <row r="571" customFormat="false" ht="12.75" hidden="false" customHeight="false" outlineLevel="0" collapsed="false">
      <c r="D571" s="83"/>
    </row>
    <row r="572" customFormat="false" ht="12.75" hidden="false" customHeight="false" outlineLevel="0" collapsed="false">
      <c r="D572" s="83"/>
    </row>
    <row r="573" customFormat="false" ht="12.75" hidden="false" customHeight="false" outlineLevel="0" collapsed="false">
      <c r="D573" s="83"/>
    </row>
    <row r="574" customFormat="false" ht="12.75" hidden="false" customHeight="false" outlineLevel="0" collapsed="false">
      <c r="D574" s="83"/>
    </row>
    <row r="575" customFormat="false" ht="12.75" hidden="false" customHeight="false" outlineLevel="0" collapsed="false">
      <c r="D575" s="83"/>
    </row>
    <row r="576" customFormat="false" ht="12.75" hidden="false" customHeight="false" outlineLevel="0" collapsed="false">
      <c r="D576" s="83"/>
    </row>
    <row r="577" customFormat="false" ht="12.75" hidden="false" customHeight="false" outlineLevel="0" collapsed="false">
      <c r="D577" s="83"/>
    </row>
    <row r="578" customFormat="false" ht="12.75" hidden="false" customHeight="false" outlineLevel="0" collapsed="false">
      <c r="D578" s="83"/>
    </row>
    <row r="579" customFormat="false" ht="12.75" hidden="false" customHeight="false" outlineLevel="0" collapsed="false">
      <c r="D579" s="83"/>
    </row>
    <row r="580" customFormat="false" ht="12.75" hidden="false" customHeight="false" outlineLevel="0" collapsed="false">
      <c r="D580" s="83"/>
    </row>
    <row r="581" customFormat="false" ht="12.75" hidden="false" customHeight="false" outlineLevel="0" collapsed="false">
      <c r="D581" s="83"/>
    </row>
    <row r="582" customFormat="false" ht="12.75" hidden="false" customHeight="false" outlineLevel="0" collapsed="false">
      <c r="D582" s="83"/>
    </row>
    <row r="583" customFormat="false" ht="12.75" hidden="false" customHeight="false" outlineLevel="0" collapsed="false">
      <c r="D583" s="83"/>
    </row>
    <row r="584" customFormat="false" ht="12.75" hidden="false" customHeight="false" outlineLevel="0" collapsed="false">
      <c r="D584" s="83"/>
    </row>
    <row r="585" customFormat="false" ht="12.75" hidden="false" customHeight="false" outlineLevel="0" collapsed="false">
      <c r="D585" s="83"/>
    </row>
    <row r="586" customFormat="false" ht="12.75" hidden="false" customHeight="false" outlineLevel="0" collapsed="false">
      <c r="D586" s="83"/>
    </row>
    <row r="587" customFormat="false" ht="12.75" hidden="false" customHeight="false" outlineLevel="0" collapsed="false">
      <c r="D587" s="83"/>
    </row>
    <row r="588" customFormat="false" ht="12.75" hidden="false" customHeight="false" outlineLevel="0" collapsed="false">
      <c r="D588" s="83"/>
    </row>
    <row r="589" customFormat="false" ht="12.75" hidden="false" customHeight="false" outlineLevel="0" collapsed="false">
      <c r="D589" s="83"/>
    </row>
    <row r="590" customFormat="false" ht="12.75" hidden="false" customHeight="false" outlineLevel="0" collapsed="false">
      <c r="D590" s="83"/>
    </row>
    <row r="591" customFormat="false" ht="12.75" hidden="false" customHeight="false" outlineLevel="0" collapsed="false">
      <c r="D591" s="83"/>
    </row>
    <row r="592" customFormat="false" ht="12.75" hidden="false" customHeight="false" outlineLevel="0" collapsed="false">
      <c r="D592" s="83"/>
    </row>
    <row r="593" customFormat="false" ht="12.75" hidden="false" customHeight="false" outlineLevel="0" collapsed="false">
      <c r="D593" s="83"/>
    </row>
    <row r="594" customFormat="false" ht="12.75" hidden="false" customHeight="false" outlineLevel="0" collapsed="false">
      <c r="D594" s="83"/>
    </row>
    <row r="595" customFormat="false" ht="12.75" hidden="false" customHeight="false" outlineLevel="0" collapsed="false">
      <c r="D595" s="83"/>
    </row>
    <row r="596" customFormat="false" ht="12.75" hidden="false" customHeight="false" outlineLevel="0" collapsed="false">
      <c r="D596" s="83"/>
    </row>
    <row r="597" customFormat="false" ht="12.75" hidden="false" customHeight="false" outlineLevel="0" collapsed="false">
      <c r="D597" s="83"/>
    </row>
    <row r="598" customFormat="false" ht="12.75" hidden="false" customHeight="false" outlineLevel="0" collapsed="false">
      <c r="D598" s="83"/>
    </row>
    <row r="599" customFormat="false" ht="12.75" hidden="false" customHeight="false" outlineLevel="0" collapsed="false">
      <c r="D599" s="83"/>
    </row>
    <row r="600" customFormat="false" ht="12.75" hidden="false" customHeight="false" outlineLevel="0" collapsed="false">
      <c r="D600" s="83"/>
    </row>
    <row r="601" customFormat="false" ht="12.75" hidden="false" customHeight="false" outlineLevel="0" collapsed="false">
      <c r="D601" s="83"/>
    </row>
    <row r="602" customFormat="false" ht="12.75" hidden="false" customHeight="false" outlineLevel="0" collapsed="false">
      <c r="D602" s="83"/>
    </row>
    <row r="603" customFormat="false" ht="12.75" hidden="false" customHeight="false" outlineLevel="0" collapsed="false">
      <c r="D603" s="83"/>
    </row>
    <row r="604" customFormat="false" ht="12.75" hidden="false" customHeight="false" outlineLevel="0" collapsed="false">
      <c r="D604" s="83"/>
    </row>
    <row r="605" customFormat="false" ht="12.75" hidden="false" customHeight="false" outlineLevel="0" collapsed="false">
      <c r="D605" s="83"/>
    </row>
    <row r="606" customFormat="false" ht="12.75" hidden="false" customHeight="false" outlineLevel="0" collapsed="false">
      <c r="D606" s="83"/>
    </row>
    <row r="607" customFormat="false" ht="12.75" hidden="false" customHeight="false" outlineLevel="0" collapsed="false">
      <c r="D607" s="83"/>
    </row>
    <row r="608" customFormat="false" ht="12.75" hidden="false" customHeight="false" outlineLevel="0" collapsed="false">
      <c r="D608" s="83"/>
    </row>
    <row r="609" customFormat="false" ht="12.75" hidden="false" customHeight="false" outlineLevel="0" collapsed="false">
      <c r="D609" s="83"/>
    </row>
    <row r="610" customFormat="false" ht="12.75" hidden="false" customHeight="false" outlineLevel="0" collapsed="false">
      <c r="D610" s="83"/>
    </row>
    <row r="611" customFormat="false" ht="12.75" hidden="false" customHeight="false" outlineLevel="0" collapsed="false">
      <c r="D611" s="83"/>
    </row>
    <row r="612" customFormat="false" ht="12.75" hidden="false" customHeight="false" outlineLevel="0" collapsed="false">
      <c r="D612" s="83"/>
    </row>
    <row r="613" customFormat="false" ht="12.75" hidden="false" customHeight="false" outlineLevel="0" collapsed="false">
      <c r="D613" s="83"/>
    </row>
    <row r="614" customFormat="false" ht="12.75" hidden="false" customHeight="false" outlineLevel="0" collapsed="false">
      <c r="D614" s="83"/>
    </row>
    <row r="615" customFormat="false" ht="12.75" hidden="false" customHeight="false" outlineLevel="0" collapsed="false">
      <c r="D615" s="83"/>
    </row>
    <row r="616" customFormat="false" ht="12.75" hidden="false" customHeight="false" outlineLevel="0" collapsed="false">
      <c r="D616" s="83"/>
    </row>
    <row r="617" customFormat="false" ht="12.75" hidden="false" customHeight="false" outlineLevel="0" collapsed="false">
      <c r="D617" s="83"/>
    </row>
    <row r="618" customFormat="false" ht="12.75" hidden="false" customHeight="false" outlineLevel="0" collapsed="false">
      <c r="D618" s="83"/>
    </row>
    <row r="619" customFormat="false" ht="12.75" hidden="false" customHeight="false" outlineLevel="0" collapsed="false">
      <c r="D619" s="83"/>
    </row>
    <row r="620" customFormat="false" ht="12.75" hidden="false" customHeight="false" outlineLevel="0" collapsed="false">
      <c r="D620" s="83"/>
    </row>
    <row r="621" customFormat="false" ht="12.75" hidden="false" customHeight="false" outlineLevel="0" collapsed="false">
      <c r="D621" s="83"/>
    </row>
    <row r="622" customFormat="false" ht="12.75" hidden="false" customHeight="false" outlineLevel="0" collapsed="false">
      <c r="D622" s="83"/>
    </row>
    <row r="623" customFormat="false" ht="12.75" hidden="false" customHeight="false" outlineLevel="0" collapsed="false">
      <c r="D623" s="83"/>
    </row>
    <row r="624" customFormat="false" ht="12.75" hidden="false" customHeight="false" outlineLevel="0" collapsed="false">
      <c r="D624" s="83"/>
    </row>
    <row r="625" customFormat="false" ht="12.75" hidden="false" customHeight="false" outlineLevel="0" collapsed="false">
      <c r="D625" s="83"/>
    </row>
    <row r="626" customFormat="false" ht="12.75" hidden="false" customHeight="false" outlineLevel="0" collapsed="false">
      <c r="D626" s="83"/>
    </row>
    <row r="627" customFormat="false" ht="12.75" hidden="false" customHeight="false" outlineLevel="0" collapsed="false">
      <c r="D627" s="83"/>
    </row>
    <row r="628" customFormat="false" ht="12.75" hidden="false" customHeight="false" outlineLevel="0" collapsed="false">
      <c r="D628" s="83"/>
    </row>
    <row r="629" customFormat="false" ht="12.75" hidden="false" customHeight="false" outlineLevel="0" collapsed="false">
      <c r="D629" s="83"/>
    </row>
    <row r="630" customFormat="false" ht="12.75" hidden="false" customHeight="false" outlineLevel="0" collapsed="false">
      <c r="D630" s="83"/>
    </row>
    <row r="631" customFormat="false" ht="12.75" hidden="false" customHeight="false" outlineLevel="0" collapsed="false">
      <c r="D631" s="83"/>
    </row>
    <row r="632" customFormat="false" ht="12.75" hidden="false" customHeight="false" outlineLevel="0" collapsed="false">
      <c r="D632" s="83"/>
    </row>
    <row r="633" customFormat="false" ht="12.75" hidden="false" customHeight="false" outlineLevel="0" collapsed="false">
      <c r="D633" s="83"/>
    </row>
    <row r="634" customFormat="false" ht="12.75" hidden="false" customHeight="false" outlineLevel="0" collapsed="false">
      <c r="D634" s="83"/>
    </row>
    <row r="635" customFormat="false" ht="12.75" hidden="false" customHeight="false" outlineLevel="0" collapsed="false">
      <c r="D635" s="83"/>
    </row>
    <row r="636" customFormat="false" ht="12.75" hidden="false" customHeight="false" outlineLevel="0" collapsed="false">
      <c r="D636" s="83"/>
    </row>
    <row r="637" customFormat="false" ht="12.75" hidden="false" customHeight="false" outlineLevel="0" collapsed="false">
      <c r="D637" s="83"/>
    </row>
    <row r="638" customFormat="false" ht="12.75" hidden="false" customHeight="false" outlineLevel="0" collapsed="false">
      <c r="D638" s="83"/>
    </row>
    <row r="639" customFormat="false" ht="12.75" hidden="false" customHeight="false" outlineLevel="0" collapsed="false">
      <c r="D639" s="83"/>
    </row>
    <row r="640" customFormat="false" ht="12.75" hidden="false" customHeight="false" outlineLevel="0" collapsed="false">
      <c r="D640" s="83"/>
    </row>
    <row r="641" customFormat="false" ht="12.75" hidden="false" customHeight="false" outlineLevel="0" collapsed="false">
      <c r="D641" s="83"/>
    </row>
    <row r="642" customFormat="false" ht="12.75" hidden="false" customHeight="false" outlineLevel="0" collapsed="false">
      <c r="D642" s="83"/>
    </row>
    <row r="643" customFormat="false" ht="12.75" hidden="false" customHeight="false" outlineLevel="0" collapsed="false">
      <c r="D643" s="83"/>
    </row>
    <row r="644" customFormat="false" ht="12.75" hidden="false" customHeight="false" outlineLevel="0" collapsed="false">
      <c r="D644" s="83"/>
    </row>
    <row r="645" customFormat="false" ht="12.75" hidden="false" customHeight="false" outlineLevel="0" collapsed="false">
      <c r="D645" s="83"/>
    </row>
    <row r="646" customFormat="false" ht="12.75" hidden="false" customHeight="false" outlineLevel="0" collapsed="false">
      <c r="D646" s="83"/>
    </row>
    <row r="647" customFormat="false" ht="12.75" hidden="false" customHeight="false" outlineLevel="0" collapsed="false">
      <c r="D647" s="83"/>
    </row>
    <row r="648" customFormat="false" ht="12.75" hidden="false" customHeight="false" outlineLevel="0" collapsed="false">
      <c r="D648" s="83"/>
    </row>
    <row r="649" customFormat="false" ht="12.75" hidden="false" customHeight="false" outlineLevel="0" collapsed="false">
      <c r="D649" s="83"/>
    </row>
    <row r="650" customFormat="false" ht="12.75" hidden="false" customHeight="false" outlineLevel="0" collapsed="false">
      <c r="D650" s="83"/>
    </row>
    <row r="651" customFormat="false" ht="12.75" hidden="false" customHeight="false" outlineLevel="0" collapsed="false">
      <c r="D651" s="83"/>
    </row>
    <row r="652" customFormat="false" ht="12.75" hidden="false" customHeight="false" outlineLevel="0" collapsed="false">
      <c r="D652" s="83"/>
    </row>
    <row r="653" customFormat="false" ht="12.75" hidden="false" customHeight="false" outlineLevel="0" collapsed="false">
      <c r="D653" s="83"/>
    </row>
    <row r="654" customFormat="false" ht="12.75" hidden="false" customHeight="false" outlineLevel="0" collapsed="false">
      <c r="D654" s="83"/>
    </row>
    <row r="655" customFormat="false" ht="12.75" hidden="false" customHeight="false" outlineLevel="0" collapsed="false">
      <c r="D655" s="83"/>
    </row>
    <row r="656" customFormat="false" ht="12.75" hidden="false" customHeight="false" outlineLevel="0" collapsed="false">
      <c r="D656" s="83"/>
    </row>
    <row r="657" customFormat="false" ht="12.75" hidden="false" customHeight="false" outlineLevel="0" collapsed="false">
      <c r="D657" s="83"/>
    </row>
    <row r="658" customFormat="false" ht="12.75" hidden="false" customHeight="false" outlineLevel="0" collapsed="false">
      <c r="D658" s="83"/>
    </row>
    <row r="659" customFormat="false" ht="12.75" hidden="false" customHeight="false" outlineLevel="0" collapsed="false">
      <c r="D659" s="83"/>
    </row>
    <row r="660" customFormat="false" ht="12.75" hidden="false" customHeight="false" outlineLevel="0" collapsed="false">
      <c r="D660" s="83"/>
    </row>
    <row r="661" customFormat="false" ht="12.75" hidden="false" customHeight="false" outlineLevel="0" collapsed="false">
      <c r="D661" s="83"/>
    </row>
    <row r="662" customFormat="false" ht="12.75" hidden="false" customHeight="false" outlineLevel="0" collapsed="false">
      <c r="D662" s="83"/>
    </row>
    <row r="663" customFormat="false" ht="12.75" hidden="false" customHeight="false" outlineLevel="0" collapsed="false">
      <c r="D663" s="83"/>
    </row>
    <row r="664" customFormat="false" ht="12.75" hidden="false" customHeight="false" outlineLevel="0" collapsed="false">
      <c r="D664" s="83"/>
    </row>
    <row r="665" customFormat="false" ht="12.75" hidden="false" customHeight="false" outlineLevel="0" collapsed="false">
      <c r="D665" s="83"/>
    </row>
    <row r="666" customFormat="false" ht="12.75" hidden="false" customHeight="false" outlineLevel="0" collapsed="false">
      <c r="D666" s="83"/>
    </row>
    <row r="667" customFormat="false" ht="12.75" hidden="false" customHeight="false" outlineLevel="0" collapsed="false">
      <c r="D667" s="83"/>
    </row>
    <row r="668" customFormat="false" ht="12.75" hidden="false" customHeight="false" outlineLevel="0" collapsed="false">
      <c r="D668" s="83"/>
    </row>
    <row r="669" customFormat="false" ht="12.75" hidden="false" customHeight="false" outlineLevel="0" collapsed="false">
      <c r="D669" s="83"/>
    </row>
    <row r="670" customFormat="false" ht="12.75" hidden="false" customHeight="false" outlineLevel="0" collapsed="false">
      <c r="D670" s="83"/>
    </row>
    <row r="671" customFormat="false" ht="12.75" hidden="false" customHeight="false" outlineLevel="0" collapsed="false">
      <c r="D671" s="83"/>
    </row>
    <row r="672" customFormat="false" ht="12.75" hidden="false" customHeight="false" outlineLevel="0" collapsed="false">
      <c r="D672" s="83"/>
    </row>
    <row r="673" customFormat="false" ht="12.75" hidden="false" customHeight="false" outlineLevel="0" collapsed="false">
      <c r="D673" s="83"/>
    </row>
    <row r="674" customFormat="false" ht="12.75" hidden="false" customHeight="false" outlineLevel="0" collapsed="false">
      <c r="D674" s="83"/>
    </row>
    <row r="675" customFormat="false" ht="12.75" hidden="false" customHeight="false" outlineLevel="0" collapsed="false">
      <c r="D675" s="83"/>
    </row>
    <row r="676" customFormat="false" ht="12.75" hidden="false" customHeight="false" outlineLevel="0" collapsed="false">
      <c r="D676" s="83"/>
    </row>
    <row r="677" customFormat="false" ht="12.75" hidden="false" customHeight="false" outlineLevel="0" collapsed="false">
      <c r="D677" s="83"/>
    </row>
    <row r="678" customFormat="false" ht="12.75" hidden="false" customHeight="false" outlineLevel="0" collapsed="false">
      <c r="D678" s="83"/>
    </row>
    <row r="679" customFormat="false" ht="12.75" hidden="false" customHeight="false" outlineLevel="0" collapsed="false">
      <c r="D679" s="83"/>
    </row>
    <row r="680" customFormat="false" ht="12.75" hidden="false" customHeight="false" outlineLevel="0" collapsed="false">
      <c r="D680" s="83"/>
    </row>
    <row r="681" customFormat="false" ht="12.75" hidden="false" customHeight="false" outlineLevel="0" collapsed="false">
      <c r="D681" s="83"/>
    </row>
    <row r="682" customFormat="false" ht="12.75" hidden="false" customHeight="false" outlineLevel="0" collapsed="false">
      <c r="D682" s="83"/>
    </row>
    <row r="683" customFormat="false" ht="12.75" hidden="false" customHeight="false" outlineLevel="0" collapsed="false">
      <c r="D683" s="83"/>
    </row>
    <row r="684" customFormat="false" ht="12.75" hidden="false" customHeight="false" outlineLevel="0" collapsed="false">
      <c r="D684" s="83"/>
    </row>
    <row r="685" customFormat="false" ht="12.75" hidden="false" customHeight="false" outlineLevel="0" collapsed="false">
      <c r="D685" s="83"/>
    </row>
    <row r="686" customFormat="false" ht="12.75" hidden="false" customHeight="false" outlineLevel="0" collapsed="false">
      <c r="D686" s="83"/>
    </row>
    <row r="687" customFormat="false" ht="12.75" hidden="false" customHeight="false" outlineLevel="0" collapsed="false">
      <c r="D687" s="83"/>
    </row>
    <row r="688" customFormat="false" ht="12.75" hidden="false" customHeight="false" outlineLevel="0" collapsed="false">
      <c r="D688" s="83"/>
    </row>
    <row r="689" customFormat="false" ht="12.75" hidden="false" customHeight="false" outlineLevel="0" collapsed="false">
      <c r="D689" s="83"/>
    </row>
    <row r="690" customFormat="false" ht="12.75" hidden="false" customHeight="false" outlineLevel="0" collapsed="false">
      <c r="D690" s="83"/>
    </row>
    <row r="691" customFormat="false" ht="12.75" hidden="false" customHeight="false" outlineLevel="0" collapsed="false">
      <c r="D691" s="83"/>
    </row>
    <row r="692" customFormat="false" ht="12.75" hidden="false" customHeight="false" outlineLevel="0" collapsed="false">
      <c r="D692" s="83"/>
    </row>
    <row r="693" customFormat="false" ht="12.75" hidden="false" customHeight="false" outlineLevel="0" collapsed="false">
      <c r="D693" s="83"/>
    </row>
    <row r="694" customFormat="false" ht="12.75" hidden="false" customHeight="false" outlineLevel="0" collapsed="false">
      <c r="D694" s="83"/>
    </row>
    <row r="695" customFormat="false" ht="12.75" hidden="false" customHeight="false" outlineLevel="0" collapsed="false">
      <c r="D695" s="83"/>
    </row>
    <row r="696" customFormat="false" ht="12.75" hidden="false" customHeight="false" outlineLevel="0" collapsed="false">
      <c r="D696" s="83"/>
    </row>
    <row r="697" customFormat="false" ht="12.75" hidden="false" customHeight="false" outlineLevel="0" collapsed="false">
      <c r="D697" s="83"/>
    </row>
    <row r="698" customFormat="false" ht="12.75" hidden="false" customHeight="false" outlineLevel="0" collapsed="false">
      <c r="D698" s="83"/>
    </row>
    <row r="699" customFormat="false" ht="12.75" hidden="false" customHeight="false" outlineLevel="0" collapsed="false">
      <c r="D699" s="83"/>
    </row>
    <row r="700" customFormat="false" ht="12.75" hidden="false" customHeight="false" outlineLevel="0" collapsed="false">
      <c r="D700" s="83"/>
    </row>
    <row r="701" customFormat="false" ht="12.75" hidden="false" customHeight="false" outlineLevel="0" collapsed="false">
      <c r="D701" s="83"/>
    </row>
    <row r="702" customFormat="false" ht="12.75" hidden="false" customHeight="false" outlineLevel="0" collapsed="false">
      <c r="D702" s="83"/>
    </row>
    <row r="703" customFormat="false" ht="12.75" hidden="false" customHeight="false" outlineLevel="0" collapsed="false">
      <c r="D703" s="83"/>
    </row>
    <row r="704" customFormat="false" ht="12.75" hidden="false" customHeight="false" outlineLevel="0" collapsed="false">
      <c r="D704" s="83"/>
    </row>
    <row r="705" customFormat="false" ht="12.75" hidden="false" customHeight="false" outlineLevel="0" collapsed="false">
      <c r="D705" s="83"/>
    </row>
    <row r="706" customFormat="false" ht="12.75" hidden="false" customHeight="false" outlineLevel="0" collapsed="false">
      <c r="D706" s="83"/>
    </row>
    <row r="707" customFormat="false" ht="12.75" hidden="false" customHeight="false" outlineLevel="0" collapsed="false">
      <c r="D707" s="83"/>
    </row>
    <row r="708" customFormat="false" ht="12.75" hidden="false" customHeight="false" outlineLevel="0" collapsed="false">
      <c r="D708" s="83"/>
    </row>
    <row r="709" customFormat="false" ht="12.75" hidden="false" customHeight="false" outlineLevel="0" collapsed="false">
      <c r="D709" s="83"/>
    </row>
    <row r="710" customFormat="false" ht="12.75" hidden="false" customHeight="false" outlineLevel="0" collapsed="false">
      <c r="D710" s="83"/>
    </row>
    <row r="711" customFormat="false" ht="12.75" hidden="false" customHeight="false" outlineLevel="0" collapsed="false">
      <c r="D711" s="83"/>
    </row>
    <row r="712" customFormat="false" ht="12.75" hidden="false" customHeight="false" outlineLevel="0" collapsed="false">
      <c r="D712" s="83"/>
    </row>
    <row r="713" customFormat="false" ht="12.75" hidden="false" customHeight="false" outlineLevel="0" collapsed="false">
      <c r="D713" s="83"/>
    </row>
    <row r="714" customFormat="false" ht="12.75" hidden="false" customHeight="false" outlineLevel="0" collapsed="false">
      <c r="D714" s="83"/>
    </row>
    <row r="715" customFormat="false" ht="12.75" hidden="false" customHeight="false" outlineLevel="0" collapsed="false">
      <c r="D715" s="83"/>
    </row>
    <row r="716" customFormat="false" ht="12.75" hidden="false" customHeight="false" outlineLevel="0" collapsed="false">
      <c r="D716" s="83"/>
    </row>
    <row r="717" customFormat="false" ht="12.75" hidden="false" customHeight="false" outlineLevel="0" collapsed="false">
      <c r="D717" s="83"/>
    </row>
    <row r="718" customFormat="false" ht="12.75" hidden="false" customHeight="false" outlineLevel="0" collapsed="false">
      <c r="D718" s="83"/>
    </row>
    <row r="719" customFormat="false" ht="12.75" hidden="false" customHeight="false" outlineLevel="0" collapsed="false">
      <c r="D719" s="83"/>
    </row>
    <row r="720" customFormat="false" ht="12.75" hidden="false" customHeight="false" outlineLevel="0" collapsed="false">
      <c r="D720" s="83"/>
    </row>
    <row r="721" customFormat="false" ht="12.75" hidden="false" customHeight="false" outlineLevel="0" collapsed="false">
      <c r="D721" s="83"/>
    </row>
    <row r="722" customFormat="false" ht="12.75" hidden="false" customHeight="false" outlineLevel="0" collapsed="false">
      <c r="D722" s="83"/>
    </row>
    <row r="723" customFormat="false" ht="12.75" hidden="false" customHeight="false" outlineLevel="0" collapsed="false">
      <c r="D723" s="83"/>
    </row>
    <row r="724" customFormat="false" ht="12.75" hidden="false" customHeight="false" outlineLevel="0" collapsed="false">
      <c r="D724" s="83"/>
    </row>
    <row r="725" customFormat="false" ht="12.75" hidden="false" customHeight="false" outlineLevel="0" collapsed="false">
      <c r="D725" s="83"/>
    </row>
    <row r="726" customFormat="false" ht="12.75" hidden="false" customHeight="false" outlineLevel="0" collapsed="false">
      <c r="D726" s="83"/>
    </row>
    <row r="727" customFormat="false" ht="12.75" hidden="false" customHeight="false" outlineLevel="0" collapsed="false">
      <c r="D727" s="83"/>
    </row>
    <row r="728" customFormat="false" ht="12.75" hidden="false" customHeight="false" outlineLevel="0" collapsed="false">
      <c r="D728" s="83"/>
    </row>
    <row r="729" customFormat="false" ht="12.75" hidden="false" customHeight="false" outlineLevel="0" collapsed="false">
      <c r="D729" s="83"/>
    </row>
    <row r="730" customFormat="false" ht="12.75" hidden="false" customHeight="false" outlineLevel="0" collapsed="false">
      <c r="D730" s="83"/>
    </row>
    <row r="731" customFormat="false" ht="12.75" hidden="false" customHeight="false" outlineLevel="0" collapsed="false">
      <c r="D731" s="83"/>
    </row>
    <row r="732" customFormat="false" ht="12.75" hidden="false" customHeight="false" outlineLevel="0" collapsed="false">
      <c r="D732" s="83"/>
    </row>
    <row r="733" customFormat="false" ht="12.75" hidden="false" customHeight="false" outlineLevel="0" collapsed="false">
      <c r="D733" s="83"/>
    </row>
    <row r="734" customFormat="false" ht="12.75" hidden="false" customHeight="false" outlineLevel="0" collapsed="false">
      <c r="D734" s="83"/>
    </row>
    <row r="735" customFormat="false" ht="12.75" hidden="false" customHeight="false" outlineLevel="0" collapsed="false">
      <c r="D735" s="83"/>
    </row>
    <row r="736" customFormat="false" ht="12.75" hidden="false" customHeight="false" outlineLevel="0" collapsed="false">
      <c r="D736" s="83"/>
    </row>
    <row r="737" customFormat="false" ht="12.75" hidden="false" customHeight="false" outlineLevel="0" collapsed="false">
      <c r="D737" s="83"/>
    </row>
    <row r="738" customFormat="false" ht="12.75" hidden="false" customHeight="false" outlineLevel="0" collapsed="false">
      <c r="D738" s="83"/>
    </row>
    <row r="739" customFormat="false" ht="12.75" hidden="false" customHeight="false" outlineLevel="0" collapsed="false">
      <c r="D739" s="83"/>
    </row>
    <row r="740" customFormat="false" ht="12.75" hidden="false" customHeight="false" outlineLevel="0" collapsed="false">
      <c r="D740" s="83"/>
    </row>
    <row r="741" customFormat="false" ht="12.75" hidden="false" customHeight="false" outlineLevel="0" collapsed="false">
      <c r="D741" s="83"/>
    </row>
    <row r="742" customFormat="false" ht="12.75" hidden="false" customHeight="false" outlineLevel="0" collapsed="false">
      <c r="D742" s="83"/>
    </row>
    <row r="743" customFormat="false" ht="12.75" hidden="false" customHeight="false" outlineLevel="0" collapsed="false">
      <c r="D743" s="83"/>
    </row>
    <row r="744" customFormat="false" ht="12.75" hidden="false" customHeight="false" outlineLevel="0" collapsed="false">
      <c r="D744" s="83"/>
    </row>
    <row r="745" customFormat="false" ht="12.75" hidden="false" customHeight="false" outlineLevel="0" collapsed="false">
      <c r="D745" s="83"/>
    </row>
    <row r="746" customFormat="false" ht="12.75" hidden="false" customHeight="false" outlineLevel="0" collapsed="false">
      <c r="D746" s="83"/>
    </row>
    <row r="747" customFormat="false" ht="12.75" hidden="false" customHeight="false" outlineLevel="0" collapsed="false">
      <c r="D747" s="83"/>
    </row>
    <row r="748" customFormat="false" ht="12.75" hidden="false" customHeight="false" outlineLevel="0" collapsed="false">
      <c r="D748" s="83"/>
    </row>
    <row r="749" customFormat="false" ht="12.75" hidden="false" customHeight="false" outlineLevel="0" collapsed="false">
      <c r="D749" s="83"/>
    </row>
    <row r="750" customFormat="false" ht="12.75" hidden="false" customHeight="false" outlineLevel="0" collapsed="false">
      <c r="D750" s="83"/>
    </row>
    <row r="751" customFormat="false" ht="12.75" hidden="false" customHeight="false" outlineLevel="0" collapsed="false">
      <c r="D751" s="83"/>
    </row>
    <row r="752" customFormat="false" ht="12.75" hidden="false" customHeight="false" outlineLevel="0" collapsed="false">
      <c r="D752" s="83"/>
    </row>
    <row r="753" customFormat="false" ht="12.75" hidden="false" customHeight="false" outlineLevel="0" collapsed="false">
      <c r="D753" s="83"/>
    </row>
    <row r="754" customFormat="false" ht="12.75" hidden="false" customHeight="false" outlineLevel="0" collapsed="false">
      <c r="D754" s="83"/>
    </row>
    <row r="755" customFormat="false" ht="12.75" hidden="false" customHeight="false" outlineLevel="0" collapsed="false">
      <c r="D755" s="83"/>
    </row>
    <row r="756" customFormat="false" ht="12.75" hidden="false" customHeight="false" outlineLevel="0" collapsed="false">
      <c r="D756" s="83"/>
    </row>
    <row r="757" customFormat="false" ht="12.75" hidden="false" customHeight="false" outlineLevel="0" collapsed="false">
      <c r="D757" s="83"/>
    </row>
    <row r="758" customFormat="false" ht="12.75" hidden="false" customHeight="false" outlineLevel="0" collapsed="false">
      <c r="D758" s="83"/>
    </row>
    <row r="759" customFormat="false" ht="12.75" hidden="false" customHeight="false" outlineLevel="0" collapsed="false">
      <c r="D759" s="83"/>
    </row>
    <row r="760" customFormat="false" ht="12.75" hidden="false" customHeight="false" outlineLevel="0" collapsed="false">
      <c r="D760" s="83"/>
    </row>
    <row r="761" customFormat="false" ht="12.75" hidden="false" customHeight="false" outlineLevel="0" collapsed="false">
      <c r="D761" s="83"/>
    </row>
    <row r="762" customFormat="false" ht="12.75" hidden="false" customHeight="false" outlineLevel="0" collapsed="false">
      <c r="D762" s="83"/>
    </row>
    <row r="763" customFormat="false" ht="12.75" hidden="false" customHeight="false" outlineLevel="0" collapsed="false">
      <c r="D763" s="83"/>
    </row>
    <row r="764" customFormat="false" ht="12.75" hidden="false" customHeight="false" outlineLevel="0" collapsed="false">
      <c r="D764" s="83"/>
    </row>
    <row r="765" customFormat="false" ht="12.75" hidden="false" customHeight="false" outlineLevel="0" collapsed="false">
      <c r="D765" s="83"/>
    </row>
    <row r="766" customFormat="false" ht="12.75" hidden="false" customHeight="false" outlineLevel="0" collapsed="false">
      <c r="D766" s="83"/>
    </row>
    <row r="767" customFormat="false" ht="12.75" hidden="false" customHeight="false" outlineLevel="0" collapsed="false">
      <c r="D767" s="83"/>
    </row>
    <row r="768" customFormat="false" ht="12.75" hidden="false" customHeight="false" outlineLevel="0" collapsed="false">
      <c r="D768" s="83"/>
    </row>
    <row r="769" customFormat="false" ht="12.75" hidden="false" customHeight="false" outlineLevel="0" collapsed="false">
      <c r="D769" s="83"/>
    </row>
    <row r="770" customFormat="false" ht="12.75" hidden="false" customHeight="false" outlineLevel="0" collapsed="false">
      <c r="D770" s="83"/>
    </row>
    <row r="771" customFormat="false" ht="12.75" hidden="false" customHeight="false" outlineLevel="0" collapsed="false">
      <c r="D771" s="83"/>
    </row>
    <row r="772" customFormat="false" ht="12.75" hidden="false" customHeight="false" outlineLevel="0" collapsed="false">
      <c r="D772" s="83"/>
    </row>
    <row r="773" customFormat="false" ht="12.75" hidden="false" customHeight="false" outlineLevel="0" collapsed="false">
      <c r="D773" s="83"/>
    </row>
    <row r="774" customFormat="false" ht="12.75" hidden="false" customHeight="false" outlineLevel="0" collapsed="false">
      <c r="D774" s="83"/>
    </row>
    <row r="775" customFormat="false" ht="12.75" hidden="false" customHeight="false" outlineLevel="0" collapsed="false">
      <c r="D775" s="83"/>
    </row>
    <row r="776" customFormat="false" ht="12.75" hidden="false" customHeight="false" outlineLevel="0" collapsed="false">
      <c r="D776" s="83"/>
    </row>
    <row r="777" customFormat="false" ht="12.75" hidden="false" customHeight="false" outlineLevel="0" collapsed="false">
      <c r="D777" s="83"/>
    </row>
    <row r="778" customFormat="false" ht="12.75" hidden="false" customHeight="false" outlineLevel="0" collapsed="false">
      <c r="D778" s="83"/>
    </row>
    <row r="779" customFormat="false" ht="12.75" hidden="false" customHeight="false" outlineLevel="0" collapsed="false">
      <c r="D779" s="83"/>
    </row>
    <row r="780" customFormat="false" ht="12.75" hidden="false" customHeight="false" outlineLevel="0" collapsed="false">
      <c r="D780" s="83"/>
    </row>
    <row r="781" customFormat="false" ht="12.75" hidden="false" customHeight="false" outlineLevel="0" collapsed="false">
      <c r="D781" s="83"/>
    </row>
    <row r="782" customFormat="false" ht="12.75" hidden="false" customHeight="false" outlineLevel="0" collapsed="false">
      <c r="D782" s="83"/>
    </row>
    <row r="783" customFormat="false" ht="12.75" hidden="false" customHeight="false" outlineLevel="0" collapsed="false">
      <c r="D783" s="83"/>
    </row>
    <row r="784" customFormat="false" ht="12.75" hidden="false" customHeight="false" outlineLevel="0" collapsed="false">
      <c r="D784" s="83"/>
    </row>
    <row r="785" customFormat="false" ht="12.75" hidden="false" customHeight="false" outlineLevel="0" collapsed="false">
      <c r="D785" s="83"/>
    </row>
    <row r="786" customFormat="false" ht="12.75" hidden="false" customHeight="false" outlineLevel="0" collapsed="false">
      <c r="D786" s="83"/>
    </row>
    <row r="787" customFormat="false" ht="12.75" hidden="false" customHeight="false" outlineLevel="0" collapsed="false">
      <c r="D787" s="83"/>
    </row>
    <row r="788" customFormat="false" ht="12.75" hidden="false" customHeight="false" outlineLevel="0" collapsed="false">
      <c r="D788" s="83"/>
    </row>
    <row r="789" customFormat="false" ht="12.75" hidden="false" customHeight="false" outlineLevel="0" collapsed="false">
      <c r="D789" s="83"/>
    </row>
    <row r="790" customFormat="false" ht="12.75" hidden="false" customHeight="false" outlineLevel="0" collapsed="false">
      <c r="D790" s="83"/>
    </row>
    <row r="791" customFormat="false" ht="12.75" hidden="false" customHeight="false" outlineLevel="0" collapsed="false">
      <c r="D791" s="83"/>
    </row>
    <row r="792" customFormat="false" ht="12.75" hidden="false" customHeight="false" outlineLevel="0" collapsed="false">
      <c r="D792" s="83"/>
    </row>
    <row r="793" customFormat="false" ht="12.75" hidden="false" customHeight="false" outlineLevel="0" collapsed="false">
      <c r="D793" s="83"/>
    </row>
    <row r="794" customFormat="false" ht="12.75" hidden="false" customHeight="false" outlineLevel="0" collapsed="false">
      <c r="D794" s="83"/>
    </row>
    <row r="795" customFormat="false" ht="12.75" hidden="false" customHeight="false" outlineLevel="0" collapsed="false">
      <c r="D795" s="83"/>
    </row>
    <row r="796" customFormat="false" ht="12.75" hidden="false" customHeight="false" outlineLevel="0" collapsed="false">
      <c r="D796" s="83"/>
    </row>
    <row r="797" customFormat="false" ht="12.75" hidden="false" customHeight="false" outlineLevel="0" collapsed="false">
      <c r="D797" s="83"/>
    </row>
    <row r="798" customFormat="false" ht="12.75" hidden="false" customHeight="false" outlineLevel="0" collapsed="false">
      <c r="D798" s="83"/>
    </row>
    <row r="799" customFormat="false" ht="12.75" hidden="false" customHeight="false" outlineLevel="0" collapsed="false">
      <c r="D799" s="83"/>
    </row>
    <row r="800" customFormat="false" ht="12.75" hidden="false" customHeight="false" outlineLevel="0" collapsed="false">
      <c r="D800" s="83"/>
    </row>
    <row r="801" customFormat="false" ht="12.75" hidden="false" customHeight="false" outlineLevel="0" collapsed="false">
      <c r="D801" s="83"/>
    </row>
    <row r="802" customFormat="false" ht="12.75" hidden="false" customHeight="false" outlineLevel="0" collapsed="false">
      <c r="D802" s="83"/>
    </row>
    <row r="803" customFormat="false" ht="12.75" hidden="false" customHeight="false" outlineLevel="0" collapsed="false">
      <c r="D803" s="83"/>
    </row>
    <row r="804" customFormat="false" ht="12.75" hidden="false" customHeight="false" outlineLevel="0" collapsed="false">
      <c r="D804" s="83"/>
    </row>
    <row r="805" customFormat="false" ht="12.75" hidden="false" customHeight="false" outlineLevel="0" collapsed="false">
      <c r="D805" s="83"/>
    </row>
    <row r="806" customFormat="false" ht="12.75" hidden="false" customHeight="false" outlineLevel="0" collapsed="false">
      <c r="D806" s="83"/>
    </row>
    <row r="807" customFormat="false" ht="12.75" hidden="false" customHeight="false" outlineLevel="0" collapsed="false">
      <c r="D807" s="83"/>
    </row>
    <row r="808" customFormat="false" ht="12.75" hidden="false" customHeight="false" outlineLevel="0" collapsed="false">
      <c r="D808" s="83"/>
    </row>
    <row r="809" customFormat="false" ht="12.75" hidden="false" customHeight="false" outlineLevel="0" collapsed="false">
      <c r="D809" s="83"/>
    </row>
    <row r="810" customFormat="false" ht="12.75" hidden="false" customHeight="false" outlineLevel="0" collapsed="false">
      <c r="D810" s="83"/>
    </row>
    <row r="811" customFormat="false" ht="12.75" hidden="false" customHeight="false" outlineLevel="0" collapsed="false">
      <c r="D811" s="83"/>
    </row>
    <row r="812" customFormat="false" ht="12.75" hidden="false" customHeight="false" outlineLevel="0" collapsed="false">
      <c r="D812" s="83"/>
    </row>
    <row r="813" customFormat="false" ht="12.75" hidden="false" customHeight="false" outlineLevel="0" collapsed="false">
      <c r="D813" s="83"/>
    </row>
    <row r="814" customFormat="false" ht="12.75" hidden="false" customHeight="false" outlineLevel="0" collapsed="false">
      <c r="D814" s="83"/>
    </row>
    <row r="815" customFormat="false" ht="12.75" hidden="false" customHeight="false" outlineLevel="0" collapsed="false">
      <c r="D815" s="83"/>
    </row>
    <row r="816" customFormat="false" ht="12.75" hidden="false" customHeight="false" outlineLevel="0" collapsed="false">
      <c r="D816" s="83"/>
    </row>
    <row r="817" customFormat="false" ht="12.75" hidden="false" customHeight="false" outlineLevel="0" collapsed="false">
      <c r="D817" s="83"/>
    </row>
    <row r="818" customFormat="false" ht="12.75" hidden="false" customHeight="false" outlineLevel="0" collapsed="false">
      <c r="D818" s="83"/>
    </row>
    <row r="819" customFormat="false" ht="12.75" hidden="false" customHeight="false" outlineLevel="0" collapsed="false">
      <c r="D819" s="83"/>
    </row>
    <row r="820" customFormat="false" ht="12.75" hidden="false" customHeight="false" outlineLevel="0" collapsed="false">
      <c r="D820" s="83"/>
    </row>
    <row r="821" customFormat="false" ht="12.75" hidden="false" customHeight="false" outlineLevel="0" collapsed="false">
      <c r="D821" s="83"/>
    </row>
    <row r="822" customFormat="false" ht="12.75" hidden="false" customHeight="false" outlineLevel="0" collapsed="false">
      <c r="D822" s="83"/>
    </row>
    <row r="823" customFormat="false" ht="12.75" hidden="false" customHeight="false" outlineLevel="0" collapsed="false">
      <c r="D823" s="83"/>
    </row>
    <row r="824" customFormat="false" ht="12.75" hidden="false" customHeight="false" outlineLevel="0" collapsed="false">
      <c r="D824" s="83"/>
    </row>
    <row r="825" customFormat="false" ht="12.75" hidden="false" customHeight="false" outlineLevel="0" collapsed="false">
      <c r="D825" s="83"/>
    </row>
    <row r="826" customFormat="false" ht="12.75" hidden="false" customHeight="false" outlineLevel="0" collapsed="false">
      <c r="D826" s="83"/>
    </row>
    <row r="827" customFormat="false" ht="12.75" hidden="false" customHeight="false" outlineLevel="0" collapsed="false">
      <c r="D827" s="83"/>
    </row>
    <row r="828" customFormat="false" ht="12.75" hidden="false" customHeight="false" outlineLevel="0" collapsed="false">
      <c r="D828" s="83"/>
    </row>
    <row r="829" customFormat="false" ht="12.75" hidden="false" customHeight="false" outlineLevel="0" collapsed="false">
      <c r="D829" s="83"/>
    </row>
    <row r="830" customFormat="false" ht="12.75" hidden="false" customHeight="false" outlineLevel="0" collapsed="false">
      <c r="D830" s="83"/>
    </row>
    <row r="831" customFormat="false" ht="12.75" hidden="false" customHeight="false" outlineLevel="0" collapsed="false">
      <c r="D831" s="83"/>
    </row>
    <row r="832" customFormat="false" ht="12.75" hidden="false" customHeight="false" outlineLevel="0" collapsed="false">
      <c r="D832" s="83"/>
    </row>
    <row r="833" customFormat="false" ht="12.75" hidden="false" customHeight="false" outlineLevel="0" collapsed="false">
      <c r="D833" s="83"/>
    </row>
    <row r="834" customFormat="false" ht="12.75" hidden="false" customHeight="false" outlineLevel="0" collapsed="false">
      <c r="D834" s="83"/>
    </row>
    <row r="835" customFormat="false" ht="12.75" hidden="false" customHeight="false" outlineLevel="0" collapsed="false">
      <c r="D835" s="83"/>
    </row>
    <row r="836" customFormat="false" ht="12.75" hidden="false" customHeight="false" outlineLevel="0" collapsed="false">
      <c r="D836" s="83"/>
    </row>
    <row r="837" customFormat="false" ht="12.75" hidden="false" customHeight="false" outlineLevel="0" collapsed="false">
      <c r="D837" s="83"/>
    </row>
    <row r="838" customFormat="false" ht="12.75" hidden="false" customHeight="false" outlineLevel="0" collapsed="false">
      <c r="D838" s="83"/>
    </row>
    <row r="839" customFormat="false" ht="12.75" hidden="false" customHeight="false" outlineLevel="0" collapsed="false">
      <c r="D839" s="83"/>
    </row>
    <row r="840" customFormat="false" ht="12.75" hidden="false" customHeight="false" outlineLevel="0" collapsed="false">
      <c r="D840" s="83"/>
    </row>
    <row r="841" customFormat="false" ht="12.75" hidden="false" customHeight="false" outlineLevel="0" collapsed="false">
      <c r="D841" s="83"/>
    </row>
    <row r="842" customFormat="false" ht="12.75" hidden="false" customHeight="false" outlineLevel="0" collapsed="false">
      <c r="D842" s="83"/>
    </row>
    <row r="843" customFormat="false" ht="12.75" hidden="false" customHeight="false" outlineLevel="0" collapsed="false">
      <c r="D843" s="83"/>
    </row>
    <row r="844" customFormat="false" ht="12.75" hidden="false" customHeight="false" outlineLevel="0" collapsed="false">
      <c r="D844" s="83"/>
    </row>
    <row r="845" customFormat="false" ht="12.75" hidden="false" customHeight="false" outlineLevel="0" collapsed="false">
      <c r="D845" s="83"/>
    </row>
    <row r="846" customFormat="false" ht="12.75" hidden="false" customHeight="false" outlineLevel="0" collapsed="false">
      <c r="D846" s="83"/>
    </row>
    <row r="847" customFormat="false" ht="12.75" hidden="false" customHeight="false" outlineLevel="0" collapsed="false">
      <c r="D847" s="83"/>
    </row>
    <row r="848" customFormat="false" ht="12.75" hidden="false" customHeight="false" outlineLevel="0" collapsed="false">
      <c r="D848" s="83"/>
    </row>
    <row r="849" customFormat="false" ht="12.75" hidden="false" customHeight="false" outlineLevel="0" collapsed="false">
      <c r="D849" s="83"/>
    </row>
    <row r="850" customFormat="false" ht="12.75" hidden="false" customHeight="false" outlineLevel="0" collapsed="false">
      <c r="D850" s="83"/>
    </row>
    <row r="851" customFormat="false" ht="12.75" hidden="false" customHeight="false" outlineLevel="0" collapsed="false">
      <c r="D851" s="83"/>
    </row>
    <row r="852" customFormat="false" ht="12.75" hidden="false" customHeight="false" outlineLevel="0" collapsed="false">
      <c r="D852" s="83"/>
    </row>
    <row r="853" customFormat="false" ht="12.75" hidden="false" customHeight="false" outlineLevel="0" collapsed="false">
      <c r="D853" s="83"/>
    </row>
    <row r="854" customFormat="false" ht="12.75" hidden="false" customHeight="false" outlineLevel="0" collapsed="false">
      <c r="D854" s="83"/>
    </row>
    <row r="855" customFormat="false" ht="12.75" hidden="false" customHeight="false" outlineLevel="0" collapsed="false">
      <c r="D855" s="83"/>
    </row>
    <row r="856" customFormat="false" ht="12.75" hidden="false" customHeight="false" outlineLevel="0" collapsed="false">
      <c r="D856" s="83"/>
    </row>
    <row r="857" customFormat="false" ht="12.75" hidden="false" customHeight="false" outlineLevel="0" collapsed="false">
      <c r="D857" s="83"/>
    </row>
    <row r="858" customFormat="false" ht="12.75" hidden="false" customHeight="false" outlineLevel="0" collapsed="false">
      <c r="D858" s="83"/>
    </row>
    <row r="859" customFormat="false" ht="12.75" hidden="false" customHeight="false" outlineLevel="0" collapsed="false">
      <c r="D859" s="83"/>
    </row>
    <row r="860" customFormat="false" ht="12.75" hidden="false" customHeight="false" outlineLevel="0" collapsed="false">
      <c r="D860" s="83"/>
    </row>
    <row r="861" customFormat="false" ht="12.75" hidden="false" customHeight="false" outlineLevel="0" collapsed="false">
      <c r="D861" s="83"/>
    </row>
    <row r="862" customFormat="false" ht="12.75" hidden="false" customHeight="false" outlineLevel="0" collapsed="false">
      <c r="D862" s="83"/>
    </row>
    <row r="863" customFormat="false" ht="12.75" hidden="false" customHeight="false" outlineLevel="0" collapsed="false">
      <c r="D863" s="83"/>
    </row>
    <row r="864" customFormat="false" ht="12.75" hidden="false" customHeight="false" outlineLevel="0" collapsed="false">
      <c r="D864" s="83"/>
    </row>
    <row r="865" customFormat="false" ht="12.75" hidden="false" customHeight="false" outlineLevel="0" collapsed="false">
      <c r="D865" s="83"/>
    </row>
    <row r="866" customFormat="false" ht="12.75" hidden="false" customHeight="false" outlineLevel="0" collapsed="false">
      <c r="D866" s="83"/>
    </row>
    <row r="867" customFormat="false" ht="12.75" hidden="false" customHeight="false" outlineLevel="0" collapsed="false">
      <c r="D867" s="83"/>
    </row>
    <row r="868" customFormat="false" ht="12.75" hidden="false" customHeight="false" outlineLevel="0" collapsed="false">
      <c r="D868" s="83"/>
    </row>
    <row r="869" customFormat="false" ht="12.75" hidden="false" customHeight="false" outlineLevel="0" collapsed="false">
      <c r="D869" s="83"/>
    </row>
    <row r="870" customFormat="false" ht="12.75" hidden="false" customHeight="false" outlineLevel="0" collapsed="false">
      <c r="D870" s="83"/>
    </row>
    <row r="871" customFormat="false" ht="12.75" hidden="false" customHeight="false" outlineLevel="0" collapsed="false">
      <c r="D871" s="83"/>
    </row>
    <row r="872" customFormat="false" ht="12.75" hidden="false" customHeight="false" outlineLevel="0" collapsed="false">
      <c r="D872" s="83"/>
    </row>
    <row r="873" customFormat="false" ht="12.75" hidden="false" customHeight="false" outlineLevel="0" collapsed="false">
      <c r="D873" s="83"/>
    </row>
    <row r="874" customFormat="false" ht="12.75" hidden="false" customHeight="false" outlineLevel="0" collapsed="false">
      <c r="D874" s="83"/>
    </row>
    <row r="875" customFormat="false" ht="12.75" hidden="false" customHeight="false" outlineLevel="0" collapsed="false">
      <c r="D875" s="83"/>
    </row>
    <row r="876" customFormat="false" ht="12.75" hidden="false" customHeight="false" outlineLevel="0" collapsed="false">
      <c r="D876" s="83"/>
    </row>
    <row r="877" customFormat="false" ht="12.75" hidden="false" customHeight="false" outlineLevel="0" collapsed="false">
      <c r="D877" s="83"/>
    </row>
    <row r="878" customFormat="false" ht="12.75" hidden="false" customHeight="false" outlineLevel="0" collapsed="false">
      <c r="D878" s="83"/>
    </row>
    <row r="879" customFormat="false" ht="12.75" hidden="false" customHeight="false" outlineLevel="0" collapsed="false">
      <c r="D879" s="83"/>
    </row>
    <row r="880" customFormat="false" ht="12.75" hidden="false" customHeight="false" outlineLevel="0" collapsed="false">
      <c r="D880" s="83"/>
    </row>
    <row r="881" customFormat="false" ht="12.75" hidden="false" customHeight="false" outlineLevel="0" collapsed="false">
      <c r="D881" s="83"/>
    </row>
    <row r="882" customFormat="false" ht="12.75" hidden="false" customHeight="false" outlineLevel="0" collapsed="false">
      <c r="D882" s="83"/>
    </row>
    <row r="883" customFormat="false" ht="12.75" hidden="false" customHeight="false" outlineLevel="0" collapsed="false">
      <c r="D883" s="83"/>
    </row>
    <row r="884" customFormat="false" ht="12.75" hidden="false" customHeight="false" outlineLevel="0" collapsed="false">
      <c r="D884" s="83"/>
    </row>
    <row r="885" customFormat="false" ht="12.75" hidden="false" customHeight="false" outlineLevel="0" collapsed="false">
      <c r="D885" s="83"/>
    </row>
    <row r="886" customFormat="false" ht="12.75" hidden="false" customHeight="false" outlineLevel="0" collapsed="false">
      <c r="D886" s="83"/>
    </row>
    <row r="887" customFormat="false" ht="12.75" hidden="false" customHeight="false" outlineLevel="0" collapsed="false">
      <c r="D887" s="83"/>
    </row>
    <row r="888" customFormat="false" ht="12.75" hidden="false" customHeight="false" outlineLevel="0" collapsed="false">
      <c r="D888" s="83"/>
    </row>
    <row r="889" customFormat="false" ht="12.75" hidden="false" customHeight="false" outlineLevel="0" collapsed="false">
      <c r="D889" s="83"/>
    </row>
    <row r="890" customFormat="false" ht="12.75" hidden="false" customHeight="false" outlineLevel="0" collapsed="false">
      <c r="D890" s="83"/>
    </row>
    <row r="891" customFormat="false" ht="12.75" hidden="false" customHeight="false" outlineLevel="0" collapsed="false">
      <c r="D891" s="83"/>
    </row>
    <row r="892" customFormat="false" ht="12.75" hidden="false" customHeight="false" outlineLevel="0" collapsed="false">
      <c r="D892" s="83"/>
    </row>
    <row r="893" customFormat="false" ht="12.75" hidden="false" customHeight="false" outlineLevel="0" collapsed="false">
      <c r="D893" s="83"/>
    </row>
    <row r="894" customFormat="false" ht="12.75" hidden="false" customHeight="false" outlineLevel="0" collapsed="false">
      <c r="D894" s="83"/>
    </row>
    <row r="895" customFormat="false" ht="12.75" hidden="false" customHeight="false" outlineLevel="0" collapsed="false">
      <c r="D895" s="83"/>
    </row>
    <row r="896" customFormat="false" ht="12.75" hidden="false" customHeight="false" outlineLevel="0" collapsed="false">
      <c r="D896" s="83"/>
    </row>
    <row r="897" customFormat="false" ht="12.75" hidden="false" customHeight="false" outlineLevel="0" collapsed="false">
      <c r="D897" s="83"/>
    </row>
    <row r="898" customFormat="false" ht="12.75" hidden="false" customHeight="false" outlineLevel="0" collapsed="false">
      <c r="D898" s="83"/>
    </row>
    <row r="899" customFormat="false" ht="12.75" hidden="false" customHeight="false" outlineLevel="0" collapsed="false">
      <c r="D899" s="83"/>
    </row>
    <row r="900" customFormat="false" ht="12.75" hidden="false" customHeight="false" outlineLevel="0" collapsed="false">
      <c r="D900" s="83"/>
    </row>
    <row r="901" customFormat="false" ht="12.75" hidden="false" customHeight="false" outlineLevel="0" collapsed="false">
      <c r="D901" s="83"/>
    </row>
    <row r="902" customFormat="false" ht="12.75" hidden="false" customHeight="false" outlineLevel="0" collapsed="false">
      <c r="D902" s="83"/>
    </row>
    <row r="903" customFormat="false" ht="12.75" hidden="false" customHeight="false" outlineLevel="0" collapsed="false">
      <c r="D903" s="83"/>
    </row>
    <row r="904" customFormat="false" ht="12.75" hidden="false" customHeight="false" outlineLevel="0" collapsed="false">
      <c r="D904" s="83"/>
    </row>
    <row r="905" customFormat="false" ht="12.75" hidden="false" customHeight="false" outlineLevel="0" collapsed="false">
      <c r="D905" s="83"/>
    </row>
    <row r="906" customFormat="false" ht="12.75" hidden="false" customHeight="false" outlineLevel="0" collapsed="false">
      <c r="D906" s="83"/>
    </row>
    <row r="907" customFormat="false" ht="12.75" hidden="false" customHeight="false" outlineLevel="0" collapsed="false">
      <c r="D907" s="83"/>
    </row>
    <row r="908" customFormat="false" ht="12.75" hidden="false" customHeight="false" outlineLevel="0" collapsed="false">
      <c r="D908" s="83"/>
    </row>
    <row r="909" customFormat="false" ht="12.75" hidden="false" customHeight="false" outlineLevel="0" collapsed="false">
      <c r="D909" s="83"/>
    </row>
    <row r="910" customFormat="false" ht="12.75" hidden="false" customHeight="false" outlineLevel="0" collapsed="false">
      <c r="D910" s="83"/>
    </row>
    <row r="911" customFormat="false" ht="12.75" hidden="false" customHeight="false" outlineLevel="0" collapsed="false">
      <c r="D911" s="83"/>
    </row>
    <row r="912" customFormat="false" ht="12.75" hidden="false" customHeight="false" outlineLevel="0" collapsed="false">
      <c r="D912" s="83"/>
    </row>
    <row r="913" customFormat="false" ht="12.75" hidden="false" customHeight="false" outlineLevel="0" collapsed="false">
      <c r="D913" s="83"/>
    </row>
    <row r="914" customFormat="false" ht="12.75" hidden="false" customHeight="false" outlineLevel="0" collapsed="false">
      <c r="D914" s="83"/>
    </row>
    <row r="915" customFormat="false" ht="12.75" hidden="false" customHeight="false" outlineLevel="0" collapsed="false">
      <c r="D915" s="83"/>
    </row>
    <row r="916" customFormat="false" ht="12.75" hidden="false" customHeight="false" outlineLevel="0" collapsed="false">
      <c r="D916" s="83"/>
    </row>
    <row r="917" customFormat="false" ht="12.75" hidden="false" customHeight="false" outlineLevel="0" collapsed="false">
      <c r="D917" s="83"/>
    </row>
    <row r="918" customFormat="false" ht="12.75" hidden="false" customHeight="false" outlineLevel="0" collapsed="false">
      <c r="D918" s="83"/>
    </row>
    <row r="919" customFormat="false" ht="12.75" hidden="false" customHeight="false" outlineLevel="0" collapsed="false">
      <c r="D919" s="83"/>
    </row>
    <row r="920" customFormat="false" ht="12.75" hidden="false" customHeight="false" outlineLevel="0" collapsed="false">
      <c r="D920" s="83"/>
    </row>
    <row r="921" customFormat="false" ht="12.75" hidden="false" customHeight="false" outlineLevel="0" collapsed="false">
      <c r="D921" s="83"/>
    </row>
    <row r="922" customFormat="false" ht="12.75" hidden="false" customHeight="false" outlineLevel="0" collapsed="false">
      <c r="D922" s="83"/>
    </row>
    <row r="923" customFormat="false" ht="12.75" hidden="false" customHeight="false" outlineLevel="0" collapsed="false">
      <c r="D923" s="83"/>
    </row>
    <row r="924" customFormat="false" ht="12.75" hidden="false" customHeight="false" outlineLevel="0" collapsed="false">
      <c r="D924" s="83"/>
    </row>
    <row r="925" customFormat="false" ht="12.75" hidden="false" customHeight="false" outlineLevel="0" collapsed="false">
      <c r="D925" s="83"/>
    </row>
    <row r="926" customFormat="false" ht="12.75" hidden="false" customHeight="false" outlineLevel="0" collapsed="false">
      <c r="D926" s="83"/>
    </row>
    <row r="927" customFormat="false" ht="12.75" hidden="false" customHeight="false" outlineLevel="0" collapsed="false">
      <c r="D927" s="83"/>
    </row>
    <row r="928" customFormat="false" ht="12.75" hidden="false" customHeight="false" outlineLevel="0" collapsed="false">
      <c r="D928" s="83"/>
    </row>
    <row r="929" customFormat="false" ht="12.75" hidden="false" customHeight="false" outlineLevel="0" collapsed="false">
      <c r="D929" s="83"/>
    </row>
    <row r="930" customFormat="false" ht="12.75" hidden="false" customHeight="false" outlineLevel="0" collapsed="false">
      <c r="D930" s="83"/>
    </row>
    <row r="931" customFormat="false" ht="12.75" hidden="false" customHeight="false" outlineLevel="0" collapsed="false">
      <c r="D931" s="83"/>
    </row>
    <row r="932" customFormat="false" ht="12.75" hidden="false" customHeight="false" outlineLevel="0" collapsed="false">
      <c r="D932" s="83"/>
    </row>
    <row r="933" customFormat="false" ht="12.75" hidden="false" customHeight="false" outlineLevel="0" collapsed="false">
      <c r="D933" s="83"/>
    </row>
    <row r="934" customFormat="false" ht="12.75" hidden="false" customHeight="false" outlineLevel="0" collapsed="false">
      <c r="D934" s="83"/>
    </row>
    <row r="935" customFormat="false" ht="12.75" hidden="false" customHeight="false" outlineLevel="0" collapsed="false">
      <c r="D935" s="83"/>
    </row>
    <row r="936" customFormat="false" ht="12.75" hidden="false" customHeight="false" outlineLevel="0" collapsed="false">
      <c r="D936" s="83"/>
    </row>
    <row r="937" customFormat="false" ht="12.75" hidden="false" customHeight="false" outlineLevel="0" collapsed="false">
      <c r="D937" s="83"/>
    </row>
    <row r="938" customFormat="false" ht="12.75" hidden="false" customHeight="false" outlineLevel="0" collapsed="false">
      <c r="D938" s="83"/>
    </row>
    <row r="939" customFormat="false" ht="12.75" hidden="false" customHeight="false" outlineLevel="0" collapsed="false">
      <c r="D939" s="83"/>
    </row>
    <row r="940" customFormat="false" ht="12.75" hidden="false" customHeight="false" outlineLevel="0" collapsed="false">
      <c r="D940" s="83"/>
    </row>
    <row r="941" customFormat="false" ht="12.75" hidden="false" customHeight="false" outlineLevel="0" collapsed="false">
      <c r="D941" s="83"/>
    </row>
    <row r="942" customFormat="false" ht="12.75" hidden="false" customHeight="false" outlineLevel="0" collapsed="false">
      <c r="D942" s="83"/>
    </row>
    <row r="943" customFormat="false" ht="12.75" hidden="false" customHeight="false" outlineLevel="0" collapsed="false">
      <c r="D943" s="83"/>
    </row>
    <row r="944" customFormat="false" ht="12.75" hidden="false" customHeight="false" outlineLevel="0" collapsed="false">
      <c r="D944" s="83"/>
    </row>
    <row r="945" customFormat="false" ht="12.75" hidden="false" customHeight="false" outlineLevel="0" collapsed="false">
      <c r="D945" s="83"/>
    </row>
    <row r="946" customFormat="false" ht="12.75" hidden="false" customHeight="false" outlineLevel="0" collapsed="false">
      <c r="D946" s="83"/>
    </row>
    <row r="947" customFormat="false" ht="12.75" hidden="false" customHeight="false" outlineLevel="0" collapsed="false">
      <c r="D947" s="83"/>
    </row>
    <row r="948" customFormat="false" ht="12.75" hidden="false" customHeight="false" outlineLevel="0" collapsed="false">
      <c r="D948" s="83"/>
    </row>
    <row r="949" customFormat="false" ht="12.75" hidden="false" customHeight="false" outlineLevel="0" collapsed="false">
      <c r="D949" s="83"/>
    </row>
    <row r="950" customFormat="false" ht="12.75" hidden="false" customHeight="false" outlineLevel="0" collapsed="false">
      <c r="D950" s="83"/>
    </row>
    <row r="951" customFormat="false" ht="12.75" hidden="false" customHeight="false" outlineLevel="0" collapsed="false">
      <c r="D951" s="83"/>
    </row>
    <row r="952" customFormat="false" ht="12.75" hidden="false" customHeight="false" outlineLevel="0" collapsed="false">
      <c r="D952" s="83"/>
    </row>
    <row r="953" customFormat="false" ht="12.75" hidden="false" customHeight="false" outlineLevel="0" collapsed="false">
      <c r="D953" s="83"/>
    </row>
    <row r="954" customFormat="false" ht="12.75" hidden="false" customHeight="false" outlineLevel="0" collapsed="false">
      <c r="D954" s="83"/>
    </row>
    <row r="955" customFormat="false" ht="12.75" hidden="false" customHeight="false" outlineLevel="0" collapsed="false">
      <c r="D955" s="83"/>
    </row>
    <row r="956" customFormat="false" ht="12.75" hidden="false" customHeight="false" outlineLevel="0" collapsed="false">
      <c r="D956" s="83"/>
    </row>
    <row r="957" customFormat="false" ht="12.75" hidden="false" customHeight="false" outlineLevel="0" collapsed="false">
      <c r="D957" s="83"/>
    </row>
    <row r="958" customFormat="false" ht="12.75" hidden="false" customHeight="false" outlineLevel="0" collapsed="false">
      <c r="D958" s="83"/>
    </row>
    <row r="959" customFormat="false" ht="12.75" hidden="false" customHeight="false" outlineLevel="0" collapsed="false">
      <c r="D959" s="83"/>
    </row>
    <row r="960" customFormat="false" ht="12.75" hidden="false" customHeight="false" outlineLevel="0" collapsed="false">
      <c r="D960" s="83"/>
    </row>
    <row r="961" customFormat="false" ht="12.75" hidden="false" customHeight="false" outlineLevel="0" collapsed="false">
      <c r="D961" s="83"/>
    </row>
    <row r="962" customFormat="false" ht="12.75" hidden="false" customHeight="false" outlineLevel="0" collapsed="false">
      <c r="D962" s="83"/>
    </row>
    <row r="963" customFormat="false" ht="12.75" hidden="false" customHeight="false" outlineLevel="0" collapsed="false">
      <c r="D963" s="83"/>
    </row>
    <row r="964" customFormat="false" ht="12.75" hidden="false" customHeight="false" outlineLevel="0" collapsed="false">
      <c r="D964" s="83"/>
    </row>
    <row r="965" customFormat="false" ht="12.75" hidden="false" customHeight="false" outlineLevel="0" collapsed="false">
      <c r="D965" s="83"/>
    </row>
    <row r="966" customFormat="false" ht="12.75" hidden="false" customHeight="false" outlineLevel="0" collapsed="false">
      <c r="D966" s="83"/>
    </row>
    <row r="967" customFormat="false" ht="12.75" hidden="false" customHeight="false" outlineLevel="0" collapsed="false">
      <c r="D967" s="83"/>
    </row>
    <row r="968" customFormat="false" ht="12.75" hidden="false" customHeight="false" outlineLevel="0" collapsed="false">
      <c r="D968" s="83"/>
    </row>
    <row r="969" customFormat="false" ht="12.75" hidden="false" customHeight="false" outlineLevel="0" collapsed="false">
      <c r="D969" s="83"/>
    </row>
    <row r="970" customFormat="false" ht="12.75" hidden="false" customHeight="false" outlineLevel="0" collapsed="false">
      <c r="D970" s="83"/>
    </row>
    <row r="971" customFormat="false" ht="12.75" hidden="false" customHeight="false" outlineLevel="0" collapsed="false">
      <c r="D971" s="83"/>
    </row>
    <row r="972" customFormat="false" ht="12.75" hidden="false" customHeight="false" outlineLevel="0" collapsed="false">
      <c r="D972" s="83"/>
    </row>
    <row r="973" customFormat="false" ht="12.75" hidden="false" customHeight="false" outlineLevel="0" collapsed="false">
      <c r="D973" s="83"/>
    </row>
    <row r="974" customFormat="false" ht="12.75" hidden="false" customHeight="false" outlineLevel="0" collapsed="false">
      <c r="D974" s="83"/>
    </row>
    <row r="975" customFormat="false" ht="12.75" hidden="false" customHeight="false" outlineLevel="0" collapsed="false">
      <c r="D975" s="83"/>
    </row>
    <row r="976" customFormat="false" ht="12.75" hidden="false" customHeight="false" outlineLevel="0" collapsed="false">
      <c r="D976" s="83"/>
    </row>
    <row r="977" customFormat="false" ht="12.75" hidden="false" customHeight="false" outlineLevel="0" collapsed="false">
      <c r="D977" s="83"/>
    </row>
    <row r="978" customFormat="false" ht="12.75" hidden="false" customHeight="false" outlineLevel="0" collapsed="false">
      <c r="D978" s="83"/>
    </row>
    <row r="979" customFormat="false" ht="12.75" hidden="false" customHeight="false" outlineLevel="0" collapsed="false">
      <c r="D979" s="83"/>
    </row>
    <row r="980" customFormat="false" ht="12.75" hidden="false" customHeight="false" outlineLevel="0" collapsed="false">
      <c r="D980" s="83"/>
    </row>
    <row r="981" customFormat="false" ht="12.75" hidden="false" customHeight="false" outlineLevel="0" collapsed="false">
      <c r="D981" s="83"/>
    </row>
    <row r="982" customFormat="false" ht="12.75" hidden="false" customHeight="false" outlineLevel="0" collapsed="false">
      <c r="D982" s="83"/>
    </row>
    <row r="983" customFormat="false" ht="12.75" hidden="false" customHeight="false" outlineLevel="0" collapsed="false">
      <c r="D983" s="83"/>
    </row>
    <row r="984" customFormat="false" ht="12.75" hidden="false" customHeight="false" outlineLevel="0" collapsed="false">
      <c r="D984" s="83"/>
    </row>
    <row r="985" customFormat="false" ht="12.75" hidden="false" customHeight="false" outlineLevel="0" collapsed="false">
      <c r="D985" s="83"/>
    </row>
    <row r="986" customFormat="false" ht="12.75" hidden="false" customHeight="false" outlineLevel="0" collapsed="false">
      <c r="D986" s="83"/>
    </row>
    <row r="987" customFormat="false" ht="12.75" hidden="false" customHeight="false" outlineLevel="0" collapsed="false">
      <c r="D987" s="83"/>
    </row>
    <row r="988" customFormat="false" ht="12.75" hidden="false" customHeight="false" outlineLevel="0" collapsed="false">
      <c r="D988" s="83"/>
    </row>
    <row r="989" customFormat="false" ht="12.75" hidden="false" customHeight="false" outlineLevel="0" collapsed="false">
      <c r="D989" s="83"/>
    </row>
    <row r="990" customFormat="false" ht="12.75" hidden="false" customHeight="false" outlineLevel="0" collapsed="false">
      <c r="D990" s="83"/>
    </row>
    <row r="991" customFormat="false" ht="12.75" hidden="false" customHeight="false" outlineLevel="0" collapsed="false">
      <c r="D991" s="83"/>
    </row>
    <row r="992" customFormat="false" ht="12.75" hidden="false" customHeight="false" outlineLevel="0" collapsed="false">
      <c r="D992" s="83"/>
    </row>
    <row r="993" customFormat="false" ht="12.75" hidden="false" customHeight="false" outlineLevel="0" collapsed="false">
      <c r="D993" s="83"/>
    </row>
    <row r="994" customFormat="false" ht="12.75" hidden="false" customHeight="false" outlineLevel="0" collapsed="false">
      <c r="D994" s="83"/>
    </row>
    <row r="995" customFormat="false" ht="12.75" hidden="false" customHeight="false" outlineLevel="0" collapsed="false">
      <c r="D995" s="83"/>
    </row>
    <row r="996" customFormat="false" ht="12.75" hidden="false" customHeight="false" outlineLevel="0" collapsed="false">
      <c r="D996" s="83"/>
    </row>
    <row r="997" customFormat="false" ht="12.75" hidden="false" customHeight="false" outlineLevel="0" collapsed="false">
      <c r="D997" s="83"/>
    </row>
    <row r="998" customFormat="false" ht="12.75" hidden="false" customHeight="false" outlineLevel="0" collapsed="false">
      <c r="D998" s="83"/>
    </row>
    <row r="999" customFormat="false" ht="12.75" hidden="false" customHeight="false" outlineLevel="0" collapsed="false">
      <c r="D999" s="83"/>
    </row>
    <row r="1000" customFormat="false" ht="12.75" hidden="false" customHeight="false" outlineLevel="0" collapsed="false">
      <c r="D1000" s="83"/>
    </row>
    <row r="1001" customFormat="false" ht="12.75" hidden="false" customHeight="false" outlineLevel="0" collapsed="false">
      <c r="D1001" s="83"/>
    </row>
    <row r="1002" customFormat="false" ht="12.75" hidden="false" customHeight="false" outlineLevel="0" collapsed="false">
      <c r="D1002" s="83"/>
    </row>
    <row r="1003" customFormat="false" ht="12.75" hidden="false" customHeight="false" outlineLevel="0" collapsed="false">
      <c r="D1003" s="83"/>
    </row>
    <row r="1004" customFormat="false" ht="12.75" hidden="false" customHeight="false" outlineLevel="0" collapsed="false">
      <c r="D1004" s="83"/>
    </row>
    <row r="1005" customFormat="false" ht="12.75" hidden="false" customHeight="false" outlineLevel="0" collapsed="false">
      <c r="D1005" s="83"/>
    </row>
    <row r="1006" customFormat="false" ht="12.75" hidden="false" customHeight="false" outlineLevel="0" collapsed="false">
      <c r="D1006" s="83"/>
    </row>
    <row r="1007" customFormat="false" ht="12.75" hidden="false" customHeight="false" outlineLevel="0" collapsed="false">
      <c r="D1007" s="83"/>
    </row>
    <row r="1008" customFormat="false" ht="12.75" hidden="false" customHeight="false" outlineLevel="0" collapsed="false">
      <c r="D1008" s="83"/>
    </row>
    <row r="1009" customFormat="false" ht="12.75" hidden="false" customHeight="false" outlineLevel="0" collapsed="false">
      <c r="D1009" s="83"/>
    </row>
    <row r="1010" customFormat="false" ht="12.75" hidden="false" customHeight="false" outlineLevel="0" collapsed="false">
      <c r="D1010" s="83"/>
    </row>
    <row r="1011" customFormat="false" ht="12.75" hidden="false" customHeight="false" outlineLevel="0" collapsed="false">
      <c r="D1011" s="83"/>
    </row>
    <row r="1012" customFormat="false" ht="12.75" hidden="false" customHeight="false" outlineLevel="0" collapsed="false">
      <c r="D1012" s="83"/>
    </row>
    <row r="1013" customFormat="false" ht="12.75" hidden="false" customHeight="false" outlineLevel="0" collapsed="false">
      <c r="D1013" s="83"/>
    </row>
    <row r="1014" customFormat="false" ht="12.75" hidden="false" customHeight="false" outlineLevel="0" collapsed="false">
      <c r="D1014" s="83"/>
    </row>
    <row r="1015" customFormat="false" ht="12.75" hidden="false" customHeight="false" outlineLevel="0" collapsed="false">
      <c r="D1015" s="83"/>
    </row>
    <row r="1016" customFormat="false" ht="12.75" hidden="false" customHeight="false" outlineLevel="0" collapsed="false">
      <c r="D1016" s="83"/>
    </row>
    <row r="1017" customFormat="false" ht="12.75" hidden="false" customHeight="false" outlineLevel="0" collapsed="false">
      <c r="D1017" s="83"/>
    </row>
    <row r="1018" customFormat="false" ht="12.75" hidden="false" customHeight="false" outlineLevel="0" collapsed="false">
      <c r="D1018" s="83"/>
    </row>
    <row r="1019" customFormat="false" ht="12.75" hidden="false" customHeight="false" outlineLevel="0" collapsed="false">
      <c r="D1019" s="83"/>
    </row>
    <row r="1020" customFormat="false" ht="12.75" hidden="false" customHeight="false" outlineLevel="0" collapsed="false">
      <c r="D1020" s="83"/>
    </row>
    <row r="1021" customFormat="false" ht="12.75" hidden="false" customHeight="false" outlineLevel="0" collapsed="false">
      <c r="D1021" s="83"/>
    </row>
    <row r="1022" customFormat="false" ht="12.75" hidden="false" customHeight="false" outlineLevel="0" collapsed="false">
      <c r="D1022" s="83"/>
    </row>
    <row r="1023" customFormat="false" ht="12.75" hidden="false" customHeight="false" outlineLevel="0" collapsed="false">
      <c r="D1023" s="83"/>
    </row>
    <row r="1024" customFormat="false" ht="12.75" hidden="false" customHeight="false" outlineLevel="0" collapsed="false">
      <c r="D1024" s="83"/>
    </row>
    <row r="1025" customFormat="false" ht="12.75" hidden="false" customHeight="false" outlineLevel="0" collapsed="false">
      <c r="D1025" s="83"/>
    </row>
    <row r="1026" customFormat="false" ht="12.75" hidden="false" customHeight="false" outlineLevel="0" collapsed="false">
      <c r="D1026" s="83"/>
    </row>
    <row r="1027" customFormat="false" ht="12.75" hidden="false" customHeight="false" outlineLevel="0" collapsed="false">
      <c r="D1027" s="83"/>
    </row>
    <row r="1028" customFormat="false" ht="12.75" hidden="false" customHeight="false" outlineLevel="0" collapsed="false">
      <c r="D1028" s="83"/>
    </row>
    <row r="1029" customFormat="false" ht="12.75" hidden="false" customHeight="false" outlineLevel="0" collapsed="false">
      <c r="D1029" s="83"/>
    </row>
    <row r="1030" customFormat="false" ht="12.75" hidden="false" customHeight="false" outlineLevel="0" collapsed="false">
      <c r="D1030" s="83"/>
    </row>
    <row r="1031" customFormat="false" ht="12.75" hidden="false" customHeight="false" outlineLevel="0" collapsed="false">
      <c r="D1031" s="83"/>
    </row>
    <row r="1032" customFormat="false" ht="12.75" hidden="false" customHeight="false" outlineLevel="0" collapsed="false">
      <c r="D1032" s="83"/>
    </row>
    <row r="1033" customFormat="false" ht="12.75" hidden="false" customHeight="false" outlineLevel="0" collapsed="false">
      <c r="D1033" s="83"/>
    </row>
    <row r="1034" customFormat="false" ht="12.75" hidden="false" customHeight="false" outlineLevel="0" collapsed="false">
      <c r="D1034" s="83"/>
    </row>
    <row r="1035" customFormat="false" ht="12.75" hidden="false" customHeight="false" outlineLevel="0" collapsed="false">
      <c r="D1035" s="83"/>
    </row>
    <row r="1036" customFormat="false" ht="12.75" hidden="false" customHeight="false" outlineLevel="0" collapsed="false">
      <c r="D1036" s="83"/>
    </row>
    <row r="1037" customFormat="false" ht="12.75" hidden="false" customHeight="false" outlineLevel="0" collapsed="false">
      <c r="D1037" s="83"/>
    </row>
    <row r="1038" customFormat="false" ht="12.75" hidden="false" customHeight="false" outlineLevel="0" collapsed="false">
      <c r="D1038" s="83"/>
    </row>
    <row r="1039" customFormat="false" ht="12.75" hidden="false" customHeight="false" outlineLevel="0" collapsed="false">
      <c r="D1039" s="83"/>
    </row>
    <row r="1040" customFormat="false" ht="12.75" hidden="false" customHeight="false" outlineLevel="0" collapsed="false">
      <c r="D1040" s="83"/>
    </row>
    <row r="1041" customFormat="false" ht="12.75" hidden="false" customHeight="false" outlineLevel="0" collapsed="false">
      <c r="D1041" s="83"/>
    </row>
    <row r="1042" customFormat="false" ht="12.75" hidden="false" customHeight="false" outlineLevel="0" collapsed="false">
      <c r="D1042" s="83"/>
    </row>
    <row r="1043" customFormat="false" ht="12.75" hidden="false" customHeight="false" outlineLevel="0" collapsed="false">
      <c r="D1043" s="83"/>
    </row>
    <row r="1044" customFormat="false" ht="12.75" hidden="false" customHeight="false" outlineLevel="0" collapsed="false">
      <c r="D1044" s="83"/>
    </row>
    <row r="1045" customFormat="false" ht="12.75" hidden="false" customHeight="false" outlineLevel="0" collapsed="false">
      <c r="D1045" s="83"/>
    </row>
    <row r="1046" customFormat="false" ht="12.75" hidden="false" customHeight="false" outlineLevel="0" collapsed="false">
      <c r="D1046" s="83"/>
    </row>
    <row r="1047" customFormat="false" ht="12.75" hidden="false" customHeight="false" outlineLevel="0" collapsed="false">
      <c r="D1047" s="83"/>
    </row>
    <row r="1048" customFormat="false" ht="12.75" hidden="false" customHeight="false" outlineLevel="0" collapsed="false">
      <c r="D1048" s="83"/>
    </row>
    <row r="1049" customFormat="false" ht="12.75" hidden="false" customHeight="false" outlineLevel="0" collapsed="false">
      <c r="D1049" s="83"/>
    </row>
    <row r="1050" customFormat="false" ht="12.75" hidden="false" customHeight="false" outlineLevel="0" collapsed="false">
      <c r="D1050" s="83"/>
    </row>
    <row r="1051" customFormat="false" ht="12.75" hidden="false" customHeight="false" outlineLevel="0" collapsed="false">
      <c r="D1051" s="83"/>
    </row>
    <row r="1052" customFormat="false" ht="12.75" hidden="false" customHeight="false" outlineLevel="0" collapsed="false">
      <c r="D1052" s="83"/>
    </row>
    <row r="1053" customFormat="false" ht="12.75" hidden="false" customHeight="false" outlineLevel="0" collapsed="false">
      <c r="D1053" s="83"/>
    </row>
    <row r="1054" customFormat="false" ht="12.75" hidden="false" customHeight="false" outlineLevel="0" collapsed="false">
      <c r="D1054" s="83"/>
    </row>
    <row r="1055" customFormat="false" ht="12.75" hidden="false" customHeight="false" outlineLevel="0" collapsed="false">
      <c r="D1055" s="83"/>
    </row>
    <row r="1056" customFormat="false" ht="12.75" hidden="false" customHeight="false" outlineLevel="0" collapsed="false">
      <c r="D1056" s="83"/>
    </row>
    <row r="1057" customFormat="false" ht="12.75" hidden="false" customHeight="false" outlineLevel="0" collapsed="false">
      <c r="D1057" s="83"/>
    </row>
    <row r="1058" customFormat="false" ht="12.75" hidden="false" customHeight="false" outlineLevel="0" collapsed="false">
      <c r="D1058" s="83"/>
    </row>
    <row r="1059" customFormat="false" ht="12.75" hidden="false" customHeight="false" outlineLevel="0" collapsed="false">
      <c r="D1059" s="83"/>
    </row>
    <row r="1060" customFormat="false" ht="12.75" hidden="false" customHeight="false" outlineLevel="0" collapsed="false">
      <c r="D1060" s="83"/>
    </row>
    <row r="1061" customFormat="false" ht="12.75" hidden="false" customHeight="false" outlineLevel="0" collapsed="false">
      <c r="D1061" s="83"/>
    </row>
    <row r="1062" customFormat="false" ht="12.75" hidden="false" customHeight="false" outlineLevel="0" collapsed="false">
      <c r="D1062" s="83"/>
    </row>
    <row r="1063" customFormat="false" ht="12.75" hidden="false" customHeight="false" outlineLevel="0" collapsed="false">
      <c r="D1063" s="83"/>
    </row>
    <row r="1064" customFormat="false" ht="12.75" hidden="false" customHeight="false" outlineLevel="0" collapsed="false">
      <c r="D1064" s="83"/>
    </row>
    <row r="1065" customFormat="false" ht="12.75" hidden="false" customHeight="false" outlineLevel="0" collapsed="false">
      <c r="D1065" s="83"/>
    </row>
    <row r="1066" customFormat="false" ht="12.75" hidden="false" customHeight="false" outlineLevel="0" collapsed="false">
      <c r="D1066" s="83"/>
    </row>
    <row r="1067" customFormat="false" ht="12.75" hidden="false" customHeight="false" outlineLevel="0" collapsed="false">
      <c r="D1067" s="83"/>
    </row>
    <row r="1068" customFormat="false" ht="12.75" hidden="false" customHeight="false" outlineLevel="0" collapsed="false">
      <c r="D1068" s="83"/>
    </row>
    <row r="1069" customFormat="false" ht="12.75" hidden="false" customHeight="false" outlineLevel="0" collapsed="false">
      <c r="D1069" s="83"/>
    </row>
    <row r="1070" customFormat="false" ht="12.75" hidden="false" customHeight="false" outlineLevel="0" collapsed="false">
      <c r="D1070" s="83"/>
    </row>
    <row r="1071" customFormat="false" ht="12.75" hidden="false" customHeight="false" outlineLevel="0" collapsed="false">
      <c r="D1071" s="83"/>
    </row>
    <row r="1072" customFormat="false" ht="12.75" hidden="false" customHeight="false" outlineLevel="0" collapsed="false">
      <c r="D1072" s="83"/>
    </row>
    <row r="1073" customFormat="false" ht="12.75" hidden="false" customHeight="false" outlineLevel="0" collapsed="false">
      <c r="D1073" s="83"/>
    </row>
    <row r="1074" customFormat="false" ht="12.75" hidden="false" customHeight="false" outlineLevel="0" collapsed="false">
      <c r="D1074" s="83"/>
    </row>
    <row r="1075" customFormat="false" ht="12.75" hidden="false" customHeight="false" outlineLevel="0" collapsed="false">
      <c r="D1075" s="83"/>
    </row>
    <row r="1076" customFormat="false" ht="12.75" hidden="false" customHeight="false" outlineLevel="0" collapsed="false">
      <c r="D1076" s="83"/>
    </row>
    <row r="1077" customFormat="false" ht="12.75" hidden="false" customHeight="false" outlineLevel="0" collapsed="false">
      <c r="D1077" s="83"/>
    </row>
    <row r="1078" customFormat="false" ht="12.75" hidden="false" customHeight="false" outlineLevel="0" collapsed="false">
      <c r="D1078" s="83"/>
    </row>
    <row r="1079" customFormat="false" ht="12.75" hidden="false" customHeight="false" outlineLevel="0" collapsed="false">
      <c r="D1079" s="83"/>
    </row>
    <row r="1080" customFormat="false" ht="12.75" hidden="false" customHeight="false" outlineLevel="0" collapsed="false">
      <c r="D1080" s="83"/>
    </row>
    <row r="1081" customFormat="false" ht="12.75" hidden="false" customHeight="false" outlineLevel="0" collapsed="false">
      <c r="D1081" s="83"/>
    </row>
    <row r="1082" customFormat="false" ht="12.75" hidden="false" customHeight="false" outlineLevel="0" collapsed="false">
      <c r="D1082" s="83"/>
    </row>
    <row r="1083" customFormat="false" ht="12.75" hidden="false" customHeight="false" outlineLevel="0" collapsed="false">
      <c r="D1083" s="83"/>
    </row>
    <row r="1084" customFormat="false" ht="12.75" hidden="false" customHeight="false" outlineLevel="0" collapsed="false">
      <c r="D1084" s="83"/>
    </row>
    <row r="1085" customFormat="false" ht="12.75" hidden="false" customHeight="false" outlineLevel="0" collapsed="false">
      <c r="D1085" s="83"/>
    </row>
    <row r="1086" customFormat="false" ht="12.75" hidden="false" customHeight="false" outlineLevel="0" collapsed="false">
      <c r="D1086" s="83"/>
    </row>
    <row r="1087" customFormat="false" ht="12.75" hidden="false" customHeight="false" outlineLevel="0" collapsed="false">
      <c r="D1087" s="83"/>
    </row>
    <row r="1088" customFormat="false" ht="12.75" hidden="false" customHeight="false" outlineLevel="0" collapsed="false">
      <c r="D1088" s="83"/>
    </row>
    <row r="1089" customFormat="false" ht="12.75" hidden="false" customHeight="false" outlineLevel="0" collapsed="false">
      <c r="D1089" s="83"/>
    </row>
    <row r="1090" customFormat="false" ht="12.75" hidden="false" customHeight="false" outlineLevel="0" collapsed="false">
      <c r="D1090" s="83"/>
    </row>
    <row r="1091" customFormat="false" ht="12.75" hidden="false" customHeight="false" outlineLevel="0" collapsed="false">
      <c r="D1091" s="83"/>
    </row>
    <row r="1092" customFormat="false" ht="12.75" hidden="false" customHeight="false" outlineLevel="0" collapsed="false">
      <c r="D1092" s="83"/>
    </row>
    <row r="1093" customFormat="false" ht="12.75" hidden="false" customHeight="false" outlineLevel="0" collapsed="false">
      <c r="D1093" s="83"/>
    </row>
    <row r="1094" customFormat="false" ht="12.75" hidden="false" customHeight="false" outlineLevel="0" collapsed="false">
      <c r="D1094" s="83"/>
    </row>
    <row r="1095" customFormat="false" ht="12.75" hidden="false" customHeight="false" outlineLevel="0" collapsed="false">
      <c r="D1095" s="83"/>
    </row>
    <row r="1096" customFormat="false" ht="12.75" hidden="false" customHeight="false" outlineLevel="0" collapsed="false">
      <c r="D1096" s="83"/>
    </row>
    <row r="1097" customFormat="false" ht="12.75" hidden="false" customHeight="false" outlineLevel="0" collapsed="false">
      <c r="D1097" s="83"/>
    </row>
    <row r="1098" customFormat="false" ht="12.75" hidden="false" customHeight="false" outlineLevel="0" collapsed="false">
      <c r="D1098" s="83"/>
    </row>
    <row r="1099" customFormat="false" ht="12.75" hidden="false" customHeight="false" outlineLevel="0" collapsed="false">
      <c r="D1099" s="83"/>
    </row>
    <row r="1100" customFormat="false" ht="12.75" hidden="false" customHeight="false" outlineLevel="0" collapsed="false">
      <c r="D1100" s="83"/>
    </row>
    <row r="1101" customFormat="false" ht="12.75" hidden="false" customHeight="false" outlineLevel="0" collapsed="false">
      <c r="D1101" s="83"/>
    </row>
    <row r="1102" customFormat="false" ht="12.75" hidden="false" customHeight="false" outlineLevel="0" collapsed="false">
      <c r="D1102" s="83"/>
    </row>
    <row r="1103" customFormat="false" ht="12.75" hidden="false" customHeight="false" outlineLevel="0" collapsed="false">
      <c r="D1103" s="83"/>
    </row>
    <row r="1104" customFormat="false" ht="12.75" hidden="false" customHeight="false" outlineLevel="0" collapsed="false">
      <c r="D1104" s="83"/>
    </row>
    <row r="1105" customFormat="false" ht="12.75" hidden="false" customHeight="false" outlineLevel="0" collapsed="false">
      <c r="D1105" s="83"/>
    </row>
    <row r="1106" customFormat="false" ht="12.75" hidden="false" customHeight="false" outlineLevel="0" collapsed="false">
      <c r="D1106" s="83"/>
    </row>
    <row r="1107" customFormat="false" ht="12.75" hidden="false" customHeight="false" outlineLevel="0" collapsed="false">
      <c r="D1107" s="83"/>
    </row>
    <row r="1108" customFormat="false" ht="12.75" hidden="false" customHeight="false" outlineLevel="0" collapsed="false">
      <c r="D1108" s="83"/>
    </row>
    <row r="1109" customFormat="false" ht="12.75" hidden="false" customHeight="false" outlineLevel="0" collapsed="false">
      <c r="D1109" s="83"/>
    </row>
    <row r="1110" customFormat="false" ht="12.75" hidden="false" customHeight="false" outlineLevel="0" collapsed="false">
      <c r="D1110" s="83"/>
    </row>
    <row r="1111" customFormat="false" ht="12.75" hidden="false" customHeight="false" outlineLevel="0" collapsed="false">
      <c r="D1111" s="83"/>
    </row>
    <row r="1112" customFormat="false" ht="12.75" hidden="false" customHeight="false" outlineLevel="0" collapsed="false">
      <c r="D1112" s="83"/>
    </row>
    <row r="1113" customFormat="false" ht="12.75" hidden="false" customHeight="false" outlineLevel="0" collapsed="false">
      <c r="D1113" s="83"/>
    </row>
    <row r="1114" customFormat="false" ht="12.75" hidden="false" customHeight="false" outlineLevel="0" collapsed="false">
      <c r="D1114" s="83"/>
    </row>
    <row r="1115" customFormat="false" ht="12.75" hidden="false" customHeight="false" outlineLevel="0" collapsed="false">
      <c r="D1115" s="83"/>
    </row>
    <row r="1116" customFormat="false" ht="12.75" hidden="false" customHeight="false" outlineLevel="0" collapsed="false">
      <c r="D1116" s="83"/>
    </row>
    <row r="1117" customFormat="false" ht="12.75" hidden="false" customHeight="false" outlineLevel="0" collapsed="false">
      <c r="D1117" s="83"/>
    </row>
    <row r="1118" customFormat="false" ht="12.75" hidden="false" customHeight="false" outlineLevel="0" collapsed="false">
      <c r="D1118" s="83"/>
    </row>
    <row r="1119" customFormat="false" ht="12.75" hidden="false" customHeight="false" outlineLevel="0" collapsed="false">
      <c r="D1119" s="83"/>
    </row>
    <row r="1120" customFormat="false" ht="12.75" hidden="false" customHeight="false" outlineLevel="0" collapsed="false">
      <c r="D1120" s="83"/>
    </row>
    <row r="1121" customFormat="false" ht="12.75" hidden="false" customHeight="false" outlineLevel="0" collapsed="false">
      <c r="D1121" s="83"/>
    </row>
    <row r="1122" customFormat="false" ht="12.75" hidden="false" customHeight="false" outlineLevel="0" collapsed="false">
      <c r="D1122" s="83"/>
    </row>
    <row r="1123" customFormat="false" ht="12.75" hidden="false" customHeight="false" outlineLevel="0" collapsed="false">
      <c r="D1123" s="83"/>
    </row>
    <row r="1124" customFormat="false" ht="12.75" hidden="false" customHeight="false" outlineLevel="0" collapsed="false">
      <c r="D1124" s="83"/>
    </row>
    <row r="1125" customFormat="false" ht="12.75" hidden="false" customHeight="false" outlineLevel="0" collapsed="false">
      <c r="D1125" s="83"/>
    </row>
    <row r="1126" customFormat="false" ht="12.75" hidden="false" customHeight="false" outlineLevel="0" collapsed="false">
      <c r="D1126" s="83"/>
    </row>
    <row r="1127" customFormat="false" ht="12.75" hidden="false" customHeight="false" outlineLevel="0" collapsed="false">
      <c r="D1127" s="83"/>
    </row>
    <row r="1128" customFormat="false" ht="12.75" hidden="false" customHeight="false" outlineLevel="0" collapsed="false">
      <c r="D1128" s="83"/>
    </row>
    <row r="1129" customFormat="false" ht="12.75" hidden="false" customHeight="false" outlineLevel="0" collapsed="false">
      <c r="D1129" s="83"/>
    </row>
    <row r="1130" customFormat="false" ht="12.75" hidden="false" customHeight="false" outlineLevel="0" collapsed="false">
      <c r="D1130" s="83"/>
    </row>
    <row r="1131" customFormat="false" ht="12.75" hidden="false" customHeight="false" outlineLevel="0" collapsed="false">
      <c r="D1131" s="83"/>
    </row>
    <row r="1132" customFormat="false" ht="12.75" hidden="false" customHeight="false" outlineLevel="0" collapsed="false">
      <c r="D1132" s="83"/>
    </row>
    <row r="1133" customFormat="false" ht="12.75" hidden="false" customHeight="false" outlineLevel="0" collapsed="false">
      <c r="D1133" s="83"/>
    </row>
    <row r="1134" customFormat="false" ht="12.75" hidden="false" customHeight="false" outlineLevel="0" collapsed="false">
      <c r="D1134" s="83"/>
    </row>
    <row r="1135" customFormat="false" ht="12.75" hidden="false" customHeight="false" outlineLevel="0" collapsed="false">
      <c r="D1135" s="83"/>
    </row>
    <row r="1136" customFormat="false" ht="12.75" hidden="false" customHeight="false" outlineLevel="0" collapsed="false">
      <c r="D1136" s="83"/>
    </row>
    <row r="1137" customFormat="false" ht="12.75" hidden="false" customHeight="false" outlineLevel="0" collapsed="false">
      <c r="D1137" s="83"/>
    </row>
    <row r="1138" customFormat="false" ht="12.75" hidden="false" customHeight="false" outlineLevel="0" collapsed="false">
      <c r="D1138" s="83"/>
    </row>
    <row r="1139" customFormat="false" ht="12.75" hidden="false" customHeight="false" outlineLevel="0" collapsed="false">
      <c r="D1139" s="83"/>
    </row>
    <row r="1140" customFormat="false" ht="12.75" hidden="false" customHeight="false" outlineLevel="0" collapsed="false">
      <c r="D1140" s="83"/>
    </row>
    <row r="1141" customFormat="false" ht="12.75" hidden="false" customHeight="false" outlineLevel="0" collapsed="false">
      <c r="D1141" s="83"/>
    </row>
    <row r="1142" customFormat="false" ht="12.75" hidden="false" customHeight="false" outlineLevel="0" collapsed="false">
      <c r="D1142" s="83"/>
    </row>
    <row r="1143" customFormat="false" ht="12.75" hidden="false" customHeight="false" outlineLevel="0" collapsed="false">
      <c r="D1143" s="83"/>
    </row>
    <row r="1144" customFormat="false" ht="12.75" hidden="false" customHeight="false" outlineLevel="0" collapsed="false">
      <c r="D1144" s="83"/>
    </row>
    <row r="1145" customFormat="false" ht="12.75" hidden="false" customHeight="false" outlineLevel="0" collapsed="false">
      <c r="D1145" s="83"/>
    </row>
    <row r="1146" customFormat="false" ht="12.75" hidden="false" customHeight="false" outlineLevel="0" collapsed="false">
      <c r="D1146" s="83"/>
    </row>
    <row r="1147" customFormat="false" ht="12.75" hidden="false" customHeight="false" outlineLevel="0" collapsed="false">
      <c r="D1147" s="83"/>
    </row>
    <row r="1148" customFormat="false" ht="12.75" hidden="false" customHeight="false" outlineLevel="0" collapsed="false">
      <c r="D1148" s="83"/>
    </row>
    <row r="1149" customFormat="false" ht="12.75" hidden="false" customHeight="false" outlineLevel="0" collapsed="false">
      <c r="D1149" s="83"/>
    </row>
    <row r="1150" customFormat="false" ht="12.75" hidden="false" customHeight="false" outlineLevel="0" collapsed="false">
      <c r="D1150" s="83"/>
    </row>
    <row r="1151" customFormat="false" ht="12.75" hidden="false" customHeight="false" outlineLevel="0" collapsed="false">
      <c r="D1151" s="83"/>
    </row>
    <row r="1152" customFormat="false" ht="12.75" hidden="false" customHeight="false" outlineLevel="0" collapsed="false">
      <c r="D1152" s="83"/>
    </row>
    <row r="1153" customFormat="false" ht="12.75" hidden="false" customHeight="false" outlineLevel="0" collapsed="false">
      <c r="D1153" s="83"/>
    </row>
    <row r="1154" customFormat="false" ht="12.75" hidden="false" customHeight="false" outlineLevel="0" collapsed="false">
      <c r="D1154" s="83"/>
    </row>
    <row r="1155" customFormat="false" ht="12.75" hidden="false" customHeight="false" outlineLevel="0" collapsed="false">
      <c r="D1155" s="83"/>
    </row>
    <row r="1156" customFormat="false" ht="12.75" hidden="false" customHeight="false" outlineLevel="0" collapsed="false">
      <c r="D1156" s="83"/>
    </row>
    <row r="1157" customFormat="false" ht="12.75" hidden="false" customHeight="false" outlineLevel="0" collapsed="false">
      <c r="D1157" s="83"/>
    </row>
    <row r="1158" customFormat="false" ht="12.75" hidden="false" customHeight="false" outlineLevel="0" collapsed="false">
      <c r="D1158" s="83"/>
    </row>
    <row r="1159" customFormat="false" ht="12.75" hidden="false" customHeight="false" outlineLevel="0" collapsed="false">
      <c r="D1159" s="83"/>
    </row>
    <row r="1160" customFormat="false" ht="12.75" hidden="false" customHeight="false" outlineLevel="0" collapsed="false">
      <c r="D1160" s="83"/>
    </row>
    <row r="1161" customFormat="false" ht="12.75" hidden="false" customHeight="false" outlineLevel="0" collapsed="false">
      <c r="D1161" s="83"/>
    </row>
    <row r="1162" customFormat="false" ht="12.75" hidden="false" customHeight="false" outlineLevel="0" collapsed="false">
      <c r="D1162" s="83"/>
    </row>
    <row r="1163" customFormat="false" ht="12.75" hidden="false" customHeight="false" outlineLevel="0" collapsed="false">
      <c r="D1163" s="83"/>
    </row>
    <row r="1164" customFormat="false" ht="12.75" hidden="false" customHeight="false" outlineLevel="0" collapsed="false">
      <c r="D1164" s="83"/>
    </row>
    <row r="1165" customFormat="false" ht="12.75" hidden="false" customHeight="false" outlineLevel="0" collapsed="false">
      <c r="D1165" s="83"/>
    </row>
    <row r="1166" customFormat="false" ht="12.75" hidden="false" customHeight="false" outlineLevel="0" collapsed="false">
      <c r="D1166" s="83"/>
    </row>
    <row r="1167" customFormat="false" ht="12.75" hidden="false" customHeight="false" outlineLevel="0" collapsed="false">
      <c r="D1167" s="83"/>
    </row>
    <row r="1168" customFormat="false" ht="12.75" hidden="false" customHeight="false" outlineLevel="0" collapsed="false">
      <c r="D1168" s="83"/>
    </row>
    <row r="1169" customFormat="false" ht="12.75" hidden="false" customHeight="false" outlineLevel="0" collapsed="false">
      <c r="D1169" s="83"/>
    </row>
    <row r="1170" customFormat="false" ht="12.75" hidden="false" customHeight="false" outlineLevel="0" collapsed="false">
      <c r="D1170" s="83"/>
    </row>
    <row r="1171" customFormat="false" ht="12.75" hidden="false" customHeight="false" outlineLevel="0" collapsed="false">
      <c r="D1171" s="83"/>
    </row>
    <row r="1172" customFormat="false" ht="12.75" hidden="false" customHeight="false" outlineLevel="0" collapsed="false">
      <c r="D1172" s="83"/>
    </row>
    <row r="1173" customFormat="false" ht="12.75" hidden="false" customHeight="false" outlineLevel="0" collapsed="false">
      <c r="D1173" s="83"/>
    </row>
    <row r="1174" customFormat="false" ht="12.75" hidden="false" customHeight="false" outlineLevel="0" collapsed="false">
      <c r="D1174" s="83"/>
    </row>
    <row r="1175" customFormat="false" ht="12.75" hidden="false" customHeight="false" outlineLevel="0" collapsed="false">
      <c r="D1175" s="83"/>
    </row>
    <row r="1176" customFormat="false" ht="12.75" hidden="false" customHeight="false" outlineLevel="0" collapsed="false">
      <c r="D1176" s="83"/>
    </row>
    <row r="1177" customFormat="false" ht="12.75" hidden="false" customHeight="false" outlineLevel="0" collapsed="false">
      <c r="D1177" s="83"/>
    </row>
    <row r="1178" customFormat="false" ht="12.75" hidden="false" customHeight="false" outlineLevel="0" collapsed="false">
      <c r="D1178" s="83"/>
    </row>
    <row r="1179" customFormat="false" ht="12.75" hidden="false" customHeight="false" outlineLevel="0" collapsed="false">
      <c r="D1179" s="83"/>
    </row>
    <row r="1180" customFormat="false" ht="12.75" hidden="false" customHeight="false" outlineLevel="0" collapsed="false">
      <c r="D1180" s="83"/>
    </row>
    <row r="1181" customFormat="false" ht="12.75" hidden="false" customHeight="false" outlineLevel="0" collapsed="false">
      <c r="D1181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C32" activeCellId="0" sqref="C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1" width="9.7"/>
    <col collapsed="false" customWidth="true" hidden="false" outlineLevel="0" max="2" min="2" style="81" width="13.85"/>
    <col collapsed="false" customWidth="true" hidden="false" outlineLevel="0" max="3" min="3" style="81" width="9.7"/>
    <col collapsed="false" customWidth="true" hidden="false" outlineLevel="0" max="4" min="4" style="87" width="10.13"/>
    <col collapsed="false" customWidth="false" hidden="false" outlineLevel="0" max="5" min="5" style="23" width="9.14"/>
    <col collapsed="false" customWidth="true" hidden="true" outlineLevel="0" max="6" min="6" style="96" width="9.06"/>
    <col collapsed="false" customWidth="false" hidden="false" outlineLevel="0" max="7" min="7" style="83" width="9.14"/>
    <col collapsed="false" customWidth="false" hidden="false" outlineLevel="0" max="8" min="8" style="87" width="9.14"/>
    <col collapsed="false" customWidth="false" hidden="false" outlineLevel="0" max="10" min="9" style="85" width="9.14"/>
    <col collapsed="false" customWidth="true" hidden="false" outlineLevel="0" max="11" min="11" style="85" width="11.28"/>
    <col collapsed="false" customWidth="false" hidden="false" outlineLevel="0" max="257" min="12" style="87" width="9.14"/>
  </cols>
  <sheetData>
    <row r="1" customFormat="false" ht="12.75" hidden="false" customHeight="false" outlineLevel="0" collapsed="false">
      <c r="A1" s="88" t="s">
        <v>24</v>
      </c>
      <c r="B1" s="88" t="s">
        <v>67</v>
      </c>
      <c r="C1" s="88" t="s">
        <v>32</v>
      </c>
      <c r="D1" s="92" t="s">
        <v>41</v>
      </c>
      <c r="E1" s="89" t="s">
        <v>33</v>
      </c>
      <c r="F1" s="89" t="s">
        <v>68</v>
      </c>
      <c r="G1" s="90" t="s">
        <v>42</v>
      </c>
      <c r="H1" s="92" t="s">
        <v>35</v>
      </c>
      <c r="I1" s="92" t="s">
        <v>11</v>
      </c>
      <c r="J1" s="92" t="s">
        <v>36</v>
      </c>
      <c r="K1" s="92" t="s">
        <v>9</v>
      </c>
      <c r="L1" s="92" t="s">
        <v>37</v>
      </c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</row>
    <row r="2" customFormat="false" ht="12.75" hidden="false" customHeight="false" outlineLevel="0" collapsed="false">
      <c r="A2" s="81" t="n">
        <v>36999</v>
      </c>
      <c r="B2" s="81" t="s">
        <v>69</v>
      </c>
      <c r="C2" s="81" t="s">
        <v>40</v>
      </c>
      <c r="D2" s="83"/>
      <c r="E2" s="23" t="n">
        <v>37408</v>
      </c>
      <c r="G2" s="83" t="n">
        <v>0</v>
      </c>
      <c r="H2" s="87" t="n">
        <v>71.25</v>
      </c>
      <c r="I2" s="94" t="n">
        <f aca="false">VLOOKUP(E2,Calendar!$A$2:$G$49,4,FALSE())</f>
        <v>20</v>
      </c>
      <c r="J2" s="85" t="n">
        <f aca="false">VLOOKUP(E2,'FWD Curves'!$A$3:$C$40,3,FALSE())</f>
        <v>30.45</v>
      </c>
      <c r="K2" s="86" t="n">
        <f aca="false">(J2-H2)*16*I2*G2</f>
        <v>-0</v>
      </c>
    </row>
    <row r="3" customFormat="false" ht="12.75" hidden="false" customHeight="false" outlineLevel="0" collapsed="false">
      <c r="A3" s="81" t="n">
        <v>37005</v>
      </c>
      <c r="B3" s="81" t="s">
        <v>69</v>
      </c>
      <c r="C3" s="81" t="s">
        <v>40</v>
      </c>
      <c r="D3" s="83"/>
      <c r="E3" s="23" t="n">
        <v>37438</v>
      </c>
      <c r="G3" s="83" t="n">
        <v>0</v>
      </c>
      <c r="H3" s="87" t="n">
        <v>57.5</v>
      </c>
      <c r="I3" s="94" t="n">
        <f aca="false">VLOOKUP(E3,Calendar!$A$2:$G$49,4,FALSE())</f>
        <v>22</v>
      </c>
      <c r="J3" s="85" t="n">
        <f aca="false">VLOOKUP(E3,'FWD Curves'!$A$3:$C$40,3,FALSE())</f>
        <v>38.35</v>
      </c>
      <c r="K3" s="86" t="n">
        <f aca="false">(J3-H3)*16*I3*G3</f>
        <v>-0</v>
      </c>
    </row>
    <row r="4" customFormat="false" ht="12.75" hidden="false" customHeight="false" outlineLevel="0" collapsed="false">
      <c r="A4" s="81" t="n">
        <v>37008</v>
      </c>
      <c r="B4" s="81" t="s">
        <v>69</v>
      </c>
      <c r="C4" s="81" t="s">
        <v>40</v>
      </c>
      <c r="D4" s="83"/>
      <c r="E4" s="23" t="n">
        <v>37469</v>
      </c>
      <c r="G4" s="83" t="n">
        <v>0</v>
      </c>
      <c r="H4" s="87" t="n">
        <v>55.5</v>
      </c>
      <c r="I4" s="94" t="n">
        <f aca="false">VLOOKUP(E4,Calendar!$A$2:$G$49,4,FALSE())</f>
        <v>22</v>
      </c>
      <c r="J4" s="85" t="n">
        <f aca="false">VLOOKUP(E4,'FWD Curves'!$A$3:$C$40,3,FALSE())</f>
        <v>38.35</v>
      </c>
      <c r="K4" s="86" t="n">
        <f aca="false">(J4-H4)*16*I4*G4</f>
        <v>-0</v>
      </c>
    </row>
    <row r="5" customFormat="false" ht="12.75" hidden="false" customHeight="false" outlineLevel="0" collapsed="false">
      <c r="A5" s="81" t="n">
        <v>37012</v>
      </c>
      <c r="B5" s="81" t="s">
        <v>69</v>
      </c>
      <c r="C5" s="81" t="s">
        <v>40</v>
      </c>
      <c r="D5" s="83"/>
      <c r="E5" s="23" t="n">
        <v>37500</v>
      </c>
      <c r="G5" s="83" t="n">
        <v>0</v>
      </c>
      <c r="H5" s="87" t="n">
        <v>62.75</v>
      </c>
      <c r="I5" s="94" t="n">
        <f aca="false">VLOOKUP(E5,Calendar!$A$2:$G$49,4,FALSE())</f>
        <v>20</v>
      </c>
      <c r="J5" s="85" t="n">
        <f aca="false">VLOOKUP(E5,'FWD Curves'!$A$3:$C$40,3,FALSE())</f>
        <v>27.5</v>
      </c>
      <c r="K5" s="86" t="n">
        <f aca="false">(J5-H5)*16*I5*G5</f>
        <v>-0</v>
      </c>
    </row>
    <row r="6" customFormat="false" ht="12.75" hidden="false" customHeight="false" outlineLevel="0" collapsed="false">
      <c r="A6" s="81" t="n">
        <v>37012</v>
      </c>
      <c r="B6" s="81" t="s">
        <v>69</v>
      </c>
      <c r="C6" s="81" t="s">
        <v>40</v>
      </c>
      <c r="D6" s="83"/>
      <c r="E6" s="23" t="n">
        <v>37530</v>
      </c>
      <c r="G6" s="83" t="n">
        <v>0</v>
      </c>
      <c r="H6" s="87" t="n">
        <v>53.75</v>
      </c>
      <c r="I6" s="94" t="n">
        <f aca="false">VLOOKUP(E6,Calendar!$A$2:$G$49,4,FALSE())</f>
        <v>23</v>
      </c>
      <c r="J6" s="85" t="n">
        <f aca="false">VLOOKUP(E6,'FWD Curves'!$A$3:$C$40,3,FALSE())</f>
        <v>27.63</v>
      </c>
      <c r="K6" s="86" t="n">
        <f aca="false">(J6-H6)*16*I6*G6</f>
        <v>-0</v>
      </c>
    </row>
    <row r="7" customFormat="false" ht="12.75" hidden="false" customHeight="false" outlineLevel="0" collapsed="false">
      <c r="A7" s="81" t="n">
        <v>37195</v>
      </c>
      <c r="B7" s="81" t="s">
        <v>69</v>
      </c>
      <c r="C7" s="81" t="s">
        <v>70</v>
      </c>
      <c r="D7" s="83"/>
      <c r="E7" s="23" t="n">
        <v>37226</v>
      </c>
      <c r="G7" s="83" t="n">
        <v>50</v>
      </c>
      <c r="H7" s="87" t="n">
        <v>27.2</v>
      </c>
      <c r="I7" s="94" t="n">
        <f aca="false">VLOOKUP(E7,Calendar!$A$2:$G$49,4,FALSE())</f>
        <v>20</v>
      </c>
      <c r="J7" s="85" t="n">
        <f aca="false">VLOOKUP(E7,'FWD Curves'!$A$3:$C$40,3,FALSE())</f>
        <v>22.75</v>
      </c>
      <c r="K7" s="86" t="n">
        <f aca="false">(J7-H7)*16*I7*G7</f>
        <v>-71200</v>
      </c>
    </row>
    <row r="8" customFormat="false" ht="12.75" hidden="false" customHeight="false" outlineLevel="0" collapsed="false">
      <c r="A8" s="81" t="n">
        <v>37195</v>
      </c>
      <c r="B8" s="81" t="s">
        <v>69</v>
      </c>
      <c r="C8" s="81" t="s">
        <v>70</v>
      </c>
      <c r="D8" s="83"/>
      <c r="E8" s="23" t="n">
        <v>37226</v>
      </c>
      <c r="G8" s="83" t="n">
        <v>50</v>
      </c>
      <c r="H8" s="87" t="n">
        <v>26.4</v>
      </c>
      <c r="I8" s="94" t="n">
        <f aca="false">VLOOKUP(E8,Calendar!$A$2:$G$49,4,FALSE())</f>
        <v>20</v>
      </c>
      <c r="J8" s="85" t="n">
        <f aca="false">VLOOKUP(E8,'FWD Curves'!$A$3:$C$40,3,FALSE())</f>
        <v>22.75</v>
      </c>
      <c r="K8" s="86" t="n">
        <f aca="false">(J8-H8)*16*I8*G8</f>
        <v>-58400</v>
      </c>
    </row>
    <row r="9" customFormat="false" ht="12.75" hidden="false" customHeight="false" outlineLevel="0" collapsed="false">
      <c r="A9" s="81" t="n">
        <v>37197</v>
      </c>
      <c r="B9" s="81" t="s">
        <v>69</v>
      </c>
      <c r="C9" s="81" t="s">
        <v>70</v>
      </c>
      <c r="D9" s="83"/>
      <c r="E9" s="23" t="n">
        <v>37226</v>
      </c>
      <c r="G9" s="83" t="n">
        <v>-50</v>
      </c>
      <c r="H9" s="87" t="n">
        <v>27.3</v>
      </c>
      <c r="I9" s="94" t="n">
        <f aca="false">VLOOKUP(E9,Calendar!$A$2:$G$49,4,FALSE())</f>
        <v>20</v>
      </c>
      <c r="J9" s="85" t="n">
        <f aca="false">VLOOKUP(E9,'FWD Curves'!$A$3:$C$40,3,FALSE())</f>
        <v>22.75</v>
      </c>
      <c r="K9" s="86" t="n">
        <f aca="false">(J9-H9)*16*I9*G9</f>
        <v>72800</v>
      </c>
    </row>
    <row r="10" customFormat="false" ht="12.75" hidden="false" customHeight="false" outlineLevel="0" collapsed="false">
      <c r="A10" s="81" t="n">
        <v>37197</v>
      </c>
      <c r="B10" s="81" t="s">
        <v>69</v>
      </c>
      <c r="C10" s="81" t="s">
        <v>70</v>
      </c>
      <c r="D10" s="83"/>
      <c r="E10" s="23" t="n">
        <v>37226</v>
      </c>
      <c r="G10" s="83" t="n">
        <v>-50</v>
      </c>
      <c r="H10" s="87" t="n">
        <v>24.75</v>
      </c>
      <c r="I10" s="94" t="n">
        <f aca="false">VLOOKUP(E10,Calendar!$A$2:$G$49,4,FALSE())</f>
        <v>20</v>
      </c>
      <c r="J10" s="85" t="n">
        <f aca="false">VLOOKUP(E10,'FWD Curves'!$A$3:$C$40,3,FALSE())</f>
        <v>22.75</v>
      </c>
      <c r="K10" s="86" t="n">
        <f aca="false">(J10-H10)*16*I10*G10</f>
        <v>32000</v>
      </c>
    </row>
    <row r="11" customFormat="false" ht="12.75" hidden="false" customHeight="false" outlineLevel="0" collapsed="false">
      <c r="A11" s="81" t="n">
        <v>37202</v>
      </c>
      <c r="B11" s="81" t="s">
        <v>69</v>
      </c>
      <c r="C11" s="81" t="s">
        <v>70</v>
      </c>
      <c r="D11" s="83"/>
      <c r="E11" s="23" t="n">
        <v>37257</v>
      </c>
      <c r="G11" s="83" t="n">
        <v>50</v>
      </c>
      <c r="H11" s="87" t="n">
        <v>26.05</v>
      </c>
      <c r="I11" s="94" t="n">
        <f aca="false">VLOOKUP(E11,Calendar!$A$2:$G$49,4,FALSE())</f>
        <v>22</v>
      </c>
      <c r="J11" s="85" t="n">
        <f aca="false">VLOOKUP(E11,'FWD Curves'!$A$3:$C$40,3,FALSE())</f>
        <v>25.32</v>
      </c>
      <c r="K11" s="86" t="n">
        <f aca="false">(J11-H11)*16*I11*G11</f>
        <v>-12848</v>
      </c>
    </row>
    <row r="12" customFormat="false" ht="12.75" hidden="false" customHeight="false" outlineLevel="0" collapsed="false">
      <c r="A12" s="81" t="n">
        <v>37202</v>
      </c>
      <c r="B12" s="81" t="s">
        <v>69</v>
      </c>
      <c r="C12" s="81" t="s">
        <v>70</v>
      </c>
      <c r="D12" s="83"/>
      <c r="E12" s="23" t="n">
        <v>37288</v>
      </c>
      <c r="G12" s="83" t="n">
        <v>50</v>
      </c>
      <c r="H12" s="87" t="n">
        <v>26.05</v>
      </c>
      <c r="I12" s="94" t="n">
        <f aca="false">VLOOKUP(E12,Calendar!$A$2:$G$49,4,FALSE())</f>
        <v>20</v>
      </c>
      <c r="J12" s="85" t="n">
        <f aca="false">VLOOKUP(E12,'FWD Curves'!$A$3:$C$40,3,FALSE())</f>
        <v>24.57</v>
      </c>
      <c r="K12" s="86" t="n">
        <f aca="false">(J12-H12)*16*I12*G12</f>
        <v>-23680</v>
      </c>
    </row>
    <row r="13" customFormat="false" ht="12.75" hidden="false" customHeight="false" outlineLevel="0" collapsed="false">
      <c r="A13" s="81" t="n">
        <v>37202</v>
      </c>
      <c r="B13" s="81" t="s">
        <v>69</v>
      </c>
      <c r="C13" s="81" t="s">
        <v>70</v>
      </c>
      <c r="D13" s="83"/>
      <c r="E13" s="23" t="n">
        <v>37226</v>
      </c>
      <c r="G13" s="83" t="n">
        <v>-50</v>
      </c>
      <c r="H13" s="87" t="n">
        <v>25.15</v>
      </c>
      <c r="I13" s="94" t="n">
        <f aca="false">VLOOKUP(E13,Calendar!$A$2:$G$49,4,FALSE())</f>
        <v>20</v>
      </c>
      <c r="J13" s="85" t="n">
        <f aca="false">VLOOKUP(E13,'FWD Curves'!$A$3:$C$40,3,FALSE())</f>
        <v>22.75</v>
      </c>
      <c r="K13" s="86" t="n">
        <f aca="false">(J13-H13)*16*I13*G13</f>
        <v>38400</v>
      </c>
    </row>
    <row r="14" customFormat="false" ht="12.75" hidden="false" customHeight="false" outlineLevel="0" collapsed="false">
      <c r="A14" s="81" t="n">
        <v>37202</v>
      </c>
      <c r="B14" s="81" t="s">
        <v>69</v>
      </c>
      <c r="C14" s="81" t="s">
        <v>70</v>
      </c>
      <c r="D14" s="83"/>
      <c r="E14" s="23" t="n">
        <v>37257</v>
      </c>
      <c r="G14" s="83" t="n">
        <v>50</v>
      </c>
      <c r="H14" s="87" t="n">
        <v>26.7</v>
      </c>
      <c r="I14" s="94" t="n">
        <f aca="false">VLOOKUP(E14,Calendar!$A$2:$G$49,4,FALSE())</f>
        <v>22</v>
      </c>
      <c r="J14" s="85" t="n">
        <f aca="false">VLOOKUP(E14,'FWD Curves'!$A$3:$C$40,3,FALSE())</f>
        <v>25.32</v>
      </c>
      <c r="K14" s="86" t="n">
        <f aca="false">(J14-H14)*16*I14*G14</f>
        <v>-24288</v>
      </c>
    </row>
    <row r="15" customFormat="false" ht="12.75" hidden="false" customHeight="false" outlineLevel="0" collapsed="false">
      <c r="A15" s="81" t="n">
        <v>37202</v>
      </c>
      <c r="B15" s="81" t="s">
        <v>69</v>
      </c>
      <c r="C15" s="81" t="s">
        <v>70</v>
      </c>
      <c r="D15" s="83"/>
      <c r="E15" s="23" t="n">
        <v>37288</v>
      </c>
      <c r="G15" s="83" t="n">
        <v>50</v>
      </c>
      <c r="H15" s="87" t="n">
        <v>26.7</v>
      </c>
      <c r="I15" s="94" t="n">
        <f aca="false">VLOOKUP(E15,Calendar!$A$2:$G$49,4,FALSE())</f>
        <v>20</v>
      </c>
      <c r="J15" s="85" t="n">
        <f aca="false">VLOOKUP(E15,'FWD Curves'!$A$3:$C$40,3,FALSE())</f>
        <v>24.57</v>
      </c>
      <c r="K15" s="86" t="n">
        <f aca="false">(J15-H15)*16*I15*G15</f>
        <v>-34080</v>
      </c>
    </row>
    <row r="16" customFormat="false" ht="12.75" hidden="false" customHeight="false" outlineLevel="0" collapsed="false">
      <c r="A16" s="81" t="n">
        <v>37207</v>
      </c>
      <c r="B16" s="81" t="s">
        <v>71</v>
      </c>
      <c r="C16" s="81" t="s">
        <v>72</v>
      </c>
      <c r="D16" s="83"/>
      <c r="E16" s="23" t="n">
        <v>37226</v>
      </c>
      <c r="G16" s="83" t="n">
        <v>50</v>
      </c>
      <c r="H16" s="87" t="n">
        <v>23.45</v>
      </c>
      <c r="I16" s="94" t="n">
        <f aca="false">VLOOKUP(E16,Calendar!$A$2:$G$49,4,FALSE())</f>
        <v>20</v>
      </c>
      <c r="J16" s="85" t="n">
        <f aca="false">VLOOKUP(E16,'FWD Curves'!$A$3:$C$40,3,FALSE())</f>
        <v>22.75</v>
      </c>
      <c r="K16" s="86" t="n">
        <f aca="false">(J16-H16)*16*I16*G16</f>
        <v>-11200</v>
      </c>
    </row>
    <row r="17" customFormat="false" ht="12.75" hidden="false" customHeight="false" outlineLevel="0" collapsed="false">
      <c r="A17" s="81" t="n">
        <v>37208</v>
      </c>
      <c r="B17" s="81" t="s">
        <v>71</v>
      </c>
      <c r="C17" s="81" t="s">
        <v>72</v>
      </c>
      <c r="D17" s="83"/>
      <c r="E17" s="23" t="n">
        <v>37226</v>
      </c>
      <c r="G17" s="83" t="n">
        <v>-50</v>
      </c>
      <c r="H17" s="87" t="n">
        <v>23.5</v>
      </c>
      <c r="I17" s="94" t="n">
        <f aca="false">VLOOKUP(E17,Calendar!$A$2:$G$49,4,FALSE())</f>
        <v>20</v>
      </c>
      <c r="J17" s="85" t="n">
        <f aca="false">VLOOKUP(E17,'FWD Curves'!$A$3:$C$40,3,FALSE())</f>
        <v>22.75</v>
      </c>
      <c r="K17" s="86" t="n">
        <f aca="false">(J17-H17)*16*I17*G17</f>
        <v>12000</v>
      </c>
    </row>
    <row r="18" customFormat="false" ht="12.75" hidden="false" customHeight="false" outlineLevel="0" collapsed="false">
      <c r="A18" s="81" t="n">
        <v>37210</v>
      </c>
      <c r="B18" s="81" t="s">
        <v>69</v>
      </c>
      <c r="C18" s="81" t="s">
        <v>70</v>
      </c>
      <c r="D18" s="83"/>
      <c r="E18" s="23" t="n">
        <v>37257</v>
      </c>
      <c r="G18" s="83" t="n">
        <v>-50</v>
      </c>
      <c r="H18" s="87" t="n">
        <v>23.9</v>
      </c>
      <c r="I18" s="94" t="n">
        <f aca="false">VLOOKUP(E18,Calendar!$A$2:$G$49,4,FALSE())</f>
        <v>22</v>
      </c>
      <c r="J18" s="85" t="n">
        <f aca="false">VLOOKUP(E18,'FWD Curves'!$A$3:$C$40,3,FALSE())</f>
        <v>25.32</v>
      </c>
      <c r="K18" s="86" t="n">
        <f aca="false">(J18-H18)*16*I18*G18</f>
        <v>-24992</v>
      </c>
    </row>
    <row r="19" customFormat="false" ht="12.75" hidden="false" customHeight="false" outlineLevel="0" collapsed="false">
      <c r="A19" s="81" t="n">
        <v>37210</v>
      </c>
      <c r="B19" s="81" t="s">
        <v>69</v>
      </c>
      <c r="C19" s="81" t="s">
        <v>70</v>
      </c>
      <c r="D19" s="83"/>
      <c r="E19" s="23" t="n">
        <v>37288</v>
      </c>
      <c r="G19" s="83" t="n">
        <v>-50</v>
      </c>
      <c r="H19" s="87" t="n">
        <v>23.9</v>
      </c>
      <c r="I19" s="94" t="n">
        <f aca="false">VLOOKUP(E19,Calendar!$A$2:$G$49,4,FALSE())</f>
        <v>20</v>
      </c>
      <c r="J19" s="85" t="n">
        <f aca="false">VLOOKUP(E19,'FWD Curves'!$A$3:$C$40,3,FALSE())</f>
        <v>24.57</v>
      </c>
      <c r="K19" s="86" t="n">
        <f aca="false">(J19-H19)*16*I19*G19</f>
        <v>-10720</v>
      </c>
    </row>
    <row r="20" customFormat="false" ht="12.75" hidden="false" customHeight="false" outlineLevel="0" collapsed="false">
      <c r="A20" s="81" t="n">
        <v>37211</v>
      </c>
      <c r="B20" s="81" t="s">
        <v>71</v>
      </c>
      <c r="C20" s="81" t="s">
        <v>72</v>
      </c>
      <c r="D20" s="83"/>
      <c r="E20" s="23" t="n">
        <v>37226</v>
      </c>
      <c r="G20" s="83" t="n">
        <v>-50</v>
      </c>
      <c r="H20" s="87" t="n">
        <v>21</v>
      </c>
      <c r="I20" s="94" t="n">
        <f aca="false">VLOOKUP(E20,Calendar!$A$2:$G$49,4,FALSE())</f>
        <v>20</v>
      </c>
      <c r="J20" s="85" t="n">
        <f aca="false">VLOOKUP(E20,'FWD Curves'!$A$3:$C$40,3,FALSE())</f>
        <v>22.75</v>
      </c>
      <c r="K20" s="86" t="n">
        <f aca="false">(J20-H20)*16*I20*G20</f>
        <v>-28000</v>
      </c>
    </row>
    <row r="21" customFormat="false" ht="12.75" hidden="false" customHeight="false" outlineLevel="0" collapsed="false">
      <c r="A21" s="81" t="n">
        <v>37211</v>
      </c>
      <c r="B21" s="81" t="s">
        <v>71</v>
      </c>
      <c r="C21" s="81" t="s">
        <v>72</v>
      </c>
      <c r="D21" s="83"/>
      <c r="E21" s="23" t="n">
        <v>37226</v>
      </c>
      <c r="G21" s="83" t="n">
        <v>-50</v>
      </c>
      <c r="H21" s="87" t="n">
        <v>21</v>
      </c>
      <c r="I21" s="94" t="n">
        <f aca="false">VLOOKUP(E21,Calendar!$A$2:$G$49,4,FALSE())</f>
        <v>20</v>
      </c>
      <c r="J21" s="85" t="n">
        <f aca="false">VLOOKUP(E21,'FWD Curves'!$A$3:$C$40,3,FALSE())</f>
        <v>22.75</v>
      </c>
      <c r="K21" s="86" t="n">
        <f aca="false">(J21-H21)*16*I21*G21</f>
        <v>-28000</v>
      </c>
    </row>
    <row r="22" customFormat="false" ht="12.75" hidden="false" customHeight="false" outlineLevel="0" collapsed="false">
      <c r="A22" s="81" t="n">
        <v>37211</v>
      </c>
      <c r="B22" s="81" t="s">
        <v>71</v>
      </c>
      <c r="C22" s="81" t="s">
        <v>72</v>
      </c>
      <c r="D22" s="83"/>
      <c r="E22" s="23" t="n">
        <v>37226</v>
      </c>
      <c r="G22" s="83" t="n">
        <v>-50</v>
      </c>
      <c r="H22" s="87" t="n">
        <v>20.85</v>
      </c>
      <c r="I22" s="94" t="n">
        <f aca="false">VLOOKUP(E22,Calendar!$A$2:$G$49,4,FALSE())</f>
        <v>20</v>
      </c>
      <c r="J22" s="85" t="n">
        <f aca="false">VLOOKUP(E22,'FWD Curves'!$A$3:$C$40,3,FALSE())</f>
        <v>22.75</v>
      </c>
      <c r="K22" s="86" t="n">
        <f aca="false">(J22-H22)*16*I22*G22</f>
        <v>-30400</v>
      </c>
    </row>
    <row r="23" customFormat="false" ht="12.75" hidden="false" customHeight="false" outlineLevel="0" collapsed="false">
      <c r="A23" s="81" t="n">
        <v>37215</v>
      </c>
      <c r="B23" s="81" t="s">
        <v>71</v>
      </c>
      <c r="C23" s="81" t="s">
        <v>72</v>
      </c>
      <c r="D23" s="83"/>
      <c r="E23" s="23" t="n">
        <v>37226</v>
      </c>
      <c r="G23" s="83" t="n">
        <v>50</v>
      </c>
      <c r="H23" s="87" t="n">
        <v>22.75</v>
      </c>
      <c r="I23" s="94" t="n">
        <f aca="false">VLOOKUP(E23,Calendar!$A$2:$G$49,4,FALSE())</f>
        <v>20</v>
      </c>
      <c r="J23" s="85" t="n">
        <f aca="false">VLOOKUP(E23,'FWD Curves'!$A$3:$C$40,3,FALSE())</f>
        <v>22.75</v>
      </c>
      <c r="K23" s="86" t="n">
        <f aca="false">(J23-H23)*16*I23*G23</f>
        <v>0</v>
      </c>
    </row>
    <row r="24" customFormat="false" ht="12.75" hidden="false" customHeight="false" outlineLevel="0" collapsed="false">
      <c r="A24" s="81" t="n">
        <v>37215</v>
      </c>
      <c r="B24" s="81" t="s">
        <v>71</v>
      </c>
      <c r="C24" s="81" t="s">
        <v>72</v>
      </c>
      <c r="D24" s="83"/>
      <c r="E24" s="23" t="n">
        <v>37226</v>
      </c>
      <c r="G24" s="83" t="n">
        <v>50</v>
      </c>
      <c r="H24" s="87" t="n">
        <v>23</v>
      </c>
      <c r="I24" s="94" t="n">
        <f aca="false">VLOOKUP(E24,Calendar!$A$2:$G$49,4,FALSE())</f>
        <v>20</v>
      </c>
      <c r="J24" s="85" t="n">
        <f aca="false">VLOOKUP(E24,'FWD Curves'!$A$3:$C$40,3,FALSE())</f>
        <v>22.75</v>
      </c>
      <c r="K24" s="86" t="n">
        <f aca="false">(J24-H24)*16*I24*G24</f>
        <v>-4000</v>
      </c>
    </row>
    <row r="25" customFormat="false" ht="12.75" hidden="false" customHeight="false" outlineLevel="0" collapsed="false">
      <c r="A25" s="81" t="n">
        <v>37215</v>
      </c>
      <c r="B25" s="81" t="s">
        <v>71</v>
      </c>
      <c r="C25" s="81" t="s">
        <v>72</v>
      </c>
      <c r="D25" s="83"/>
      <c r="E25" s="23" t="n">
        <v>37226</v>
      </c>
      <c r="G25" s="83" t="n">
        <v>50</v>
      </c>
      <c r="H25" s="87" t="n">
        <v>23.25</v>
      </c>
      <c r="I25" s="94" t="n">
        <f aca="false">VLOOKUP(E25,Calendar!$A$2:$G$49,4,FALSE())</f>
        <v>20</v>
      </c>
      <c r="J25" s="85" t="n">
        <f aca="false">VLOOKUP(E25,'FWD Curves'!$A$3:$C$40,3,FALSE())</f>
        <v>22.75</v>
      </c>
      <c r="K25" s="86" t="n">
        <f aca="false">(J25-H25)*16*I25*G25</f>
        <v>-8000</v>
      </c>
    </row>
    <row r="26" customFormat="false" ht="12.75" hidden="false" customHeight="false" outlineLevel="0" collapsed="false">
      <c r="A26" s="81" t="n">
        <v>37215</v>
      </c>
      <c r="B26" s="81" t="s">
        <v>71</v>
      </c>
      <c r="C26" s="81" t="s">
        <v>72</v>
      </c>
      <c r="D26" s="83"/>
      <c r="E26" s="23" t="n">
        <v>37226</v>
      </c>
      <c r="G26" s="83" t="n">
        <v>50</v>
      </c>
      <c r="H26" s="87" t="n">
        <v>23.5</v>
      </c>
      <c r="I26" s="94" t="n">
        <f aca="false">VLOOKUP(E26,Calendar!$A$2:$G$49,4,FALSE())</f>
        <v>20</v>
      </c>
      <c r="J26" s="85" t="n">
        <f aca="false">VLOOKUP(E26,'FWD Curves'!$A$3:$C$40,3,FALSE())</f>
        <v>22.75</v>
      </c>
      <c r="K26" s="86" t="n">
        <f aca="false">(J26-H26)*16*I26*G26</f>
        <v>-12000</v>
      </c>
    </row>
    <row r="27" customFormat="false" ht="12.75" hidden="false" customHeight="false" outlineLevel="0" collapsed="false">
      <c r="A27" s="81" t="n">
        <v>37222</v>
      </c>
      <c r="B27" s="81" t="s">
        <v>69</v>
      </c>
      <c r="C27" s="81" t="s">
        <v>70</v>
      </c>
      <c r="D27" s="83"/>
      <c r="E27" s="23" t="n">
        <v>37226</v>
      </c>
      <c r="G27" s="83" t="n">
        <v>-50</v>
      </c>
      <c r="H27" s="87" t="n">
        <v>22.45</v>
      </c>
      <c r="I27" s="94" t="n">
        <f aca="false">VLOOKUP(E27,Calendar!$A$2:$G$49,4,FALSE())</f>
        <v>20</v>
      </c>
      <c r="J27" s="85" t="n">
        <f aca="false">VLOOKUP(E27,'FWD Curves'!$A$3:$C$40,3,FALSE())</f>
        <v>22.75</v>
      </c>
      <c r="K27" s="86" t="n">
        <f aca="false">(J27-H27)*16*I27*G27</f>
        <v>-4800.00000000001</v>
      </c>
    </row>
    <row r="28" customFormat="false" ht="12.75" hidden="false" customHeight="false" outlineLevel="0" collapsed="false">
      <c r="A28" s="81" t="n">
        <v>37223</v>
      </c>
      <c r="B28" s="81" t="s">
        <v>69</v>
      </c>
      <c r="C28" s="81" t="s">
        <v>70</v>
      </c>
      <c r="D28" s="83"/>
      <c r="E28" s="23" t="n">
        <v>37226</v>
      </c>
      <c r="G28" s="83" t="n">
        <v>-50</v>
      </c>
      <c r="H28" s="87" t="n">
        <v>22.25</v>
      </c>
      <c r="I28" s="94" t="n">
        <f aca="false">VLOOKUP(E28,Calendar!$A$2:$G$49,4,FALSE())</f>
        <v>20</v>
      </c>
      <c r="J28" s="85" t="n">
        <f aca="false">VLOOKUP(E28,'FWD Curves'!$A$3:$C$40,3,FALSE())</f>
        <v>22.75</v>
      </c>
      <c r="K28" s="86" t="n">
        <f aca="false">(J28-H28)*16*I28*G28</f>
        <v>-8000</v>
      </c>
    </row>
    <row r="29" customFormat="false" ht="12.75" hidden="false" customHeight="false" outlineLevel="0" collapsed="false">
      <c r="D29" s="83"/>
    </row>
    <row r="30" customFormat="false" ht="12.75" hidden="false" customHeight="false" outlineLevel="0" collapsed="false">
      <c r="D30" s="83"/>
    </row>
    <row r="31" customFormat="false" ht="12.75" hidden="false" customHeight="false" outlineLevel="0" collapsed="false">
      <c r="D31" s="83"/>
    </row>
    <row r="32" customFormat="false" ht="12.75" hidden="false" customHeight="false" outlineLevel="0" collapsed="false">
      <c r="D32" s="83"/>
    </row>
    <row r="33" customFormat="false" ht="12.75" hidden="false" customHeight="false" outlineLevel="0" collapsed="false">
      <c r="D33" s="83"/>
    </row>
    <row r="34" customFormat="false" ht="12.75" hidden="false" customHeight="false" outlineLevel="0" collapsed="false">
      <c r="D34" s="83"/>
    </row>
    <row r="35" customFormat="false" ht="12.75" hidden="false" customHeight="false" outlineLevel="0" collapsed="false">
      <c r="D35" s="83"/>
    </row>
    <row r="36" customFormat="false" ht="12.75" hidden="false" customHeight="false" outlineLevel="0" collapsed="false">
      <c r="D36" s="83"/>
    </row>
    <row r="37" customFormat="false" ht="12.75" hidden="false" customHeight="false" outlineLevel="0" collapsed="false">
      <c r="D37" s="83"/>
    </row>
    <row r="38" customFormat="false" ht="12.75" hidden="false" customHeight="false" outlineLevel="0" collapsed="false">
      <c r="D38" s="83"/>
    </row>
    <row r="39" customFormat="false" ht="12.75" hidden="false" customHeight="false" outlineLevel="0" collapsed="false">
      <c r="D39" s="83"/>
    </row>
    <row r="40" customFormat="false" ht="12.75" hidden="false" customHeight="false" outlineLevel="0" collapsed="false">
      <c r="D40" s="83"/>
    </row>
    <row r="41" customFormat="false" ht="12.75" hidden="false" customHeight="false" outlineLevel="0" collapsed="false">
      <c r="D41" s="83"/>
    </row>
    <row r="42" customFormat="false" ht="12.75" hidden="false" customHeight="false" outlineLevel="0" collapsed="false">
      <c r="D42" s="83"/>
    </row>
    <row r="43" customFormat="false" ht="12.75" hidden="false" customHeight="false" outlineLevel="0" collapsed="false">
      <c r="D43" s="83"/>
    </row>
    <row r="44" customFormat="false" ht="12.75" hidden="false" customHeight="false" outlineLevel="0" collapsed="false">
      <c r="D44" s="83"/>
    </row>
    <row r="45" customFormat="false" ht="12.75" hidden="false" customHeight="false" outlineLevel="0" collapsed="false">
      <c r="D45" s="83"/>
    </row>
    <row r="46" customFormat="false" ht="12.75" hidden="false" customHeight="false" outlineLevel="0" collapsed="false">
      <c r="D46" s="83"/>
    </row>
    <row r="47" customFormat="false" ht="12.75" hidden="false" customHeight="false" outlineLevel="0" collapsed="false">
      <c r="D47" s="83"/>
    </row>
    <row r="48" customFormat="false" ht="12.75" hidden="false" customHeight="false" outlineLevel="0" collapsed="false">
      <c r="D48" s="83"/>
    </row>
    <row r="49" customFormat="false" ht="12.75" hidden="false" customHeight="false" outlineLevel="0" collapsed="false">
      <c r="D49" s="83"/>
    </row>
    <row r="50" customFormat="false" ht="12.75" hidden="false" customHeight="false" outlineLevel="0" collapsed="false">
      <c r="D50" s="83"/>
    </row>
    <row r="51" customFormat="false" ht="12.75" hidden="false" customHeight="false" outlineLevel="0" collapsed="false">
      <c r="D51" s="83"/>
    </row>
    <row r="52" customFormat="false" ht="12.75" hidden="false" customHeight="false" outlineLevel="0" collapsed="false">
      <c r="D52" s="83"/>
    </row>
    <row r="53" customFormat="false" ht="12.75" hidden="false" customHeight="false" outlineLevel="0" collapsed="false">
      <c r="D53" s="83"/>
    </row>
    <row r="54" customFormat="false" ht="12.75" hidden="false" customHeight="false" outlineLevel="0" collapsed="false">
      <c r="D54" s="83"/>
    </row>
    <row r="55" customFormat="false" ht="12.75" hidden="false" customHeight="false" outlineLevel="0" collapsed="false">
      <c r="D55" s="83"/>
    </row>
    <row r="56" customFormat="false" ht="12.75" hidden="false" customHeight="false" outlineLevel="0" collapsed="false">
      <c r="D56" s="83"/>
    </row>
    <row r="57" customFormat="false" ht="12.75" hidden="false" customHeight="false" outlineLevel="0" collapsed="false">
      <c r="D57" s="83"/>
    </row>
    <row r="58" customFormat="false" ht="12.75" hidden="false" customHeight="false" outlineLevel="0" collapsed="false">
      <c r="D58" s="83"/>
    </row>
    <row r="59" customFormat="false" ht="12.75" hidden="false" customHeight="false" outlineLevel="0" collapsed="false">
      <c r="D59" s="83"/>
    </row>
    <row r="60" customFormat="false" ht="12.75" hidden="false" customHeight="false" outlineLevel="0" collapsed="false">
      <c r="D60" s="83"/>
    </row>
    <row r="61" customFormat="false" ht="12.75" hidden="false" customHeight="false" outlineLevel="0" collapsed="false">
      <c r="D61" s="83"/>
    </row>
    <row r="62" customFormat="false" ht="12.75" hidden="false" customHeight="false" outlineLevel="0" collapsed="false">
      <c r="D62" s="83"/>
    </row>
    <row r="63" customFormat="false" ht="12.75" hidden="false" customHeight="false" outlineLevel="0" collapsed="false">
      <c r="D63" s="83"/>
    </row>
    <row r="64" customFormat="false" ht="12.75" hidden="false" customHeight="false" outlineLevel="0" collapsed="false">
      <c r="D64" s="83"/>
    </row>
    <row r="65" customFormat="false" ht="12.75" hidden="false" customHeight="false" outlineLevel="0" collapsed="false">
      <c r="D65" s="83"/>
    </row>
    <row r="66" customFormat="false" ht="12.75" hidden="false" customHeight="false" outlineLevel="0" collapsed="false">
      <c r="D66" s="83"/>
    </row>
    <row r="67" customFormat="false" ht="12.75" hidden="false" customHeight="false" outlineLevel="0" collapsed="false">
      <c r="D67" s="83"/>
    </row>
    <row r="68" customFormat="false" ht="12.75" hidden="false" customHeight="false" outlineLevel="0" collapsed="false">
      <c r="D68" s="83"/>
    </row>
    <row r="69" customFormat="false" ht="12.75" hidden="false" customHeight="false" outlineLevel="0" collapsed="false">
      <c r="D69" s="83"/>
    </row>
    <row r="70" customFormat="false" ht="12.75" hidden="false" customHeight="false" outlineLevel="0" collapsed="false">
      <c r="D70" s="83"/>
    </row>
    <row r="71" customFormat="false" ht="12.75" hidden="false" customHeight="false" outlineLevel="0" collapsed="false">
      <c r="D71" s="83"/>
    </row>
    <row r="72" customFormat="false" ht="12.75" hidden="false" customHeight="false" outlineLevel="0" collapsed="false">
      <c r="D72" s="83"/>
    </row>
    <row r="73" customFormat="false" ht="12.75" hidden="false" customHeight="false" outlineLevel="0" collapsed="false">
      <c r="D73" s="83"/>
    </row>
    <row r="74" customFormat="false" ht="12.75" hidden="false" customHeight="false" outlineLevel="0" collapsed="false">
      <c r="D74" s="83"/>
    </row>
    <row r="75" customFormat="false" ht="12.75" hidden="false" customHeight="false" outlineLevel="0" collapsed="false">
      <c r="D75" s="83"/>
    </row>
    <row r="76" customFormat="false" ht="12.75" hidden="false" customHeight="false" outlineLevel="0" collapsed="false">
      <c r="D76" s="83"/>
    </row>
    <row r="77" customFormat="false" ht="12.75" hidden="false" customHeight="false" outlineLevel="0" collapsed="false">
      <c r="D77" s="83"/>
    </row>
    <row r="78" customFormat="false" ht="12.75" hidden="false" customHeight="false" outlineLevel="0" collapsed="false">
      <c r="D78" s="83"/>
    </row>
    <row r="79" customFormat="false" ht="12.75" hidden="false" customHeight="false" outlineLevel="0" collapsed="false">
      <c r="D79" s="83"/>
    </row>
    <row r="80" customFormat="false" ht="12.75" hidden="false" customHeight="false" outlineLevel="0" collapsed="false">
      <c r="D80" s="83"/>
    </row>
    <row r="81" customFormat="false" ht="12.75" hidden="false" customHeight="false" outlineLevel="0" collapsed="false">
      <c r="D81" s="83"/>
    </row>
    <row r="82" customFormat="false" ht="12.75" hidden="false" customHeight="false" outlineLevel="0" collapsed="false">
      <c r="D82" s="83"/>
    </row>
    <row r="83" customFormat="false" ht="12.75" hidden="false" customHeight="false" outlineLevel="0" collapsed="false">
      <c r="D83" s="83"/>
    </row>
    <row r="84" customFormat="false" ht="12.75" hidden="false" customHeight="false" outlineLevel="0" collapsed="false">
      <c r="D84" s="83"/>
    </row>
    <row r="85" customFormat="false" ht="12.75" hidden="false" customHeight="false" outlineLevel="0" collapsed="false">
      <c r="D85" s="83"/>
    </row>
    <row r="86" customFormat="false" ht="12.75" hidden="false" customHeight="false" outlineLevel="0" collapsed="false">
      <c r="D86" s="83"/>
    </row>
    <row r="87" customFormat="false" ht="12.75" hidden="false" customHeight="false" outlineLevel="0" collapsed="false">
      <c r="D87" s="83"/>
    </row>
    <row r="88" customFormat="false" ht="12.75" hidden="false" customHeight="false" outlineLevel="0" collapsed="false">
      <c r="D88" s="83"/>
    </row>
    <row r="89" customFormat="false" ht="12.75" hidden="false" customHeight="false" outlineLevel="0" collapsed="false">
      <c r="D89" s="83"/>
    </row>
    <row r="90" customFormat="false" ht="12.75" hidden="false" customHeight="false" outlineLevel="0" collapsed="false">
      <c r="D90" s="83"/>
    </row>
    <row r="91" customFormat="false" ht="12.75" hidden="false" customHeight="false" outlineLevel="0" collapsed="false">
      <c r="D91" s="83"/>
    </row>
    <row r="92" customFormat="false" ht="12.75" hidden="false" customHeight="false" outlineLevel="0" collapsed="false">
      <c r="D92" s="83"/>
    </row>
    <row r="93" customFormat="false" ht="12.75" hidden="false" customHeight="false" outlineLevel="0" collapsed="false">
      <c r="D93" s="83"/>
    </row>
    <row r="94" customFormat="false" ht="12.75" hidden="false" customHeight="false" outlineLevel="0" collapsed="false">
      <c r="D94" s="83"/>
    </row>
    <row r="95" customFormat="false" ht="12.75" hidden="false" customHeight="false" outlineLevel="0" collapsed="false">
      <c r="D95" s="83"/>
    </row>
    <row r="96" customFormat="false" ht="12.75" hidden="false" customHeight="false" outlineLevel="0" collapsed="false">
      <c r="D96" s="83"/>
    </row>
    <row r="97" customFormat="false" ht="12.75" hidden="false" customHeight="false" outlineLevel="0" collapsed="false">
      <c r="D97" s="83"/>
    </row>
    <row r="98" customFormat="false" ht="12.75" hidden="false" customHeight="false" outlineLevel="0" collapsed="false">
      <c r="D98" s="83"/>
    </row>
    <row r="99" customFormat="false" ht="12.75" hidden="false" customHeight="false" outlineLevel="0" collapsed="false">
      <c r="D99" s="83"/>
    </row>
    <row r="100" customFormat="false" ht="12.75" hidden="false" customHeight="false" outlineLevel="0" collapsed="false">
      <c r="D100" s="83"/>
    </row>
    <row r="101" customFormat="false" ht="12.75" hidden="false" customHeight="false" outlineLevel="0" collapsed="false">
      <c r="D101" s="83"/>
    </row>
    <row r="102" customFormat="false" ht="12.75" hidden="false" customHeight="false" outlineLevel="0" collapsed="false">
      <c r="D102" s="83"/>
    </row>
    <row r="103" customFormat="false" ht="12.75" hidden="false" customHeight="false" outlineLevel="0" collapsed="false">
      <c r="D103" s="83"/>
    </row>
    <row r="104" customFormat="false" ht="12.75" hidden="false" customHeight="false" outlineLevel="0" collapsed="false">
      <c r="D104" s="83"/>
    </row>
    <row r="105" customFormat="false" ht="12.75" hidden="false" customHeight="false" outlineLevel="0" collapsed="false">
      <c r="D105" s="83"/>
    </row>
    <row r="106" customFormat="false" ht="12.75" hidden="false" customHeight="false" outlineLevel="0" collapsed="false">
      <c r="D106" s="83"/>
    </row>
    <row r="107" customFormat="false" ht="12.75" hidden="false" customHeight="false" outlineLevel="0" collapsed="false">
      <c r="D107" s="83"/>
    </row>
    <row r="108" customFormat="false" ht="12.75" hidden="false" customHeight="false" outlineLevel="0" collapsed="false">
      <c r="D108" s="83"/>
    </row>
    <row r="109" customFormat="false" ht="12.75" hidden="false" customHeight="false" outlineLevel="0" collapsed="false">
      <c r="D109" s="83"/>
    </row>
    <row r="110" customFormat="false" ht="12.75" hidden="false" customHeight="false" outlineLevel="0" collapsed="false">
      <c r="D110" s="83"/>
    </row>
    <row r="111" customFormat="false" ht="12.75" hidden="false" customHeight="false" outlineLevel="0" collapsed="false">
      <c r="D111" s="83"/>
    </row>
    <row r="112" customFormat="false" ht="12.75" hidden="false" customHeight="false" outlineLevel="0" collapsed="false">
      <c r="D112" s="83"/>
    </row>
    <row r="113" customFormat="false" ht="12.75" hidden="false" customHeight="false" outlineLevel="0" collapsed="false">
      <c r="D113" s="83"/>
    </row>
    <row r="114" customFormat="false" ht="12.75" hidden="false" customHeight="false" outlineLevel="0" collapsed="false">
      <c r="D114" s="83"/>
    </row>
    <row r="115" customFormat="false" ht="12.75" hidden="false" customHeight="false" outlineLevel="0" collapsed="false">
      <c r="D115" s="83"/>
    </row>
    <row r="116" customFormat="false" ht="12.75" hidden="false" customHeight="false" outlineLevel="0" collapsed="false">
      <c r="D116" s="83"/>
    </row>
    <row r="117" customFormat="false" ht="12.75" hidden="false" customHeight="false" outlineLevel="0" collapsed="false">
      <c r="D117" s="83"/>
    </row>
    <row r="118" customFormat="false" ht="12.75" hidden="false" customHeight="false" outlineLevel="0" collapsed="false">
      <c r="D118" s="83"/>
    </row>
    <row r="119" customFormat="false" ht="12.75" hidden="false" customHeight="false" outlineLevel="0" collapsed="false">
      <c r="D119" s="83"/>
    </row>
    <row r="120" customFormat="false" ht="12.75" hidden="false" customHeight="false" outlineLevel="0" collapsed="false">
      <c r="D120" s="83"/>
    </row>
    <row r="121" customFormat="false" ht="12.75" hidden="false" customHeight="false" outlineLevel="0" collapsed="false">
      <c r="D121" s="83"/>
    </row>
    <row r="122" customFormat="false" ht="12.75" hidden="false" customHeight="false" outlineLevel="0" collapsed="false">
      <c r="D122" s="83"/>
    </row>
    <row r="123" customFormat="false" ht="12.75" hidden="false" customHeight="false" outlineLevel="0" collapsed="false">
      <c r="D123" s="83"/>
    </row>
    <row r="124" customFormat="false" ht="12.75" hidden="false" customHeight="false" outlineLevel="0" collapsed="false">
      <c r="D124" s="83"/>
    </row>
    <row r="125" customFormat="false" ht="12.75" hidden="false" customHeight="false" outlineLevel="0" collapsed="false">
      <c r="D125" s="83"/>
    </row>
    <row r="126" customFormat="false" ht="12.75" hidden="false" customHeight="false" outlineLevel="0" collapsed="false">
      <c r="D126" s="83"/>
    </row>
    <row r="127" customFormat="false" ht="12.75" hidden="false" customHeight="false" outlineLevel="0" collapsed="false">
      <c r="D127" s="83"/>
    </row>
    <row r="128" customFormat="false" ht="12.75" hidden="false" customHeight="false" outlineLevel="0" collapsed="false">
      <c r="D128" s="83"/>
    </row>
    <row r="129" customFormat="false" ht="12.75" hidden="false" customHeight="false" outlineLevel="0" collapsed="false">
      <c r="D129" s="83"/>
    </row>
    <row r="130" customFormat="false" ht="12.75" hidden="false" customHeight="false" outlineLevel="0" collapsed="false">
      <c r="D130" s="83"/>
    </row>
    <row r="131" customFormat="false" ht="12.75" hidden="false" customHeight="false" outlineLevel="0" collapsed="false">
      <c r="D131" s="83"/>
    </row>
    <row r="132" customFormat="false" ht="12.75" hidden="false" customHeight="false" outlineLevel="0" collapsed="false">
      <c r="D132" s="83"/>
    </row>
    <row r="133" customFormat="false" ht="12.75" hidden="false" customHeight="false" outlineLevel="0" collapsed="false">
      <c r="D133" s="83"/>
    </row>
    <row r="134" customFormat="false" ht="12.75" hidden="false" customHeight="false" outlineLevel="0" collapsed="false">
      <c r="D134" s="83"/>
    </row>
    <row r="135" customFormat="false" ht="12.75" hidden="false" customHeight="false" outlineLevel="0" collapsed="false">
      <c r="D135" s="83"/>
    </row>
    <row r="136" customFormat="false" ht="12.75" hidden="false" customHeight="false" outlineLevel="0" collapsed="false">
      <c r="D136" s="83"/>
    </row>
    <row r="137" customFormat="false" ht="12.75" hidden="false" customHeight="false" outlineLevel="0" collapsed="false">
      <c r="D137" s="83"/>
    </row>
    <row r="138" customFormat="false" ht="12.75" hidden="false" customHeight="false" outlineLevel="0" collapsed="false">
      <c r="D138" s="83"/>
    </row>
    <row r="139" customFormat="false" ht="12.75" hidden="false" customHeight="false" outlineLevel="0" collapsed="false">
      <c r="D139" s="83"/>
    </row>
    <row r="140" customFormat="false" ht="12.75" hidden="false" customHeight="false" outlineLevel="0" collapsed="false">
      <c r="D140" s="83"/>
    </row>
    <row r="141" customFormat="false" ht="12.75" hidden="false" customHeight="false" outlineLevel="0" collapsed="false">
      <c r="D141" s="83"/>
    </row>
    <row r="142" customFormat="false" ht="12.75" hidden="false" customHeight="false" outlineLevel="0" collapsed="false">
      <c r="D142" s="83"/>
    </row>
    <row r="143" customFormat="false" ht="12.75" hidden="false" customHeight="false" outlineLevel="0" collapsed="false">
      <c r="D143" s="83"/>
    </row>
    <row r="144" customFormat="false" ht="12.75" hidden="false" customHeight="false" outlineLevel="0" collapsed="false">
      <c r="D144" s="83"/>
    </row>
    <row r="145" customFormat="false" ht="12.75" hidden="false" customHeight="false" outlineLevel="0" collapsed="false">
      <c r="D145" s="83"/>
    </row>
    <row r="146" customFormat="false" ht="12.75" hidden="false" customHeight="false" outlineLevel="0" collapsed="false">
      <c r="D146" s="83"/>
    </row>
    <row r="147" customFormat="false" ht="12.75" hidden="false" customHeight="false" outlineLevel="0" collapsed="false">
      <c r="D147" s="83"/>
    </row>
    <row r="148" customFormat="false" ht="12.75" hidden="false" customHeight="false" outlineLevel="0" collapsed="false">
      <c r="D148" s="83"/>
    </row>
    <row r="149" customFormat="false" ht="12.75" hidden="false" customHeight="false" outlineLevel="0" collapsed="false">
      <c r="D149" s="83"/>
    </row>
    <row r="150" customFormat="false" ht="12.75" hidden="false" customHeight="false" outlineLevel="0" collapsed="false">
      <c r="D150" s="83"/>
    </row>
    <row r="151" customFormat="false" ht="12.75" hidden="false" customHeight="false" outlineLevel="0" collapsed="false">
      <c r="D151" s="83"/>
    </row>
    <row r="152" customFormat="false" ht="12.75" hidden="false" customHeight="false" outlineLevel="0" collapsed="false">
      <c r="D152" s="83"/>
    </row>
    <row r="153" customFormat="false" ht="12.75" hidden="false" customHeight="false" outlineLevel="0" collapsed="false">
      <c r="D153" s="83"/>
    </row>
    <row r="154" customFormat="false" ht="12.75" hidden="false" customHeight="false" outlineLevel="0" collapsed="false">
      <c r="D154" s="83"/>
    </row>
    <row r="155" customFormat="false" ht="12.75" hidden="false" customHeight="false" outlineLevel="0" collapsed="false">
      <c r="D155" s="83"/>
    </row>
    <row r="156" customFormat="false" ht="12.75" hidden="false" customHeight="false" outlineLevel="0" collapsed="false">
      <c r="D156" s="83"/>
    </row>
    <row r="157" customFormat="false" ht="12.75" hidden="false" customHeight="false" outlineLevel="0" collapsed="false">
      <c r="D157" s="83"/>
    </row>
    <row r="158" customFormat="false" ht="12.75" hidden="false" customHeight="false" outlineLevel="0" collapsed="false">
      <c r="D158" s="83"/>
    </row>
    <row r="159" customFormat="false" ht="12.75" hidden="false" customHeight="false" outlineLevel="0" collapsed="false">
      <c r="D159" s="83"/>
    </row>
    <row r="160" customFormat="false" ht="12.75" hidden="false" customHeight="false" outlineLevel="0" collapsed="false">
      <c r="D160" s="83"/>
    </row>
    <row r="161" customFormat="false" ht="12.75" hidden="false" customHeight="false" outlineLevel="0" collapsed="false">
      <c r="D161" s="83"/>
    </row>
    <row r="162" customFormat="false" ht="12.75" hidden="false" customHeight="false" outlineLevel="0" collapsed="false">
      <c r="D162" s="83"/>
    </row>
    <row r="163" customFormat="false" ht="12.75" hidden="false" customHeight="false" outlineLevel="0" collapsed="false">
      <c r="D163" s="83"/>
    </row>
    <row r="164" customFormat="false" ht="12.75" hidden="false" customHeight="false" outlineLevel="0" collapsed="false">
      <c r="D164" s="83"/>
    </row>
    <row r="165" customFormat="false" ht="12.75" hidden="false" customHeight="false" outlineLevel="0" collapsed="false">
      <c r="D165" s="83"/>
    </row>
    <row r="166" customFormat="false" ht="12.75" hidden="false" customHeight="false" outlineLevel="0" collapsed="false">
      <c r="D166" s="83"/>
    </row>
    <row r="167" customFormat="false" ht="12.75" hidden="false" customHeight="false" outlineLevel="0" collapsed="false">
      <c r="D167" s="83"/>
    </row>
    <row r="168" customFormat="false" ht="12.75" hidden="false" customHeight="false" outlineLevel="0" collapsed="false">
      <c r="D168" s="83"/>
    </row>
    <row r="169" customFormat="false" ht="12.75" hidden="false" customHeight="false" outlineLevel="0" collapsed="false">
      <c r="D169" s="83"/>
    </row>
    <row r="170" customFormat="false" ht="12.75" hidden="false" customHeight="false" outlineLevel="0" collapsed="false">
      <c r="D170" s="83"/>
    </row>
    <row r="171" customFormat="false" ht="12.75" hidden="false" customHeight="false" outlineLevel="0" collapsed="false">
      <c r="D171" s="83"/>
    </row>
    <row r="172" customFormat="false" ht="12.75" hidden="false" customHeight="false" outlineLevel="0" collapsed="false">
      <c r="D172" s="83"/>
    </row>
    <row r="173" customFormat="false" ht="12.75" hidden="false" customHeight="false" outlineLevel="0" collapsed="false">
      <c r="D173" s="83"/>
    </row>
    <row r="174" customFormat="false" ht="12.75" hidden="false" customHeight="false" outlineLevel="0" collapsed="false">
      <c r="D174" s="83"/>
    </row>
    <row r="175" customFormat="false" ht="12.75" hidden="false" customHeight="false" outlineLevel="0" collapsed="false">
      <c r="D175" s="83"/>
    </row>
    <row r="176" customFormat="false" ht="12.75" hidden="false" customHeight="false" outlineLevel="0" collapsed="false">
      <c r="D176" s="83"/>
    </row>
    <row r="177" customFormat="false" ht="12.75" hidden="false" customHeight="false" outlineLevel="0" collapsed="false">
      <c r="D177" s="83"/>
    </row>
    <row r="178" customFormat="false" ht="12.75" hidden="false" customHeight="false" outlineLevel="0" collapsed="false">
      <c r="D178" s="83"/>
    </row>
    <row r="179" customFormat="false" ht="12.75" hidden="false" customHeight="false" outlineLevel="0" collapsed="false">
      <c r="D179" s="83"/>
    </row>
    <row r="180" customFormat="false" ht="12.75" hidden="false" customHeight="false" outlineLevel="0" collapsed="false">
      <c r="D180" s="83"/>
    </row>
    <row r="181" customFormat="false" ht="12.75" hidden="false" customHeight="false" outlineLevel="0" collapsed="false">
      <c r="D181" s="83"/>
    </row>
    <row r="182" customFormat="false" ht="12.75" hidden="false" customHeight="false" outlineLevel="0" collapsed="false">
      <c r="D182" s="83"/>
    </row>
    <row r="183" customFormat="false" ht="12.75" hidden="false" customHeight="false" outlineLevel="0" collapsed="false">
      <c r="D183" s="83"/>
    </row>
    <row r="184" customFormat="false" ht="12.75" hidden="false" customHeight="false" outlineLevel="0" collapsed="false">
      <c r="D184" s="83"/>
    </row>
    <row r="185" customFormat="false" ht="12.75" hidden="false" customHeight="false" outlineLevel="0" collapsed="false">
      <c r="D185" s="83"/>
    </row>
    <row r="186" customFormat="false" ht="12.75" hidden="false" customHeight="false" outlineLevel="0" collapsed="false">
      <c r="D186" s="83"/>
    </row>
    <row r="187" customFormat="false" ht="12.75" hidden="false" customHeight="false" outlineLevel="0" collapsed="false">
      <c r="D187" s="83"/>
    </row>
    <row r="188" customFormat="false" ht="12.75" hidden="false" customHeight="false" outlineLevel="0" collapsed="false">
      <c r="D188" s="83"/>
    </row>
    <row r="189" customFormat="false" ht="12.75" hidden="false" customHeight="false" outlineLevel="0" collapsed="false">
      <c r="D189" s="83"/>
    </row>
    <row r="190" customFormat="false" ht="12.75" hidden="false" customHeight="false" outlineLevel="0" collapsed="false">
      <c r="D190" s="83"/>
    </row>
    <row r="191" customFormat="false" ht="12.75" hidden="false" customHeight="false" outlineLevel="0" collapsed="false">
      <c r="D191" s="83"/>
    </row>
    <row r="192" customFormat="false" ht="12.75" hidden="false" customHeight="false" outlineLevel="0" collapsed="false">
      <c r="D192" s="83"/>
    </row>
    <row r="193" customFormat="false" ht="12.75" hidden="false" customHeight="false" outlineLevel="0" collapsed="false">
      <c r="D193" s="83"/>
    </row>
    <row r="194" customFormat="false" ht="12.75" hidden="false" customHeight="false" outlineLevel="0" collapsed="false">
      <c r="D194" s="83"/>
    </row>
    <row r="195" customFormat="false" ht="12.75" hidden="false" customHeight="false" outlineLevel="0" collapsed="false">
      <c r="D195" s="83"/>
    </row>
    <row r="196" customFormat="false" ht="12.75" hidden="false" customHeight="false" outlineLevel="0" collapsed="false">
      <c r="D196" s="83"/>
    </row>
    <row r="197" customFormat="false" ht="12.75" hidden="false" customHeight="false" outlineLevel="0" collapsed="false">
      <c r="D197" s="83"/>
    </row>
    <row r="198" customFormat="false" ht="12.75" hidden="false" customHeight="false" outlineLevel="0" collapsed="false">
      <c r="D198" s="83"/>
    </row>
    <row r="199" customFormat="false" ht="12.75" hidden="false" customHeight="false" outlineLevel="0" collapsed="false">
      <c r="D199" s="83"/>
    </row>
    <row r="200" customFormat="false" ht="12.75" hidden="false" customHeight="false" outlineLevel="0" collapsed="false">
      <c r="D200" s="83"/>
    </row>
    <row r="201" customFormat="false" ht="12.75" hidden="false" customHeight="false" outlineLevel="0" collapsed="false">
      <c r="D201" s="83"/>
    </row>
    <row r="202" customFormat="false" ht="12.75" hidden="false" customHeight="false" outlineLevel="0" collapsed="false">
      <c r="D202" s="83"/>
    </row>
    <row r="203" customFormat="false" ht="12.75" hidden="false" customHeight="false" outlineLevel="0" collapsed="false">
      <c r="D203" s="83"/>
    </row>
    <row r="204" customFormat="false" ht="12.75" hidden="false" customHeight="false" outlineLevel="0" collapsed="false">
      <c r="D204" s="83"/>
    </row>
    <row r="205" customFormat="false" ht="12.75" hidden="false" customHeight="false" outlineLevel="0" collapsed="false">
      <c r="D205" s="83"/>
    </row>
    <row r="206" customFormat="false" ht="12.75" hidden="false" customHeight="false" outlineLevel="0" collapsed="false">
      <c r="D206" s="83"/>
    </row>
    <row r="207" customFormat="false" ht="12.75" hidden="false" customHeight="false" outlineLevel="0" collapsed="false">
      <c r="D207" s="83"/>
    </row>
    <row r="208" customFormat="false" ht="12.75" hidden="false" customHeight="false" outlineLevel="0" collapsed="false">
      <c r="D208" s="83"/>
    </row>
    <row r="209" customFormat="false" ht="12.75" hidden="false" customHeight="false" outlineLevel="0" collapsed="false">
      <c r="D209" s="83"/>
    </row>
    <row r="210" customFormat="false" ht="12.75" hidden="false" customHeight="false" outlineLevel="0" collapsed="false">
      <c r="D210" s="83"/>
    </row>
    <row r="211" customFormat="false" ht="12.75" hidden="false" customHeight="false" outlineLevel="0" collapsed="false">
      <c r="D211" s="83"/>
    </row>
    <row r="212" customFormat="false" ht="12.75" hidden="false" customHeight="false" outlineLevel="0" collapsed="false">
      <c r="D212" s="83"/>
    </row>
    <row r="213" customFormat="false" ht="12.75" hidden="false" customHeight="false" outlineLevel="0" collapsed="false">
      <c r="D213" s="83"/>
    </row>
    <row r="214" customFormat="false" ht="12.75" hidden="false" customHeight="false" outlineLevel="0" collapsed="false">
      <c r="D214" s="83"/>
    </row>
    <row r="215" customFormat="false" ht="12.75" hidden="false" customHeight="false" outlineLevel="0" collapsed="false">
      <c r="D215" s="83"/>
    </row>
    <row r="216" customFormat="false" ht="12.75" hidden="false" customHeight="false" outlineLevel="0" collapsed="false">
      <c r="D216" s="83"/>
    </row>
    <row r="217" customFormat="false" ht="12.75" hidden="false" customHeight="false" outlineLevel="0" collapsed="false">
      <c r="D217" s="83"/>
    </row>
    <row r="218" customFormat="false" ht="12.75" hidden="false" customHeight="false" outlineLevel="0" collapsed="false">
      <c r="D218" s="83"/>
    </row>
    <row r="219" customFormat="false" ht="12.75" hidden="false" customHeight="false" outlineLevel="0" collapsed="false">
      <c r="D219" s="83"/>
    </row>
    <row r="220" customFormat="false" ht="12.75" hidden="false" customHeight="false" outlineLevel="0" collapsed="false">
      <c r="D220" s="83"/>
    </row>
    <row r="221" customFormat="false" ht="12.75" hidden="false" customHeight="false" outlineLevel="0" collapsed="false">
      <c r="D221" s="83"/>
    </row>
    <row r="222" customFormat="false" ht="12.75" hidden="false" customHeight="false" outlineLevel="0" collapsed="false">
      <c r="D222" s="83"/>
    </row>
    <row r="223" customFormat="false" ht="12.75" hidden="false" customHeight="false" outlineLevel="0" collapsed="false">
      <c r="D223" s="83"/>
    </row>
    <row r="224" customFormat="false" ht="12.75" hidden="false" customHeight="false" outlineLevel="0" collapsed="false">
      <c r="D224" s="83"/>
    </row>
    <row r="225" customFormat="false" ht="12.75" hidden="false" customHeight="false" outlineLevel="0" collapsed="false">
      <c r="D225" s="83"/>
    </row>
    <row r="226" customFormat="false" ht="12.75" hidden="false" customHeight="false" outlineLevel="0" collapsed="false">
      <c r="D226" s="83"/>
    </row>
    <row r="227" customFormat="false" ht="12.75" hidden="false" customHeight="false" outlineLevel="0" collapsed="false">
      <c r="D227" s="83"/>
    </row>
    <row r="228" customFormat="false" ht="12.75" hidden="false" customHeight="false" outlineLevel="0" collapsed="false">
      <c r="D228" s="83"/>
    </row>
    <row r="229" customFormat="false" ht="12.75" hidden="false" customHeight="false" outlineLevel="0" collapsed="false">
      <c r="D229" s="83"/>
    </row>
    <row r="230" customFormat="false" ht="12.75" hidden="false" customHeight="false" outlineLevel="0" collapsed="false">
      <c r="D230" s="83"/>
    </row>
    <row r="231" customFormat="false" ht="12.75" hidden="false" customHeight="false" outlineLevel="0" collapsed="false">
      <c r="D231" s="83"/>
    </row>
    <row r="232" customFormat="false" ht="12.75" hidden="false" customHeight="false" outlineLevel="0" collapsed="false">
      <c r="D232" s="83"/>
    </row>
    <row r="233" customFormat="false" ht="12.75" hidden="false" customHeight="false" outlineLevel="0" collapsed="false">
      <c r="D233" s="83"/>
    </row>
    <row r="234" customFormat="false" ht="12.75" hidden="false" customHeight="false" outlineLevel="0" collapsed="false">
      <c r="D234" s="83"/>
    </row>
    <row r="235" customFormat="false" ht="12.75" hidden="false" customHeight="false" outlineLevel="0" collapsed="false">
      <c r="D235" s="83"/>
    </row>
    <row r="236" customFormat="false" ht="12.75" hidden="false" customHeight="false" outlineLevel="0" collapsed="false">
      <c r="D236" s="83"/>
    </row>
    <row r="237" customFormat="false" ht="12.75" hidden="false" customHeight="false" outlineLevel="0" collapsed="false">
      <c r="D237" s="83"/>
    </row>
    <row r="238" customFormat="false" ht="12.75" hidden="false" customHeight="false" outlineLevel="0" collapsed="false">
      <c r="D238" s="83"/>
    </row>
    <row r="239" customFormat="false" ht="12.75" hidden="false" customHeight="false" outlineLevel="0" collapsed="false">
      <c r="D239" s="83"/>
    </row>
    <row r="240" customFormat="false" ht="12.75" hidden="false" customHeight="false" outlineLevel="0" collapsed="false">
      <c r="D240" s="83"/>
    </row>
    <row r="241" customFormat="false" ht="12.75" hidden="false" customHeight="false" outlineLevel="0" collapsed="false">
      <c r="D241" s="83"/>
    </row>
    <row r="242" customFormat="false" ht="12.75" hidden="false" customHeight="false" outlineLevel="0" collapsed="false">
      <c r="D242" s="83"/>
    </row>
    <row r="243" customFormat="false" ht="12.75" hidden="false" customHeight="false" outlineLevel="0" collapsed="false">
      <c r="D243" s="83"/>
    </row>
    <row r="244" customFormat="false" ht="12.75" hidden="false" customHeight="false" outlineLevel="0" collapsed="false">
      <c r="D244" s="83"/>
    </row>
    <row r="245" customFormat="false" ht="12.75" hidden="false" customHeight="false" outlineLevel="0" collapsed="false">
      <c r="D245" s="83"/>
    </row>
    <row r="246" customFormat="false" ht="12.75" hidden="false" customHeight="false" outlineLevel="0" collapsed="false">
      <c r="D246" s="83"/>
    </row>
    <row r="247" customFormat="false" ht="12.75" hidden="false" customHeight="false" outlineLevel="0" collapsed="false">
      <c r="D247" s="83"/>
    </row>
    <row r="248" customFormat="false" ht="12.75" hidden="false" customHeight="false" outlineLevel="0" collapsed="false">
      <c r="D248" s="83"/>
    </row>
    <row r="249" customFormat="false" ht="12.75" hidden="false" customHeight="false" outlineLevel="0" collapsed="false">
      <c r="D249" s="83"/>
    </row>
    <row r="250" customFormat="false" ht="12.75" hidden="false" customHeight="false" outlineLevel="0" collapsed="false">
      <c r="D250" s="83"/>
    </row>
    <row r="251" customFormat="false" ht="12.75" hidden="false" customHeight="false" outlineLevel="0" collapsed="false">
      <c r="D251" s="83"/>
    </row>
    <row r="252" customFormat="false" ht="12.75" hidden="false" customHeight="false" outlineLevel="0" collapsed="false">
      <c r="D252" s="83"/>
    </row>
    <row r="253" customFormat="false" ht="12.75" hidden="false" customHeight="false" outlineLevel="0" collapsed="false">
      <c r="D253" s="83"/>
    </row>
    <row r="254" customFormat="false" ht="12.75" hidden="false" customHeight="false" outlineLevel="0" collapsed="false">
      <c r="D254" s="83"/>
    </row>
    <row r="255" customFormat="false" ht="12.75" hidden="false" customHeight="false" outlineLevel="0" collapsed="false">
      <c r="D255" s="83"/>
    </row>
    <row r="256" customFormat="false" ht="12.75" hidden="false" customHeight="false" outlineLevel="0" collapsed="false">
      <c r="D256" s="83"/>
    </row>
    <row r="257" customFormat="false" ht="12.75" hidden="false" customHeight="false" outlineLevel="0" collapsed="false">
      <c r="D257" s="83"/>
    </row>
    <row r="258" customFormat="false" ht="12.75" hidden="false" customHeight="false" outlineLevel="0" collapsed="false">
      <c r="D258" s="83"/>
    </row>
    <row r="259" customFormat="false" ht="12.75" hidden="false" customHeight="false" outlineLevel="0" collapsed="false">
      <c r="D259" s="83"/>
    </row>
    <row r="260" customFormat="false" ht="12.75" hidden="false" customHeight="false" outlineLevel="0" collapsed="false">
      <c r="D260" s="83"/>
    </row>
    <row r="261" customFormat="false" ht="12.75" hidden="false" customHeight="false" outlineLevel="0" collapsed="false">
      <c r="D261" s="83"/>
    </row>
    <row r="262" customFormat="false" ht="12.75" hidden="false" customHeight="false" outlineLevel="0" collapsed="false">
      <c r="D262" s="83"/>
    </row>
    <row r="263" customFormat="false" ht="12.75" hidden="false" customHeight="false" outlineLevel="0" collapsed="false">
      <c r="D263" s="83"/>
    </row>
    <row r="264" customFormat="false" ht="12.75" hidden="false" customHeight="false" outlineLevel="0" collapsed="false">
      <c r="D264" s="83"/>
    </row>
    <row r="265" customFormat="false" ht="12.75" hidden="false" customHeight="false" outlineLevel="0" collapsed="false">
      <c r="D265" s="83"/>
    </row>
    <row r="266" customFormat="false" ht="12.75" hidden="false" customHeight="false" outlineLevel="0" collapsed="false">
      <c r="D266" s="83"/>
    </row>
    <row r="267" customFormat="false" ht="12.75" hidden="false" customHeight="false" outlineLevel="0" collapsed="false">
      <c r="D267" s="83"/>
    </row>
    <row r="268" customFormat="false" ht="12.75" hidden="false" customHeight="false" outlineLevel="0" collapsed="false">
      <c r="D268" s="83"/>
    </row>
    <row r="269" customFormat="false" ht="12.75" hidden="false" customHeight="false" outlineLevel="0" collapsed="false">
      <c r="D269" s="83"/>
    </row>
    <row r="270" customFormat="false" ht="12.75" hidden="false" customHeight="false" outlineLevel="0" collapsed="false">
      <c r="D270" s="83"/>
    </row>
    <row r="271" customFormat="false" ht="12.75" hidden="false" customHeight="false" outlineLevel="0" collapsed="false">
      <c r="D271" s="83"/>
    </row>
    <row r="272" customFormat="false" ht="12.75" hidden="false" customHeight="false" outlineLevel="0" collapsed="false">
      <c r="D272" s="83"/>
    </row>
    <row r="273" customFormat="false" ht="12.75" hidden="false" customHeight="false" outlineLevel="0" collapsed="false">
      <c r="D273" s="83"/>
    </row>
    <row r="274" customFormat="false" ht="12.75" hidden="false" customHeight="false" outlineLevel="0" collapsed="false">
      <c r="D274" s="83"/>
    </row>
    <row r="275" customFormat="false" ht="12.75" hidden="false" customHeight="false" outlineLevel="0" collapsed="false">
      <c r="D275" s="83"/>
    </row>
    <row r="276" customFormat="false" ht="12.75" hidden="false" customHeight="false" outlineLevel="0" collapsed="false">
      <c r="D276" s="83"/>
    </row>
    <row r="277" customFormat="false" ht="12.75" hidden="false" customHeight="false" outlineLevel="0" collapsed="false">
      <c r="D277" s="83"/>
    </row>
    <row r="278" customFormat="false" ht="12.75" hidden="false" customHeight="false" outlineLevel="0" collapsed="false">
      <c r="D278" s="83"/>
    </row>
    <row r="279" customFormat="false" ht="12.75" hidden="false" customHeight="false" outlineLevel="0" collapsed="false">
      <c r="D279" s="83"/>
    </row>
    <row r="280" customFormat="false" ht="12.75" hidden="false" customHeight="false" outlineLevel="0" collapsed="false">
      <c r="D280" s="83"/>
    </row>
    <row r="281" customFormat="false" ht="12.75" hidden="false" customHeight="false" outlineLevel="0" collapsed="false">
      <c r="D281" s="83"/>
    </row>
    <row r="282" customFormat="false" ht="12.75" hidden="false" customHeight="false" outlineLevel="0" collapsed="false">
      <c r="D282" s="83"/>
    </row>
    <row r="283" customFormat="false" ht="12.75" hidden="false" customHeight="false" outlineLevel="0" collapsed="false">
      <c r="D283" s="83"/>
    </row>
    <row r="284" customFormat="false" ht="12.75" hidden="false" customHeight="false" outlineLevel="0" collapsed="false">
      <c r="D284" s="83"/>
    </row>
    <row r="285" customFormat="false" ht="12.75" hidden="false" customHeight="false" outlineLevel="0" collapsed="false">
      <c r="D285" s="83"/>
    </row>
    <row r="286" customFormat="false" ht="12.75" hidden="false" customHeight="false" outlineLevel="0" collapsed="false">
      <c r="D286" s="83"/>
    </row>
    <row r="287" customFormat="false" ht="12.75" hidden="false" customHeight="false" outlineLevel="0" collapsed="false">
      <c r="D287" s="83"/>
    </row>
    <row r="288" customFormat="false" ht="12.75" hidden="false" customHeight="false" outlineLevel="0" collapsed="false">
      <c r="D288" s="83"/>
    </row>
    <row r="289" customFormat="false" ht="12.75" hidden="false" customHeight="false" outlineLevel="0" collapsed="false">
      <c r="D289" s="83"/>
    </row>
    <row r="290" customFormat="false" ht="12.75" hidden="false" customHeight="false" outlineLevel="0" collapsed="false">
      <c r="D290" s="83"/>
    </row>
    <row r="291" customFormat="false" ht="12.75" hidden="false" customHeight="false" outlineLevel="0" collapsed="false">
      <c r="D291" s="83"/>
    </row>
    <row r="292" customFormat="false" ht="12.75" hidden="false" customHeight="false" outlineLevel="0" collapsed="false">
      <c r="D292" s="83"/>
    </row>
    <row r="293" customFormat="false" ht="12.75" hidden="false" customHeight="false" outlineLevel="0" collapsed="false">
      <c r="D293" s="83"/>
    </row>
    <row r="294" customFormat="false" ht="12.75" hidden="false" customHeight="false" outlineLevel="0" collapsed="false">
      <c r="D294" s="83"/>
    </row>
    <row r="295" customFormat="false" ht="12.75" hidden="false" customHeight="false" outlineLevel="0" collapsed="false">
      <c r="D295" s="83"/>
    </row>
    <row r="296" customFormat="false" ht="12.75" hidden="false" customHeight="false" outlineLevel="0" collapsed="false">
      <c r="D296" s="83"/>
    </row>
    <row r="297" customFormat="false" ht="12.75" hidden="false" customHeight="false" outlineLevel="0" collapsed="false">
      <c r="D297" s="83"/>
    </row>
    <row r="298" customFormat="false" ht="12.75" hidden="false" customHeight="false" outlineLevel="0" collapsed="false">
      <c r="D298" s="83"/>
    </row>
    <row r="299" customFormat="false" ht="12.75" hidden="false" customHeight="false" outlineLevel="0" collapsed="false">
      <c r="D299" s="83"/>
    </row>
    <row r="300" customFormat="false" ht="12.75" hidden="false" customHeight="false" outlineLevel="0" collapsed="false">
      <c r="D300" s="83"/>
    </row>
    <row r="301" customFormat="false" ht="12.75" hidden="false" customHeight="false" outlineLevel="0" collapsed="false">
      <c r="D301" s="83"/>
    </row>
    <row r="302" customFormat="false" ht="12.75" hidden="false" customHeight="false" outlineLevel="0" collapsed="false">
      <c r="D302" s="83"/>
    </row>
    <row r="303" customFormat="false" ht="12.75" hidden="false" customHeight="false" outlineLevel="0" collapsed="false">
      <c r="D303" s="83"/>
    </row>
    <row r="304" customFormat="false" ht="12.75" hidden="false" customHeight="false" outlineLevel="0" collapsed="false">
      <c r="D304" s="83"/>
    </row>
    <row r="305" customFormat="false" ht="12.75" hidden="false" customHeight="false" outlineLevel="0" collapsed="false">
      <c r="D305" s="83"/>
    </row>
    <row r="306" customFormat="false" ht="12.75" hidden="false" customHeight="false" outlineLevel="0" collapsed="false">
      <c r="D306" s="83"/>
    </row>
    <row r="307" customFormat="false" ht="12.75" hidden="false" customHeight="false" outlineLevel="0" collapsed="false">
      <c r="D307" s="83"/>
    </row>
    <row r="308" customFormat="false" ht="12.75" hidden="false" customHeight="false" outlineLevel="0" collapsed="false">
      <c r="D308" s="83"/>
    </row>
    <row r="309" customFormat="false" ht="12.75" hidden="false" customHeight="false" outlineLevel="0" collapsed="false">
      <c r="D309" s="83"/>
    </row>
    <row r="310" customFormat="false" ht="12.75" hidden="false" customHeight="false" outlineLevel="0" collapsed="false">
      <c r="D310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  <col collapsed="false" customWidth="true" hidden="false" outlineLevel="0" max="5" min="5" style="0" width="11.13"/>
    <col collapsed="false" customWidth="true" hidden="false" outlineLevel="0" max="8" min="7" style="45" width="9.14"/>
  </cols>
  <sheetData>
    <row r="1" customFormat="false" ht="12.75" hidden="false" customHeight="false" outlineLevel="0" collapsed="false">
      <c r="A1" s="97" t="s">
        <v>33</v>
      </c>
      <c r="B1" s="97" t="s">
        <v>11</v>
      </c>
      <c r="C1" s="97" t="s">
        <v>73</v>
      </c>
      <c r="D1" s="97" t="s">
        <v>74</v>
      </c>
      <c r="E1" s="97" t="s">
        <v>75</v>
      </c>
      <c r="F1" s="97" t="s">
        <v>76</v>
      </c>
      <c r="G1" s="97" t="s">
        <v>77</v>
      </c>
      <c r="H1" s="98"/>
    </row>
    <row r="2" customFormat="false" ht="12.75" hidden="false" customHeight="false" outlineLevel="0" collapsed="false">
      <c r="A2" s="99" t="n">
        <v>36526</v>
      </c>
      <c r="B2" s="100" t="n">
        <v>31</v>
      </c>
      <c r="C2" s="45" t="n">
        <v>10</v>
      </c>
      <c r="D2" s="101" t="n">
        <f aca="false">B2-C2</f>
        <v>21</v>
      </c>
      <c r="E2" s="45" t="n">
        <f aca="false">D2*16</f>
        <v>336</v>
      </c>
      <c r="F2" s="45" t="n">
        <f aca="false">(C2*24)+(D2*8)</f>
        <v>408</v>
      </c>
      <c r="G2" s="45" t="n">
        <f aca="false">B2*24</f>
        <v>744</v>
      </c>
    </row>
    <row r="3" customFormat="false" ht="12.75" hidden="false" customHeight="false" outlineLevel="0" collapsed="false">
      <c r="A3" s="99" t="n">
        <v>36557</v>
      </c>
      <c r="B3" s="100" t="n">
        <v>29</v>
      </c>
      <c r="C3" s="45" t="n">
        <v>8</v>
      </c>
      <c r="D3" s="101" t="n">
        <f aca="false">B3-C3</f>
        <v>21</v>
      </c>
      <c r="E3" s="45" t="n">
        <f aca="false">D3*16</f>
        <v>336</v>
      </c>
      <c r="F3" s="45" t="n">
        <f aca="false">(C3*24)+(D3*8)</f>
        <v>360</v>
      </c>
      <c r="G3" s="45" t="n">
        <f aca="false">B3*24</f>
        <v>696</v>
      </c>
    </row>
    <row r="4" customFormat="false" ht="12.75" hidden="false" customHeight="false" outlineLevel="0" collapsed="false">
      <c r="A4" s="99" t="n">
        <v>36586</v>
      </c>
      <c r="B4" s="100" t="n">
        <v>31</v>
      </c>
      <c r="C4" s="45" t="n">
        <v>8</v>
      </c>
      <c r="D4" s="101" t="n">
        <f aca="false">B4-C4</f>
        <v>23</v>
      </c>
      <c r="E4" s="45" t="n">
        <f aca="false">D4*16</f>
        <v>368</v>
      </c>
      <c r="F4" s="45" t="n">
        <f aca="false">(C4*24)+(D4*8)</f>
        <v>376</v>
      </c>
      <c r="G4" s="45" t="n">
        <f aca="false">B4*24</f>
        <v>744</v>
      </c>
    </row>
    <row r="5" customFormat="false" ht="12.75" hidden="false" customHeight="false" outlineLevel="0" collapsed="false">
      <c r="A5" s="99" t="n">
        <v>36617</v>
      </c>
      <c r="B5" s="100" t="n">
        <v>30</v>
      </c>
      <c r="C5" s="45" t="n">
        <v>10</v>
      </c>
      <c r="D5" s="101" t="n">
        <f aca="false">B5-C5</f>
        <v>20</v>
      </c>
      <c r="E5" s="45" t="n">
        <f aca="false">D5*16</f>
        <v>320</v>
      </c>
      <c r="F5" s="45" t="n">
        <f aca="false">(C5*24)+(D5*8)</f>
        <v>400</v>
      </c>
      <c r="G5" s="45" t="n">
        <f aca="false">B5*24</f>
        <v>720</v>
      </c>
    </row>
    <row r="6" customFormat="false" ht="12.75" hidden="false" customHeight="false" outlineLevel="0" collapsed="false">
      <c r="A6" s="99" t="n">
        <v>36647</v>
      </c>
      <c r="B6" s="100" t="n">
        <v>31</v>
      </c>
      <c r="C6" s="45" t="n">
        <v>9</v>
      </c>
      <c r="D6" s="101" t="n">
        <f aca="false">B6-C6</f>
        <v>22</v>
      </c>
      <c r="E6" s="45" t="n">
        <f aca="false">D6*16</f>
        <v>352</v>
      </c>
      <c r="F6" s="45" t="n">
        <f aca="false">(C6*24)+(D6*8)</f>
        <v>392</v>
      </c>
      <c r="G6" s="45" t="n">
        <f aca="false">B6*24</f>
        <v>744</v>
      </c>
    </row>
    <row r="7" customFormat="false" ht="12.75" hidden="false" customHeight="false" outlineLevel="0" collapsed="false">
      <c r="A7" s="99" t="n">
        <v>36678</v>
      </c>
      <c r="B7" s="100" t="n">
        <v>30</v>
      </c>
      <c r="C7" s="45" t="n">
        <v>8</v>
      </c>
      <c r="D7" s="101" t="n">
        <f aca="false">B7-C7</f>
        <v>22</v>
      </c>
      <c r="E7" s="45" t="n">
        <f aca="false">D7*16</f>
        <v>352</v>
      </c>
      <c r="F7" s="45" t="n">
        <f aca="false">(C7*24)+(D7*8)</f>
        <v>368</v>
      </c>
      <c r="G7" s="45" t="n">
        <f aca="false">B7*24</f>
        <v>720</v>
      </c>
    </row>
    <row r="8" customFormat="false" ht="12.75" hidden="false" customHeight="false" outlineLevel="0" collapsed="false">
      <c r="A8" s="99" t="n">
        <v>36708</v>
      </c>
      <c r="B8" s="100" t="n">
        <v>31</v>
      </c>
      <c r="C8" s="45" t="n">
        <v>11</v>
      </c>
      <c r="D8" s="101" t="n">
        <f aca="false">B8-C8</f>
        <v>20</v>
      </c>
      <c r="E8" s="45" t="n">
        <f aca="false">D8*16</f>
        <v>320</v>
      </c>
      <c r="F8" s="45" t="n">
        <f aca="false">(C8*24)+(D8*8)</f>
        <v>424</v>
      </c>
      <c r="G8" s="45" t="n">
        <f aca="false">B8*24</f>
        <v>744</v>
      </c>
    </row>
    <row r="9" customFormat="false" ht="12.75" hidden="false" customHeight="false" outlineLevel="0" collapsed="false">
      <c r="A9" s="99" t="n">
        <v>36739</v>
      </c>
      <c r="B9" s="100" t="n">
        <v>31</v>
      </c>
      <c r="C9" s="45" t="n">
        <v>8</v>
      </c>
      <c r="D9" s="101" t="n">
        <f aca="false">B9-C9</f>
        <v>23</v>
      </c>
      <c r="E9" s="45" t="n">
        <f aca="false">D9*16</f>
        <v>368</v>
      </c>
      <c r="F9" s="45" t="n">
        <f aca="false">(C9*24)+(D9*8)</f>
        <v>376</v>
      </c>
      <c r="G9" s="45" t="n">
        <f aca="false">B9*24</f>
        <v>744</v>
      </c>
    </row>
    <row r="10" customFormat="false" ht="12.75" hidden="false" customHeight="false" outlineLevel="0" collapsed="false">
      <c r="A10" s="99" t="n">
        <v>36770</v>
      </c>
      <c r="B10" s="100" t="n">
        <v>30</v>
      </c>
      <c r="C10" s="45" t="n">
        <v>10</v>
      </c>
      <c r="D10" s="101" t="n">
        <f aca="false">B10-C10</f>
        <v>20</v>
      </c>
      <c r="E10" s="45" t="n">
        <f aca="false">D10*16</f>
        <v>320</v>
      </c>
      <c r="F10" s="45" t="n">
        <f aca="false">(C10*24)+(D10*8)</f>
        <v>400</v>
      </c>
      <c r="G10" s="45" t="n">
        <f aca="false">B10*24</f>
        <v>720</v>
      </c>
    </row>
    <row r="11" customFormat="false" ht="12.75" hidden="false" customHeight="false" outlineLevel="0" collapsed="false">
      <c r="A11" s="99" t="n">
        <v>36800</v>
      </c>
      <c r="B11" s="100" t="n">
        <v>31</v>
      </c>
      <c r="C11" s="45" t="n">
        <v>9</v>
      </c>
      <c r="D11" s="101" t="n">
        <f aca="false">B11-C11</f>
        <v>22</v>
      </c>
      <c r="E11" s="45" t="n">
        <f aca="false">D11*16</f>
        <v>352</v>
      </c>
      <c r="F11" s="45" t="n">
        <f aca="false">(C11*24)+(D11*8)</f>
        <v>392</v>
      </c>
      <c r="G11" s="45" t="n">
        <f aca="false">B11*24</f>
        <v>744</v>
      </c>
    </row>
    <row r="12" customFormat="false" ht="12.75" hidden="false" customHeight="false" outlineLevel="0" collapsed="false">
      <c r="A12" s="99" t="n">
        <v>36831</v>
      </c>
      <c r="B12" s="100" t="n">
        <v>30</v>
      </c>
      <c r="C12" s="45" t="n">
        <v>9</v>
      </c>
      <c r="D12" s="101" t="n">
        <f aca="false">B12-C12</f>
        <v>21</v>
      </c>
      <c r="E12" s="45" t="n">
        <f aca="false">D12*16</f>
        <v>336</v>
      </c>
      <c r="F12" s="45" t="n">
        <f aca="false">(C12*24)+(D12*8)</f>
        <v>384</v>
      </c>
      <c r="G12" s="45" t="n">
        <f aca="false">B12*24</f>
        <v>720</v>
      </c>
    </row>
    <row r="13" customFormat="false" ht="12.75" hidden="false" customHeight="false" outlineLevel="0" collapsed="false">
      <c r="A13" s="99" t="n">
        <v>36861</v>
      </c>
      <c r="B13" s="100" t="n">
        <v>31</v>
      </c>
      <c r="C13" s="45" t="n">
        <v>11</v>
      </c>
      <c r="D13" s="101" t="n">
        <f aca="false">B13-C13</f>
        <v>20</v>
      </c>
      <c r="E13" s="45" t="n">
        <f aca="false">D13*16</f>
        <v>320</v>
      </c>
      <c r="F13" s="45" t="n">
        <f aca="false">(C13*24)+(D13*8)</f>
        <v>424</v>
      </c>
      <c r="G13" s="45" t="n">
        <f aca="false">B13*24</f>
        <v>744</v>
      </c>
    </row>
    <row r="14" customFormat="false" ht="12.75" hidden="false" customHeight="false" outlineLevel="0" collapsed="false">
      <c r="A14" s="99" t="n">
        <v>36892</v>
      </c>
      <c r="B14" s="100" t="n">
        <v>31</v>
      </c>
      <c r="C14" s="45" t="n">
        <v>9</v>
      </c>
      <c r="D14" s="101" t="n">
        <f aca="false">B14-C14</f>
        <v>22</v>
      </c>
      <c r="E14" s="45" t="n">
        <f aca="false">D14*16</f>
        <v>352</v>
      </c>
      <c r="F14" s="45" t="n">
        <f aca="false">(C14*24)+(D14*8)</f>
        <v>392</v>
      </c>
      <c r="G14" s="45" t="n">
        <f aca="false">B14*24</f>
        <v>744</v>
      </c>
    </row>
    <row r="15" customFormat="false" ht="12.75" hidden="false" customHeight="false" outlineLevel="0" collapsed="false">
      <c r="A15" s="99" t="n">
        <v>36923</v>
      </c>
      <c r="B15" s="100" t="n">
        <v>28</v>
      </c>
      <c r="C15" s="45" t="n">
        <v>8</v>
      </c>
      <c r="D15" s="101" t="n">
        <f aca="false">B15-C15</f>
        <v>20</v>
      </c>
      <c r="E15" s="45" t="n">
        <f aca="false">D15*16</f>
        <v>320</v>
      </c>
      <c r="F15" s="45" t="n">
        <f aca="false">(C15*24)+(D15*8)</f>
        <v>352</v>
      </c>
      <c r="G15" s="45" t="n">
        <f aca="false">B15*24</f>
        <v>672</v>
      </c>
    </row>
    <row r="16" customFormat="false" ht="12.75" hidden="false" customHeight="false" outlineLevel="0" collapsed="false">
      <c r="A16" s="99" t="n">
        <v>36951</v>
      </c>
      <c r="B16" s="100" t="n">
        <v>31</v>
      </c>
      <c r="C16" s="45" t="n">
        <v>9</v>
      </c>
      <c r="D16" s="101" t="n">
        <f aca="false">B16-C16</f>
        <v>22</v>
      </c>
      <c r="E16" s="45" t="n">
        <f aca="false">D16*16</f>
        <v>352</v>
      </c>
      <c r="F16" s="45" t="n">
        <f aca="false">(C16*24)+(D16*8)</f>
        <v>392</v>
      </c>
      <c r="G16" s="45" t="n">
        <f aca="false">B16*24</f>
        <v>744</v>
      </c>
    </row>
    <row r="17" customFormat="false" ht="12.75" hidden="false" customHeight="false" outlineLevel="0" collapsed="false">
      <c r="A17" s="99" t="n">
        <v>36982</v>
      </c>
      <c r="B17" s="100" t="n">
        <v>30</v>
      </c>
      <c r="C17" s="45" t="n">
        <v>9</v>
      </c>
      <c r="D17" s="101" t="n">
        <f aca="false">B17-C17</f>
        <v>21</v>
      </c>
      <c r="E17" s="45" t="n">
        <f aca="false">D17*16</f>
        <v>336</v>
      </c>
      <c r="F17" s="45" t="n">
        <f aca="false">(C17*24)+(D17*8)</f>
        <v>384</v>
      </c>
      <c r="G17" s="45" t="n">
        <f aca="false">B17*24</f>
        <v>720</v>
      </c>
    </row>
    <row r="18" customFormat="false" ht="12.75" hidden="false" customHeight="false" outlineLevel="0" collapsed="false">
      <c r="A18" s="99" t="n">
        <v>37012</v>
      </c>
      <c r="B18" s="100" t="n">
        <v>31</v>
      </c>
      <c r="C18" s="45" t="n">
        <v>9</v>
      </c>
      <c r="D18" s="101" t="n">
        <f aca="false">B18-C18</f>
        <v>22</v>
      </c>
      <c r="E18" s="45" t="n">
        <f aca="false">D18*16</f>
        <v>352</v>
      </c>
      <c r="F18" s="45" t="n">
        <f aca="false">(C18*24)+(D18*8)</f>
        <v>392</v>
      </c>
      <c r="G18" s="45" t="n">
        <f aca="false">B18*24</f>
        <v>744</v>
      </c>
    </row>
    <row r="19" customFormat="false" ht="12.75" hidden="false" customHeight="false" outlineLevel="0" collapsed="false">
      <c r="A19" s="99" t="n">
        <v>37043</v>
      </c>
      <c r="B19" s="100" t="n">
        <v>30</v>
      </c>
      <c r="C19" s="45" t="n">
        <v>9</v>
      </c>
      <c r="D19" s="101" t="n">
        <f aca="false">B19-C19</f>
        <v>21</v>
      </c>
      <c r="E19" s="45" t="n">
        <f aca="false">D19*16</f>
        <v>336</v>
      </c>
      <c r="F19" s="45" t="n">
        <f aca="false">(C19*24)+(D19*8)</f>
        <v>384</v>
      </c>
      <c r="G19" s="45" t="n">
        <f aca="false">B19*24</f>
        <v>720</v>
      </c>
    </row>
    <row r="20" customFormat="false" ht="12.75" hidden="false" customHeight="false" outlineLevel="0" collapsed="false">
      <c r="A20" s="99" t="n">
        <v>37073</v>
      </c>
      <c r="B20" s="100" t="n">
        <v>31</v>
      </c>
      <c r="C20" s="45" t="n">
        <v>10</v>
      </c>
      <c r="D20" s="101" t="n">
        <f aca="false">B20-C20</f>
        <v>21</v>
      </c>
      <c r="E20" s="45" t="n">
        <f aca="false">D20*16</f>
        <v>336</v>
      </c>
      <c r="F20" s="45" t="n">
        <f aca="false">(C20*24)+(D20*8)</f>
        <v>408</v>
      </c>
      <c r="G20" s="45" t="n">
        <f aca="false">B20*24</f>
        <v>744</v>
      </c>
    </row>
    <row r="21" customFormat="false" ht="12.75" hidden="false" customHeight="false" outlineLevel="0" collapsed="false">
      <c r="A21" s="99" t="n">
        <v>37104</v>
      </c>
      <c r="B21" s="100" t="n">
        <v>31</v>
      </c>
      <c r="C21" s="45" t="n">
        <v>8</v>
      </c>
      <c r="D21" s="101" t="n">
        <f aca="false">B21-C21</f>
        <v>23</v>
      </c>
      <c r="E21" s="45" t="n">
        <f aca="false">D21*16</f>
        <v>368</v>
      </c>
      <c r="F21" s="45" t="n">
        <f aca="false">(C21*24)+(D21*8)</f>
        <v>376</v>
      </c>
      <c r="G21" s="45" t="n">
        <f aca="false">B21*24</f>
        <v>744</v>
      </c>
    </row>
    <row r="22" customFormat="false" ht="12.75" hidden="false" customHeight="false" outlineLevel="0" collapsed="false">
      <c r="A22" s="99" t="n">
        <v>37135</v>
      </c>
      <c r="B22" s="100" t="n">
        <v>30</v>
      </c>
      <c r="C22" s="45" t="n">
        <v>11</v>
      </c>
      <c r="D22" s="101" t="n">
        <f aca="false">B22-C22</f>
        <v>19</v>
      </c>
      <c r="E22" s="45" t="n">
        <f aca="false">D22*16</f>
        <v>304</v>
      </c>
      <c r="F22" s="45" t="n">
        <f aca="false">(C22*24)+(D22*8)</f>
        <v>416</v>
      </c>
      <c r="G22" s="45" t="n">
        <f aca="false">B22*24</f>
        <v>720</v>
      </c>
    </row>
    <row r="23" customFormat="false" ht="12.75" hidden="false" customHeight="false" outlineLevel="0" collapsed="false">
      <c r="A23" s="99" t="n">
        <v>37165</v>
      </c>
      <c r="B23" s="100" t="n">
        <v>31</v>
      </c>
      <c r="C23" s="45" t="n">
        <v>8</v>
      </c>
      <c r="D23" s="101" t="n">
        <f aca="false">B23-C23</f>
        <v>23</v>
      </c>
      <c r="E23" s="45" t="n">
        <f aca="false">D23*16</f>
        <v>368</v>
      </c>
      <c r="F23" s="45" t="n">
        <f aca="false">(C23*24)+(D23*8)</f>
        <v>376</v>
      </c>
      <c r="G23" s="45" t="n">
        <f aca="false">B23*24</f>
        <v>744</v>
      </c>
    </row>
    <row r="24" customFormat="false" ht="12.75" hidden="false" customHeight="false" outlineLevel="0" collapsed="false">
      <c r="A24" s="99" t="n">
        <v>37196</v>
      </c>
      <c r="B24" s="100" t="n">
        <v>30</v>
      </c>
      <c r="C24" s="45" t="n">
        <v>9</v>
      </c>
      <c r="D24" s="101" t="n">
        <f aca="false">B24-C24</f>
        <v>21</v>
      </c>
      <c r="E24" s="45" t="n">
        <f aca="false">D24*16</f>
        <v>336</v>
      </c>
      <c r="F24" s="45" t="n">
        <f aca="false">(C24*24)+(D24*8)</f>
        <v>384</v>
      </c>
      <c r="G24" s="45" t="n">
        <f aca="false">B24*24</f>
        <v>720</v>
      </c>
    </row>
    <row r="25" customFormat="false" ht="12.75" hidden="false" customHeight="false" outlineLevel="0" collapsed="false">
      <c r="A25" s="99" t="n">
        <v>37226</v>
      </c>
      <c r="B25" s="100" t="n">
        <v>31</v>
      </c>
      <c r="C25" s="45" t="n">
        <v>11</v>
      </c>
      <c r="D25" s="101" t="n">
        <f aca="false">B25-C25</f>
        <v>20</v>
      </c>
      <c r="E25" s="45" t="n">
        <f aca="false">D25*16</f>
        <v>320</v>
      </c>
      <c r="F25" s="45" t="n">
        <f aca="false">(C25*24)+(D25*8)</f>
        <v>424</v>
      </c>
      <c r="G25" s="45" t="n">
        <f aca="false">B25*24</f>
        <v>744</v>
      </c>
    </row>
    <row r="26" customFormat="false" ht="12.75" hidden="false" customHeight="false" outlineLevel="0" collapsed="false">
      <c r="A26" s="99" t="n">
        <v>37257</v>
      </c>
      <c r="B26" s="100" t="n">
        <v>31</v>
      </c>
      <c r="C26" s="45" t="n">
        <v>9</v>
      </c>
      <c r="D26" s="101" t="n">
        <f aca="false">B26-C26</f>
        <v>22</v>
      </c>
      <c r="E26" s="45" t="n">
        <f aca="false">D26*16</f>
        <v>352</v>
      </c>
      <c r="F26" s="45" t="n">
        <f aca="false">(C26*24)+(D26*8)</f>
        <v>392</v>
      </c>
      <c r="G26" s="45" t="n">
        <f aca="false">B26*24</f>
        <v>744</v>
      </c>
    </row>
    <row r="27" customFormat="false" ht="12.75" hidden="false" customHeight="false" outlineLevel="0" collapsed="false">
      <c r="A27" s="99" t="n">
        <v>37288</v>
      </c>
      <c r="B27" s="100" t="n">
        <v>28</v>
      </c>
      <c r="C27" s="45" t="n">
        <v>8</v>
      </c>
      <c r="D27" s="101" t="n">
        <f aca="false">B27-C27</f>
        <v>20</v>
      </c>
      <c r="E27" s="45" t="n">
        <f aca="false">D27*16</f>
        <v>320</v>
      </c>
      <c r="F27" s="45" t="n">
        <f aca="false">(C27*24)+(D27*8)</f>
        <v>352</v>
      </c>
      <c r="G27" s="45" t="n">
        <f aca="false">B27*24</f>
        <v>672</v>
      </c>
    </row>
    <row r="28" customFormat="false" ht="12.75" hidden="false" customHeight="false" outlineLevel="0" collapsed="false">
      <c r="A28" s="99" t="n">
        <v>37316</v>
      </c>
      <c r="B28" s="100" t="n">
        <v>31</v>
      </c>
      <c r="C28" s="45" t="n">
        <v>10</v>
      </c>
      <c r="D28" s="101" t="n">
        <f aca="false">B28-C28</f>
        <v>21</v>
      </c>
      <c r="E28" s="45" t="n">
        <f aca="false">D28*16</f>
        <v>336</v>
      </c>
      <c r="F28" s="45" t="n">
        <f aca="false">(C28*24)+(D28*8)</f>
        <v>408</v>
      </c>
      <c r="G28" s="45" t="n">
        <f aca="false">B28*24</f>
        <v>744</v>
      </c>
    </row>
    <row r="29" customFormat="false" ht="12.75" hidden="false" customHeight="false" outlineLevel="0" collapsed="false">
      <c r="A29" s="99" t="n">
        <v>37347</v>
      </c>
      <c r="B29" s="100" t="n">
        <v>30</v>
      </c>
      <c r="C29" s="45" t="n">
        <v>8</v>
      </c>
      <c r="D29" s="101" t="n">
        <f aca="false">B29-C29</f>
        <v>22</v>
      </c>
      <c r="E29" s="45" t="n">
        <f aca="false">D29*16</f>
        <v>352</v>
      </c>
      <c r="F29" s="45" t="n">
        <f aca="false">(C29*24)+(D29*8)</f>
        <v>368</v>
      </c>
      <c r="G29" s="45" t="n">
        <f aca="false">B29*24</f>
        <v>720</v>
      </c>
    </row>
    <row r="30" customFormat="false" ht="12.75" hidden="false" customHeight="false" outlineLevel="0" collapsed="false">
      <c r="A30" s="99" t="n">
        <v>37377</v>
      </c>
      <c r="B30" s="100" t="n">
        <v>31</v>
      </c>
      <c r="C30" s="45" t="n">
        <v>9</v>
      </c>
      <c r="D30" s="101" t="n">
        <f aca="false">B30-C30</f>
        <v>22</v>
      </c>
      <c r="E30" s="45" t="n">
        <f aca="false">D30*16</f>
        <v>352</v>
      </c>
      <c r="F30" s="45" t="n">
        <f aca="false">(C30*24)+(D30*8)</f>
        <v>392</v>
      </c>
      <c r="G30" s="45" t="n">
        <f aca="false">B30*24</f>
        <v>744</v>
      </c>
    </row>
    <row r="31" customFormat="false" ht="12.75" hidden="false" customHeight="false" outlineLevel="0" collapsed="false">
      <c r="A31" s="99" t="n">
        <v>37408</v>
      </c>
      <c r="B31" s="100" t="n">
        <v>30</v>
      </c>
      <c r="C31" s="45" t="n">
        <v>10</v>
      </c>
      <c r="D31" s="101" t="n">
        <f aca="false">B31-C31</f>
        <v>20</v>
      </c>
      <c r="E31" s="45" t="n">
        <f aca="false">D31*16</f>
        <v>320</v>
      </c>
      <c r="F31" s="45" t="n">
        <f aca="false">(C31*24)+(D31*8)</f>
        <v>400</v>
      </c>
      <c r="G31" s="45" t="n">
        <f aca="false">B31*24</f>
        <v>720</v>
      </c>
    </row>
    <row r="32" customFormat="false" ht="12.75" hidden="false" customHeight="false" outlineLevel="0" collapsed="false">
      <c r="A32" s="99" t="n">
        <v>37438</v>
      </c>
      <c r="B32" s="100" t="n">
        <v>31</v>
      </c>
      <c r="C32" s="45" t="n">
        <v>9</v>
      </c>
      <c r="D32" s="101" t="n">
        <f aca="false">B32-C32</f>
        <v>22</v>
      </c>
      <c r="E32" s="45" t="n">
        <f aca="false">D32*16</f>
        <v>352</v>
      </c>
      <c r="F32" s="45" t="n">
        <f aca="false">(C32*24)+(D32*8)</f>
        <v>392</v>
      </c>
      <c r="G32" s="45" t="n">
        <f aca="false">B32*24</f>
        <v>744</v>
      </c>
    </row>
    <row r="33" customFormat="false" ht="12.75" hidden="false" customHeight="false" outlineLevel="0" collapsed="false">
      <c r="A33" s="99" t="n">
        <v>37469</v>
      </c>
      <c r="B33" s="100" t="n">
        <v>31</v>
      </c>
      <c r="C33" s="45" t="n">
        <v>9</v>
      </c>
      <c r="D33" s="101" t="n">
        <f aca="false">B33-C33</f>
        <v>22</v>
      </c>
      <c r="E33" s="45" t="n">
        <f aca="false">D33*16</f>
        <v>352</v>
      </c>
      <c r="F33" s="45" t="n">
        <f aca="false">(C33*24)+(D33*8)</f>
        <v>392</v>
      </c>
      <c r="G33" s="45" t="n">
        <f aca="false">B33*24</f>
        <v>744</v>
      </c>
    </row>
    <row r="34" customFormat="false" ht="12.75" hidden="false" customHeight="false" outlineLevel="0" collapsed="false">
      <c r="A34" s="99" t="n">
        <v>37500</v>
      </c>
      <c r="B34" s="100" t="n">
        <v>30</v>
      </c>
      <c r="C34" s="45" t="n">
        <v>10</v>
      </c>
      <c r="D34" s="101" t="n">
        <f aca="false">B34-C34</f>
        <v>20</v>
      </c>
      <c r="E34" s="45" t="n">
        <f aca="false">D34*16</f>
        <v>320</v>
      </c>
      <c r="F34" s="45" t="n">
        <f aca="false">(C34*24)+(D34*8)</f>
        <v>400</v>
      </c>
      <c r="G34" s="45" t="n">
        <f aca="false">B34*24</f>
        <v>720</v>
      </c>
    </row>
    <row r="35" customFormat="false" ht="12.75" hidden="false" customHeight="false" outlineLevel="0" collapsed="false">
      <c r="A35" s="99" t="n">
        <v>37530</v>
      </c>
      <c r="B35" s="100" t="n">
        <v>31</v>
      </c>
      <c r="C35" s="45" t="n">
        <v>8</v>
      </c>
      <c r="D35" s="101" t="n">
        <f aca="false">B35-C35</f>
        <v>23</v>
      </c>
      <c r="E35" s="45" t="n">
        <f aca="false">D35*16</f>
        <v>368</v>
      </c>
      <c r="F35" s="45" t="n">
        <f aca="false">(C35*24)+(D35*8)</f>
        <v>376</v>
      </c>
      <c r="G35" s="45" t="n">
        <f aca="false">B35*24</f>
        <v>744</v>
      </c>
    </row>
    <row r="36" customFormat="false" ht="12.75" hidden="false" customHeight="false" outlineLevel="0" collapsed="false">
      <c r="A36" s="99" t="n">
        <v>37561</v>
      </c>
      <c r="B36" s="100" t="n">
        <v>30</v>
      </c>
      <c r="C36" s="45" t="n">
        <v>10</v>
      </c>
      <c r="D36" s="101" t="n">
        <f aca="false">B36-C36</f>
        <v>20</v>
      </c>
      <c r="E36" s="45" t="n">
        <f aca="false">D36*16</f>
        <v>320</v>
      </c>
      <c r="F36" s="45" t="n">
        <f aca="false">(C36*24)+(D36*8)</f>
        <v>400</v>
      </c>
      <c r="G36" s="45" t="n">
        <f aca="false">B36*24</f>
        <v>720</v>
      </c>
    </row>
    <row r="37" customFormat="false" ht="12.75" hidden="false" customHeight="false" outlineLevel="0" collapsed="false">
      <c r="A37" s="99" t="n">
        <v>37591</v>
      </c>
      <c r="B37" s="100" t="n">
        <v>31</v>
      </c>
      <c r="C37" s="45" t="n">
        <v>10</v>
      </c>
      <c r="D37" s="101" t="n">
        <f aca="false">B37-C37</f>
        <v>21</v>
      </c>
      <c r="E37" s="45" t="n">
        <f aca="false">D37*16</f>
        <v>336</v>
      </c>
      <c r="F37" s="45" t="n">
        <f aca="false">(C37*24)+(D37*8)</f>
        <v>408</v>
      </c>
      <c r="G37" s="45" t="n">
        <f aca="false">B37*24</f>
        <v>744</v>
      </c>
    </row>
    <row r="38" customFormat="false" ht="12.75" hidden="false" customHeight="false" outlineLevel="0" collapsed="false">
      <c r="A38" s="99" t="n">
        <v>37622</v>
      </c>
      <c r="B38" s="100" t="n">
        <v>31</v>
      </c>
      <c r="C38" s="45" t="n">
        <v>9</v>
      </c>
      <c r="D38" s="101" t="n">
        <f aca="false">B38-C38</f>
        <v>22</v>
      </c>
      <c r="E38" s="45" t="n">
        <f aca="false">D38*16</f>
        <v>352</v>
      </c>
      <c r="F38" s="45" t="n">
        <f aca="false">(C38*24)+(D38*8)</f>
        <v>392</v>
      </c>
      <c r="G38" s="45" t="n">
        <f aca="false">B38*24</f>
        <v>744</v>
      </c>
    </row>
    <row r="39" customFormat="false" ht="12.75" hidden="false" customHeight="false" outlineLevel="0" collapsed="false">
      <c r="A39" s="99" t="n">
        <v>37653</v>
      </c>
      <c r="B39" s="100" t="n">
        <v>28</v>
      </c>
      <c r="C39" s="45" t="n">
        <v>8</v>
      </c>
      <c r="D39" s="101" t="n">
        <f aca="false">B39-C39</f>
        <v>20</v>
      </c>
      <c r="E39" s="45" t="n">
        <f aca="false">D39*16</f>
        <v>320</v>
      </c>
      <c r="F39" s="45" t="n">
        <f aca="false">(C39*24)+(D39*8)</f>
        <v>352</v>
      </c>
      <c r="G39" s="45" t="n">
        <f aca="false">B39*24</f>
        <v>672</v>
      </c>
    </row>
    <row r="40" customFormat="false" ht="12.75" hidden="false" customHeight="false" outlineLevel="0" collapsed="false">
      <c r="A40" s="99" t="n">
        <v>37681</v>
      </c>
      <c r="B40" s="100" t="n">
        <v>31</v>
      </c>
      <c r="C40" s="45" t="n">
        <v>10</v>
      </c>
      <c r="D40" s="101" t="n">
        <f aca="false">B40-C40</f>
        <v>21</v>
      </c>
      <c r="E40" s="45" t="n">
        <f aca="false">D40*16</f>
        <v>336</v>
      </c>
      <c r="F40" s="45" t="n">
        <f aca="false">(C40*24)+(D40*8)</f>
        <v>408</v>
      </c>
      <c r="G40" s="45" t="n">
        <f aca="false">B40*24</f>
        <v>744</v>
      </c>
    </row>
    <row r="41" customFormat="false" ht="12.75" hidden="false" customHeight="false" outlineLevel="0" collapsed="false">
      <c r="A41" s="99" t="n">
        <v>37712</v>
      </c>
      <c r="B41" s="100" t="n">
        <v>30</v>
      </c>
      <c r="C41" s="45" t="n">
        <v>8</v>
      </c>
      <c r="D41" s="101" t="n">
        <f aca="false">B41-C41</f>
        <v>22</v>
      </c>
      <c r="E41" s="45" t="n">
        <f aca="false">D41*16</f>
        <v>352</v>
      </c>
      <c r="F41" s="45" t="n">
        <f aca="false">(C41*24)+(D41*8)</f>
        <v>368</v>
      </c>
      <c r="G41" s="45" t="n">
        <f aca="false">B41*24</f>
        <v>720</v>
      </c>
    </row>
    <row r="42" customFormat="false" ht="12.75" hidden="false" customHeight="false" outlineLevel="0" collapsed="false">
      <c r="A42" s="99" t="n">
        <v>37742</v>
      </c>
      <c r="B42" s="100" t="n">
        <v>31</v>
      </c>
      <c r="C42" s="45" t="n">
        <v>10</v>
      </c>
      <c r="D42" s="101" t="n">
        <f aca="false">B42-C42</f>
        <v>21</v>
      </c>
      <c r="E42" s="45" t="n">
        <f aca="false">D42*16</f>
        <v>336</v>
      </c>
      <c r="F42" s="45" t="n">
        <f aca="false">(C42*24)+(D42*8)</f>
        <v>408</v>
      </c>
      <c r="G42" s="45" t="n">
        <f aca="false">B42*24</f>
        <v>744</v>
      </c>
    </row>
    <row r="43" customFormat="false" ht="12.75" hidden="false" customHeight="false" outlineLevel="0" collapsed="false">
      <c r="A43" s="99" t="n">
        <v>37773</v>
      </c>
      <c r="B43" s="100" t="n">
        <v>30</v>
      </c>
      <c r="C43" s="45" t="n">
        <v>9</v>
      </c>
      <c r="D43" s="101" t="n">
        <f aca="false">B43-C43</f>
        <v>21</v>
      </c>
      <c r="E43" s="45" t="n">
        <f aca="false">D43*16</f>
        <v>336</v>
      </c>
      <c r="F43" s="45" t="n">
        <f aca="false">(C43*24)+(D43*8)</f>
        <v>384</v>
      </c>
      <c r="G43" s="45" t="n">
        <f aca="false">B43*24</f>
        <v>720</v>
      </c>
    </row>
    <row r="44" customFormat="false" ht="12.75" hidden="false" customHeight="false" outlineLevel="0" collapsed="false">
      <c r="A44" s="99" t="n">
        <v>37803</v>
      </c>
      <c r="B44" s="100" t="n">
        <v>31</v>
      </c>
      <c r="C44" s="45" t="n">
        <v>9</v>
      </c>
      <c r="D44" s="101" t="n">
        <f aca="false">B44-C44</f>
        <v>22</v>
      </c>
      <c r="E44" s="45" t="n">
        <f aca="false">D44*16</f>
        <v>352</v>
      </c>
      <c r="F44" s="45" t="n">
        <f aca="false">(C44*24)+(D44*8)</f>
        <v>392</v>
      </c>
      <c r="G44" s="45" t="n">
        <f aca="false">B44*24</f>
        <v>744</v>
      </c>
    </row>
    <row r="45" customFormat="false" ht="12.75" hidden="false" customHeight="false" outlineLevel="0" collapsed="false">
      <c r="A45" s="99" t="n">
        <v>37834</v>
      </c>
      <c r="B45" s="100" t="n">
        <v>31</v>
      </c>
      <c r="C45" s="45" t="n">
        <v>10</v>
      </c>
      <c r="D45" s="101" t="n">
        <f aca="false">B45-C45</f>
        <v>21</v>
      </c>
      <c r="E45" s="45" t="n">
        <f aca="false">D45*16</f>
        <v>336</v>
      </c>
      <c r="F45" s="45" t="n">
        <f aca="false">(C45*24)+(D45*8)</f>
        <v>408</v>
      </c>
      <c r="G45" s="45" t="n">
        <f aca="false">B45*24</f>
        <v>744</v>
      </c>
    </row>
    <row r="46" customFormat="false" ht="12.75" hidden="false" customHeight="false" outlineLevel="0" collapsed="false">
      <c r="A46" s="99" t="n">
        <v>37865</v>
      </c>
      <c r="B46" s="100" t="n">
        <v>30</v>
      </c>
      <c r="C46" s="45" t="n">
        <v>9</v>
      </c>
      <c r="D46" s="101" t="n">
        <f aca="false">B46-C46</f>
        <v>21</v>
      </c>
      <c r="E46" s="45" t="n">
        <f aca="false">D46*16</f>
        <v>336</v>
      </c>
      <c r="F46" s="45" t="n">
        <f aca="false">(C46*24)+(D46*8)</f>
        <v>384</v>
      </c>
      <c r="G46" s="45" t="n">
        <f aca="false">B46*24</f>
        <v>720</v>
      </c>
    </row>
    <row r="47" customFormat="false" ht="12.75" hidden="false" customHeight="false" outlineLevel="0" collapsed="false">
      <c r="A47" s="99" t="n">
        <v>37895</v>
      </c>
      <c r="B47" s="100" t="n">
        <v>31</v>
      </c>
      <c r="C47" s="45" t="n">
        <v>8</v>
      </c>
      <c r="D47" s="101" t="n">
        <f aca="false">B47-C47</f>
        <v>23</v>
      </c>
      <c r="E47" s="45" t="n">
        <f aca="false">D47*16</f>
        <v>368</v>
      </c>
      <c r="F47" s="45" t="n">
        <f aca="false">(C47*24)+(D47*8)</f>
        <v>376</v>
      </c>
      <c r="G47" s="45" t="n">
        <f aca="false">B47*24</f>
        <v>744</v>
      </c>
    </row>
    <row r="48" customFormat="false" ht="12.75" hidden="false" customHeight="false" outlineLevel="0" collapsed="false">
      <c r="A48" s="99" t="n">
        <v>37926</v>
      </c>
      <c r="B48" s="100" t="n">
        <v>30</v>
      </c>
      <c r="C48" s="45" t="n">
        <v>11</v>
      </c>
      <c r="D48" s="101" t="n">
        <f aca="false">B48-C48</f>
        <v>19</v>
      </c>
      <c r="E48" s="45" t="n">
        <f aca="false">D48*16</f>
        <v>304</v>
      </c>
      <c r="F48" s="45" t="n">
        <f aca="false">(C48*24)+(D48*8)</f>
        <v>416</v>
      </c>
      <c r="G48" s="45" t="n">
        <f aca="false">B48*24</f>
        <v>720</v>
      </c>
    </row>
    <row r="49" customFormat="false" ht="12.75" hidden="false" customHeight="false" outlineLevel="0" collapsed="false">
      <c r="A49" s="102" t="n">
        <v>37956</v>
      </c>
      <c r="B49" s="100" t="n">
        <v>31</v>
      </c>
      <c r="C49" s="45" t="n">
        <v>9</v>
      </c>
      <c r="D49" s="101" t="n">
        <f aca="false">B49-C49</f>
        <v>22</v>
      </c>
      <c r="E49" s="45" t="n">
        <f aca="false">D49*16</f>
        <v>352</v>
      </c>
      <c r="F49" s="45" t="n">
        <f aca="false">(C49*24)+(D49*8)</f>
        <v>392</v>
      </c>
      <c r="G49" s="45" t="n">
        <f aca="false">B49*24</f>
        <v>744</v>
      </c>
    </row>
    <row r="50" customFormat="false" ht="12.75" hidden="false" customHeight="false" outlineLevel="0" collapsed="false">
      <c r="A50" s="102" t="n">
        <v>37987</v>
      </c>
      <c r="B50" s="45" t="n">
        <v>31</v>
      </c>
      <c r="C50" s="45" t="n">
        <v>10</v>
      </c>
      <c r="D50" s="101" t="n">
        <f aca="false">B50-C50</f>
        <v>21</v>
      </c>
      <c r="E50" s="45" t="n">
        <f aca="false">D50*16</f>
        <v>336</v>
      </c>
      <c r="F50" s="45" t="n">
        <f aca="false">(C50*24)+(D50*8)</f>
        <v>408</v>
      </c>
      <c r="G50" s="45" t="n">
        <f aca="false">B50*24</f>
        <v>744</v>
      </c>
    </row>
    <row r="51" customFormat="false" ht="12.75" hidden="false" customHeight="false" outlineLevel="0" collapsed="false">
      <c r="A51" s="102" t="n">
        <v>38018</v>
      </c>
      <c r="B51" s="45" t="n">
        <v>29</v>
      </c>
      <c r="C51" s="45" t="n">
        <v>9</v>
      </c>
      <c r="D51" s="101" t="n">
        <f aca="false">B51-C51</f>
        <v>20</v>
      </c>
      <c r="E51" s="45" t="n">
        <f aca="false">D51*16</f>
        <v>320</v>
      </c>
      <c r="F51" s="45" t="n">
        <f aca="false">(C51*24)+(D51*8)</f>
        <v>376</v>
      </c>
      <c r="G51" s="45" t="n">
        <f aca="false">B51*24</f>
        <v>696</v>
      </c>
    </row>
    <row r="52" customFormat="false" ht="12.75" hidden="false" customHeight="false" outlineLevel="0" collapsed="false">
      <c r="A52" s="102" t="n">
        <v>38047</v>
      </c>
      <c r="B52" s="0" t="n">
        <v>31</v>
      </c>
      <c r="C52" s="0" t="n">
        <v>8</v>
      </c>
      <c r="D52" s="101" t="n">
        <f aca="false">B52-C52</f>
        <v>23</v>
      </c>
      <c r="E52" s="45" t="n">
        <f aca="false">D52*16</f>
        <v>368</v>
      </c>
      <c r="F52" s="45" t="n">
        <f aca="false">(C52*24)+(D52*8)</f>
        <v>376</v>
      </c>
      <c r="G52" s="45" t="n">
        <f aca="false">B52*24</f>
        <v>744</v>
      </c>
    </row>
    <row r="53" customFormat="false" ht="12.75" hidden="false" customHeight="false" outlineLevel="0" collapsed="false">
      <c r="A53" s="102" t="n">
        <v>38078</v>
      </c>
      <c r="B53" s="0" t="n">
        <v>30</v>
      </c>
      <c r="C53" s="0" t="n">
        <v>8</v>
      </c>
      <c r="D53" s="101" t="n">
        <f aca="false">B53-C53</f>
        <v>22</v>
      </c>
      <c r="E53" s="45" t="n">
        <f aca="false">D53*16</f>
        <v>352</v>
      </c>
      <c r="F53" s="45" t="n">
        <f aca="false">(C53*24)+(D53*8)</f>
        <v>368</v>
      </c>
      <c r="G53" s="45" t="n">
        <f aca="false">B53*24</f>
        <v>720</v>
      </c>
    </row>
    <row r="54" customFormat="false" ht="12.75" hidden="false" customHeight="false" outlineLevel="0" collapsed="false">
      <c r="A54" s="102" t="n">
        <v>38108</v>
      </c>
      <c r="B54" s="0" t="n">
        <v>31</v>
      </c>
      <c r="C54" s="0" t="n">
        <v>11</v>
      </c>
      <c r="D54" s="101" t="n">
        <f aca="false">B54-C54</f>
        <v>20</v>
      </c>
      <c r="E54" s="45" t="n">
        <f aca="false">D54*16</f>
        <v>320</v>
      </c>
      <c r="F54" s="45" t="n">
        <f aca="false">(C54*24)+(D54*8)</f>
        <v>424</v>
      </c>
      <c r="G54" s="45" t="n">
        <f aca="false">B54*24</f>
        <v>744</v>
      </c>
    </row>
    <row r="55" customFormat="false" ht="12.75" hidden="false" customHeight="false" outlineLevel="0" collapsed="false">
      <c r="A55" s="102" t="n">
        <v>38139</v>
      </c>
      <c r="B55" s="0" t="n">
        <v>30</v>
      </c>
      <c r="C55" s="0" t="n">
        <v>8</v>
      </c>
      <c r="D55" s="101" t="n">
        <f aca="false">B55-C55</f>
        <v>22</v>
      </c>
      <c r="E55" s="45" t="n">
        <f aca="false">D55*16</f>
        <v>352</v>
      </c>
      <c r="F55" s="45" t="n">
        <f aca="false">(C55*24)+(D55*8)</f>
        <v>368</v>
      </c>
      <c r="G55" s="45" t="n">
        <f aca="false">B55*24</f>
        <v>720</v>
      </c>
    </row>
    <row r="56" customFormat="false" ht="12.75" hidden="false" customHeight="false" outlineLevel="0" collapsed="false">
      <c r="A56" s="102" t="n">
        <v>38169</v>
      </c>
      <c r="B56" s="0" t="n">
        <v>31</v>
      </c>
      <c r="C56" s="0" t="n">
        <v>10</v>
      </c>
      <c r="D56" s="101" t="n">
        <f aca="false">B56-C56</f>
        <v>21</v>
      </c>
      <c r="E56" s="45" t="n">
        <f aca="false">D56*16</f>
        <v>336</v>
      </c>
      <c r="F56" s="45" t="n">
        <f aca="false">(C56*24)+(D56*8)</f>
        <v>408</v>
      </c>
      <c r="G56" s="45" t="n">
        <f aca="false">B56*24</f>
        <v>744</v>
      </c>
    </row>
    <row r="57" customFormat="false" ht="12.75" hidden="false" customHeight="false" outlineLevel="0" collapsed="false">
      <c r="A57" s="102" t="n">
        <v>38200</v>
      </c>
      <c r="B57" s="0" t="n">
        <v>31</v>
      </c>
      <c r="C57" s="0" t="n">
        <v>9</v>
      </c>
      <c r="D57" s="101" t="n">
        <f aca="false">B57-C57</f>
        <v>22</v>
      </c>
      <c r="E57" s="45" t="n">
        <f aca="false">D57*16</f>
        <v>352</v>
      </c>
      <c r="F57" s="45" t="n">
        <f aca="false">(C57*24)+(D57*8)</f>
        <v>392</v>
      </c>
      <c r="G57" s="45" t="n">
        <f aca="false">B57*24</f>
        <v>744</v>
      </c>
    </row>
    <row r="58" customFormat="false" ht="12.75" hidden="false" customHeight="false" outlineLevel="0" collapsed="false">
      <c r="A58" s="102" t="n">
        <v>38231</v>
      </c>
      <c r="B58" s="0" t="n">
        <v>30</v>
      </c>
      <c r="C58" s="0" t="n">
        <v>9</v>
      </c>
      <c r="D58" s="101" t="n">
        <f aca="false">B58-C58</f>
        <v>21</v>
      </c>
      <c r="E58" s="45" t="n">
        <f aca="false">D58*16</f>
        <v>336</v>
      </c>
      <c r="F58" s="45" t="n">
        <f aca="false">(C58*24)+(D58*8)</f>
        <v>384</v>
      </c>
      <c r="G58" s="45" t="n">
        <f aca="false">B58*24</f>
        <v>720</v>
      </c>
    </row>
    <row r="59" customFormat="false" ht="12.75" hidden="false" customHeight="false" outlineLevel="0" collapsed="false">
      <c r="A59" s="102" t="n">
        <v>38261</v>
      </c>
      <c r="B59" s="0" t="n">
        <v>31</v>
      </c>
      <c r="C59" s="0" t="n">
        <v>10</v>
      </c>
      <c r="D59" s="101" t="n">
        <f aca="false">B59-C59</f>
        <v>21</v>
      </c>
      <c r="E59" s="45" t="n">
        <f aca="false">D59*16</f>
        <v>336</v>
      </c>
      <c r="F59" s="45" t="n">
        <f aca="false">(C59*24)+(D59*8)</f>
        <v>408</v>
      </c>
      <c r="G59" s="45" t="n">
        <f aca="false">B59*24</f>
        <v>744</v>
      </c>
    </row>
    <row r="60" customFormat="false" ht="12.75" hidden="false" customHeight="false" outlineLevel="0" collapsed="false">
      <c r="A60" s="102" t="n">
        <v>38292</v>
      </c>
      <c r="B60" s="0" t="n">
        <v>30</v>
      </c>
      <c r="C60" s="0" t="n">
        <v>9</v>
      </c>
      <c r="D60" s="101" t="n">
        <f aca="false">B60-C60</f>
        <v>21</v>
      </c>
      <c r="E60" s="45" t="n">
        <f aca="false">D60*16</f>
        <v>336</v>
      </c>
      <c r="F60" s="45" t="n">
        <f aca="false">(C60*24)+(D60*8)</f>
        <v>384</v>
      </c>
      <c r="G60" s="45" t="n">
        <f aca="false">B60*24</f>
        <v>720</v>
      </c>
    </row>
    <row r="61" customFormat="false" ht="12.75" hidden="false" customHeight="false" outlineLevel="0" collapsed="false">
      <c r="A61" s="102" t="n">
        <v>38322</v>
      </c>
      <c r="B61" s="0" t="n">
        <v>31</v>
      </c>
      <c r="C61" s="0" t="n">
        <v>8</v>
      </c>
      <c r="D61" s="101" t="n">
        <f aca="false">B61-C61</f>
        <v>23</v>
      </c>
      <c r="E61" s="45" t="n">
        <f aca="false">D61*16</f>
        <v>368</v>
      </c>
      <c r="F61" s="45" t="n">
        <f aca="false">(C61*24)+(D61*8)</f>
        <v>376</v>
      </c>
      <c r="G61" s="45" t="n">
        <f aca="false">B61*24</f>
        <v>744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328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3" width="9.14"/>
    <col collapsed="false" customWidth="true" hidden="false" outlineLevel="0" max="6" min="6" style="0" width="1.7"/>
    <col collapsed="false" customWidth="true" hidden="false" outlineLevel="0" max="10" min="10" style="0" width="1.7"/>
    <col collapsed="false" customWidth="true" hidden="false" outlineLevel="0" max="11" min="11" style="0" width="10.28"/>
    <col collapsed="false" customWidth="true" hidden="false" outlineLevel="0" max="12" min="12" style="0" width="1.7"/>
    <col collapsed="false" customWidth="true" hidden="false" outlineLevel="0" max="16" min="16" style="0" width="1.7"/>
    <col collapsed="false" customWidth="true" hidden="false" outlineLevel="0" max="21" min="21" style="0" width="1.7"/>
  </cols>
  <sheetData>
    <row r="1" customFormat="false" ht="12.75" hidden="false" customHeight="false" outlineLevel="0" collapsed="false">
      <c r="A1" s="104"/>
      <c r="B1" s="69" t="s">
        <v>78</v>
      </c>
      <c r="C1" s="69"/>
      <c r="D1" s="69"/>
      <c r="E1" s="69"/>
      <c r="F1" s="69"/>
      <c r="G1" s="69" t="s">
        <v>43</v>
      </c>
      <c r="H1" s="69"/>
      <c r="I1" s="69"/>
      <c r="J1" s="69"/>
      <c r="K1" s="69"/>
      <c r="L1" s="69"/>
      <c r="M1" s="69" t="s">
        <v>79</v>
      </c>
      <c r="N1" s="69"/>
      <c r="O1" s="69"/>
      <c r="P1" s="69"/>
      <c r="Q1" s="69" t="s">
        <v>80</v>
      </c>
      <c r="R1" s="69"/>
      <c r="S1" s="69"/>
      <c r="T1" s="69"/>
      <c r="U1" s="69"/>
      <c r="V1" s="69" t="s">
        <v>11</v>
      </c>
    </row>
    <row r="2" customFormat="false" ht="13.5" hidden="false" customHeight="false" outlineLevel="0" collapsed="false">
      <c r="A2" s="104"/>
      <c r="B2" s="69" t="s">
        <v>81</v>
      </c>
      <c r="C2" s="69" t="s">
        <v>82</v>
      </c>
      <c r="D2" s="69" t="s">
        <v>83</v>
      </c>
      <c r="E2" s="69" t="s">
        <v>84</v>
      </c>
      <c r="F2" s="69"/>
      <c r="G2" s="69" t="s">
        <v>82</v>
      </c>
      <c r="H2" s="69" t="s">
        <v>83</v>
      </c>
      <c r="I2" s="69" t="s">
        <v>85</v>
      </c>
      <c r="J2" s="69"/>
      <c r="K2" s="69" t="s">
        <v>86</v>
      </c>
      <c r="L2" s="69"/>
      <c r="M2" s="69" t="s">
        <v>82</v>
      </c>
      <c r="N2" s="69" t="s">
        <v>83</v>
      </c>
      <c r="O2" s="69" t="s">
        <v>85</v>
      </c>
      <c r="P2" s="69"/>
      <c r="Q2" s="69" t="s">
        <v>86</v>
      </c>
      <c r="R2" s="69" t="s">
        <v>82</v>
      </c>
      <c r="S2" s="69" t="s">
        <v>83</v>
      </c>
      <c r="T2" s="69" t="s">
        <v>85</v>
      </c>
      <c r="U2" s="69"/>
      <c r="V2" s="69" t="s">
        <v>11</v>
      </c>
      <c r="W2" s="69" t="s">
        <v>81</v>
      </c>
      <c r="X2" s="69" t="s">
        <v>83</v>
      </c>
      <c r="Y2" s="69" t="s">
        <v>84</v>
      </c>
      <c r="Z2" s="69" t="s">
        <v>87</v>
      </c>
    </row>
    <row r="3" customFormat="false" ht="12.75" hidden="false" customHeight="false" outlineLevel="0" collapsed="false">
      <c r="A3" s="105" t="s">
        <v>88</v>
      </c>
      <c r="B3" s="106" t="n">
        <f aca="false">SUMPRODUCT(B$12:B$23,W$12:W$23)/W3</f>
        <v>28.54</v>
      </c>
      <c r="C3" s="106" t="n">
        <f aca="false">SUMPRODUCT(C$12:C$23,G$12:G$23)/G3</f>
        <v>15.7350301369863</v>
      </c>
      <c r="D3" s="107" t="n">
        <f aca="false">SUMPRODUCT(D$12:D$23,H$12:H$23)/H3</f>
        <v>25.8304038461538</v>
      </c>
      <c r="E3" s="107" t="n">
        <f aca="false">SUMPRODUCT(E$12:E$23,I$12:I$23)/I3</f>
        <v>25.4084827586207</v>
      </c>
      <c r="G3" s="108" t="n">
        <f aca="false">SUM(G$12:G$23)</f>
        <v>2920</v>
      </c>
      <c r="H3" s="108" t="n">
        <f aca="false">SUM(H$12:H$23)</f>
        <v>832</v>
      </c>
      <c r="I3" s="108" t="n">
        <f aca="false">SUM(I$12:I$23)</f>
        <v>928</v>
      </c>
      <c r="J3" s="109"/>
      <c r="K3" s="110" t="n">
        <f aca="false">SUMPRODUCT(C3:E3,G3:I3)/SUM(G3:I3)</f>
        <v>19.4479179487179</v>
      </c>
      <c r="L3" s="111"/>
      <c r="M3" s="112" t="n">
        <f aca="false">G3/SUM($G3:$I3)</f>
        <v>0.623931623931624</v>
      </c>
      <c r="N3" s="112" t="n">
        <f aca="false">H3/SUM($G3:$I3)</f>
        <v>0.177777777777778</v>
      </c>
      <c r="O3" s="112" t="n">
        <f aca="false">I3/SUM($G3:$I3)</f>
        <v>0.198290598290598</v>
      </c>
      <c r="Q3" s="113" t="n">
        <f aca="false">K3/$B3</f>
        <v>0.681426697572458</v>
      </c>
      <c r="R3" s="114" t="n">
        <f aca="false">C3/$B3</f>
        <v>0.551332520567144</v>
      </c>
      <c r="S3" s="114" t="n">
        <f aca="false">D3/$B3</f>
        <v>0.905059700285699</v>
      </c>
      <c r="T3" s="114" t="n">
        <f aca="false">E3/$B3</f>
        <v>0.890276200372134</v>
      </c>
      <c r="V3" s="115" t="n">
        <f aca="false">SUM(V$12:V$23)</f>
        <v>365</v>
      </c>
      <c r="W3" s="115" t="n">
        <f aca="false">SUM(W$12:W$23)</f>
        <v>255</v>
      </c>
      <c r="X3" s="115" t="n">
        <f aca="false">SUM(X$12:X$23)</f>
        <v>52</v>
      </c>
      <c r="Y3" s="115" t="n">
        <f aca="false">SUM(Y$12:Y$23)</f>
        <v>52</v>
      </c>
      <c r="Z3" s="115" t="n">
        <f aca="false">SUM(Z$12:Z$23)</f>
        <v>6</v>
      </c>
    </row>
    <row r="4" customFormat="false" ht="12.75" hidden="false" customHeight="false" outlineLevel="0" collapsed="false">
      <c r="A4" s="105" t="s">
        <v>89</v>
      </c>
      <c r="B4" s="106" t="n">
        <f aca="false">SUMPRODUCT(B$24:B$35,W$24:W$35)/W4</f>
        <v>31.196768627451</v>
      </c>
      <c r="C4" s="106" t="n">
        <f aca="false">SUMPRODUCT(C$24:C$35,G$24:G$35)/G4</f>
        <v>17.2356054794521</v>
      </c>
      <c r="D4" s="107" t="n">
        <f aca="false">SUMPRODUCT(D$24:D$35,H$24:H$35)/H4</f>
        <v>27.4573846153846</v>
      </c>
      <c r="E4" s="107" t="n">
        <f aca="false">SUMPRODUCT(E$24:E$35,I$24:I$35)/I4</f>
        <v>26.6786379310345</v>
      </c>
      <c r="G4" s="108" t="n">
        <f aca="false">SUM(G$24:G$35)</f>
        <v>2920</v>
      </c>
      <c r="H4" s="108" t="n">
        <f aca="false">SUM(H$24:H$35)</f>
        <v>832</v>
      </c>
      <c r="I4" s="108" t="n">
        <f aca="false">SUM(I$24:I$35)</f>
        <v>928</v>
      </c>
      <c r="J4" s="109"/>
      <c r="K4" s="116" t="n">
        <f aca="false">SUMPRODUCT(C4:E4,G4:I4)/SUM(G4:I4)</f>
        <v>20.9252752136752</v>
      </c>
      <c r="L4" s="111"/>
      <c r="M4" s="112" t="n">
        <f aca="false">G4/SUM($G4:$I4)</f>
        <v>0.623931623931624</v>
      </c>
      <c r="N4" s="112" t="n">
        <f aca="false">H4/SUM($G4:$I4)</f>
        <v>0.177777777777778</v>
      </c>
      <c r="O4" s="112" t="n">
        <f aca="false">I4/SUM($G4:$I4)</f>
        <v>0.198290598290598</v>
      </c>
      <c r="Q4" s="113" t="n">
        <f aca="false">K4/$B4</f>
        <v>0.670751367347144</v>
      </c>
      <c r="R4" s="114" t="n">
        <f aca="false">C4/$B4</f>
        <v>0.552480472746332</v>
      </c>
      <c r="S4" s="114" t="n">
        <f aca="false">D4/$B4</f>
        <v>0.880135534012457</v>
      </c>
      <c r="T4" s="114" t="n">
        <f aca="false">E4/$B4</f>
        <v>0.855173119037692</v>
      </c>
      <c r="V4" s="115" t="n">
        <f aca="false">SUM(V$24:V$35)</f>
        <v>365</v>
      </c>
      <c r="W4" s="115" t="n">
        <f aca="false">SUM(W$24:W$35)</f>
        <v>255</v>
      </c>
      <c r="X4" s="115" t="n">
        <f aca="false">SUM(X$24:X$35)</f>
        <v>52</v>
      </c>
      <c r="Y4" s="115" t="n">
        <f aca="false">SUM(Y$24:Y$35)</f>
        <v>52</v>
      </c>
      <c r="Z4" s="115" t="n">
        <f aca="false">SUM(Z$24:Z$35)</f>
        <v>6</v>
      </c>
    </row>
    <row r="5" customFormat="false" ht="12.75" hidden="false" customHeight="false" outlineLevel="0" collapsed="false">
      <c r="A5" s="105" t="s">
        <v>90</v>
      </c>
      <c r="B5" s="106" t="n">
        <f aca="false">SUMPRODUCT(B$36:B$47,W$36:W$47)/W5</f>
        <v>31.7146614785992</v>
      </c>
      <c r="C5" s="106" t="n">
        <f aca="false">SUMPRODUCT(C$36:C$47,G$36:G$47)/G5</f>
        <v>18.0008415300546</v>
      </c>
      <c r="D5" s="107" t="n">
        <f aca="false">SUMPRODUCT(D$36:D$47,H$36:H$47)/H5</f>
        <v>28.2935490196078</v>
      </c>
      <c r="E5" s="107" t="n">
        <f aca="false">SUMPRODUCT(E$36:E$47,I$36:I$47)/I5</f>
        <v>27.5420344827586</v>
      </c>
      <c r="G5" s="108" t="n">
        <f aca="false">SUM(G$36:G$47)</f>
        <v>2928</v>
      </c>
      <c r="H5" s="108" t="n">
        <f aca="false">SUM(H$36:H$47)</f>
        <v>816</v>
      </c>
      <c r="I5" s="108" t="n">
        <f aca="false">SUM(I$36:I$47)</f>
        <v>928</v>
      </c>
      <c r="J5" s="109"/>
      <c r="K5" s="116" t="n">
        <f aca="false">SUMPRODUCT(C5:E5,G5:I5)/SUM(G5:I5)</f>
        <v>21.6937089041096</v>
      </c>
      <c r="L5" s="111"/>
      <c r="M5" s="112" t="n">
        <f aca="false">G5/SUM($G5:$I5)</f>
        <v>0.626712328767123</v>
      </c>
      <c r="N5" s="112" t="n">
        <f aca="false">H5/SUM($G5:$I5)</f>
        <v>0.174657534246575</v>
      </c>
      <c r="O5" s="112" t="n">
        <f aca="false">I5/SUM($G5:$I5)</f>
        <v>0.198630136986301</v>
      </c>
      <c r="Q5" s="113" t="n">
        <f aca="false">K5/$B5</f>
        <v>0.684027761694644</v>
      </c>
      <c r="R5" s="114" t="n">
        <f aca="false">C5/$B5</f>
        <v>0.567587377282947</v>
      </c>
      <c r="S5" s="114" t="n">
        <f aca="false">D5/$B5</f>
        <v>0.892128362735326</v>
      </c>
      <c r="T5" s="114" t="n">
        <f aca="false">E5/$B5</f>
        <v>0.868432239181987</v>
      </c>
      <c r="V5" s="115" t="n">
        <f aca="false">SUM(V$36:V$47)</f>
        <v>366</v>
      </c>
      <c r="W5" s="115" t="n">
        <f aca="false">SUM(W$36:W$47)</f>
        <v>257</v>
      </c>
      <c r="X5" s="115" t="n">
        <f aca="false">SUM(X$36:X$47)</f>
        <v>51</v>
      </c>
      <c r="Y5" s="115" t="n">
        <f aca="false">SUM(Y$36:Y$47)</f>
        <v>52</v>
      </c>
      <c r="Z5" s="115" t="n">
        <f aca="false">SUM(Z$36:Z$47)</f>
        <v>6</v>
      </c>
    </row>
    <row r="6" customFormat="false" ht="13.5" hidden="false" customHeight="false" outlineLevel="0" collapsed="false">
      <c r="A6" s="105" t="s">
        <v>91</v>
      </c>
      <c r="B6" s="106" t="n">
        <f aca="false">SUMPRODUCT(B$48:B$59,W$48:W$59)/W6</f>
        <v>32.5123843137255</v>
      </c>
      <c r="C6" s="106" t="n">
        <f aca="false">SUMPRODUCT(C$48:C$59,G$48:G$59)/G6</f>
        <v>18.7173863013699</v>
      </c>
      <c r="D6" s="107" t="n">
        <f aca="false">SUMPRODUCT(D$48:D$59,H$48:H$59)/H6</f>
        <v>28.7055</v>
      </c>
      <c r="E6" s="107" t="n">
        <f aca="false">SUMPRODUCT(E$48:E$59,I$48:I$59)/I6</f>
        <v>28.4706551724138</v>
      </c>
      <c r="G6" s="108" t="n">
        <f aca="false">SUM(G$48:G$59)</f>
        <v>2920</v>
      </c>
      <c r="H6" s="108" t="n">
        <f aca="false">SUM(H$48:H$59)</f>
        <v>832</v>
      </c>
      <c r="I6" s="108" t="n">
        <f aca="false">SUM(I$48:I$59)</f>
        <v>928</v>
      </c>
      <c r="J6" s="109"/>
      <c r="K6" s="117" t="n">
        <f aca="false">SUMPRODUCT(C6:E6,G6:I6)/SUM(G6:I6)</f>
        <v>22.4270324786325</v>
      </c>
      <c r="L6" s="111"/>
      <c r="M6" s="112" t="n">
        <f aca="false">G6/SUM($G6:$I6)</f>
        <v>0.623931623931624</v>
      </c>
      <c r="N6" s="112" t="n">
        <f aca="false">H6/SUM($G6:$I6)</f>
        <v>0.177777777777778</v>
      </c>
      <c r="O6" s="112" t="n">
        <f aca="false">I6/SUM($G6:$I6)</f>
        <v>0.198290598290598</v>
      </c>
      <c r="Q6" s="113" t="n">
        <f aca="false">K6/$B6</f>
        <v>0.689799685628244</v>
      </c>
      <c r="R6" s="114" t="n">
        <f aca="false">C6/$B6</f>
        <v>0.575700204597671</v>
      </c>
      <c r="S6" s="114" t="n">
        <f aca="false">D6/$B6</f>
        <v>0.882909715971881</v>
      </c>
      <c r="T6" s="114" t="n">
        <f aca="false">E6/$B6</f>
        <v>0.87568647373532</v>
      </c>
      <c r="V6" s="115" t="n">
        <f aca="false">SUM(V$48:V$59)</f>
        <v>365</v>
      </c>
      <c r="W6" s="115" t="n">
        <f aca="false">SUM(W$48:W$59)</f>
        <v>255</v>
      </c>
      <c r="X6" s="115" t="n">
        <f aca="false">SUM(X$48:X$59)</f>
        <v>52</v>
      </c>
      <c r="Y6" s="115" t="n">
        <f aca="false">SUM(Y$48:Y$59)</f>
        <v>52</v>
      </c>
      <c r="Z6" s="115" t="n">
        <f aca="false">SUM(Z$48:Z$59)</f>
        <v>6</v>
      </c>
    </row>
    <row r="8" customFormat="false" ht="12.75" hidden="false" customHeight="false" outlineLevel="0" collapsed="false">
      <c r="A8" s="104"/>
      <c r="B8" s="69" t="s">
        <v>78</v>
      </c>
      <c r="C8" s="69"/>
      <c r="D8" s="69"/>
      <c r="E8" s="69"/>
      <c r="F8" s="69"/>
      <c r="G8" s="69" t="s">
        <v>43</v>
      </c>
      <c r="H8" s="69"/>
      <c r="I8" s="69"/>
      <c r="J8" s="69"/>
      <c r="K8" s="69"/>
      <c r="L8" s="69"/>
      <c r="M8" s="69" t="s">
        <v>79</v>
      </c>
      <c r="N8" s="69"/>
      <c r="O8" s="69"/>
      <c r="P8" s="69"/>
      <c r="Q8" s="69" t="s">
        <v>80</v>
      </c>
      <c r="R8" s="69"/>
      <c r="S8" s="69"/>
      <c r="T8" s="69"/>
      <c r="U8" s="69"/>
      <c r="V8" s="69" t="s">
        <v>11</v>
      </c>
    </row>
    <row r="9" customFormat="false" ht="13.5" hidden="false" customHeight="false" outlineLevel="0" collapsed="false">
      <c r="A9" s="104"/>
      <c r="B9" s="69" t="s">
        <v>81</v>
      </c>
      <c r="C9" s="69" t="s">
        <v>82</v>
      </c>
      <c r="D9" s="69" t="s">
        <v>83</v>
      </c>
      <c r="E9" s="69" t="s">
        <v>84</v>
      </c>
      <c r="F9" s="69"/>
      <c r="G9" s="69" t="s">
        <v>82</v>
      </c>
      <c r="H9" s="69" t="s">
        <v>83</v>
      </c>
      <c r="I9" s="69" t="s">
        <v>85</v>
      </c>
      <c r="J9" s="69"/>
      <c r="K9" s="118" t="s">
        <v>86</v>
      </c>
      <c r="L9" s="69"/>
      <c r="M9" s="69" t="s">
        <v>82</v>
      </c>
      <c r="N9" s="69" t="s">
        <v>83</v>
      </c>
      <c r="O9" s="69" t="s">
        <v>85</v>
      </c>
      <c r="P9" s="69"/>
      <c r="Q9" s="69" t="s">
        <v>86</v>
      </c>
      <c r="R9" s="69" t="s">
        <v>82</v>
      </c>
      <c r="S9" s="69" t="s">
        <v>83</v>
      </c>
      <c r="T9" s="69" t="s">
        <v>85</v>
      </c>
      <c r="U9" s="69"/>
      <c r="V9" s="69" t="s">
        <v>11</v>
      </c>
      <c r="W9" s="69" t="s">
        <v>81</v>
      </c>
      <c r="X9" s="69" t="s">
        <v>83</v>
      </c>
      <c r="Y9" s="69" t="s">
        <v>84</v>
      </c>
      <c r="Z9" s="69" t="s">
        <v>87</v>
      </c>
    </row>
    <row r="10" customFormat="false" ht="13.5" hidden="false" customHeight="false" outlineLevel="0" collapsed="false">
      <c r="A10" s="105" t="n">
        <v>37196</v>
      </c>
      <c r="B10" s="106"/>
      <c r="C10" s="106"/>
      <c r="D10" s="107"/>
      <c r="E10" s="107"/>
      <c r="G10" s="108" t="n">
        <f aca="false">V10*8</f>
        <v>240</v>
      </c>
      <c r="H10" s="108" t="n">
        <f aca="false">X10*16</f>
        <v>64</v>
      </c>
      <c r="I10" s="108" t="n">
        <f aca="false">(Y10+Z10)*16</f>
        <v>80</v>
      </c>
      <c r="J10" s="109"/>
      <c r="K10" s="110" t="n">
        <f aca="false">SUMPRODUCT(C10:E10,G10:I10)/SUM(G10:I10)</f>
        <v>0</v>
      </c>
      <c r="L10" s="111"/>
      <c r="M10" s="112" t="n">
        <f aca="false">G10/SUM($G10:$I10)</f>
        <v>0.625</v>
      </c>
      <c r="N10" s="112" t="n">
        <f aca="false">H10/SUM($G10:$I10)</f>
        <v>0.166666666666667</v>
      </c>
      <c r="O10" s="112" t="n">
        <f aca="false">I10/SUM($G10:$I10)</f>
        <v>0.208333333333333</v>
      </c>
      <c r="Q10" s="113" t="e">
        <f aca="false">K10/$B10</f>
        <v>#DIV/0!</v>
      </c>
      <c r="R10" s="114" t="e">
        <f aca="false">C10/$B10</f>
        <v>#DIV/0!</v>
      </c>
      <c r="S10" s="114" t="e">
        <f aca="false">D10/$B10</f>
        <v>#DIV/0!</v>
      </c>
      <c r="T10" s="114" t="e">
        <f aca="false">E10/$B10</f>
        <v>#DIV/0!</v>
      </c>
      <c r="V10" s="115" t="n">
        <v>30</v>
      </c>
      <c r="W10" s="115" t="n">
        <f aca="false">V10-SUM(X10:Z10)</f>
        <v>21</v>
      </c>
      <c r="X10" s="115" t="n">
        <v>4</v>
      </c>
      <c r="Y10" s="115" t="n">
        <v>4</v>
      </c>
      <c r="Z10" s="115" t="n">
        <v>1</v>
      </c>
    </row>
    <row r="11" customFormat="false" ht="12.75" hidden="false" customHeight="false" outlineLevel="0" collapsed="false">
      <c r="A11" s="105" t="n">
        <v>37226</v>
      </c>
      <c r="B11" s="119"/>
      <c r="C11" s="120"/>
      <c r="D11" s="120"/>
      <c r="E11" s="121"/>
      <c r="F11" s="122"/>
      <c r="G11" s="123" t="n">
        <f aca="false">V11*8</f>
        <v>248</v>
      </c>
      <c r="H11" s="123" t="n">
        <f aca="false">X11*16</f>
        <v>80</v>
      </c>
      <c r="I11" s="123" t="n">
        <f aca="false">(Y11+Z11)*16</f>
        <v>96</v>
      </c>
      <c r="J11" s="124"/>
      <c r="K11" s="110" t="n">
        <f aca="false">SUMPRODUCT(C11:E11,G11:I11)/SUM(G11:I11)</f>
        <v>0</v>
      </c>
      <c r="L11" s="125"/>
      <c r="M11" s="126" t="n">
        <f aca="false">G11/SUM($G11:$I11)</f>
        <v>0.584905660377359</v>
      </c>
      <c r="N11" s="126" t="n">
        <f aca="false">H11/SUM($G11:$I11)</f>
        <v>0.188679245283019</v>
      </c>
      <c r="O11" s="126" t="n">
        <f aca="false">I11/SUM($G11:$I11)</f>
        <v>0.226415094339623</v>
      </c>
      <c r="P11" s="122"/>
      <c r="Q11" s="127" t="e">
        <f aca="false">K11/$B11</f>
        <v>#DIV/0!</v>
      </c>
      <c r="R11" s="128" t="e">
        <f aca="false">C11/$B11</f>
        <v>#DIV/0!</v>
      </c>
      <c r="S11" s="128" t="e">
        <f aca="false">D11/$B11</f>
        <v>#DIV/0!</v>
      </c>
      <c r="T11" s="128" t="e">
        <f aca="false">E11/$B11</f>
        <v>#DIV/0!</v>
      </c>
      <c r="U11" s="122"/>
      <c r="V11" s="129" t="n">
        <v>31</v>
      </c>
      <c r="W11" s="129" t="n">
        <f aca="false">V11-SUM(X11:Z11)</f>
        <v>20</v>
      </c>
      <c r="X11" s="129" t="n">
        <v>5</v>
      </c>
      <c r="Y11" s="129" t="n">
        <v>5</v>
      </c>
      <c r="Z11" s="130" t="n">
        <v>1</v>
      </c>
    </row>
    <row r="12" customFormat="false" ht="12.75" hidden="false" customHeight="false" outlineLevel="0" collapsed="false">
      <c r="A12" s="105" t="n">
        <v>37257</v>
      </c>
      <c r="B12" s="119" t="n">
        <f aca="false">VLOOKUP($A12,[2]Tregion!$A$7:$G$357,3,FALSE())</f>
        <v>25.32</v>
      </c>
      <c r="C12" s="120" t="n">
        <f aca="false">VLOOKUP($A12,[2]Tregion!$A$7:$G$357,7,FALSE())</f>
        <v>16.682</v>
      </c>
      <c r="D12" s="120" t="n">
        <f aca="false">VLOOKUP($A12,[2]Tregion!$J$7:$P$357,3,FALSE())</f>
        <v>24.073</v>
      </c>
      <c r="E12" s="121" t="n">
        <f aca="false">VLOOKUP($A12,[2]Tregion!$J$7:$P$357,7,FALSE())</f>
        <v>22.882</v>
      </c>
      <c r="F12" s="122"/>
      <c r="G12" s="123" t="n">
        <f aca="false">V12*8</f>
        <v>248</v>
      </c>
      <c r="H12" s="123" t="n">
        <f aca="false">X12*16</f>
        <v>64</v>
      </c>
      <c r="I12" s="123" t="n">
        <f aca="false">(Y12+Z12)*16</f>
        <v>80</v>
      </c>
      <c r="J12" s="124"/>
      <c r="K12" s="131" t="n">
        <f aca="false">SUMPRODUCT(C12:E12,G12:I12)/SUM(G12:I12)</f>
        <v>19.154</v>
      </c>
      <c r="L12" s="125"/>
      <c r="M12" s="126" t="n">
        <f aca="false">G12/SUM($G12:$I12)</f>
        <v>0.63265306122449</v>
      </c>
      <c r="N12" s="126" t="n">
        <f aca="false">H12/SUM($G12:$I12)</f>
        <v>0.163265306122449</v>
      </c>
      <c r="O12" s="126" t="n">
        <f aca="false">I12/SUM($G12:$I12)</f>
        <v>0.204081632653061</v>
      </c>
      <c r="P12" s="122"/>
      <c r="Q12" s="127" t="n">
        <f aca="false">K12/$B12</f>
        <v>0.756477093206951</v>
      </c>
      <c r="R12" s="128" t="n">
        <f aca="false">C12/$B12</f>
        <v>0.658846761453397</v>
      </c>
      <c r="S12" s="128" t="n">
        <f aca="false">D12/$B12</f>
        <v>0.950750394944708</v>
      </c>
      <c r="T12" s="128" t="n">
        <f aca="false">E12/$B12</f>
        <v>0.903712480252765</v>
      </c>
      <c r="U12" s="122"/>
      <c r="V12" s="129" t="n">
        <v>31</v>
      </c>
      <c r="W12" s="129" t="n">
        <f aca="false">V12-SUM(X12:Z12)</f>
        <v>22</v>
      </c>
      <c r="X12" s="129" t="n">
        <v>4</v>
      </c>
      <c r="Y12" s="129" t="n">
        <v>4</v>
      </c>
      <c r="Z12" s="130" t="n">
        <v>1</v>
      </c>
    </row>
    <row r="13" customFormat="false" ht="12.75" hidden="false" customHeight="false" outlineLevel="0" collapsed="false">
      <c r="A13" s="105" t="n">
        <v>37288</v>
      </c>
      <c r="B13" s="119" t="n">
        <f aca="false">VLOOKUP($A13,[2]Tregion!$A$7:$G$357,3,FALSE())</f>
        <v>24.57</v>
      </c>
      <c r="C13" s="120" t="n">
        <f aca="false">VLOOKUP($A13,[2]Tregion!$A$7:$G$357,7,FALSE())</f>
        <v>16.032</v>
      </c>
      <c r="D13" s="120" t="n">
        <f aca="false">VLOOKUP($A13,[2]Tregion!$J$7:$P$357,3,FALSE())</f>
        <v>22.323</v>
      </c>
      <c r="E13" s="121" t="n">
        <f aca="false">VLOOKUP($A13,[2]Tregion!$J$7:$P$357,7,FALSE())</f>
        <v>21.382</v>
      </c>
      <c r="F13" s="45"/>
      <c r="G13" s="108" t="n">
        <f aca="false">V13*8</f>
        <v>224</v>
      </c>
      <c r="H13" s="108" t="n">
        <f aca="false">X13*16</f>
        <v>64</v>
      </c>
      <c r="I13" s="108" t="n">
        <f aca="false">(Y13+Z13)*16</f>
        <v>64</v>
      </c>
      <c r="J13" s="109"/>
      <c r="K13" s="116" t="n">
        <f aca="false">SUMPRODUCT(C13:E13,G13:I13)/SUM(G13:I13)</f>
        <v>18.1485454545455</v>
      </c>
      <c r="L13" s="111"/>
      <c r="M13" s="112" t="n">
        <f aca="false">G13/SUM($G13:$I13)</f>
        <v>0.636363636363636</v>
      </c>
      <c r="N13" s="112" t="n">
        <f aca="false">H13/SUM($G13:$I13)</f>
        <v>0.181818181818182</v>
      </c>
      <c r="O13" s="112" t="n">
        <f aca="false">I13/SUM($G13:$I13)</f>
        <v>0.181818181818182</v>
      </c>
      <c r="P13" s="45"/>
      <c r="Q13" s="113" t="n">
        <f aca="false">K13/$B13</f>
        <v>0.738646538646539</v>
      </c>
      <c r="R13" s="114" t="n">
        <f aca="false">C13/$B13</f>
        <v>0.652503052503053</v>
      </c>
      <c r="S13" s="114" t="n">
        <f aca="false">D13/$B13</f>
        <v>0.908547008547009</v>
      </c>
      <c r="T13" s="114" t="n">
        <f aca="false">E13/$B13</f>
        <v>0.87024827024827</v>
      </c>
      <c r="U13" s="45"/>
      <c r="V13" s="115" t="n">
        <v>28</v>
      </c>
      <c r="W13" s="115" t="n">
        <f aca="false">V13-SUM(X13:Z13)</f>
        <v>20</v>
      </c>
      <c r="X13" s="115" t="n">
        <v>4</v>
      </c>
      <c r="Y13" s="115" t="n">
        <v>4</v>
      </c>
      <c r="Z13" s="132" t="n">
        <v>0</v>
      </c>
    </row>
    <row r="14" customFormat="false" ht="12.75" hidden="false" customHeight="false" outlineLevel="0" collapsed="false">
      <c r="A14" s="105" t="n">
        <v>37316</v>
      </c>
      <c r="B14" s="119" t="n">
        <f aca="false">VLOOKUP($A14,[2]Tregion!$A$7:$G$357,3,FALSE())</f>
        <v>24.75</v>
      </c>
      <c r="C14" s="120" t="n">
        <f aca="false">VLOOKUP($A14,[2]Tregion!$A$7:$G$357,7,FALSE())</f>
        <v>14.252</v>
      </c>
      <c r="D14" s="120" t="n">
        <f aca="false">VLOOKUP($A14,[2]Tregion!$J$7:$P$357,3,FALSE())</f>
        <v>24.29</v>
      </c>
      <c r="E14" s="121" t="n">
        <f aca="false">VLOOKUP($A14,[2]Tregion!$J$7:$P$357,7,FALSE())</f>
        <v>23.23</v>
      </c>
      <c r="F14" s="45"/>
      <c r="G14" s="108" t="n">
        <f aca="false">V14*8</f>
        <v>248</v>
      </c>
      <c r="H14" s="108" t="n">
        <f aca="false">X14*16</f>
        <v>80</v>
      </c>
      <c r="I14" s="108" t="n">
        <f aca="false">(Y14+Z14)*16</f>
        <v>80</v>
      </c>
      <c r="J14" s="109"/>
      <c r="K14" s="116" t="n">
        <f aca="false">SUMPRODUCT(C14:E14,G14:I14)/SUM(G14:I14)</f>
        <v>17.9806274509804</v>
      </c>
      <c r="L14" s="111"/>
      <c r="M14" s="112" t="n">
        <f aca="false">G14/SUM($G14:$I14)</f>
        <v>0.607843137254902</v>
      </c>
      <c r="N14" s="112" t="n">
        <f aca="false">H14/SUM($G14:$I14)</f>
        <v>0.196078431372549</v>
      </c>
      <c r="O14" s="112" t="n">
        <f aca="false">I14/SUM($G14:$I14)</f>
        <v>0.196078431372549</v>
      </c>
      <c r="P14" s="45"/>
      <c r="Q14" s="113" t="n">
        <f aca="false">K14/$B14</f>
        <v>0.72648999801941</v>
      </c>
      <c r="R14" s="114" t="n">
        <f aca="false">C14/$B14</f>
        <v>0.575838383838384</v>
      </c>
      <c r="S14" s="114" t="n">
        <f aca="false">D14/$B14</f>
        <v>0.981414141414141</v>
      </c>
      <c r="T14" s="114" t="n">
        <f aca="false">E14/$B14</f>
        <v>0.938585858585859</v>
      </c>
      <c r="U14" s="45"/>
      <c r="V14" s="133" t="n">
        <v>31</v>
      </c>
      <c r="W14" s="115" t="n">
        <f aca="false">V14-SUM(X14:Z14)</f>
        <v>21</v>
      </c>
      <c r="X14" s="133" t="n">
        <v>5</v>
      </c>
      <c r="Y14" s="133" t="n">
        <v>5</v>
      </c>
      <c r="Z14" s="134" t="n">
        <v>0</v>
      </c>
    </row>
    <row r="15" customFormat="false" ht="12.75" hidden="false" customHeight="false" outlineLevel="0" collapsed="false">
      <c r="A15" s="105" t="n">
        <v>37347</v>
      </c>
      <c r="B15" s="119" t="n">
        <f aca="false">VLOOKUP($A15,[2]Tregion!$A$7:$G$357,3,FALSE())</f>
        <v>24.45</v>
      </c>
      <c r="C15" s="120" t="n">
        <f aca="false">VLOOKUP($A15,[2]Tregion!$A$7:$G$357,7,FALSE())</f>
        <v>13.602</v>
      </c>
      <c r="D15" s="120" t="n">
        <f aca="false">VLOOKUP($A15,[2]Tregion!$J$7:$P$357,3,FALSE())</f>
        <v>25.059</v>
      </c>
      <c r="E15" s="121" t="n">
        <f aca="false">VLOOKUP($A15,[2]Tregion!$J$7:$P$357,7,FALSE())</f>
        <v>23.617</v>
      </c>
      <c r="F15" s="45"/>
      <c r="G15" s="108" t="n">
        <f aca="false">V15*8</f>
        <v>240</v>
      </c>
      <c r="H15" s="108" t="n">
        <f aca="false">X15*16</f>
        <v>64</v>
      </c>
      <c r="I15" s="108" t="n">
        <f aca="false">(Y15+Z15)*16</f>
        <v>64</v>
      </c>
      <c r="J15" s="109"/>
      <c r="K15" s="116" t="n">
        <f aca="false">SUMPRODUCT(C15:E15,G15:I15)/SUM(G15:I15)</f>
        <v>17.3362608695652</v>
      </c>
      <c r="L15" s="111"/>
      <c r="M15" s="112" t="n">
        <f aca="false">G15/SUM($G15:$I15)</f>
        <v>0.652173913043478</v>
      </c>
      <c r="N15" s="112" t="n">
        <f aca="false">H15/SUM($G15:$I15)</f>
        <v>0.173913043478261</v>
      </c>
      <c r="O15" s="112" t="n">
        <f aca="false">I15/SUM($G15:$I15)</f>
        <v>0.173913043478261</v>
      </c>
      <c r="P15" s="45"/>
      <c r="Q15" s="113" t="n">
        <f aca="false">K15/$B15</f>
        <v>0.709049524317596</v>
      </c>
      <c r="R15" s="114" t="n">
        <f aca="false">C15/$B15</f>
        <v>0.556319018404908</v>
      </c>
      <c r="S15" s="114" t="n">
        <f aca="false">D15/$B15</f>
        <v>1.02490797546012</v>
      </c>
      <c r="T15" s="114" t="n">
        <f aca="false">E15/$B15</f>
        <v>0.965930470347648</v>
      </c>
      <c r="U15" s="45"/>
      <c r="V15" s="133" t="n">
        <v>30</v>
      </c>
      <c r="W15" s="115" t="n">
        <f aca="false">V15-SUM(X15:Z15)</f>
        <v>22</v>
      </c>
      <c r="X15" s="133" t="n">
        <v>4</v>
      </c>
      <c r="Y15" s="133" t="n">
        <v>4</v>
      </c>
      <c r="Z15" s="134" t="n">
        <v>0</v>
      </c>
    </row>
    <row r="16" customFormat="false" ht="12.75" hidden="false" customHeight="false" outlineLevel="0" collapsed="false">
      <c r="A16" s="105" t="n">
        <v>37377</v>
      </c>
      <c r="B16" s="119" t="n">
        <f aca="false">VLOOKUP($A16,[2]Tregion!$A$7:$G$357,3,FALSE())</f>
        <v>26.795</v>
      </c>
      <c r="C16" s="120" t="n">
        <f aca="false">VLOOKUP($A16,[2]Tregion!$A$7:$G$357,7,FALSE())</f>
        <v>15.092</v>
      </c>
      <c r="D16" s="120" t="n">
        <f aca="false">VLOOKUP($A16,[2]Tregion!$J$7:$P$357,3,FALSE())</f>
        <v>25.213</v>
      </c>
      <c r="E16" s="121" t="n">
        <f aca="false">VLOOKUP($A16,[2]Tregion!$J$7:$P$357,7,FALSE())</f>
        <v>22.843</v>
      </c>
      <c r="F16" s="45"/>
      <c r="G16" s="108" t="n">
        <f aca="false">V16*8</f>
        <v>248</v>
      </c>
      <c r="H16" s="108" t="n">
        <f aca="false">X16*16</f>
        <v>64</v>
      </c>
      <c r="I16" s="108" t="n">
        <f aca="false">(Y16+Z16)*16</f>
        <v>80</v>
      </c>
      <c r="J16" s="109"/>
      <c r="K16" s="116" t="n">
        <f aca="false">SUMPRODUCT(C16:E16,G16:I16)/SUM(G16:I16)</f>
        <v>18.3262448979592</v>
      </c>
      <c r="L16" s="111"/>
      <c r="M16" s="112" t="n">
        <f aca="false">G16/SUM($G16:$I16)</f>
        <v>0.63265306122449</v>
      </c>
      <c r="N16" s="112" t="n">
        <f aca="false">H16/SUM($G16:$I16)</f>
        <v>0.163265306122449</v>
      </c>
      <c r="O16" s="112" t="n">
        <f aca="false">I16/SUM($G16:$I16)</f>
        <v>0.204081632653061</v>
      </c>
      <c r="P16" s="45"/>
      <c r="Q16" s="113" t="n">
        <f aca="false">K16/$B16</f>
        <v>0.683942709384556</v>
      </c>
      <c r="R16" s="114" t="n">
        <f aca="false">C16/$B16</f>
        <v>0.56323941033775</v>
      </c>
      <c r="S16" s="114" t="n">
        <f aca="false">D16/$B16</f>
        <v>0.940959134166822</v>
      </c>
      <c r="T16" s="114" t="n">
        <f aca="false">E16/$B16</f>
        <v>0.852509796603844</v>
      </c>
      <c r="U16" s="45"/>
      <c r="V16" s="133" t="n">
        <v>31</v>
      </c>
      <c r="W16" s="115" t="n">
        <f aca="false">V16-SUM(X16:Z16)</f>
        <v>22</v>
      </c>
      <c r="X16" s="133" t="n">
        <v>4</v>
      </c>
      <c r="Y16" s="133" t="n">
        <v>4</v>
      </c>
      <c r="Z16" s="134" t="n">
        <v>1</v>
      </c>
    </row>
    <row r="17" customFormat="false" ht="12.75" hidden="false" customHeight="false" outlineLevel="0" collapsed="false">
      <c r="A17" s="105" t="n">
        <v>37408</v>
      </c>
      <c r="B17" s="119" t="n">
        <f aca="false">VLOOKUP($A17,[2]Tregion!$A$7:$G$357,3,FALSE())</f>
        <v>30.45</v>
      </c>
      <c r="C17" s="120" t="n">
        <f aca="false">VLOOKUP($A17,[2]Tregion!$A$7:$G$357,7,FALSE())</f>
        <v>16.482</v>
      </c>
      <c r="D17" s="120" t="n">
        <f aca="false">VLOOKUP($A17,[2]Tregion!$J$7:$P$357,3,FALSE())</f>
        <v>25.9</v>
      </c>
      <c r="E17" s="121" t="n">
        <f aca="false">VLOOKUP($A17,[2]Tregion!$J$7:$P$357,7,FALSE())</f>
        <v>24.783</v>
      </c>
      <c r="F17" s="45"/>
      <c r="G17" s="108" t="n">
        <f aca="false">V17*8</f>
        <v>240</v>
      </c>
      <c r="H17" s="108" t="n">
        <f aca="false">X17*16</f>
        <v>80</v>
      </c>
      <c r="I17" s="108" t="n">
        <f aca="false">(Y17+Z17)*16</f>
        <v>80</v>
      </c>
      <c r="J17" s="109"/>
      <c r="K17" s="116" t="n">
        <f aca="false">SUMPRODUCT(C17:E17,G17:I17)/SUM(G17:I17)</f>
        <v>20.0258</v>
      </c>
      <c r="L17" s="111"/>
      <c r="M17" s="112" t="n">
        <f aca="false">G17/SUM($G17:$I17)</f>
        <v>0.6</v>
      </c>
      <c r="N17" s="112" t="n">
        <f aca="false">H17/SUM($G17:$I17)</f>
        <v>0.2</v>
      </c>
      <c r="O17" s="112" t="n">
        <f aca="false">I17/SUM($G17:$I17)</f>
        <v>0.2</v>
      </c>
      <c r="P17" s="45"/>
      <c r="Q17" s="113" t="n">
        <f aca="false">K17/$B17</f>
        <v>0.657661740558292</v>
      </c>
      <c r="R17" s="114" t="n">
        <f aca="false">C17/$B17</f>
        <v>0.54128078817734</v>
      </c>
      <c r="S17" s="114" t="n">
        <f aca="false">D17/$B17</f>
        <v>0.850574712643678</v>
      </c>
      <c r="T17" s="114" t="n">
        <f aca="false">E17/$B17</f>
        <v>0.813891625615764</v>
      </c>
      <c r="U17" s="45"/>
      <c r="V17" s="133" t="n">
        <v>30</v>
      </c>
      <c r="W17" s="115" t="n">
        <f aca="false">V17-SUM(X17:Z17)</f>
        <v>20</v>
      </c>
      <c r="X17" s="133" t="n">
        <v>5</v>
      </c>
      <c r="Y17" s="133" t="n">
        <v>5</v>
      </c>
      <c r="Z17" s="134" t="n">
        <v>0</v>
      </c>
    </row>
    <row r="18" customFormat="false" ht="12.75" hidden="false" customHeight="false" outlineLevel="0" collapsed="false">
      <c r="A18" s="105" t="n">
        <v>37438</v>
      </c>
      <c r="B18" s="119" t="n">
        <f aca="false">VLOOKUP($A18,[2]Tregion!$A$7:$G$357,3,FALSE())</f>
        <v>38.35</v>
      </c>
      <c r="C18" s="120" t="n">
        <f aca="false">VLOOKUP($A18,[2]Tregion!$A$7:$G$357,7,FALSE())</f>
        <v>18.062</v>
      </c>
      <c r="D18" s="120" t="n">
        <f aca="false">VLOOKUP($A18,[2]Tregion!$J$7:$P$357,3,FALSE())</f>
        <v>33.51</v>
      </c>
      <c r="E18" s="121" t="n">
        <f aca="false">VLOOKUP($A18,[2]Tregion!$J$7:$P$357,7,FALSE())</f>
        <v>34.79</v>
      </c>
      <c r="F18" s="45"/>
      <c r="G18" s="108" t="n">
        <f aca="false">V18*8</f>
        <v>248</v>
      </c>
      <c r="H18" s="108" t="n">
        <f aca="false">X18*16</f>
        <v>64</v>
      </c>
      <c r="I18" s="108" t="n">
        <f aca="false">(Y18+Z18)*16</f>
        <v>80</v>
      </c>
      <c r="J18" s="109"/>
      <c r="K18" s="116" t="n">
        <f aca="false">SUMPRODUCT(C18:E18,G18:I18)/SUM(G18:I18)</f>
        <v>23.998</v>
      </c>
      <c r="L18" s="111"/>
      <c r="M18" s="112" t="n">
        <f aca="false">G18/SUM($G18:$I18)</f>
        <v>0.63265306122449</v>
      </c>
      <c r="N18" s="112" t="n">
        <f aca="false">H18/SUM($G18:$I18)</f>
        <v>0.163265306122449</v>
      </c>
      <c r="O18" s="112" t="n">
        <f aca="false">I18/SUM($G18:$I18)</f>
        <v>0.204081632653061</v>
      </c>
      <c r="P18" s="45"/>
      <c r="Q18" s="113" t="n">
        <f aca="false">K18/$B18</f>
        <v>0.625762711864407</v>
      </c>
      <c r="R18" s="114" t="n">
        <f aca="false">C18/$B18</f>
        <v>0.470977835723598</v>
      </c>
      <c r="S18" s="114" t="n">
        <f aca="false">D18/$B18</f>
        <v>0.873794002607562</v>
      </c>
      <c r="T18" s="114" t="n">
        <f aca="false">E18/$B18</f>
        <v>0.907170795306388</v>
      </c>
      <c r="U18" s="45"/>
      <c r="V18" s="133" t="n">
        <v>31</v>
      </c>
      <c r="W18" s="115" t="n">
        <f aca="false">V18-SUM(X18:Z18)</f>
        <v>22</v>
      </c>
      <c r="X18" s="133" t="n">
        <v>4</v>
      </c>
      <c r="Y18" s="133" t="n">
        <v>4</v>
      </c>
      <c r="Z18" s="134" t="n">
        <v>1</v>
      </c>
    </row>
    <row r="19" customFormat="false" ht="12.75" hidden="false" customHeight="false" outlineLevel="0" collapsed="false">
      <c r="A19" s="105" t="n">
        <v>37469</v>
      </c>
      <c r="B19" s="119" t="n">
        <f aca="false">VLOOKUP($A19,[2]Tregion!$A$7:$G$357,3,FALSE())</f>
        <v>38.35</v>
      </c>
      <c r="C19" s="120" t="n">
        <f aca="false">VLOOKUP($A19,[2]Tregion!$A$7:$G$357,7,FALSE())</f>
        <v>18.062</v>
      </c>
      <c r="D19" s="120" t="n">
        <f aca="false">VLOOKUP($A19,[2]Tregion!$J$7:$P$357,3,FALSE())</f>
        <v>33.01</v>
      </c>
      <c r="E19" s="121" t="n">
        <f aca="false">VLOOKUP($A19,[2]Tregion!$J$7:$P$357,7,FALSE())</f>
        <v>34.29</v>
      </c>
      <c r="F19" s="45"/>
      <c r="G19" s="108" t="n">
        <f aca="false">V19*8</f>
        <v>248</v>
      </c>
      <c r="H19" s="108" t="n">
        <f aca="false">X19*16</f>
        <v>80</v>
      </c>
      <c r="I19" s="108" t="n">
        <f aca="false">(Y19+Z19)*16</f>
        <v>64</v>
      </c>
      <c r="J19" s="109"/>
      <c r="K19" s="116" t="n">
        <f aca="false">SUMPRODUCT(C19:E19,G19:I19)/SUM(G19:I19)</f>
        <v>23.7620816326531</v>
      </c>
      <c r="L19" s="111"/>
      <c r="M19" s="112" t="n">
        <f aca="false">G19/SUM($G19:$I19)</f>
        <v>0.63265306122449</v>
      </c>
      <c r="N19" s="112" t="n">
        <f aca="false">H19/SUM($G19:$I19)</f>
        <v>0.204081632653061</v>
      </c>
      <c r="O19" s="112" t="n">
        <f aca="false">I19/SUM($G19:$I19)</f>
        <v>0.163265306122449</v>
      </c>
      <c r="P19" s="45"/>
      <c r="Q19" s="113" t="n">
        <f aca="false">K19/$B19</f>
        <v>0.619610994332544</v>
      </c>
      <c r="R19" s="114" t="n">
        <f aca="false">C19/$B19</f>
        <v>0.470977835723598</v>
      </c>
      <c r="S19" s="114" t="n">
        <f aca="false">D19/$B19</f>
        <v>0.860756192959583</v>
      </c>
      <c r="T19" s="114" t="n">
        <f aca="false">E19/$B19</f>
        <v>0.894132985658409</v>
      </c>
      <c r="U19" s="45"/>
      <c r="V19" s="133" t="n">
        <v>31</v>
      </c>
      <c r="W19" s="115" t="n">
        <f aca="false">V19-SUM(X19:Z19)</f>
        <v>22</v>
      </c>
      <c r="X19" s="133" t="n">
        <v>5</v>
      </c>
      <c r="Y19" s="133" t="n">
        <v>4</v>
      </c>
      <c r="Z19" s="134" t="n">
        <v>0</v>
      </c>
    </row>
    <row r="20" customFormat="false" ht="12.75" hidden="false" customHeight="false" outlineLevel="0" collapsed="false">
      <c r="A20" s="105" t="n">
        <v>37500</v>
      </c>
      <c r="B20" s="119" t="n">
        <f aca="false">VLOOKUP($A20,[2]Tregion!$A$7:$G$357,3,FALSE())</f>
        <v>27.5</v>
      </c>
      <c r="C20" s="120" t="n">
        <f aca="false">VLOOKUP($A20,[2]Tregion!$A$7:$G$357,7,FALSE())</f>
        <v>14.573</v>
      </c>
      <c r="D20" s="120" t="n">
        <f aca="false">VLOOKUP($A20,[2]Tregion!$J$7:$P$357,3,FALSE())</f>
        <v>24.319</v>
      </c>
      <c r="E20" s="121" t="n">
        <f aca="false">VLOOKUP($A20,[2]Tregion!$J$7:$P$357,7,FALSE())</f>
        <v>25.396</v>
      </c>
      <c r="F20" s="45"/>
      <c r="G20" s="108" t="n">
        <f aca="false">V20*8</f>
        <v>240</v>
      </c>
      <c r="H20" s="108" t="n">
        <f aca="false">X20*16</f>
        <v>64</v>
      </c>
      <c r="I20" s="108" t="n">
        <f aca="false">(Y20+Z20)*16</f>
        <v>96</v>
      </c>
      <c r="J20" s="109"/>
      <c r="K20" s="116" t="n">
        <f aca="false">SUMPRODUCT(C20:E20,G20:I20)/SUM(G20:I20)</f>
        <v>18.72988</v>
      </c>
      <c r="L20" s="111"/>
      <c r="M20" s="112" t="n">
        <f aca="false">G20/SUM($G20:$I20)</f>
        <v>0.6</v>
      </c>
      <c r="N20" s="112" t="n">
        <f aca="false">H20/SUM($G20:$I20)</f>
        <v>0.16</v>
      </c>
      <c r="O20" s="112" t="n">
        <f aca="false">I20/SUM($G20:$I20)</f>
        <v>0.24</v>
      </c>
      <c r="P20" s="45"/>
      <c r="Q20" s="113" t="n">
        <f aca="false">K20/$B20</f>
        <v>0.681086545454546</v>
      </c>
      <c r="R20" s="114" t="n">
        <f aca="false">C20/$B20</f>
        <v>0.529927272727273</v>
      </c>
      <c r="S20" s="114" t="n">
        <f aca="false">D20/$B20</f>
        <v>0.884327272727273</v>
      </c>
      <c r="T20" s="114" t="n">
        <f aca="false">E20/$B20</f>
        <v>0.923490909090909</v>
      </c>
      <c r="U20" s="45"/>
      <c r="V20" s="133" t="n">
        <v>30</v>
      </c>
      <c r="W20" s="115" t="n">
        <f aca="false">V20-SUM(X20:Z20)</f>
        <v>20</v>
      </c>
      <c r="X20" s="133" t="n">
        <v>4</v>
      </c>
      <c r="Y20" s="133" t="n">
        <v>5</v>
      </c>
      <c r="Z20" s="134" t="n">
        <v>1</v>
      </c>
    </row>
    <row r="21" customFormat="false" ht="12.75" hidden="false" customHeight="false" outlineLevel="0" collapsed="false">
      <c r="A21" s="105" t="n">
        <v>37530</v>
      </c>
      <c r="B21" s="119" t="n">
        <f aca="false">VLOOKUP($A21,[2]Tregion!$A$7:$G$357,3,FALSE())</f>
        <v>27.63</v>
      </c>
      <c r="C21" s="120" t="n">
        <f aca="false">VLOOKUP($A21,[2]Tregion!$A$7:$G$357,7,FALSE())</f>
        <v>14.615</v>
      </c>
      <c r="D21" s="120" t="n">
        <f aca="false">VLOOKUP($A21,[2]Tregion!$J$7:$P$357,3,FALSE())</f>
        <v>23.591</v>
      </c>
      <c r="E21" s="121" t="n">
        <f aca="false">VLOOKUP($A21,[2]Tregion!$J$7:$P$357,7,FALSE())</f>
        <v>24.444</v>
      </c>
      <c r="F21" s="45"/>
      <c r="G21" s="108" t="n">
        <f aca="false">V21*8</f>
        <v>248</v>
      </c>
      <c r="H21" s="108" t="n">
        <f aca="false">X21*16</f>
        <v>64</v>
      </c>
      <c r="I21" s="108" t="n">
        <f aca="false">(Y21+Z21)*16</f>
        <v>64</v>
      </c>
      <c r="J21" s="109"/>
      <c r="K21" s="116" t="n">
        <f aca="false">SUMPRODUCT(C21:E21,G21:I21)/SUM(G21:I21)</f>
        <v>17.8158510638298</v>
      </c>
      <c r="L21" s="111"/>
      <c r="M21" s="112" t="n">
        <f aca="false">G21/SUM($G21:$I21)</f>
        <v>0.659574468085106</v>
      </c>
      <c r="N21" s="112" t="n">
        <f aca="false">H21/SUM($G21:$I21)</f>
        <v>0.170212765957447</v>
      </c>
      <c r="O21" s="112" t="n">
        <f aca="false">I21/SUM($G21:$I21)</f>
        <v>0.170212765957447</v>
      </c>
      <c r="P21" s="45"/>
      <c r="Q21" s="113" t="n">
        <f aca="false">K21/$B21</f>
        <v>0.64480097950886</v>
      </c>
      <c r="R21" s="114" t="n">
        <f aca="false">C21/$B21</f>
        <v>0.528954035468694</v>
      </c>
      <c r="S21" s="114" t="n">
        <f aca="false">D21/$B21</f>
        <v>0.853818313427434</v>
      </c>
      <c r="T21" s="114" t="n">
        <f aca="false">E21/$B21</f>
        <v>0.884690553745928</v>
      </c>
      <c r="U21" s="45"/>
      <c r="V21" s="133" t="n">
        <v>31</v>
      </c>
      <c r="W21" s="115" t="n">
        <f aca="false">V21-SUM(X21:Z21)</f>
        <v>23</v>
      </c>
      <c r="X21" s="133" t="n">
        <v>4</v>
      </c>
      <c r="Y21" s="133" t="n">
        <v>4</v>
      </c>
      <c r="Z21" s="134" t="n">
        <v>0</v>
      </c>
    </row>
    <row r="22" customFormat="false" ht="12.75" hidden="false" customHeight="false" outlineLevel="0" collapsed="false">
      <c r="A22" s="105" t="n">
        <v>37561</v>
      </c>
      <c r="B22" s="119" t="n">
        <f aca="false">VLOOKUP($A22,[2]Tregion!$A$7:$G$357,3,FALSE())</f>
        <v>26.63</v>
      </c>
      <c r="C22" s="120" t="n">
        <f aca="false">VLOOKUP($A22,[2]Tregion!$A$7:$G$357,7,FALSE())</f>
        <v>14.715</v>
      </c>
      <c r="D22" s="120" t="n">
        <f aca="false">VLOOKUP($A22,[2]Tregion!$J$7:$P$357,3,FALSE())</f>
        <v>23.841</v>
      </c>
      <c r="E22" s="121" t="n">
        <f aca="false">VLOOKUP($A22,[2]Tregion!$J$7:$P$357,7,FALSE())</f>
        <v>23.944</v>
      </c>
      <c r="F22" s="45"/>
      <c r="G22" s="108" t="n">
        <f aca="false">V22*8</f>
        <v>240</v>
      </c>
      <c r="H22" s="108" t="n">
        <f aca="false">X22*16</f>
        <v>80</v>
      </c>
      <c r="I22" s="108" t="n">
        <f aca="false">(Y22+Z22)*16</f>
        <v>80</v>
      </c>
      <c r="J22" s="109"/>
      <c r="K22" s="116" t="n">
        <f aca="false">SUMPRODUCT(C22:E22,G22:I22)/SUM(G22:I22)</f>
        <v>18.386</v>
      </c>
      <c r="L22" s="111"/>
      <c r="M22" s="112" t="n">
        <f aca="false">G22/SUM($G22:$I22)</f>
        <v>0.6</v>
      </c>
      <c r="N22" s="112" t="n">
        <f aca="false">H22/SUM($G22:$I22)</f>
        <v>0.2</v>
      </c>
      <c r="O22" s="112" t="n">
        <f aca="false">I22/SUM($G22:$I22)</f>
        <v>0.2</v>
      </c>
      <c r="P22" s="45"/>
      <c r="Q22" s="113" t="n">
        <f aca="false">K22/$B22</f>
        <v>0.690424333458506</v>
      </c>
      <c r="R22" s="114" t="n">
        <f aca="false">C22/$B22</f>
        <v>0.55257228689448</v>
      </c>
      <c r="S22" s="114" t="n">
        <f aca="false">D22/$B22</f>
        <v>0.895268494179497</v>
      </c>
      <c r="T22" s="114" t="n">
        <f aca="false">E22/$B22</f>
        <v>0.899136312429591</v>
      </c>
      <c r="U22" s="45"/>
      <c r="V22" s="133" t="n">
        <v>30</v>
      </c>
      <c r="W22" s="115" t="n">
        <f aca="false">V22-SUM(X22:Z22)</f>
        <v>20</v>
      </c>
      <c r="X22" s="133" t="n">
        <v>5</v>
      </c>
      <c r="Y22" s="133" t="n">
        <v>4</v>
      </c>
      <c r="Z22" s="134" t="n">
        <v>1</v>
      </c>
    </row>
    <row r="23" customFormat="false" ht="12.75" hidden="false" customHeight="false" outlineLevel="0" collapsed="false">
      <c r="A23" s="105" t="n">
        <v>37591</v>
      </c>
      <c r="B23" s="119" t="n">
        <f aca="false">VLOOKUP($A23,[2]Tregion!$A$7:$G$357,3,FALSE())</f>
        <v>27.03</v>
      </c>
      <c r="C23" s="120" t="n">
        <f aca="false">VLOOKUP($A23,[2]Tregion!$A$7:$G$357,7,FALSE())</f>
        <v>16.565</v>
      </c>
      <c r="D23" s="120" t="n">
        <f aca="false">VLOOKUP($A23,[2]Tregion!$J$7:$P$357,3,FALSE())</f>
        <v>23.906</v>
      </c>
      <c r="E23" s="121" t="n">
        <f aca="false">VLOOKUP($A23,[2]Tregion!$J$7:$P$357,7,FALSE())</f>
        <v>24.004</v>
      </c>
      <c r="F23" s="45"/>
      <c r="G23" s="108" t="n">
        <f aca="false">V23*8</f>
        <v>248</v>
      </c>
      <c r="H23" s="108" t="n">
        <f aca="false">X23*16</f>
        <v>64</v>
      </c>
      <c r="I23" s="108" t="n">
        <f aca="false">(Y23+Z23)*16</f>
        <v>96</v>
      </c>
      <c r="J23" s="109"/>
      <c r="K23" s="116" t="n">
        <f aca="false">SUMPRODUCT(C23:E23,G23:I23)/SUM(G23:I23)</f>
        <v>19.4668823529412</v>
      </c>
      <c r="L23" s="111"/>
      <c r="M23" s="112" t="n">
        <f aca="false">G23/SUM($G23:$I23)</f>
        <v>0.607843137254902</v>
      </c>
      <c r="N23" s="112" t="n">
        <f aca="false">H23/SUM($G23:$I23)</f>
        <v>0.156862745098039</v>
      </c>
      <c r="O23" s="112" t="n">
        <f aca="false">I23/SUM($G23:$I23)</f>
        <v>0.235294117647059</v>
      </c>
      <c r="P23" s="45"/>
      <c r="Q23" s="113" t="n">
        <f aca="false">K23/$B23</f>
        <v>0.720195425562012</v>
      </c>
      <c r="R23" s="114" t="n">
        <f aca="false">C23/$B23</f>
        <v>0.612837587865335</v>
      </c>
      <c r="S23" s="114" t="n">
        <f aca="false">D23/$B23</f>
        <v>0.884424713281539</v>
      </c>
      <c r="T23" s="114" t="n">
        <f aca="false">E23/$B23</f>
        <v>0.888050314465409</v>
      </c>
      <c r="U23" s="45"/>
      <c r="V23" s="133" t="n">
        <v>31</v>
      </c>
      <c r="W23" s="115" t="n">
        <f aca="false">V23-SUM(X23:Z23)</f>
        <v>21</v>
      </c>
      <c r="X23" s="133" t="n">
        <v>4</v>
      </c>
      <c r="Y23" s="133" t="n">
        <v>5</v>
      </c>
      <c r="Z23" s="134" t="n">
        <v>1</v>
      </c>
    </row>
    <row r="24" customFormat="false" ht="12.75" hidden="false" customHeight="false" outlineLevel="0" collapsed="false">
      <c r="A24" s="105" t="n">
        <v>37622</v>
      </c>
      <c r="B24" s="119" t="n">
        <f aca="false">VLOOKUP($A24,[2]Tregion!$A$7:$G$357,3,FALSE())</f>
        <v>29.42</v>
      </c>
      <c r="C24" s="120" t="n">
        <f aca="false">VLOOKUP($A24,[2]Tregion!$A$7:$G$357,7,FALSE())</f>
        <v>17.962</v>
      </c>
      <c r="D24" s="120" t="n">
        <f aca="false">VLOOKUP($A24,[2]Tregion!$J$7:$P$357,3,FALSE())</f>
        <v>29.073</v>
      </c>
      <c r="E24" s="121" t="n">
        <f aca="false">VLOOKUP($A24,[2]Tregion!$J$7:$P$357,7,FALSE())</f>
        <v>26.382</v>
      </c>
      <c r="F24" s="122"/>
      <c r="G24" s="123" t="n">
        <f aca="false">V24*8</f>
        <v>248</v>
      </c>
      <c r="H24" s="123" t="n">
        <f aca="false">X24*16</f>
        <v>64</v>
      </c>
      <c r="I24" s="123" t="n">
        <f aca="false">(Y24+Z24)*16</f>
        <v>80</v>
      </c>
      <c r="J24" s="124"/>
      <c r="K24" s="131" t="n">
        <f aca="false">SUMPRODUCT(C24:E24,G24:I24)/SUM(G24:I24)</f>
        <v>21.4944081632653</v>
      </c>
      <c r="L24" s="125"/>
      <c r="M24" s="126" t="n">
        <f aca="false">G24/SUM($G24:$I24)</f>
        <v>0.63265306122449</v>
      </c>
      <c r="N24" s="126" t="n">
        <f aca="false">H24/SUM($G24:$I24)</f>
        <v>0.163265306122449</v>
      </c>
      <c r="O24" s="126" t="n">
        <f aca="false">I24/SUM($G24:$I24)</f>
        <v>0.204081632653061</v>
      </c>
      <c r="P24" s="122"/>
      <c r="Q24" s="127" t="n">
        <f aca="false">K24/$B24</f>
        <v>0.730605308064762</v>
      </c>
      <c r="R24" s="128" t="n">
        <f aca="false">C24/$B24</f>
        <v>0.610537049626105</v>
      </c>
      <c r="S24" s="128" t="n">
        <f aca="false">D24/$B24</f>
        <v>0.988205302515296</v>
      </c>
      <c r="T24" s="128" t="n">
        <f aca="false">E24/$B24</f>
        <v>0.896736913664174</v>
      </c>
      <c r="U24" s="122"/>
      <c r="V24" s="135" t="n">
        <v>31</v>
      </c>
      <c r="W24" s="129" t="n">
        <f aca="false">V24-SUM(X24:Z24)</f>
        <v>22</v>
      </c>
      <c r="X24" s="135" t="n">
        <v>4</v>
      </c>
      <c r="Y24" s="135" t="n">
        <v>4</v>
      </c>
      <c r="Z24" s="136" t="n">
        <v>1</v>
      </c>
    </row>
    <row r="25" customFormat="false" ht="12.75" hidden="false" customHeight="false" outlineLevel="0" collapsed="false">
      <c r="A25" s="105" t="n">
        <v>37653</v>
      </c>
      <c r="B25" s="119" t="n">
        <f aca="false">VLOOKUP($A25,[2]Tregion!$A$7:$G$357,3,FALSE())</f>
        <v>28.27</v>
      </c>
      <c r="C25" s="120" t="n">
        <f aca="false">VLOOKUP($A25,[2]Tregion!$A$7:$G$357,7,FALSE())</f>
        <v>18.462</v>
      </c>
      <c r="D25" s="120" t="n">
        <f aca="false">VLOOKUP($A25,[2]Tregion!$J$7:$P$357,3,FALSE())</f>
        <v>27.823</v>
      </c>
      <c r="E25" s="121" t="n">
        <f aca="false">VLOOKUP($A25,[2]Tregion!$J$7:$P$357,7,FALSE())</f>
        <v>25.632</v>
      </c>
      <c r="F25" s="45"/>
      <c r="G25" s="108" t="n">
        <f aca="false">V25*8</f>
        <v>224</v>
      </c>
      <c r="H25" s="108" t="n">
        <f aca="false">X25*16</f>
        <v>64</v>
      </c>
      <c r="I25" s="108" t="n">
        <f aca="false">(Y25+Z25)*16</f>
        <v>64</v>
      </c>
      <c r="J25" s="109"/>
      <c r="K25" s="116" t="n">
        <f aca="false">SUMPRODUCT(C25:E25,G25:I25)/SUM(G25:I25)</f>
        <v>21.4676363636364</v>
      </c>
      <c r="L25" s="111"/>
      <c r="M25" s="112" t="n">
        <f aca="false">G25/SUM($G25:$I25)</f>
        <v>0.636363636363636</v>
      </c>
      <c r="N25" s="112" t="n">
        <f aca="false">H25/SUM($G25:$I25)</f>
        <v>0.181818181818182</v>
      </c>
      <c r="O25" s="112" t="n">
        <f aca="false">I25/SUM($G25:$I25)</f>
        <v>0.181818181818182</v>
      </c>
      <c r="P25" s="45"/>
      <c r="Q25" s="113" t="n">
        <f aca="false">K25/$B25</f>
        <v>0.759378718204328</v>
      </c>
      <c r="R25" s="114" t="n">
        <f aca="false">C25/$B25</f>
        <v>0.65305978068624</v>
      </c>
      <c r="S25" s="114" t="n">
        <f aca="false">D25/$B25</f>
        <v>0.984188185355501</v>
      </c>
      <c r="T25" s="114" t="n">
        <f aca="false">E25/$B25</f>
        <v>0.906685532366466</v>
      </c>
      <c r="U25" s="45"/>
      <c r="V25" s="133" t="n">
        <v>28</v>
      </c>
      <c r="W25" s="115" t="n">
        <f aca="false">V25-SUM(X25:Z25)</f>
        <v>20</v>
      </c>
      <c r="X25" s="133" t="n">
        <v>4</v>
      </c>
      <c r="Y25" s="133" t="n">
        <v>4</v>
      </c>
      <c r="Z25" s="134" t="n">
        <v>0</v>
      </c>
    </row>
    <row r="26" customFormat="false" ht="12.75" hidden="false" customHeight="false" outlineLevel="0" collapsed="false">
      <c r="A26" s="105" t="n">
        <v>37681</v>
      </c>
      <c r="B26" s="119" t="n">
        <f aca="false">VLOOKUP($A26,[2]Tregion!$A$7:$G$357,3,FALSE())</f>
        <v>26.666</v>
      </c>
      <c r="C26" s="120" t="n">
        <f aca="false">VLOOKUP($A26,[2]Tregion!$A$7:$G$357,7,FALSE())</f>
        <v>17.412</v>
      </c>
      <c r="D26" s="120" t="n">
        <f aca="false">VLOOKUP($A26,[2]Tregion!$J$7:$P$357,3,FALSE())</f>
        <v>26.4</v>
      </c>
      <c r="E26" s="121" t="n">
        <f aca="false">VLOOKUP($A26,[2]Tregion!$J$7:$P$357,7,FALSE())</f>
        <v>24.79</v>
      </c>
      <c r="F26" s="45"/>
      <c r="G26" s="108" t="n">
        <f aca="false">V26*8</f>
        <v>248</v>
      </c>
      <c r="H26" s="108" t="n">
        <f aca="false">X26*16</f>
        <v>80</v>
      </c>
      <c r="I26" s="108" t="n">
        <f aca="false">(Y26+Z26)*16</f>
        <v>80</v>
      </c>
      <c r="J26" s="109"/>
      <c r="K26" s="116" t="n">
        <f aca="false">SUMPRODUCT(C26:E26,G26:I26)/SUM(G26:I26)</f>
        <v>20.6210196078431</v>
      </c>
      <c r="L26" s="111"/>
      <c r="M26" s="112" t="n">
        <f aca="false">G26/SUM($G26:$I26)</f>
        <v>0.607843137254902</v>
      </c>
      <c r="N26" s="112" t="n">
        <f aca="false">H26/SUM($G26:$I26)</f>
        <v>0.196078431372549</v>
      </c>
      <c r="O26" s="112" t="n">
        <f aca="false">I26/SUM($G26:$I26)</f>
        <v>0.196078431372549</v>
      </c>
      <c r="P26" s="45"/>
      <c r="Q26" s="113" t="n">
        <f aca="false">K26/$B26</f>
        <v>0.773307567983317</v>
      </c>
      <c r="R26" s="114" t="n">
        <f aca="false">C26/$B26</f>
        <v>0.652966324158104</v>
      </c>
      <c r="S26" s="114" t="n">
        <f aca="false">D26/$B26</f>
        <v>0.990024750618765</v>
      </c>
      <c r="T26" s="114" t="n">
        <f aca="false">E26/$B26</f>
        <v>0.92964824120603</v>
      </c>
      <c r="U26" s="45"/>
      <c r="V26" s="133" t="n">
        <v>31</v>
      </c>
      <c r="W26" s="115" t="n">
        <f aca="false">V26-SUM(X26:Z26)</f>
        <v>21</v>
      </c>
      <c r="X26" s="133" t="n">
        <v>5</v>
      </c>
      <c r="Y26" s="133" t="n">
        <v>5</v>
      </c>
      <c r="Z26" s="134" t="n">
        <v>0</v>
      </c>
    </row>
    <row r="27" customFormat="false" ht="12.75" hidden="false" customHeight="false" outlineLevel="0" collapsed="false">
      <c r="A27" s="105" t="n">
        <v>37712</v>
      </c>
      <c r="B27" s="119" t="n">
        <f aca="false">VLOOKUP($A27,[2]Tregion!$A$7:$G$357,3,FALSE())</f>
        <v>27.45</v>
      </c>
      <c r="C27" s="120" t="n">
        <f aca="false">VLOOKUP($A27,[2]Tregion!$A$7:$G$357,7,FALSE())</f>
        <v>17.112</v>
      </c>
      <c r="D27" s="120" t="n">
        <f aca="false">VLOOKUP($A27,[2]Tregion!$J$7:$P$357,3,FALSE())</f>
        <v>25.669</v>
      </c>
      <c r="E27" s="121" t="n">
        <f aca="false">VLOOKUP($A27,[2]Tregion!$J$7:$P$357,7,FALSE())</f>
        <v>23.777</v>
      </c>
      <c r="F27" s="45"/>
      <c r="G27" s="108" t="n">
        <f aca="false">V27*8</f>
        <v>240</v>
      </c>
      <c r="H27" s="108" t="n">
        <f aca="false">X27*16</f>
        <v>64</v>
      </c>
      <c r="I27" s="108" t="n">
        <f aca="false">(Y27+Z27)*16</f>
        <v>64</v>
      </c>
      <c r="J27" s="109"/>
      <c r="K27" s="116" t="n">
        <f aca="false">SUMPRODUCT(C27:E27,G27:I27)/SUM(G27:I27)</f>
        <v>19.7593043478261</v>
      </c>
      <c r="L27" s="111"/>
      <c r="M27" s="112" t="n">
        <f aca="false">G27/SUM($G27:$I27)</f>
        <v>0.652173913043478</v>
      </c>
      <c r="N27" s="112" t="n">
        <f aca="false">H27/SUM($G27:$I27)</f>
        <v>0.173913043478261</v>
      </c>
      <c r="O27" s="112" t="n">
        <f aca="false">I27/SUM($G27:$I27)</f>
        <v>0.173913043478261</v>
      </c>
      <c r="P27" s="45"/>
      <c r="Q27" s="113" t="n">
        <f aca="false">K27/$B27</f>
        <v>0.719828937990022</v>
      </c>
      <c r="R27" s="114" t="n">
        <f aca="false">C27/$B27</f>
        <v>0.623387978142077</v>
      </c>
      <c r="S27" s="114" t="n">
        <f aca="false">D27/$B27</f>
        <v>0.93511839708561</v>
      </c>
      <c r="T27" s="114" t="n">
        <f aca="false">E27/$B27</f>
        <v>0.866193078324226</v>
      </c>
      <c r="U27" s="45"/>
      <c r="V27" s="133" t="n">
        <v>30</v>
      </c>
      <c r="W27" s="115" t="n">
        <f aca="false">V27-SUM(X27:Z27)</f>
        <v>22</v>
      </c>
      <c r="X27" s="133" t="n">
        <v>4</v>
      </c>
      <c r="Y27" s="133" t="n">
        <v>4</v>
      </c>
      <c r="Z27" s="134" t="n">
        <v>0</v>
      </c>
    </row>
    <row r="28" customFormat="false" ht="12.75" hidden="false" customHeight="false" outlineLevel="0" collapsed="false">
      <c r="A28" s="105" t="n">
        <v>37742</v>
      </c>
      <c r="B28" s="119" t="n">
        <f aca="false">VLOOKUP($A28,[2]Tregion!$A$7:$G$357,3,FALSE())</f>
        <v>29.7</v>
      </c>
      <c r="C28" s="120" t="n">
        <f aca="false">VLOOKUP($A28,[2]Tregion!$A$7:$G$357,7,FALSE())</f>
        <v>16.712</v>
      </c>
      <c r="D28" s="120" t="n">
        <f aca="false">VLOOKUP($A28,[2]Tregion!$J$7:$P$357,3,FALSE())</f>
        <v>26.843</v>
      </c>
      <c r="E28" s="121" t="n">
        <f aca="false">VLOOKUP($A28,[2]Tregion!$J$7:$P$357,7,FALSE())</f>
        <v>26.073</v>
      </c>
      <c r="F28" s="45"/>
      <c r="G28" s="108" t="n">
        <f aca="false">V28*8</f>
        <v>248</v>
      </c>
      <c r="H28" s="108" t="n">
        <f aca="false">X28*16</f>
        <v>80</v>
      </c>
      <c r="I28" s="108" t="n">
        <f aca="false">(Y28+Z28)*16</f>
        <v>80</v>
      </c>
      <c r="J28" s="109"/>
      <c r="K28" s="116" t="n">
        <f aca="false">SUMPRODUCT(C28:E28,G28:I28)/SUM(G28:I28)</f>
        <v>20.5339607843137</v>
      </c>
      <c r="L28" s="111"/>
      <c r="M28" s="112" t="n">
        <f aca="false">G28/SUM($G28:$I28)</f>
        <v>0.607843137254902</v>
      </c>
      <c r="N28" s="112" t="n">
        <f aca="false">H28/SUM($G28:$I28)</f>
        <v>0.196078431372549</v>
      </c>
      <c r="O28" s="112" t="n">
        <f aca="false">I28/SUM($G28:$I28)</f>
        <v>0.196078431372549</v>
      </c>
      <c r="P28" s="45"/>
      <c r="Q28" s="113" t="n">
        <f aca="false">K28/$B28</f>
        <v>0.691379150986994</v>
      </c>
      <c r="R28" s="114" t="n">
        <f aca="false">C28/$B28</f>
        <v>0.562693602693603</v>
      </c>
      <c r="S28" s="114" t="n">
        <f aca="false">D28/$B28</f>
        <v>0.903804713804714</v>
      </c>
      <c r="T28" s="114" t="n">
        <f aca="false">E28/$B28</f>
        <v>0.877878787878788</v>
      </c>
      <c r="U28" s="45"/>
      <c r="V28" s="133" t="n">
        <v>31</v>
      </c>
      <c r="W28" s="115" t="n">
        <f aca="false">V28-SUM(X28:Z28)</f>
        <v>21</v>
      </c>
      <c r="X28" s="133" t="n">
        <v>5</v>
      </c>
      <c r="Y28" s="133" t="n">
        <v>4</v>
      </c>
      <c r="Z28" s="134" t="n">
        <v>1</v>
      </c>
    </row>
    <row r="29" customFormat="false" ht="12.75" hidden="false" customHeight="false" outlineLevel="0" collapsed="false">
      <c r="A29" s="105" t="n">
        <v>37773</v>
      </c>
      <c r="B29" s="119" t="n">
        <f aca="false">VLOOKUP($A29,[2]Tregion!$A$7:$G$357,3,FALSE())</f>
        <v>33.25</v>
      </c>
      <c r="C29" s="120" t="n">
        <f aca="false">VLOOKUP($A29,[2]Tregion!$A$7:$G$357,7,FALSE())</f>
        <v>17.312</v>
      </c>
      <c r="D29" s="120" t="n">
        <f aca="false">VLOOKUP($A29,[2]Tregion!$J$7:$P$357,3,FALSE())</f>
        <v>29.61</v>
      </c>
      <c r="E29" s="121" t="n">
        <f aca="false">VLOOKUP($A29,[2]Tregion!$J$7:$P$357,7,FALSE())</f>
        <v>29.542</v>
      </c>
      <c r="F29" s="45"/>
      <c r="G29" s="108" t="n">
        <f aca="false">V29*8</f>
        <v>240</v>
      </c>
      <c r="H29" s="108" t="n">
        <f aca="false">X29*16</f>
        <v>64</v>
      </c>
      <c r="I29" s="108" t="n">
        <f aca="false">(Y29+Z29)*16</f>
        <v>80</v>
      </c>
      <c r="J29" s="109"/>
      <c r="K29" s="116" t="n">
        <f aca="false">SUMPRODUCT(C29:E29,G29:I29)/SUM(G29:I29)</f>
        <v>21.9095833333333</v>
      </c>
      <c r="L29" s="111"/>
      <c r="M29" s="112" t="n">
        <f aca="false">G29/SUM($G29:$I29)</f>
        <v>0.625</v>
      </c>
      <c r="N29" s="112" t="n">
        <f aca="false">H29/SUM($G29:$I29)</f>
        <v>0.166666666666667</v>
      </c>
      <c r="O29" s="112" t="n">
        <f aca="false">I29/SUM($G29:$I29)</f>
        <v>0.208333333333333</v>
      </c>
      <c r="P29" s="45"/>
      <c r="Q29" s="113" t="n">
        <f aca="false">K29/$B29</f>
        <v>0.658934837092732</v>
      </c>
      <c r="R29" s="114" t="n">
        <f aca="false">C29/$B29</f>
        <v>0.520661654135338</v>
      </c>
      <c r="S29" s="114" t="n">
        <f aca="false">D29/$B29</f>
        <v>0.890526315789474</v>
      </c>
      <c r="T29" s="114" t="n">
        <f aca="false">E29/$B29</f>
        <v>0.888481203007519</v>
      </c>
      <c r="U29" s="45"/>
      <c r="V29" s="133" t="n">
        <v>30</v>
      </c>
      <c r="W29" s="115" t="n">
        <f aca="false">V29-SUM(X29:Z29)</f>
        <v>21</v>
      </c>
      <c r="X29" s="133" t="n">
        <v>4</v>
      </c>
      <c r="Y29" s="133" t="n">
        <v>5</v>
      </c>
      <c r="Z29" s="134" t="n">
        <v>0</v>
      </c>
    </row>
    <row r="30" customFormat="false" ht="12.75" hidden="false" customHeight="false" outlineLevel="0" collapsed="false">
      <c r="A30" s="105" t="n">
        <v>37803</v>
      </c>
      <c r="B30" s="119" t="n">
        <f aca="false">VLOOKUP($A30,[2]Tregion!$A$7:$G$357,3,FALSE())</f>
        <v>41.99</v>
      </c>
      <c r="C30" s="120" t="n">
        <f aca="false">VLOOKUP($A30,[2]Tregion!$A$7:$G$357,7,FALSE())</f>
        <v>18.812</v>
      </c>
      <c r="D30" s="120" t="n">
        <f aca="false">VLOOKUP($A30,[2]Tregion!$J$7:$P$357,3,FALSE())</f>
        <v>36.28</v>
      </c>
      <c r="E30" s="121" t="n">
        <f aca="false">VLOOKUP($A30,[2]Tregion!$J$7:$P$357,7,FALSE())</f>
        <v>36.96</v>
      </c>
      <c r="F30" s="45"/>
      <c r="G30" s="108" t="n">
        <f aca="false">V30*8</f>
        <v>248</v>
      </c>
      <c r="H30" s="108" t="n">
        <f aca="false">X30*16</f>
        <v>64</v>
      </c>
      <c r="I30" s="108" t="n">
        <f aca="false">(Y30+Z30)*16</f>
        <v>80</v>
      </c>
      <c r="J30" s="109"/>
      <c r="K30" s="116" t="n">
        <f aca="false">SUMPRODUCT(C30:E30,G30:I30)/SUM(G30:I30)</f>
        <v>25.3675918367347</v>
      </c>
      <c r="L30" s="111"/>
      <c r="M30" s="112" t="n">
        <f aca="false">G30/SUM($G30:$I30)</f>
        <v>0.63265306122449</v>
      </c>
      <c r="N30" s="112" t="n">
        <f aca="false">H30/SUM($G30:$I30)</f>
        <v>0.163265306122449</v>
      </c>
      <c r="O30" s="112" t="n">
        <f aca="false">I30/SUM($G30:$I30)</f>
        <v>0.204081632653061</v>
      </c>
      <c r="P30" s="45"/>
      <c r="Q30" s="113" t="n">
        <f aca="false">K30/$B30</f>
        <v>0.604134123284942</v>
      </c>
      <c r="R30" s="114" t="n">
        <f aca="false">C30/$B30</f>
        <v>0.448011431293165</v>
      </c>
      <c r="S30" s="114" t="n">
        <f aca="false">D30/$B30</f>
        <v>0.86401524172422</v>
      </c>
      <c r="T30" s="114" t="n">
        <f aca="false">E30/$B30</f>
        <v>0.880209573708026</v>
      </c>
      <c r="U30" s="45"/>
      <c r="V30" s="133" t="n">
        <v>31</v>
      </c>
      <c r="W30" s="115" t="n">
        <f aca="false">V30-SUM(X30:Z30)</f>
        <v>22</v>
      </c>
      <c r="X30" s="133" t="n">
        <v>4</v>
      </c>
      <c r="Y30" s="133" t="n">
        <v>4</v>
      </c>
      <c r="Z30" s="134" t="n">
        <v>1</v>
      </c>
    </row>
    <row r="31" customFormat="false" ht="12.75" hidden="false" customHeight="false" outlineLevel="0" collapsed="false">
      <c r="A31" s="105" t="n">
        <v>37834</v>
      </c>
      <c r="B31" s="119" t="n">
        <f aca="false">VLOOKUP($A31,[2]Tregion!$A$7:$G$357,3,FALSE())</f>
        <v>41.59</v>
      </c>
      <c r="C31" s="120" t="n">
        <f aca="false">VLOOKUP($A31,[2]Tregion!$A$7:$G$357,7,FALSE())</f>
        <v>18.862</v>
      </c>
      <c r="D31" s="120" t="n">
        <f aca="false">VLOOKUP($A31,[2]Tregion!$J$7:$P$357,3,FALSE())</f>
        <v>33.13</v>
      </c>
      <c r="E31" s="121" t="n">
        <f aca="false">VLOOKUP($A31,[2]Tregion!$J$7:$P$357,7,FALSE())</f>
        <v>34.31</v>
      </c>
      <c r="F31" s="45"/>
      <c r="G31" s="108" t="n">
        <f aca="false">V31*8</f>
        <v>248</v>
      </c>
      <c r="H31" s="108" t="n">
        <f aca="false">X31*16</f>
        <v>80</v>
      </c>
      <c r="I31" s="108" t="n">
        <f aca="false">(Y31+Z31)*16</f>
        <v>80</v>
      </c>
      <c r="J31" s="109"/>
      <c r="K31" s="116" t="n">
        <f aca="false">SUMPRODUCT(C31:E31,G31:I31)/SUM(G31:I31)</f>
        <v>24.6886666666667</v>
      </c>
      <c r="L31" s="111"/>
      <c r="M31" s="112" t="n">
        <f aca="false">G31/SUM($G31:$I31)</f>
        <v>0.607843137254902</v>
      </c>
      <c r="N31" s="112" t="n">
        <f aca="false">H31/SUM($G31:$I31)</f>
        <v>0.196078431372549</v>
      </c>
      <c r="O31" s="112" t="n">
        <f aca="false">I31/SUM($G31:$I31)</f>
        <v>0.196078431372549</v>
      </c>
      <c r="P31" s="45"/>
      <c r="Q31" s="113" t="n">
        <f aca="false">K31/$B31</f>
        <v>0.593620261280757</v>
      </c>
      <c r="R31" s="114" t="n">
        <f aca="false">C31/$B31</f>
        <v>0.453522481365713</v>
      </c>
      <c r="S31" s="114" t="n">
        <f aca="false">D31/$B31</f>
        <v>0.796585717720606</v>
      </c>
      <c r="T31" s="114" t="n">
        <f aca="false">E31/$B31</f>
        <v>0.824957922577543</v>
      </c>
      <c r="U31" s="45"/>
      <c r="V31" s="133" t="n">
        <v>31</v>
      </c>
      <c r="W31" s="115" t="n">
        <f aca="false">V31-SUM(X31:Z31)</f>
        <v>21</v>
      </c>
      <c r="X31" s="133" t="n">
        <v>5</v>
      </c>
      <c r="Y31" s="133" t="n">
        <v>5</v>
      </c>
      <c r="Z31" s="134" t="n">
        <v>0</v>
      </c>
    </row>
    <row r="32" customFormat="false" ht="12.75" hidden="false" customHeight="false" outlineLevel="0" collapsed="false">
      <c r="A32" s="105" t="n">
        <v>37865</v>
      </c>
      <c r="B32" s="119" t="n">
        <f aca="false">VLOOKUP($A32,[2]Tregion!$A$7:$G$357,3,FALSE())</f>
        <v>30.45</v>
      </c>
      <c r="C32" s="120" t="n">
        <f aca="false">VLOOKUP($A32,[2]Tregion!$A$7:$G$357,7,FALSE())</f>
        <v>15.813</v>
      </c>
      <c r="D32" s="120" t="n">
        <f aca="false">VLOOKUP($A32,[2]Tregion!$J$7:$P$357,3,FALSE())</f>
        <v>24.429</v>
      </c>
      <c r="E32" s="121" t="n">
        <f aca="false">VLOOKUP($A32,[2]Tregion!$J$7:$P$357,7,FALSE())</f>
        <v>24.856</v>
      </c>
      <c r="F32" s="45"/>
      <c r="G32" s="108" t="n">
        <f aca="false">V32*8</f>
        <v>240</v>
      </c>
      <c r="H32" s="108" t="n">
        <f aca="false">X32*16</f>
        <v>64</v>
      </c>
      <c r="I32" s="108" t="n">
        <f aca="false">(Y32+Z32)*16</f>
        <v>80</v>
      </c>
      <c r="J32" s="109"/>
      <c r="K32" s="116" t="n">
        <f aca="false">SUMPRODUCT(C32:E32,G32:I32)/SUM(G32:I32)</f>
        <v>19.1329583333333</v>
      </c>
      <c r="L32" s="111"/>
      <c r="M32" s="112" t="n">
        <f aca="false">G32/SUM($G32:$I32)</f>
        <v>0.625</v>
      </c>
      <c r="N32" s="112" t="n">
        <f aca="false">H32/SUM($G32:$I32)</f>
        <v>0.166666666666667</v>
      </c>
      <c r="O32" s="112" t="n">
        <f aca="false">I32/SUM($G32:$I32)</f>
        <v>0.208333333333333</v>
      </c>
      <c r="P32" s="45"/>
      <c r="Q32" s="113" t="n">
        <f aca="false">K32/$B32</f>
        <v>0.62834017515052</v>
      </c>
      <c r="R32" s="114" t="n">
        <f aca="false">C32/$B32</f>
        <v>0.519310344827586</v>
      </c>
      <c r="S32" s="114" t="n">
        <f aca="false">D32/$B32</f>
        <v>0.802266009852217</v>
      </c>
      <c r="T32" s="114" t="n">
        <f aca="false">E32/$B32</f>
        <v>0.816288998357964</v>
      </c>
      <c r="U32" s="45"/>
      <c r="V32" s="133" t="n">
        <v>30</v>
      </c>
      <c r="W32" s="115" t="n">
        <f aca="false">V32-SUM(X32:Z32)</f>
        <v>21</v>
      </c>
      <c r="X32" s="133" t="n">
        <v>4</v>
      </c>
      <c r="Y32" s="133" t="n">
        <v>4</v>
      </c>
      <c r="Z32" s="134" t="n">
        <v>1</v>
      </c>
    </row>
    <row r="33" customFormat="false" ht="12.75" hidden="false" customHeight="false" outlineLevel="0" collapsed="false">
      <c r="A33" s="105" t="n">
        <v>37895</v>
      </c>
      <c r="B33" s="119" t="n">
        <f aca="false">VLOOKUP($A33,[2]Tregion!$A$7:$G$357,3,FALSE())</f>
        <v>28.77</v>
      </c>
      <c r="C33" s="120" t="n">
        <f aca="false">VLOOKUP($A33,[2]Tregion!$A$7:$G$357,7,FALSE())</f>
        <v>15.445</v>
      </c>
      <c r="D33" s="120" t="n">
        <f aca="false">VLOOKUP($A33,[2]Tregion!$J$7:$P$357,3,FALSE())</f>
        <v>23.221</v>
      </c>
      <c r="E33" s="121" t="n">
        <f aca="false">VLOOKUP($A33,[2]Tregion!$J$7:$P$357,7,FALSE())</f>
        <v>22.474</v>
      </c>
      <c r="F33" s="45"/>
      <c r="G33" s="108" t="n">
        <f aca="false">V33*8</f>
        <v>248</v>
      </c>
      <c r="H33" s="108" t="n">
        <f aca="false">X33*16</f>
        <v>64</v>
      </c>
      <c r="I33" s="108" t="n">
        <f aca="false">(Y33+Z33)*16</f>
        <v>64</v>
      </c>
      <c r="J33" s="109"/>
      <c r="K33" s="116" t="n">
        <f aca="false">SUMPRODUCT(C33:E33,G33:I33)/SUM(G33:I33)</f>
        <v>17.965</v>
      </c>
      <c r="L33" s="111"/>
      <c r="M33" s="112" t="n">
        <f aca="false">G33/SUM($G33:$I33)</f>
        <v>0.659574468085106</v>
      </c>
      <c r="N33" s="112" t="n">
        <f aca="false">H33/SUM($G33:$I33)</f>
        <v>0.170212765957447</v>
      </c>
      <c r="O33" s="112" t="n">
        <f aca="false">I33/SUM($G33:$I33)</f>
        <v>0.170212765957447</v>
      </c>
      <c r="P33" s="45"/>
      <c r="Q33" s="113" t="n">
        <f aca="false">K33/$B33</f>
        <v>0.624435175530066</v>
      </c>
      <c r="R33" s="114" t="n">
        <f aca="false">C33/$B33</f>
        <v>0.536843934654154</v>
      </c>
      <c r="S33" s="114" t="n">
        <f aca="false">D33/$B33</f>
        <v>0.807125477928398</v>
      </c>
      <c r="T33" s="114" t="n">
        <f aca="false">E33/$B33</f>
        <v>0.781160931525895</v>
      </c>
      <c r="U33" s="45"/>
      <c r="V33" s="133" t="n">
        <v>31</v>
      </c>
      <c r="W33" s="115" t="n">
        <f aca="false">V33-SUM(X33:Z33)</f>
        <v>23</v>
      </c>
      <c r="X33" s="133" t="n">
        <v>4</v>
      </c>
      <c r="Y33" s="133" t="n">
        <v>4</v>
      </c>
      <c r="Z33" s="134" t="n">
        <v>0</v>
      </c>
    </row>
    <row r="34" customFormat="false" ht="12.75" hidden="false" customHeight="false" outlineLevel="0" collapsed="false">
      <c r="A34" s="105" t="n">
        <v>37926</v>
      </c>
      <c r="B34" s="119" t="n">
        <f aca="false">VLOOKUP($A34,[2]Tregion!$A$7:$G$357,3,FALSE())</f>
        <v>27.77</v>
      </c>
      <c r="C34" s="120" t="n">
        <f aca="false">VLOOKUP($A34,[2]Tregion!$A$7:$G$357,7,FALSE())</f>
        <v>15.545</v>
      </c>
      <c r="D34" s="120" t="n">
        <f aca="false">VLOOKUP($A34,[2]Tregion!$J$7:$P$357,3,FALSE())</f>
        <v>23.471</v>
      </c>
      <c r="E34" s="121" t="n">
        <f aca="false">VLOOKUP($A34,[2]Tregion!$J$7:$P$357,7,FALSE())</f>
        <v>21.974</v>
      </c>
      <c r="F34" s="45"/>
      <c r="G34" s="108" t="n">
        <f aca="false">V34*8</f>
        <v>240</v>
      </c>
      <c r="H34" s="108" t="n">
        <f aca="false">X34*16</f>
        <v>80</v>
      </c>
      <c r="I34" s="108" t="n">
        <f aca="false">(Y34+Z34)*16</f>
        <v>96</v>
      </c>
      <c r="J34" s="109"/>
      <c r="K34" s="116" t="n">
        <f aca="false">SUMPRODUCT(C34:E34,G34:I34)/SUM(G34:I34)</f>
        <v>18.5528461538462</v>
      </c>
      <c r="L34" s="111"/>
      <c r="M34" s="112" t="n">
        <f aca="false">G34/SUM($G34:$I34)</f>
        <v>0.576923076923077</v>
      </c>
      <c r="N34" s="112" t="n">
        <f aca="false">H34/SUM($G34:$I34)</f>
        <v>0.192307692307692</v>
      </c>
      <c r="O34" s="112" t="n">
        <f aca="false">I34/SUM($G34:$I34)</f>
        <v>0.230769230769231</v>
      </c>
      <c r="P34" s="45"/>
      <c r="Q34" s="113" t="n">
        <f aca="false">K34/$B34</f>
        <v>0.668089526605911</v>
      </c>
      <c r="R34" s="114" t="n">
        <f aca="false">C34/$B34</f>
        <v>0.559776737486496</v>
      </c>
      <c r="S34" s="114" t="n">
        <f aca="false">D34/$B34</f>
        <v>0.845192653943104</v>
      </c>
      <c r="T34" s="114" t="n">
        <f aca="false">E34/$B34</f>
        <v>0.791285559956788</v>
      </c>
      <c r="U34" s="45"/>
      <c r="V34" s="133" t="n">
        <v>30</v>
      </c>
      <c r="W34" s="115" t="n">
        <f aca="false">V34-SUM(X34:Z34)</f>
        <v>19</v>
      </c>
      <c r="X34" s="133" t="n">
        <v>5</v>
      </c>
      <c r="Y34" s="133" t="n">
        <v>5</v>
      </c>
      <c r="Z34" s="134" t="n">
        <v>1</v>
      </c>
    </row>
    <row r="35" customFormat="false" ht="12.75" hidden="false" customHeight="false" outlineLevel="0" collapsed="false">
      <c r="A35" s="105" t="n">
        <v>37956</v>
      </c>
      <c r="B35" s="119" t="n">
        <f aca="false">VLOOKUP($A35,[2]Tregion!$A$7:$G$357,3,FALSE())</f>
        <v>28.67</v>
      </c>
      <c r="C35" s="120" t="n">
        <f aca="false">VLOOKUP($A35,[2]Tregion!$A$7:$G$357,7,FALSE())</f>
        <v>17.395</v>
      </c>
      <c r="D35" s="120" t="n">
        <f aca="false">VLOOKUP($A35,[2]Tregion!$J$7:$P$357,3,FALSE())</f>
        <v>23.536</v>
      </c>
      <c r="E35" s="121" t="n">
        <f aca="false">VLOOKUP($A35,[2]Tregion!$J$7:$P$357,7,FALSE())</f>
        <v>22.684</v>
      </c>
      <c r="F35" s="137"/>
      <c r="G35" s="138" t="n">
        <f aca="false">V35*8</f>
        <v>248</v>
      </c>
      <c r="H35" s="138" t="n">
        <f aca="false">X35*16</f>
        <v>64</v>
      </c>
      <c r="I35" s="138" t="n">
        <f aca="false">(Y35+Z35)*16</f>
        <v>80</v>
      </c>
      <c r="J35" s="139"/>
      <c r="K35" s="140" t="n">
        <f aca="false">SUMPRODUCT(C35:E35,G35:I35)/SUM(G35:I35)</f>
        <v>19.477</v>
      </c>
      <c r="L35" s="141"/>
      <c r="M35" s="142" t="n">
        <f aca="false">G35/SUM($G35:$I35)</f>
        <v>0.63265306122449</v>
      </c>
      <c r="N35" s="142" t="n">
        <f aca="false">H35/SUM($G35:$I35)</f>
        <v>0.163265306122449</v>
      </c>
      <c r="O35" s="142" t="n">
        <f aca="false">I35/SUM($G35:$I35)</f>
        <v>0.204081632653061</v>
      </c>
      <c r="P35" s="137"/>
      <c r="Q35" s="143" t="n">
        <f aca="false">K35/$B35</f>
        <v>0.679351238228113</v>
      </c>
      <c r="R35" s="144" t="n">
        <f aca="false">C35/$B35</f>
        <v>0.606731775374956</v>
      </c>
      <c r="S35" s="144" t="n">
        <f aca="false">D35/$B35</f>
        <v>0.820927799093129</v>
      </c>
      <c r="T35" s="144" t="n">
        <f aca="false">E35/$B35</f>
        <v>0.791210324380886</v>
      </c>
      <c r="U35" s="137"/>
      <c r="V35" s="145" t="n">
        <v>31</v>
      </c>
      <c r="W35" s="146" t="n">
        <f aca="false">V35-SUM(X35:Z35)</f>
        <v>22</v>
      </c>
      <c r="X35" s="145" t="n">
        <v>4</v>
      </c>
      <c r="Y35" s="145" t="n">
        <v>4</v>
      </c>
      <c r="Z35" s="147" t="n">
        <v>1</v>
      </c>
    </row>
    <row r="36" customFormat="false" ht="12.75" hidden="false" customHeight="false" outlineLevel="0" collapsed="false">
      <c r="A36" s="105" t="n">
        <v>37987</v>
      </c>
      <c r="B36" s="119" t="n">
        <f aca="false">VLOOKUP($A36,[2]Tregion!$A$7:$G$357,3,FALSE())</f>
        <v>29.46</v>
      </c>
      <c r="C36" s="120" t="n">
        <f aca="false">VLOOKUP($A36,[2]Tregion!$A$7:$G$357,7,FALSE())</f>
        <v>18.312</v>
      </c>
      <c r="D36" s="120" t="n">
        <f aca="false">VLOOKUP($A36,[2]Tregion!$J$7:$P$357,3,FALSE())</f>
        <v>29.723</v>
      </c>
      <c r="E36" s="121" t="n">
        <f aca="false">VLOOKUP($A36,[2]Tregion!$J$7:$P$357,7,FALSE())</f>
        <v>27.282</v>
      </c>
      <c r="F36" s="122"/>
      <c r="G36" s="123" t="n">
        <f aca="false">V36*8</f>
        <v>248</v>
      </c>
      <c r="H36" s="123" t="n">
        <f aca="false">X36*16</f>
        <v>80</v>
      </c>
      <c r="I36" s="123" t="n">
        <f aca="false">(Y36+Z36)*16</f>
        <v>80</v>
      </c>
      <c r="J36" s="124"/>
      <c r="K36" s="131" t="n">
        <f aca="false">SUMPRODUCT(C36:E36,G36:I36)/SUM(G36:I36)</f>
        <v>22.3082745098039</v>
      </c>
      <c r="L36" s="125"/>
      <c r="M36" s="126" t="n">
        <f aca="false">G36/SUM($G36:$I36)</f>
        <v>0.607843137254902</v>
      </c>
      <c r="N36" s="126" t="n">
        <f aca="false">H36/SUM($G36:$I36)</f>
        <v>0.196078431372549</v>
      </c>
      <c r="O36" s="126" t="n">
        <f aca="false">I36/SUM($G36:$I36)</f>
        <v>0.196078431372549</v>
      </c>
      <c r="P36" s="122"/>
      <c r="Q36" s="127" t="n">
        <f aca="false">K36/$B36</f>
        <v>0.75723946061792</v>
      </c>
      <c r="R36" s="128" t="n">
        <f aca="false">C36/$B36</f>
        <v>0.621588594704684</v>
      </c>
      <c r="S36" s="128" t="n">
        <f aca="false">D36/$B36</f>
        <v>1.00892735913103</v>
      </c>
      <c r="T36" s="128" t="n">
        <f aca="false">E36/$B36</f>
        <v>0.926069246435845</v>
      </c>
      <c r="U36" s="122"/>
      <c r="V36" s="135" t="n">
        <v>31</v>
      </c>
      <c r="W36" s="129" t="n">
        <f aca="false">V36-SUM(X36:Z36)</f>
        <v>21</v>
      </c>
      <c r="X36" s="135" t="n">
        <v>5</v>
      </c>
      <c r="Y36" s="135" t="n">
        <v>4</v>
      </c>
      <c r="Z36" s="136" t="n">
        <v>1</v>
      </c>
    </row>
    <row r="37" customFormat="false" ht="12.75" hidden="false" customHeight="false" outlineLevel="0" collapsed="false">
      <c r="A37" s="105" t="n">
        <v>38018</v>
      </c>
      <c r="B37" s="119" t="n">
        <f aca="false">VLOOKUP($A37,[2]Tregion!$A$7:$G$357,3,FALSE())</f>
        <v>28.71</v>
      </c>
      <c r="C37" s="120" t="n">
        <f aca="false">VLOOKUP($A37,[2]Tregion!$A$7:$G$357,7,FALSE())</f>
        <v>19.262</v>
      </c>
      <c r="D37" s="120" t="n">
        <f aca="false">VLOOKUP($A37,[2]Tregion!$J$7:$P$357,3,FALSE())</f>
        <v>28.473</v>
      </c>
      <c r="E37" s="121" t="n">
        <f aca="false">VLOOKUP($A37,[2]Tregion!$J$7:$P$357,7,FALSE())</f>
        <v>26.532</v>
      </c>
      <c r="F37" s="45"/>
      <c r="G37" s="108" t="n">
        <f aca="false">V37*8</f>
        <v>232</v>
      </c>
      <c r="H37" s="108" t="n">
        <f aca="false">X37*16</f>
        <v>64</v>
      </c>
      <c r="I37" s="108" t="n">
        <f aca="false">(Y37+Z37)*16</f>
        <v>80</v>
      </c>
      <c r="J37" s="109"/>
      <c r="K37" s="116" t="n">
        <f aca="false">SUMPRODUCT(C37:E37,G37:I37)/SUM(G37:I37)</f>
        <v>22.3766382978723</v>
      </c>
      <c r="L37" s="111"/>
      <c r="M37" s="112" t="n">
        <f aca="false">G37/SUM($G37:$I37)</f>
        <v>0.617021276595745</v>
      </c>
      <c r="N37" s="112" t="n">
        <f aca="false">H37/SUM($G37:$I37)</f>
        <v>0.170212765957447</v>
      </c>
      <c r="O37" s="112" t="n">
        <f aca="false">I37/SUM($G37:$I37)</f>
        <v>0.212765957446809</v>
      </c>
      <c r="P37" s="45"/>
      <c r="Q37" s="113" t="n">
        <f aca="false">K37/$B37</f>
        <v>0.779402239563648</v>
      </c>
      <c r="R37" s="114" t="n">
        <f aca="false">C37/$B37</f>
        <v>0.670916057122954</v>
      </c>
      <c r="S37" s="114" t="n">
        <f aca="false">D37/$B37</f>
        <v>0.991745036572623</v>
      </c>
      <c r="T37" s="114" t="n">
        <f aca="false">E37/$B37</f>
        <v>0.924137931034483</v>
      </c>
      <c r="U37" s="45"/>
      <c r="V37" s="133" t="n">
        <v>29</v>
      </c>
      <c r="W37" s="115" t="n">
        <f aca="false">V37-SUM(X37:Z37)</f>
        <v>20</v>
      </c>
      <c r="X37" s="133" t="n">
        <v>4</v>
      </c>
      <c r="Y37" s="133" t="n">
        <v>5</v>
      </c>
      <c r="Z37" s="134" t="n">
        <v>0</v>
      </c>
    </row>
    <row r="38" customFormat="false" ht="12.75" hidden="false" customHeight="false" outlineLevel="0" collapsed="false">
      <c r="A38" s="105" t="n">
        <v>38047</v>
      </c>
      <c r="B38" s="119" t="n">
        <f aca="false">VLOOKUP($A38,[2]Tregion!$A$7:$G$357,3,FALSE())</f>
        <v>27.146</v>
      </c>
      <c r="C38" s="120" t="n">
        <f aca="false">VLOOKUP($A38,[2]Tregion!$A$7:$G$357,7,FALSE())</f>
        <v>18.212</v>
      </c>
      <c r="D38" s="120" t="n">
        <f aca="false">VLOOKUP($A38,[2]Tregion!$J$7:$P$357,3,FALSE())</f>
        <v>27.05</v>
      </c>
      <c r="E38" s="121" t="n">
        <f aca="false">VLOOKUP($A38,[2]Tregion!$J$7:$P$357,7,FALSE())</f>
        <v>25.69</v>
      </c>
      <c r="F38" s="45"/>
      <c r="G38" s="108" t="n">
        <f aca="false">V38*8</f>
        <v>248</v>
      </c>
      <c r="H38" s="108" t="n">
        <f aca="false">X38*16</f>
        <v>64</v>
      </c>
      <c r="I38" s="108" t="n">
        <f aca="false">(Y38+Z38)*16</f>
        <v>64</v>
      </c>
      <c r="J38" s="109"/>
      <c r="K38" s="116" t="n">
        <f aca="false">SUMPRODUCT(C38:E38,G38:I38)/SUM(G38:I38)</f>
        <v>20.9891914893617</v>
      </c>
      <c r="L38" s="111"/>
      <c r="M38" s="112" t="n">
        <f aca="false">G38/SUM($G38:$I38)</f>
        <v>0.659574468085106</v>
      </c>
      <c r="N38" s="112" t="n">
        <f aca="false">H38/SUM($G38:$I38)</f>
        <v>0.170212765957447</v>
      </c>
      <c r="O38" s="112" t="n">
        <f aca="false">I38/SUM($G38:$I38)</f>
        <v>0.170212765957447</v>
      </c>
      <c r="P38" s="45"/>
      <c r="Q38" s="113" t="n">
        <f aca="false">K38/$B38</f>
        <v>0.773196474226836</v>
      </c>
      <c r="R38" s="114" t="n">
        <f aca="false">C38/$B38</f>
        <v>0.670890738967067</v>
      </c>
      <c r="S38" s="114" t="n">
        <f aca="false">D38/$B38</f>
        <v>0.996463567376409</v>
      </c>
      <c r="T38" s="114" t="n">
        <f aca="false">E38/$B38</f>
        <v>0.946364105208871</v>
      </c>
      <c r="U38" s="45"/>
      <c r="V38" s="133" t="n">
        <v>31</v>
      </c>
      <c r="W38" s="115" t="n">
        <f aca="false">V38-SUM(X38:Z38)</f>
        <v>23</v>
      </c>
      <c r="X38" s="133" t="n">
        <v>4</v>
      </c>
      <c r="Y38" s="133" t="n">
        <v>4</v>
      </c>
      <c r="Z38" s="134" t="n">
        <v>0</v>
      </c>
    </row>
    <row r="39" customFormat="false" ht="12.75" hidden="false" customHeight="false" outlineLevel="0" collapsed="false">
      <c r="A39" s="105" t="n">
        <v>38078</v>
      </c>
      <c r="B39" s="119" t="n">
        <f aca="false">VLOOKUP($A39,[2]Tregion!$A$7:$G$357,3,FALSE())</f>
        <v>27.93</v>
      </c>
      <c r="C39" s="120" t="n">
        <f aca="false">VLOOKUP($A39,[2]Tregion!$A$7:$G$357,7,FALSE())</f>
        <v>17.912</v>
      </c>
      <c r="D39" s="120" t="n">
        <f aca="false">VLOOKUP($A39,[2]Tregion!$J$7:$P$357,3,FALSE())</f>
        <v>26.319</v>
      </c>
      <c r="E39" s="121" t="n">
        <f aca="false">VLOOKUP($A39,[2]Tregion!$J$7:$P$357,7,FALSE())</f>
        <v>24.677</v>
      </c>
      <c r="F39" s="45"/>
      <c r="G39" s="108" t="n">
        <f aca="false">V39*8</f>
        <v>240</v>
      </c>
      <c r="H39" s="108" t="n">
        <f aca="false">X39*16</f>
        <v>64</v>
      </c>
      <c r="I39" s="108" t="n">
        <f aca="false">(Y39+Z39)*16</f>
        <v>64</v>
      </c>
      <c r="J39" s="109"/>
      <c r="K39" s="116" t="n">
        <f aca="false">SUMPRODUCT(C39:E39,G39:I39)/SUM(G39:I39)</f>
        <v>20.5506086956522</v>
      </c>
      <c r="L39" s="111"/>
      <c r="M39" s="112" t="n">
        <f aca="false">G39/SUM($G39:$I39)</f>
        <v>0.652173913043478</v>
      </c>
      <c r="N39" s="112" t="n">
        <f aca="false">H39/SUM($G39:$I39)</f>
        <v>0.173913043478261</v>
      </c>
      <c r="O39" s="112" t="n">
        <f aca="false">I39/SUM($G39:$I39)</f>
        <v>0.173913043478261</v>
      </c>
      <c r="P39" s="45"/>
      <c r="Q39" s="113" t="n">
        <f aca="false">K39/$B39</f>
        <v>0.73578978502156</v>
      </c>
      <c r="R39" s="114" t="n">
        <f aca="false">C39/$B39</f>
        <v>0.641317579663444</v>
      </c>
      <c r="S39" s="114" t="n">
        <f aca="false">D39/$B39</f>
        <v>0.942320085929109</v>
      </c>
      <c r="T39" s="114" t="n">
        <f aca="false">E39/$B39</f>
        <v>0.883530254206946</v>
      </c>
      <c r="U39" s="45"/>
      <c r="V39" s="133" t="n">
        <v>30</v>
      </c>
      <c r="W39" s="115" t="n">
        <f aca="false">V39-SUM(X39:Z39)</f>
        <v>22</v>
      </c>
      <c r="X39" s="133" t="n">
        <v>4</v>
      </c>
      <c r="Y39" s="133" t="n">
        <v>4</v>
      </c>
      <c r="Z39" s="134" t="n">
        <v>0</v>
      </c>
    </row>
    <row r="40" customFormat="false" ht="12.75" hidden="false" customHeight="false" outlineLevel="0" collapsed="false">
      <c r="A40" s="105" t="n">
        <v>38108</v>
      </c>
      <c r="B40" s="119" t="n">
        <f aca="false">VLOOKUP($A40,[2]Tregion!$A$7:$G$357,3,FALSE())</f>
        <v>29.89</v>
      </c>
      <c r="C40" s="120" t="n">
        <f aca="false">VLOOKUP($A40,[2]Tregion!$A$7:$G$357,7,FALSE())</f>
        <v>17.512</v>
      </c>
      <c r="D40" s="120" t="n">
        <f aca="false">VLOOKUP($A40,[2]Tregion!$J$7:$P$357,3,FALSE())</f>
        <v>27.493</v>
      </c>
      <c r="E40" s="121" t="n">
        <f aca="false">VLOOKUP($A40,[2]Tregion!$J$7:$P$357,7,FALSE())</f>
        <v>26.973</v>
      </c>
      <c r="F40" s="45"/>
      <c r="G40" s="108" t="n">
        <f aca="false">V40*8</f>
        <v>248</v>
      </c>
      <c r="H40" s="108" t="n">
        <f aca="false">X40*16</f>
        <v>80</v>
      </c>
      <c r="I40" s="108" t="n">
        <f aca="false">(Y40+Z40)*16</f>
        <v>96</v>
      </c>
      <c r="J40" s="109"/>
      <c r="K40" s="116" t="n">
        <f aca="false">SUMPRODUCT(C40:E40,G40:I40)/SUM(G40:I40)</f>
        <v>21.537320754717</v>
      </c>
      <c r="L40" s="111"/>
      <c r="M40" s="112" t="n">
        <f aca="false">G40/SUM($G40:$I40)</f>
        <v>0.584905660377359</v>
      </c>
      <c r="N40" s="112" t="n">
        <f aca="false">H40/SUM($G40:$I40)</f>
        <v>0.188679245283019</v>
      </c>
      <c r="O40" s="112" t="n">
        <f aca="false">I40/SUM($G40:$I40)</f>
        <v>0.226415094339623</v>
      </c>
      <c r="P40" s="45"/>
      <c r="Q40" s="113" t="n">
        <f aca="false">K40/$B40</f>
        <v>0.720552718458246</v>
      </c>
      <c r="R40" s="114" t="n">
        <f aca="false">C40/$B40</f>
        <v>0.585881565741051</v>
      </c>
      <c r="S40" s="114" t="n">
        <f aca="false">D40/$B40</f>
        <v>0.919805955168953</v>
      </c>
      <c r="T40" s="114" t="n">
        <f aca="false">E40/$B40</f>
        <v>0.902408832385413</v>
      </c>
      <c r="U40" s="45"/>
      <c r="V40" s="133" t="n">
        <v>31</v>
      </c>
      <c r="W40" s="115" t="n">
        <f aca="false">V40-SUM(X40:Z40)</f>
        <v>20</v>
      </c>
      <c r="X40" s="133" t="n">
        <v>5</v>
      </c>
      <c r="Y40" s="133" t="n">
        <v>5</v>
      </c>
      <c r="Z40" s="134" t="n">
        <v>1</v>
      </c>
    </row>
    <row r="41" customFormat="false" ht="12.75" hidden="false" customHeight="false" outlineLevel="0" collapsed="false">
      <c r="A41" s="105" t="n">
        <v>38139</v>
      </c>
      <c r="B41" s="119" t="n">
        <f aca="false">VLOOKUP($A41,[2]Tregion!$A$7:$G$357,3,FALSE())</f>
        <v>33.94</v>
      </c>
      <c r="C41" s="120" t="n">
        <f aca="false">VLOOKUP($A41,[2]Tregion!$A$7:$G$357,7,FALSE())</f>
        <v>18.112</v>
      </c>
      <c r="D41" s="120" t="n">
        <f aca="false">VLOOKUP($A41,[2]Tregion!$J$7:$P$357,3,FALSE())</f>
        <v>30.26</v>
      </c>
      <c r="E41" s="121" t="n">
        <f aca="false">VLOOKUP($A41,[2]Tregion!$J$7:$P$357,7,FALSE())</f>
        <v>30.443</v>
      </c>
      <c r="F41" s="45"/>
      <c r="G41" s="108" t="n">
        <f aca="false">V41*8</f>
        <v>240</v>
      </c>
      <c r="H41" s="108" t="n">
        <f aca="false">X41*16</f>
        <v>64</v>
      </c>
      <c r="I41" s="108" t="n">
        <f aca="false">(Y41+Z41)*16</f>
        <v>64</v>
      </c>
      <c r="J41" s="109"/>
      <c r="K41" s="116" t="n">
        <f aca="false">SUMPRODUCT(C41:E41,G41:I41)/SUM(G41:I41)</f>
        <v>22.3692173913043</v>
      </c>
      <c r="L41" s="111"/>
      <c r="M41" s="112" t="n">
        <f aca="false">G41/SUM($G41:$I41)</f>
        <v>0.652173913043478</v>
      </c>
      <c r="N41" s="112" t="n">
        <f aca="false">H41/SUM($G41:$I41)</f>
        <v>0.173913043478261</v>
      </c>
      <c r="O41" s="112" t="n">
        <f aca="false">I41/SUM($G41:$I41)</f>
        <v>0.173913043478261</v>
      </c>
      <c r="P41" s="45"/>
      <c r="Q41" s="113" t="n">
        <f aca="false">K41/$B41</f>
        <v>0.659081243114448</v>
      </c>
      <c r="R41" s="114" t="n">
        <f aca="false">C41/$B41</f>
        <v>0.533647613435475</v>
      </c>
      <c r="S41" s="114" t="n">
        <f aca="false">D41/$B41</f>
        <v>0.891573364761344</v>
      </c>
      <c r="T41" s="114" t="n">
        <f aca="false">E41/$B41</f>
        <v>0.896965232763701</v>
      </c>
      <c r="U41" s="45"/>
      <c r="V41" s="133" t="n">
        <v>30</v>
      </c>
      <c r="W41" s="115" t="n">
        <f aca="false">V41-SUM(X41:Z41)</f>
        <v>22</v>
      </c>
      <c r="X41" s="133" t="n">
        <v>4</v>
      </c>
      <c r="Y41" s="133" t="n">
        <v>4</v>
      </c>
      <c r="Z41" s="134" t="n">
        <v>0</v>
      </c>
    </row>
    <row r="42" customFormat="false" ht="12.75" hidden="false" customHeight="false" outlineLevel="0" collapsed="false">
      <c r="A42" s="105" t="n">
        <v>38169</v>
      </c>
      <c r="B42" s="119" t="n">
        <f aca="false">VLOOKUP($A42,[2]Tregion!$A$7:$G$357,3,FALSE())</f>
        <v>43.49</v>
      </c>
      <c r="C42" s="120" t="n">
        <f aca="false">VLOOKUP($A42,[2]Tregion!$A$7:$G$357,7,FALSE())</f>
        <v>19.612</v>
      </c>
      <c r="D42" s="120" t="n">
        <f aca="false">VLOOKUP($A42,[2]Tregion!$J$7:$P$357,3,FALSE())</f>
        <v>36.93</v>
      </c>
      <c r="E42" s="121" t="n">
        <f aca="false">VLOOKUP($A42,[2]Tregion!$J$7:$P$357,7,FALSE())</f>
        <v>37.86</v>
      </c>
      <c r="F42" s="45"/>
      <c r="G42" s="108" t="n">
        <f aca="false">V42*8</f>
        <v>248</v>
      </c>
      <c r="H42" s="108" t="n">
        <f aca="false">X42*16</f>
        <v>80</v>
      </c>
      <c r="I42" s="108" t="n">
        <f aca="false">(Y42+Z42)*16</f>
        <v>80</v>
      </c>
      <c r="J42" s="109"/>
      <c r="K42" s="116" t="n">
        <f aca="false">SUMPRODUCT(C42:E42,G42:I42)/SUM(G42:I42)</f>
        <v>26.5857254901961</v>
      </c>
      <c r="L42" s="111"/>
      <c r="M42" s="112" t="n">
        <f aca="false">G42/SUM($G42:$I42)</f>
        <v>0.607843137254902</v>
      </c>
      <c r="N42" s="112" t="n">
        <f aca="false">H42/SUM($G42:$I42)</f>
        <v>0.196078431372549</v>
      </c>
      <c r="O42" s="112" t="n">
        <f aca="false">I42/SUM($G42:$I42)</f>
        <v>0.196078431372549</v>
      </c>
      <c r="P42" s="45"/>
      <c r="Q42" s="113" t="n">
        <f aca="false">K42/$B42</f>
        <v>0.611306633483469</v>
      </c>
      <c r="R42" s="114" t="n">
        <f aca="false">C42/$B42</f>
        <v>0.450954242354564</v>
      </c>
      <c r="S42" s="114" t="n">
        <f aca="false">D42/$B42</f>
        <v>0.849160726603817</v>
      </c>
      <c r="T42" s="114" t="n">
        <f aca="false">E42/$B42</f>
        <v>0.870544952862727</v>
      </c>
      <c r="U42" s="45"/>
      <c r="V42" s="133" t="n">
        <v>31</v>
      </c>
      <c r="W42" s="115" t="n">
        <f aca="false">V42-SUM(X42:Z42)</f>
        <v>21</v>
      </c>
      <c r="X42" s="133" t="n">
        <v>5</v>
      </c>
      <c r="Y42" s="133" t="n">
        <v>4</v>
      </c>
      <c r="Z42" s="134" t="n">
        <v>1</v>
      </c>
    </row>
    <row r="43" customFormat="false" ht="12.75" hidden="false" customHeight="false" outlineLevel="0" collapsed="false">
      <c r="A43" s="105" t="n">
        <v>38200</v>
      </c>
      <c r="B43" s="119" t="n">
        <f aca="false">VLOOKUP($A43,[2]Tregion!$A$7:$G$357,3,FALSE())</f>
        <v>43.09</v>
      </c>
      <c r="C43" s="120" t="n">
        <f aca="false">VLOOKUP($A43,[2]Tregion!$A$7:$G$357,7,FALSE())</f>
        <v>19.662</v>
      </c>
      <c r="D43" s="120" t="n">
        <f aca="false">VLOOKUP($A43,[2]Tregion!$J$7:$P$357,3,FALSE())</f>
        <v>33.78</v>
      </c>
      <c r="E43" s="121" t="n">
        <f aca="false">VLOOKUP($A43,[2]Tregion!$J$7:$P$357,7,FALSE())</f>
        <v>35.21</v>
      </c>
      <c r="F43" s="45"/>
      <c r="G43" s="108" t="n">
        <f aca="false">V43*8</f>
        <v>248</v>
      </c>
      <c r="H43" s="108" t="n">
        <f aca="false">X43*16</f>
        <v>64</v>
      </c>
      <c r="I43" s="108" t="n">
        <f aca="false">(Y43+Z43)*16</f>
        <v>80</v>
      </c>
      <c r="J43" s="109"/>
      <c r="K43" s="116" t="n">
        <f aca="false">SUMPRODUCT(C43:E43,G43:I43)/SUM(G43:I43)</f>
        <v>25.1400408163265</v>
      </c>
      <c r="L43" s="111"/>
      <c r="M43" s="112" t="n">
        <f aca="false">G43/SUM($G43:$I43)</f>
        <v>0.63265306122449</v>
      </c>
      <c r="N43" s="112" t="n">
        <f aca="false">H43/SUM($G43:$I43)</f>
        <v>0.163265306122449</v>
      </c>
      <c r="O43" s="112" t="n">
        <f aca="false">I43/SUM($G43:$I43)</f>
        <v>0.204081632653061</v>
      </c>
      <c r="P43" s="45"/>
      <c r="Q43" s="113" t="n">
        <f aca="false">K43/$B43</f>
        <v>0.583430977403726</v>
      </c>
      <c r="R43" s="114" t="n">
        <f aca="false">C43/$B43</f>
        <v>0.456300765838942</v>
      </c>
      <c r="S43" s="114" t="n">
        <f aca="false">D43/$B43</f>
        <v>0.783940589463913</v>
      </c>
      <c r="T43" s="114" t="n">
        <f aca="false">E43/$B43</f>
        <v>0.817126943606405</v>
      </c>
      <c r="U43" s="45"/>
      <c r="V43" s="133" t="n">
        <v>31</v>
      </c>
      <c r="W43" s="115" t="n">
        <f aca="false">V43-SUM(X43:Z43)</f>
        <v>22</v>
      </c>
      <c r="X43" s="133" t="n">
        <v>4</v>
      </c>
      <c r="Y43" s="133" t="n">
        <v>5</v>
      </c>
      <c r="Z43" s="134" t="n">
        <v>0</v>
      </c>
    </row>
    <row r="44" customFormat="false" ht="12.75" hidden="false" customHeight="false" outlineLevel="0" collapsed="false">
      <c r="A44" s="105" t="n">
        <v>38231</v>
      </c>
      <c r="B44" s="119" t="n">
        <f aca="false">VLOOKUP($A44,[2]Tregion!$A$7:$G$357,3,FALSE())</f>
        <v>30.84</v>
      </c>
      <c r="C44" s="120" t="n">
        <f aca="false">VLOOKUP($A44,[2]Tregion!$A$7:$G$357,7,FALSE())</f>
        <v>16.613</v>
      </c>
      <c r="D44" s="120" t="n">
        <f aca="false">VLOOKUP($A44,[2]Tregion!$J$7:$P$357,3,FALSE())</f>
        <v>25.079</v>
      </c>
      <c r="E44" s="121" t="n">
        <f aca="false">VLOOKUP($A44,[2]Tregion!$J$7:$P$357,7,FALSE())</f>
        <v>25.756</v>
      </c>
      <c r="F44" s="45"/>
      <c r="G44" s="108" t="n">
        <f aca="false">V44*8</f>
        <v>240</v>
      </c>
      <c r="H44" s="108" t="n">
        <f aca="false">X44*16</f>
        <v>64</v>
      </c>
      <c r="I44" s="108" t="n">
        <f aca="false">(Y44+Z44)*16</f>
        <v>80</v>
      </c>
      <c r="J44" s="109"/>
      <c r="K44" s="116" t="n">
        <f aca="false">SUMPRODUCT(C44:E44,G44:I44)/SUM(G44:I44)</f>
        <v>19.9287916666667</v>
      </c>
      <c r="L44" s="111"/>
      <c r="M44" s="112" t="n">
        <f aca="false">G44/SUM($G44:$I44)</f>
        <v>0.625</v>
      </c>
      <c r="N44" s="112" t="n">
        <f aca="false">H44/SUM($G44:$I44)</f>
        <v>0.166666666666667</v>
      </c>
      <c r="O44" s="112" t="n">
        <f aca="false">I44/SUM($G44:$I44)</f>
        <v>0.208333333333333</v>
      </c>
      <c r="P44" s="45"/>
      <c r="Q44" s="113" t="n">
        <f aca="false">K44/$B44</f>
        <v>0.646199470384782</v>
      </c>
      <c r="R44" s="114" t="n">
        <f aca="false">C44/$B44</f>
        <v>0.538683527885863</v>
      </c>
      <c r="S44" s="114" t="n">
        <f aca="false">D44/$B44</f>
        <v>0.813197146562905</v>
      </c>
      <c r="T44" s="114" t="n">
        <f aca="false">E44/$B44</f>
        <v>0.83514915693904</v>
      </c>
      <c r="U44" s="45"/>
      <c r="V44" s="133" t="n">
        <v>30</v>
      </c>
      <c r="W44" s="115" t="n">
        <f aca="false">V44-SUM(X44:Z44)</f>
        <v>21</v>
      </c>
      <c r="X44" s="133" t="n">
        <v>4</v>
      </c>
      <c r="Y44" s="133" t="n">
        <v>4</v>
      </c>
      <c r="Z44" s="134" t="n">
        <v>1</v>
      </c>
    </row>
    <row r="45" customFormat="false" ht="12.75" hidden="false" customHeight="false" outlineLevel="0" collapsed="false">
      <c r="A45" s="105" t="n">
        <v>38261</v>
      </c>
      <c r="B45" s="119" t="n">
        <f aca="false">VLOOKUP($A45,[2]Tregion!$A$7:$G$357,3,FALSE())</f>
        <v>29.06</v>
      </c>
      <c r="C45" s="120" t="n">
        <f aca="false">VLOOKUP($A45,[2]Tregion!$A$7:$G$357,7,FALSE())</f>
        <v>16.245</v>
      </c>
      <c r="D45" s="120" t="n">
        <f aca="false">VLOOKUP($A45,[2]Tregion!$J$7:$P$357,3,FALSE())</f>
        <v>23.871</v>
      </c>
      <c r="E45" s="121" t="n">
        <f aca="false">VLOOKUP($A45,[2]Tregion!$J$7:$P$357,7,FALSE())</f>
        <v>23.374</v>
      </c>
      <c r="F45" s="45"/>
      <c r="G45" s="108" t="n">
        <f aca="false">V45*8</f>
        <v>248</v>
      </c>
      <c r="H45" s="108" t="n">
        <f aca="false">X45*16</f>
        <v>80</v>
      </c>
      <c r="I45" s="108" t="n">
        <f aca="false">(Y45+Z45)*16</f>
        <v>80</v>
      </c>
      <c r="J45" s="109"/>
      <c r="K45" s="116" t="n">
        <f aca="false">SUMPRODUCT(C45:E45,G45:I45)/SUM(G45:I45)</f>
        <v>19.138137254902</v>
      </c>
      <c r="L45" s="111"/>
      <c r="M45" s="112" t="n">
        <f aca="false">G45/SUM($G45:$I45)</f>
        <v>0.607843137254902</v>
      </c>
      <c r="N45" s="112" t="n">
        <f aca="false">H45/SUM($G45:$I45)</f>
        <v>0.196078431372549</v>
      </c>
      <c r="O45" s="112" t="n">
        <f aca="false">I45/SUM($G45:$I45)</f>
        <v>0.196078431372549</v>
      </c>
      <c r="P45" s="45"/>
      <c r="Q45" s="113" t="n">
        <f aca="false">K45/$B45</f>
        <v>0.658573202164555</v>
      </c>
      <c r="R45" s="114" t="n">
        <f aca="false">C45/$B45</f>
        <v>0.559015829318651</v>
      </c>
      <c r="S45" s="114" t="n">
        <f aca="false">D45/$B45</f>
        <v>0.82143840330351</v>
      </c>
      <c r="T45" s="114" t="n">
        <f aca="false">E45/$B45</f>
        <v>0.804335856847901</v>
      </c>
      <c r="U45" s="45"/>
      <c r="V45" s="133" t="n">
        <v>31</v>
      </c>
      <c r="W45" s="115" t="n">
        <f aca="false">V45-SUM(X45:Z45)</f>
        <v>21</v>
      </c>
      <c r="X45" s="133" t="n">
        <v>5</v>
      </c>
      <c r="Y45" s="133" t="n">
        <v>5</v>
      </c>
      <c r="Z45" s="134" t="n">
        <v>0</v>
      </c>
    </row>
    <row r="46" customFormat="false" ht="12.75" hidden="false" customHeight="false" outlineLevel="0" collapsed="false">
      <c r="A46" s="105" t="n">
        <v>38292</v>
      </c>
      <c r="B46" s="119" t="n">
        <f aca="false">VLOOKUP($A46,[2]Tregion!$A$7:$G$357,3,FALSE())</f>
        <v>28.06</v>
      </c>
      <c r="C46" s="120" t="n">
        <f aca="false">VLOOKUP($A46,[2]Tregion!$A$7:$G$357,7,FALSE())</f>
        <v>16.345</v>
      </c>
      <c r="D46" s="120" t="n">
        <f aca="false">VLOOKUP($A46,[2]Tregion!$J$7:$P$357,3,FALSE())</f>
        <v>24.121</v>
      </c>
      <c r="E46" s="121" t="n">
        <f aca="false">VLOOKUP($A46,[2]Tregion!$J$7:$P$357,7,FALSE())</f>
        <v>22.874</v>
      </c>
      <c r="F46" s="45"/>
      <c r="G46" s="108" t="n">
        <f aca="false">V46*8</f>
        <v>240</v>
      </c>
      <c r="H46" s="108" t="n">
        <f aca="false">X46*16</f>
        <v>64</v>
      </c>
      <c r="I46" s="108" t="n">
        <f aca="false">(Y46+Z46)*16</f>
        <v>80</v>
      </c>
      <c r="J46" s="109"/>
      <c r="K46" s="116" t="n">
        <f aca="false">SUMPRODUCT(C46:E46,G46:I46)/SUM(G46:I46)</f>
        <v>19.0012083333333</v>
      </c>
      <c r="L46" s="111"/>
      <c r="M46" s="112" t="n">
        <f aca="false">G46/SUM($G46:$I46)</f>
        <v>0.625</v>
      </c>
      <c r="N46" s="112" t="n">
        <f aca="false">H46/SUM($G46:$I46)</f>
        <v>0.166666666666667</v>
      </c>
      <c r="O46" s="112" t="n">
        <f aca="false">I46/SUM($G46:$I46)</f>
        <v>0.208333333333333</v>
      </c>
      <c r="P46" s="45"/>
      <c r="Q46" s="113" t="n">
        <f aca="false">K46/$B46</f>
        <v>0.677163518650511</v>
      </c>
      <c r="R46" s="114" t="n">
        <f aca="false">C46/$B46</f>
        <v>0.582501781895937</v>
      </c>
      <c r="S46" s="114" t="n">
        <f aca="false">D46/$B46</f>
        <v>0.859622238061297</v>
      </c>
      <c r="T46" s="114" t="n">
        <f aca="false">E46/$B46</f>
        <v>0.815181753385602</v>
      </c>
      <c r="U46" s="45"/>
      <c r="V46" s="133" t="n">
        <v>30</v>
      </c>
      <c r="W46" s="115" t="n">
        <f aca="false">V46-SUM(X46:Z46)</f>
        <v>21</v>
      </c>
      <c r="X46" s="133" t="n">
        <v>4</v>
      </c>
      <c r="Y46" s="133" t="n">
        <v>4</v>
      </c>
      <c r="Z46" s="134" t="n">
        <v>1</v>
      </c>
    </row>
    <row r="47" customFormat="false" ht="12.75" hidden="false" customHeight="false" outlineLevel="0" collapsed="false">
      <c r="A47" s="105" t="n">
        <v>38322</v>
      </c>
      <c r="B47" s="119" t="n">
        <f aca="false">VLOOKUP($A47,[2]Tregion!$A$7:$G$357,3,FALSE())</f>
        <v>28.96</v>
      </c>
      <c r="C47" s="120" t="n">
        <f aca="false">VLOOKUP($A47,[2]Tregion!$A$7:$G$357,7,FALSE())</f>
        <v>18.195</v>
      </c>
      <c r="D47" s="120" t="n">
        <f aca="false">VLOOKUP($A47,[2]Tregion!$J$7:$P$357,3,FALSE())</f>
        <v>24.186</v>
      </c>
      <c r="E47" s="121" t="n">
        <f aca="false">VLOOKUP($A47,[2]Tregion!$J$7:$P$357,7,FALSE())</f>
        <v>23.584</v>
      </c>
      <c r="F47" s="137"/>
      <c r="G47" s="138" t="n">
        <f aca="false">V47*8</f>
        <v>248</v>
      </c>
      <c r="H47" s="138" t="n">
        <f aca="false">X47*16</f>
        <v>48</v>
      </c>
      <c r="I47" s="138" t="n">
        <f aca="false">(Y47+Z47)*16</f>
        <v>80</v>
      </c>
      <c r="J47" s="139"/>
      <c r="K47" s="140" t="n">
        <f aca="false">SUMPRODUCT(C47:E47,G47:I47)/SUM(G47:I47)</f>
        <v>20.1064042553192</v>
      </c>
      <c r="L47" s="141"/>
      <c r="M47" s="142" t="n">
        <f aca="false">G47/SUM($G47:$I47)</f>
        <v>0.659574468085106</v>
      </c>
      <c r="N47" s="142" t="n">
        <f aca="false">H47/SUM($G47:$I47)</f>
        <v>0.127659574468085</v>
      </c>
      <c r="O47" s="142" t="n">
        <f aca="false">I47/SUM($G47:$I47)</f>
        <v>0.212765957446809</v>
      </c>
      <c r="P47" s="137"/>
      <c r="Q47" s="143" t="n">
        <f aca="false">K47/$B47</f>
        <v>0.694281914893617</v>
      </c>
      <c r="R47" s="144" t="n">
        <f aca="false">C47/$B47</f>
        <v>0.628280386740332</v>
      </c>
      <c r="S47" s="144" t="n">
        <f aca="false">D47/$B47</f>
        <v>0.835151933701657</v>
      </c>
      <c r="T47" s="144" t="n">
        <f aca="false">E47/$B47</f>
        <v>0.814364640883978</v>
      </c>
      <c r="U47" s="137"/>
      <c r="V47" s="145" t="n">
        <v>31</v>
      </c>
      <c r="W47" s="146" t="n">
        <f aca="false">V47-SUM(X47:Z47)</f>
        <v>23</v>
      </c>
      <c r="X47" s="145" t="n">
        <v>3</v>
      </c>
      <c r="Y47" s="145" t="n">
        <v>4</v>
      </c>
      <c r="Z47" s="147" t="n">
        <v>1</v>
      </c>
    </row>
    <row r="48" customFormat="false" ht="12.75" hidden="false" customHeight="false" outlineLevel="0" collapsed="false">
      <c r="A48" s="105" t="n">
        <v>38353</v>
      </c>
      <c r="B48" s="119" t="n">
        <f aca="false">VLOOKUP($A48,[2]Tregion!$A$7:$G$357,3,FALSE())</f>
        <v>30.23</v>
      </c>
      <c r="C48" s="120" t="n">
        <f aca="false">VLOOKUP($A48,[2]Tregion!$A$7:$G$357,7,FALSE())</f>
        <v>19.032</v>
      </c>
      <c r="D48" s="120" t="n">
        <f aca="false">VLOOKUP($A48,[2]Tregion!$J$7:$P$357,3,FALSE())</f>
        <v>30.343</v>
      </c>
      <c r="E48" s="121" t="n">
        <f aca="false">VLOOKUP($A48,[2]Tregion!$J$7:$P$357,7,FALSE())</f>
        <v>28.152</v>
      </c>
      <c r="F48" s="122"/>
      <c r="G48" s="123" t="n">
        <f aca="false">V48*8</f>
        <v>248</v>
      </c>
      <c r="H48" s="123" t="n">
        <f aca="false">X48*16</f>
        <v>64</v>
      </c>
      <c r="I48" s="123" t="n">
        <f aca="false">(Y48+Z48)*16</f>
        <v>96</v>
      </c>
      <c r="J48" s="124"/>
      <c r="K48" s="131" t="n">
        <f aca="false">SUMPRODUCT(C48:E48,G48:I48)/SUM(G48:I48)</f>
        <v>22.9521568627451</v>
      </c>
      <c r="L48" s="125"/>
      <c r="M48" s="126" t="n">
        <f aca="false">G48/SUM($G48:$I48)</f>
        <v>0.607843137254902</v>
      </c>
      <c r="N48" s="126" t="n">
        <f aca="false">H48/SUM($G48:$I48)</f>
        <v>0.156862745098039</v>
      </c>
      <c r="O48" s="126" t="n">
        <f aca="false">I48/SUM($G48:$I48)</f>
        <v>0.235294117647059</v>
      </c>
      <c r="P48" s="122"/>
      <c r="Q48" s="127" t="n">
        <f aca="false">K48/$B48</f>
        <v>0.759250971311449</v>
      </c>
      <c r="R48" s="128" t="n">
        <f aca="false">C48/$B48</f>
        <v>0.629573271584519</v>
      </c>
      <c r="S48" s="128" t="n">
        <f aca="false">D48/$B48</f>
        <v>1.00373800860073</v>
      </c>
      <c r="T48" s="128" t="n">
        <f aca="false">E48/$B48</f>
        <v>0.931260337413166</v>
      </c>
      <c r="U48" s="122"/>
      <c r="V48" s="135" t="n">
        <v>31</v>
      </c>
      <c r="W48" s="129" t="n">
        <f aca="false">V48-SUM(X48:Z48)</f>
        <v>21</v>
      </c>
      <c r="X48" s="135" t="n">
        <v>4</v>
      </c>
      <c r="Y48" s="135" t="n">
        <v>5</v>
      </c>
      <c r="Z48" s="136" t="n">
        <v>1</v>
      </c>
    </row>
    <row r="49" customFormat="false" ht="12.75" hidden="false" customHeight="false" outlineLevel="0" collapsed="false">
      <c r="A49" s="105" t="n">
        <v>38384</v>
      </c>
      <c r="B49" s="119" t="n">
        <f aca="false">VLOOKUP($A49,[2]Tregion!$A$7:$G$357,3,FALSE())</f>
        <v>29.48</v>
      </c>
      <c r="C49" s="120" t="n">
        <f aca="false">VLOOKUP($A49,[2]Tregion!$A$7:$G$357,7,FALSE())</f>
        <v>19.982</v>
      </c>
      <c r="D49" s="120" t="n">
        <f aca="false">VLOOKUP($A49,[2]Tregion!$J$7:$P$357,3,FALSE())</f>
        <v>29.093</v>
      </c>
      <c r="E49" s="121" t="n">
        <f aca="false">VLOOKUP($A49,[2]Tregion!$J$7:$P$357,7,FALSE())</f>
        <v>27.402</v>
      </c>
      <c r="F49" s="45"/>
      <c r="G49" s="108" t="n">
        <f aca="false">V49*8</f>
        <v>224</v>
      </c>
      <c r="H49" s="108" t="n">
        <f aca="false">X49*16</f>
        <v>64</v>
      </c>
      <c r="I49" s="108" t="n">
        <f aca="false">(Y49+Z49)*16</f>
        <v>64</v>
      </c>
      <c r="J49" s="109"/>
      <c r="K49" s="116" t="n">
        <f aca="false">SUMPRODUCT(C49:E49,G49:I49)/SUM(G49:I49)</f>
        <v>22.9876363636364</v>
      </c>
      <c r="L49" s="111"/>
      <c r="M49" s="112" t="n">
        <f aca="false">G49/SUM($G49:$I49)</f>
        <v>0.636363636363636</v>
      </c>
      <c r="N49" s="112" t="n">
        <f aca="false">H49/SUM($G49:$I49)</f>
        <v>0.181818181818182</v>
      </c>
      <c r="O49" s="112" t="n">
        <f aca="false">I49/SUM($G49:$I49)</f>
        <v>0.181818181818182</v>
      </c>
      <c r="P49" s="45"/>
      <c r="Q49" s="113" t="n">
        <f aca="false">K49/$B49</f>
        <v>0.779770568644381</v>
      </c>
      <c r="R49" s="114" t="n">
        <f aca="false">C49/$B49</f>
        <v>0.677815468113976</v>
      </c>
      <c r="S49" s="114" t="n">
        <f aca="false">D49/$B49</f>
        <v>0.986872455902307</v>
      </c>
      <c r="T49" s="114" t="n">
        <f aca="false">E49/$B49</f>
        <v>0.929511533242877</v>
      </c>
      <c r="U49" s="45"/>
      <c r="V49" s="133" t="n">
        <v>28</v>
      </c>
      <c r="W49" s="115" t="n">
        <f aca="false">V49-SUM(X49:Z49)</f>
        <v>20</v>
      </c>
      <c r="X49" s="133" t="n">
        <v>4</v>
      </c>
      <c r="Y49" s="133" t="n">
        <v>4</v>
      </c>
      <c r="Z49" s="134" t="n">
        <v>0</v>
      </c>
    </row>
    <row r="50" customFormat="false" ht="12.75" hidden="false" customHeight="false" outlineLevel="0" collapsed="false">
      <c r="A50" s="105" t="n">
        <v>38412</v>
      </c>
      <c r="B50" s="119" t="n">
        <f aca="false">VLOOKUP($A50,[2]Tregion!$A$7:$G$357,3,FALSE())</f>
        <v>27.916</v>
      </c>
      <c r="C50" s="120" t="n">
        <f aca="false">VLOOKUP($A50,[2]Tregion!$A$7:$G$357,7,FALSE())</f>
        <v>18.932</v>
      </c>
      <c r="D50" s="120" t="n">
        <f aca="false">VLOOKUP($A50,[2]Tregion!$J$7:$P$357,3,FALSE())</f>
        <v>27.67</v>
      </c>
      <c r="E50" s="121" t="n">
        <f aca="false">VLOOKUP($A50,[2]Tregion!$J$7:$P$357,7,FALSE())</f>
        <v>26.56</v>
      </c>
      <c r="F50" s="45"/>
      <c r="G50" s="108" t="n">
        <f aca="false">V50*8</f>
        <v>248</v>
      </c>
      <c r="H50" s="108" t="n">
        <f aca="false">X50*16</f>
        <v>64</v>
      </c>
      <c r="I50" s="108" t="n">
        <f aca="false">(Y50+Z50)*16</f>
        <v>64</v>
      </c>
      <c r="J50" s="109"/>
      <c r="K50" s="116" t="n">
        <f aca="false">SUMPRODUCT(C50:E50,G50:I50)/SUM(G50:I50)</f>
        <v>21.7177021276596</v>
      </c>
      <c r="L50" s="111"/>
      <c r="M50" s="112" t="n">
        <f aca="false">G50/SUM($G50:$I50)</f>
        <v>0.659574468085106</v>
      </c>
      <c r="N50" s="112" t="n">
        <f aca="false">H50/SUM($G50:$I50)</f>
        <v>0.170212765957447</v>
      </c>
      <c r="O50" s="112" t="n">
        <f aca="false">I50/SUM($G50:$I50)</f>
        <v>0.170212765957447</v>
      </c>
      <c r="P50" s="45"/>
      <c r="Q50" s="113" t="n">
        <f aca="false">K50/$B50</f>
        <v>0.777966117196575</v>
      </c>
      <c r="R50" s="114" t="n">
        <f aca="false">C50/$B50</f>
        <v>0.67817738931079</v>
      </c>
      <c r="S50" s="114" t="n">
        <f aca="false">D50/$B50</f>
        <v>0.991187849262072</v>
      </c>
      <c r="T50" s="114" t="n">
        <f aca="false">E50/$B50</f>
        <v>0.951425705688494</v>
      </c>
      <c r="U50" s="45"/>
      <c r="V50" s="133" t="n">
        <v>31</v>
      </c>
      <c r="W50" s="115" t="n">
        <f aca="false">V50-SUM(X50:Z50)</f>
        <v>23</v>
      </c>
      <c r="X50" s="133" t="n">
        <v>4</v>
      </c>
      <c r="Y50" s="133" t="n">
        <v>4</v>
      </c>
      <c r="Z50" s="134" t="n">
        <v>0</v>
      </c>
    </row>
    <row r="51" customFormat="false" ht="12.75" hidden="false" customHeight="false" outlineLevel="0" collapsed="false">
      <c r="A51" s="105" t="n">
        <v>38443</v>
      </c>
      <c r="B51" s="119" t="n">
        <f aca="false">VLOOKUP($A51,[2]Tregion!$A$7:$G$357,3,FALSE())</f>
        <v>28.7</v>
      </c>
      <c r="C51" s="120" t="n">
        <f aca="false">VLOOKUP($A51,[2]Tregion!$A$7:$G$357,7,FALSE())</f>
        <v>18.632</v>
      </c>
      <c r="D51" s="120" t="n">
        <f aca="false">VLOOKUP($A51,[2]Tregion!$J$7:$P$357,3,FALSE())</f>
        <v>26.939</v>
      </c>
      <c r="E51" s="121" t="n">
        <f aca="false">VLOOKUP($A51,[2]Tregion!$J$7:$P$357,7,FALSE())</f>
        <v>25.547</v>
      </c>
      <c r="F51" s="45"/>
      <c r="G51" s="108" t="n">
        <f aca="false">V51*8</f>
        <v>240</v>
      </c>
      <c r="H51" s="108" t="n">
        <f aca="false">X51*16</f>
        <v>80</v>
      </c>
      <c r="I51" s="108" t="n">
        <f aca="false">(Y51+Z51)*16</f>
        <v>64</v>
      </c>
      <c r="J51" s="109"/>
      <c r="K51" s="116" t="n">
        <f aca="false">SUMPRODUCT(C51:E51,G51:I51)/SUM(G51:I51)</f>
        <v>21.515125</v>
      </c>
      <c r="L51" s="111"/>
      <c r="M51" s="112" t="n">
        <f aca="false">G51/SUM($G51:$I51)</f>
        <v>0.625</v>
      </c>
      <c r="N51" s="112" t="n">
        <f aca="false">H51/SUM($G51:$I51)</f>
        <v>0.208333333333333</v>
      </c>
      <c r="O51" s="112" t="n">
        <f aca="false">I51/SUM($G51:$I51)</f>
        <v>0.166666666666667</v>
      </c>
      <c r="P51" s="45"/>
      <c r="Q51" s="113" t="n">
        <f aca="false">K51/$B51</f>
        <v>0.749655923344948</v>
      </c>
      <c r="R51" s="114" t="n">
        <f aca="false">C51/$B51</f>
        <v>0.649198606271777</v>
      </c>
      <c r="S51" s="114" t="n">
        <f aca="false">D51/$B51</f>
        <v>0.938641114982578</v>
      </c>
      <c r="T51" s="114" t="n">
        <f aca="false">E51/$B51</f>
        <v>0.8901393728223</v>
      </c>
      <c r="U51" s="45"/>
      <c r="V51" s="133" t="n">
        <v>30</v>
      </c>
      <c r="W51" s="115" t="n">
        <f aca="false">V51-SUM(X51:Z51)</f>
        <v>21</v>
      </c>
      <c r="X51" s="133" t="n">
        <v>5</v>
      </c>
      <c r="Y51" s="133" t="n">
        <v>4</v>
      </c>
      <c r="Z51" s="134" t="n">
        <v>0</v>
      </c>
    </row>
    <row r="52" customFormat="false" ht="12.75" hidden="false" customHeight="false" outlineLevel="0" collapsed="false">
      <c r="A52" s="105" t="n">
        <v>38473</v>
      </c>
      <c r="B52" s="119" t="n">
        <f aca="false">VLOOKUP($A52,[2]Tregion!$A$7:$G$357,3,FALSE())</f>
        <v>30.66</v>
      </c>
      <c r="C52" s="120" t="n">
        <f aca="false">VLOOKUP($A52,[2]Tregion!$A$7:$G$357,7,FALSE())</f>
        <v>18.232</v>
      </c>
      <c r="D52" s="120" t="n">
        <f aca="false">VLOOKUP($A52,[2]Tregion!$J$7:$P$357,3,FALSE())</f>
        <v>28.113</v>
      </c>
      <c r="E52" s="121" t="n">
        <f aca="false">VLOOKUP($A52,[2]Tregion!$J$7:$P$357,7,FALSE())</f>
        <v>27.843</v>
      </c>
      <c r="F52" s="45"/>
      <c r="G52" s="108" t="n">
        <f aca="false">V52*8</f>
        <v>248</v>
      </c>
      <c r="H52" s="108" t="n">
        <f aca="false">X52*16</f>
        <v>64</v>
      </c>
      <c r="I52" s="108" t="n">
        <f aca="false">(Y52+Z52)*16</f>
        <v>96</v>
      </c>
      <c r="J52" s="109"/>
      <c r="K52" s="116" t="n">
        <f aca="false">SUMPRODUCT(C52:E52,G52:I52)/SUM(G52:I52)</f>
        <v>22.0433725490196</v>
      </c>
      <c r="L52" s="111"/>
      <c r="M52" s="112" t="n">
        <f aca="false">G52/SUM($G52:$I52)</f>
        <v>0.607843137254902</v>
      </c>
      <c r="N52" s="112" t="n">
        <f aca="false">H52/SUM($G52:$I52)</f>
        <v>0.156862745098039</v>
      </c>
      <c r="O52" s="112" t="n">
        <f aca="false">I52/SUM($G52:$I52)</f>
        <v>0.235294117647059</v>
      </c>
      <c r="P52" s="45"/>
      <c r="Q52" s="113" t="n">
        <f aca="false">K52/$B52</f>
        <v>0.718961922668611</v>
      </c>
      <c r="R52" s="114" t="n">
        <f aca="false">C52/$B52</f>
        <v>0.594651011089367</v>
      </c>
      <c r="S52" s="114" t="n">
        <f aca="false">D52/$B52</f>
        <v>0.91692759295499</v>
      </c>
      <c r="T52" s="114" t="n">
        <f aca="false">E52/$B52</f>
        <v>0.90812133072407</v>
      </c>
      <c r="U52" s="45"/>
      <c r="V52" s="133" t="n">
        <v>31</v>
      </c>
      <c r="W52" s="115" t="n">
        <f aca="false">V52-SUM(X52:Z52)</f>
        <v>21</v>
      </c>
      <c r="X52" s="133" t="n">
        <v>4</v>
      </c>
      <c r="Y52" s="133" t="n">
        <v>5</v>
      </c>
      <c r="Z52" s="134" t="n">
        <v>1</v>
      </c>
    </row>
    <row r="53" customFormat="false" ht="12.75" hidden="false" customHeight="false" outlineLevel="0" collapsed="false">
      <c r="A53" s="105" t="n">
        <v>38504</v>
      </c>
      <c r="B53" s="119" t="n">
        <f aca="false">VLOOKUP($A53,[2]Tregion!$A$7:$G$357,3,FALSE())</f>
        <v>34.71</v>
      </c>
      <c r="C53" s="120" t="n">
        <f aca="false">VLOOKUP($A53,[2]Tregion!$A$7:$G$357,7,FALSE())</f>
        <v>18.832</v>
      </c>
      <c r="D53" s="120" t="n">
        <f aca="false">VLOOKUP($A53,[2]Tregion!$J$7:$P$357,3,FALSE())</f>
        <v>30.88</v>
      </c>
      <c r="E53" s="121" t="n">
        <f aca="false">VLOOKUP($A53,[2]Tregion!$J$7:$P$357,7,FALSE())</f>
        <v>31.313</v>
      </c>
      <c r="F53" s="45"/>
      <c r="G53" s="108" t="n">
        <f aca="false">V53*8</f>
        <v>240</v>
      </c>
      <c r="H53" s="108" t="n">
        <f aca="false">X53*16</f>
        <v>64</v>
      </c>
      <c r="I53" s="108" t="n">
        <f aca="false">(Y53+Z53)*16</f>
        <v>64</v>
      </c>
      <c r="J53" s="109"/>
      <c r="K53" s="116" t="n">
        <f aca="false">SUMPRODUCT(C53:E53,G53:I53)/SUM(G53:I53)</f>
        <v>23.0979130434783</v>
      </c>
      <c r="L53" s="111"/>
      <c r="M53" s="112" t="n">
        <f aca="false">G53/SUM($G53:$I53)</f>
        <v>0.652173913043478</v>
      </c>
      <c r="N53" s="112" t="n">
        <f aca="false">H53/SUM($G53:$I53)</f>
        <v>0.173913043478261</v>
      </c>
      <c r="O53" s="112" t="n">
        <f aca="false">I53/SUM($G53:$I53)</f>
        <v>0.173913043478261</v>
      </c>
      <c r="P53" s="45"/>
      <c r="Q53" s="113" t="n">
        <f aca="false">K53/$B53</f>
        <v>0.665454135507873</v>
      </c>
      <c r="R53" s="114" t="n">
        <f aca="false">C53/$B53</f>
        <v>0.542552578507635</v>
      </c>
      <c r="S53" s="114" t="n">
        <f aca="false">D53/$B53</f>
        <v>0.889657159320081</v>
      </c>
      <c r="T53" s="114" t="n">
        <f aca="false">E53/$B53</f>
        <v>0.902131950446557</v>
      </c>
      <c r="U53" s="45"/>
      <c r="V53" s="133" t="n">
        <v>30</v>
      </c>
      <c r="W53" s="115" t="n">
        <f aca="false">V53-SUM(X53:Z53)</f>
        <v>22</v>
      </c>
      <c r="X53" s="133" t="n">
        <v>4</v>
      </c>
      <c r="Y53" s="133" t="n">
        <v>4</v>
      </c>
      <c r="Z53" s="134" t="n">
        <v>0</v>
      </c>
    </row>
    <row r="54" customFormat="false" ht="12.75" hidden="false" customHeight="false" outlineLevel="0" collapsed="false">
      <c r="A54" s="105" t="n">
        <v>38534</v>
      </c>
      <c r="B54" s="119" t="n">
        <f aca="false">VLOOKUP($A54,[2]Tregion!$A$7:$G$357,3,FALSE())</f>
        <v>44.26</v>
      </c>
      <c r="C54" s="120" t="n">
        <f aca="false">VLOOKUP($A54,[2]Tregion!$A$7:$G$357,7,FALSE())</f>
        <v>20.332</v>
      </c>
      <c r="D54" s="120" t="n">
        <f aca="false">VLOOKUP($A54,[2]Tregion!$J$7:$P$357,3,FALSE())</f>
        <v>37.55</v>
      </c>
      <c r="E54" s="121" t="n">
        <f aca="false">VLOOKUP($A54,[2]Tregion!$J$7:$P$357,7,FALSE())</f>
        <v>38.73</v>
      </c>
      <c r="F54" s="45"/>
      <c r="G54" s="108" t="n">
        <f aca="false">V54*8</f>
        <v>248</v>
      </c>
      <c r="H54" s="108" t="n">
        <f aca="false">X54*16</f>
        <v>80</v>
      </c>
      <c r="I54" s="108" t="n">
        <f aca="false">(Y54+Z54)*16</f>
        <v>96</v>
      </c>
      <c r="J54" s="109"/>
      <c r="K54" s="116" t="n">
        <f aca="false">SUMPRODUCT(C54:E54,G54:I54)/SUM(G54:I54)</f>
        <v>27.7462641509434</v>
      </c>
      <c r="L54" s="111"/>
      <c r="M54" s="112" t="n">
        <f aca="false">G54/SUM($G54:$I54)</f>
        <v>0.584905660377359</v>
      </c>
      <c r="N54" s="112" t="n">
        <f aca="false">H54/SUM($G54:$I54)</f>
        <v>0.188679245283019</v>
      </c>
      <c r="O54" s="112" t="n">
        <f aca="false">I54/SUM($G54:$I54)</f>
        <v>0.226415094339623</v>
      </c>
      <c r="P54" s="45"/>
      <c r="Q54" s="113" t="n">
        <f aca="false">K54/$B54</f>
        <v>0.62689254746822</v>
      </c>
      <c r="R54" s="114" t="n">
        <f aca="false">C54/$B54</f>
        <v>0.459376412110258</v>
      </c>
      <c r="S54" s="114" t="n">
        <f aca="false">D54/$B54</f>
        <v>0.848395842747402</v>
      </c>
      <c r="T54" s="114" t="n">
        <f aca="false">E54/$B54</f>
        <v>0.875056484410303</v>
      </c>
      <c r="U54" s="45"/>
      <c r="V54" s="133" t="n">
        <v>31</v>
      </c>
      <c r="W54" s="115" t="n">
        <f aca="false">V54-SUM(X54:Z54)</f>
        <v>20</v>
      </c>
      <c r="X54" s="133" t="n">
        <v>5</v>
      </c>
      <c r="Y54" s="133" t="n">
        <v>5</v>
      </c>
      <c r="Z54" s="134" t="n">
        <v>1</v>
      </c>
    </row>
    <row r="55" customFormat="false" ht="12.75" hidden="false" customHeight="false" outlineLevel="0" collapsed="false">
      <c r="A55" s="105" t="n">
        <v>38565</v>
      </c>
      <c r="B55" s="119" t="n">
        <f aca="false">VLOOKUP($A55,[2]Tregion!$A$7:$G$357,3,FALSE())</f>
        <v>43.86</v>
      </c>
      <c r="C55" s="120" t="n">
        <f aca="false">VLOOKUP($A55,[2]Tregion!$A$7:$G$357,7,FALSE())</f>
        <v>20.382</v>
      </c>
      <c r="D55" s="120" t="n">
        <f aca="false">VLOOKUP($A55,[2]Tregion!$J$7:$P$357,3,FALSE())</f>
        <v>34.4</v>
      </c>
      <c r="E55" s="121" t="n">
        <f aca="false">VLOOKUP($A55,[2]Tregion!$J$7:$P$357,7,FALSE())</f>
        <v>36.08</v>
      </c>
      <c r="F55" s="45"/>
      <c r="G55" s="108" t="n">
        <f aca="false">V55*8</f>
        <v>248</v>
      </c>
      <c r="H55" s="108" t="n">
        <f aca="false">X55*16</f>
        <v>64</v>
      </c>
      <c r="I55" s="108" t="n">
        <f aca="false">(Y55+Z55)*16</f>
        <v>64</v>
      </c>
      <c r="J55" s="109"/>
      <c r="K55" s="116" t="n">
        <f aca="false">SUMPRODUCT(C55:E55,G55:I55)/SUM(G55:I55)</f>
        <v>25.4400425531915</v>
      </c>
      <c r="L55" s="111"/>
      <c r="M55" s="112" t="n">
        <f aca="false">G55/SUM($G55:$I55)</f>
        <v>0.659574468085106</v>
      </c>
      <c r="N55" s="112" t="n">
        <f aca="false">H55/SUM($G55:$I55)</f>
        <v>0.170212765957447</v>
      </c>
      <c r="O55" s="112" t="n">
        <f aca="false">I55/SUM($G55:$I55)</f>
        <v>0.170212765957447</v>
      </c>
      <c r="P55" s="45"/>
      <c r="Q55" s="113" t="n">
        <f aca="false">K55/$B55</f>
        <v>0.580028329986126</v>
      </c>
      <c r="R55" s="114" t="n">
        <f aca="false">C55/$B55</f>
        <v>0.464705882352941</v>
      </c>
      <c r="S55" s="114" t="n">
        <f aca="false">D55/$B55</f>
        <v>0.784313725490196</v>
      </c>
      <c r="T55" s="114" t="n">
        <f aca="false">E55/$B55</f>
        <v>0.822617419060647</v>
      </c>
      <c r="U55" s="45"/>
      <c r="V55" s="133" t="n">
        <v>31</v>
      </c>
      <c r="W55" s="115" t="n">
        <f aca="false">V55-SUM(X55:Z55)</f>
        <v>23</v>
      </c>
      <c r="X55" s="133" t="n">
        <v>4</v>
      </c>
      <c r="Y55" s="133" t="n">
        <v>4</v>
      </c>
      <c r="Z55" s="134" t="n">
        <v>0</v>
      </c>
    </row>
    <row r="56" customFormat="false" ht="12.75" hidden="false" customHeight="false" outlineLevel="0" collapsed="false">
      <c r="A56" s="105" t="n">
        <v>38596</v>
      </c>
      <c r="B56" s="119" t="n">
        <f aca="false">VLOOKUP($A56,[2]Tregion!$A$7:$G$357,3,FALSE())</f>
        <v>31.61</v>
      </c>
      <c r="C56" s="120" t="n">
        <f aca="false">VLOOKUP($A56,[2]Tregion!$A$7:$G$357,7,FALSE())</f>
        <v>17.333</v>
      </c>
      <c r="D56" s="120" t="n">
        <f aca="false">VLOOKUP($A56,[2]Tregion!$J$7:$P$357,3,FALSE())</f>
        <v>25.699</v>
      </c>
      <c r="E56" s="121" t="n">
        <f aca="false">VLOOKUP($A56,[2]Tregion!$J$7:$P$357,7,FALSE())</f>
        <v>26.626</v>
      </c>
      <c r="F56" s="45"/>
      <c r="G56" s="108" t="n">
        <f aca="false">V56*8</f>
        <v>240</v>
      </c>
      <c r="H56" s="108" t="n">
        <f aca="false">X56*16</f>
        <v>64</v>
      </c>
      <c r="I56" s="108" t="n">
        <f aca="false">(Y56+Z56)*16</f>
        <v>80</v>
      </c>
      <c r="J56" s="109"/>
      <c r="K56" s="116" t="n">
        <f aca="false">SUMPRODUCT(C56:E56,G56:I56)/SUM(G56:I56)</f>
        <v>20.663375</v>
      </c>
      <c r="L56" s="111"/>
      <c r="M56" s="112" t="n">
        <f aca="false">G56/SUM($G56:$I56)</f>
        <v>0.625</v>
      </c>
      <c r="N56" s="112" t="n">
        <f aca="false">H56/SUM($G56:$I56)</f>
        <v>0.166666666666667</v>
      </c>
      <c r="O56" s="112" t="n">
        <f aca="false">I56/SUM($G56:$I56)</f>
        <v>0.208333333333333</v>
      </c>
      <c r="P56" s="45"/>
      <c r="Q56" s="113" t="n">
        <f aca="false">K56/$B56</f>
        <v>0.653697405884214</v>
      </c>
      <c r="R56" s="114" t="n">
        <f aca="false">C56/$B56</f>
        <v>0.548339133185701</v>
      </c>
      <c r="S56" s="114" t="n">
        <f aca="false">D56/$B56</f>
        <v>0.813002214489086</v>
      </c>
      <c r="T56" s="114" t="n">
        <f aca="false">E56/$B56</f>
        <v>0.842328377095856</v>
      </c>
      <c r="U56" s="45"/>
      <c r="V56" s="133" t="n">
        <v>30</v>
      </c>
      <c r="W56" s="115" t="n">
        <f aca="false">V56-SUM(X56:Z56)</f>
        <v>21</v>
      </c>
      <c r="X56" s="133" t="n">
        <v>4</v>
      </c>
      <c r="Y56" s="133" t="n">
        <v>4</v>
      </c>
      <c r="Z56" s="134" t="n">
        <v>1</v>
      </c>
    </row>
    <row r="57" customFormat="false" ht="12.75" hidden="false" customHeight="false" outlineLevel="0" collapsed="false">
      <c r="A57" s="105" t="n">
        <v>38626</v>
      </c>
      <c r="B57" s="119" t="n">
        <f aca="false">VLOOKUP($A57,[2]Tregion!$A$7:$G$357,3,FALSE())</f>
        <v>29.83</v>
      </c>
      <c r="C57" s="120" t="n">
        <f aca="false">VLOOKUP($A57,[2]Tregion!$A$7:$G$357,7,FALSE())</f>
        <v>16.965</v>
      </c>
      <c r="D57" s="120" t="n">
        <f aca="false">VLOOKUP($A57,[2]Tregion!$J$7:$P$357,3,FALSE())</f>
        <v>24.491</v>
      </c>
      <c r="E57" s="121" t="n">
        <f aca="false">VLOOKUP($A57,[2]Tregion!$J$7:$P$357,7,FALSE())</f>
        <v>24.244</v>
      </c>
      <c r="F57" s="45"/>
      <c r="G57" s="108" t="n">
        <f aca="false">V57*8</f>
        <v>248</v>
      </c>
      <c r="H57" s="108" t="n">
        <f aca="false">X57*16</f>
        <v>80</v>
      </c>
      <c r="I57" s="108" t="n">
        <f aca="false">(Y57+Z57)*16</f>
        <v>80</v>
      </c>
      <c r="J57" s="109"/>
      <c r="K57" s="116" t="n">
        <f aca="false">SUMPRODUCT(C57:E57,G57:I57)/SUM(G57:I57)</f>
        <v>19.8679411764706</v>
      </c>
      <c r="L57" s="111"/>
      <c r="M57" s="112" t="n">
        <f aca="false">G57/SUM($G57:$I57)</f>
        <v>0.607843137254902</v>
      </c>
      <c r="N57" s="112" t="n">
        <f aca="false">H57/SUM($G57:$I57)</f>
        <v>0.196078431372549</v>
      </c>
      <c r="O57" s="112" t="n">
        <f aca="false">I57/SUM($G57:$I57)</f>
        <v>0.196078431372549</v>
      </c>
      <c r="P57" s="45"/>
      <c r="Q57" s="113" t="n">
        <f aca="false">K57/$B57</f>
        <v>0.666038926465658</v>
      </c>
      <c r="R57" s="114" t="n">
        <f aca="false">C57/$B57</f>
        <v>0.568722762319812</v>
      </c>
      <c r="S57" s="114" t="n">
        <f aca="false">D57/$B57</f>
        <v>0.821019108280255</v>
      </c>
      <c r="T57" s="114" t="n">
        <f aca="false">E57/$B57</f>
        <v>0.812738853503185</v>
      </c>
      <c r="U57" s="45"/>
      <c r="V57" s="133" t="n">
        <v>31</v>
      </c>
      <c r="W57" s="115" t="n">
        <f aca="false">V57-SUM(X57:Z57)</f>
        <v>21</v>
      </c>
      <c r="X57" s="133" t="n">
        <v>5</v>
      </c>
      <c r="Y57" s="133" t="n">
        <v>5</v>
      </c>
      <c r="Z57" s="134" t="n">
        <v>0</v>
      </c>
    </row>
    <row r="58" customFormat="false" ht="12.75" hidden="false" customHeight="false" outlineLevel="0" collapsed="false">
      <c r="A58" s="105" t="n">
        <v>38657</v>
      </c>
      <c r="B58" s="119" t="n">
        <f aca="false">VLOOKUP($A58,[2]Tregion!$A$7:$G$357,3,FALSE())</f>
        <v>28.83</v>
      </c>
      <c r="C58" s="120" t="n">
        <f aca="false">VLOOKUP($A58,[2]Tregion!$A$7:$G$357,7,FALSE())</f>
        <v>17.065</v>
      </c>
      <c r="D58" s="120" t="n">
        <f aca="false">VLOOKUP($A58,[2]Tregion!$J$7:$P$357,3,FALSE())</f>
        <v>24.741</v>
      </c>
      <c r="E58" s="121" t="n">
        <f aca="false">VLOOKUP($A58,[2]Tregion!$J$7:$P$357,7,FALSE())</f>
        <v>23.744</v>
      </c>
      <c r="F58" s="45"/>
      <c r="G58" s="108" t="n">
        <f aca="false">V58*8</f>
        <v>240</v>
      </c>
      <c r="H58" s="108" t="n">
        <f aca="false">X58*16</f>
        <v>64</v>
      </c>
      <c r="I58" s="108" t="n">
        <f aca="false">(Y58+Z58)*16</f>
        <v>80</v>
      </c>
      <c r="J58" s="109"/>
      <c r="K58" s="116" t="n">
        <f aca="false">SUMPRODUCT(C58:E58,G58:I58)/SUM(G58:I58)</f>
        <v>19.7357916666667</v>
      </c>
      <c r="L58" s="111"/>
      <c r="M58" s="112" t="n">
        <f aca="false">G58/SUM($G58:$I58)</f>
        <v>0.625</v>
      </c>
      <c r="N58" s="112" t="n">
        <f aca="false">H58/SUM($G58:$I58)</f>
        <v>0.166666666666667</v>
      </c>
      <c r="O58" s="112" t="n">
        <f aca="false">I58/SUM($G58:$I58)</f>
        <v>0.208333333333333</v>
      </c>
      <c r="P58" s="45"/>
      <c r="Q58" s="113" t="n">
        <f aca="false">K58/$B58</f>
        <v>0.684557463290554</v>
      </c>
      <c r="R58" s="114" t="n">
        <f aca="false">C58/$B58</f>
        <v>0.591918140825529</v>
      </c>
      <c r="S58" s="114" t="n">
        <f aca="false">D58/$B58</f>
        <v>0.858168574401665</v>
      </c>
      <c r="T58" s="114" t="n">
        <f aca="false">E58/$B58</f>
        <v>0.82358654179674</v>
      </c>
      <c r="U58" s="45"/>
      <c r="V58" s="133" t="n">
        <v>30</v>
      </c>
      <c r="W58" s="115" t="n">
        <f aca="false">V58-SUM(X58:Z58)</f>
        <v>21</v>
      </c>
      <c r="X58" s="133" t="n">
        <v>4</v>
      </c>
      <c r="Y58" s="133" t="n">
        <v>4</v>
      </c>
      <c r="Z58" s="134" t="n">
        <v>1</v>
      </c>
    </row>
    <row r="59" customFormat="false" ht="13.5" hidden="false" customHeight="false" outlineLevel="0" collapsed="false">
      <c r="A59" s="105" t="n">
        <v>38687</v>
      </c>
      <c r="B59" s="119" t="n">
        <f aca="false">VLOOKUP($A59,[2]Tregion!$A$7:$G$357,3,FALSE())</f>
        <v>29.73</v>
      </c>
      <c r="C59" s="120" t="n">
        <f aca="false">VLOOKUP($A59,[2]Tregion!$A$7:$G$357,7,FALSE())</f>
        <v>18.915</v>
      </c>
      <c r="D59" s="120" t="n">
        <f aca="false">VLOOKUP($A59,[2]Tregion!$J$7:$P$357,3,FALSE())</f>
        <v>24.806</v>
      </c>
      <c r="E59" s="121" t="n">
        <f aca="false">VLOOKUP($A59,[2]Tregion!$J$7:$P$357,7,FALSE())</f>
        <v>24.454</v>
      </c>
      <c r="F59" s="137"/>
      <c r="G59" s="138" t="n">
        <f aca="false">V59*8</f>
        <v>248</v>
      </c>
      <c r="H59" s="138" t="n">
        <f aca="false">X59*16</f>
        <v>80</v>
      </c>
      <c r="I59" s="138" t="n">
        <f aca="false">(Y59+Z59)*16</f>
        <v>80</v>
      </c>
      <c r="J59" s="139"/>
      <c r="K59" s="117" t="n">
        <f aca="false">SUMPRODUCT(C59:E59,G59:I59)/SUM(G59:I59)</f>
        <v>21.1561764705882</v>
      </c>
      <c r="L59" s="141"/>
      <c r="M59" s="142" t="n">
        <f aca="false">G59/SUM($G59:$I59)</f>
        <v>0.607843137254902</v>
      </c>
      <c r="N59" s="142" t="n">
        <f aca="false">H59/SUM($G59:$I59)</f>
        <v>0.196078431372549</v>
      </c>
      <c r="O59" s="142" t="n">
        <f aca="false">I59/SUM($G59:$I59)</f>
        <v>0.196078431372549</v>
      </c>
      <c r="P59" s="137"/>
      <c r="Q59" s="143" t="n">
        <f aca="false">K59/$B59</f>
        <v>0.711610375734552</v>
      </c>
      <c r="R59" s="144" t="n">
        <f aca="false">C59/$B59</f>
        <v>0.636226034308779</v>
      </c>
      <c r="S59" s="144" t="n">
        <f aca="false">D59/$B59</f>
        <v>0.834376051126808</v>
      </c>
      <c r="T59" s="144" t="n">
        <f aca="false">E59/$B59</f>
        <v>0.822536158762193</v>
      </c>
      <c r="U59" s="137"/>
      <c r="V59" s="145" t="n">
        <v>31</v>
      </c>
      <c r="W59" s="146" t="n">
        <f aca="false">V59-SUM(X59:Z59)</f>
        <v>21</v>
      </c>
      <c r="X59" s="145" t="n">
        <v>5</v>
      </c>
      <c r="Y59" s="145" t="n">
        <v>4</v>
      </c>
      <c r="Z59" s="147" t="n">
        <v>1</v>
      </c>
    </row>
    <row r="60" customFormat="false" ht="12.75" hidden="true" customHeight="false" outlineLevel="0" collapsed="false">
      <c r="A60" s="105" t="n">
        <v>38718</v>
      </c>
      <c r="B60" s="148" t="n">
        <v>31.2200099182129</v>
      </c>
      <c r="C60" s="148" t="n">
        <v>21.2425002288818</v>
      </c>
      <c r="D60" s="149" t="n">
        <v>28.6530055999756</v>
      </c>
      <c r="E60" s="149" t="n">
        <v>26.3620056152344</v>
      </c>
      <c r="G60" s="108" t="n">
        <f aca="false">V60*8</f>
        <v>248</v>
      </c>
      <c r="H60" s="108" t="n">
        <f aca="false">X60*16</f>
        <v>64</v>
      </c>
      <c r="I60" s="108" t="n">
        <f aca="false">(Y60+Z60)*16</f>
        <v>96</v>
      </c>
      <c r="J60" s="109"/>
      <c r="K60" s="150" t="n">
        <f aca="false">SUMPRODUCT(C60:E60,G60:I60)/SUM(G60:I60)</f>
        <v>23.6095219466266</v>
      </c>
      <c r="L60" s="111"/>
      <c r="M60" s="112" t="n">
        <f aca="false">G60/SUM($G60:$I60)</f>
        <v>0.607843137254902</v>
      </c>
      <c r="N60" s="112" t="n">
        <f aca="false">H60/SUM($G60:$I60)</f>
        <v>0.156862745098039</v>
      </c>
      <c r="O60" s="112" t="n">
        <f aca="false">I60/SUM($G60:$I60)</f>
        <v>0.235294117647059</v>
      </c>
      <c r="Q60" s="113" t="n">
        <f aca="false">K60/$B60</f>
        <v>0.756230443503268</v>
      </c>
      <c r="R60" s="114" t="n">
        <f aca="false">C60/$B60</f>
        <v>0.680412987841159</v>
      </c>
      <c r="S60" s="114" t="n">
        <f aca="false">D60/$B60</f>
        <v>0.917776953788225</v>
      </c>
      <c r="T60" s="114" t="n">
        <f aca="false">E60/$B60</f>
        <v>0.844394530440412</v>
      </c>
      <c r="V60" s="22" t="n">
        <v>31</v>
      </c>
      <c r="W60" s="109" t="n">
        <f aca="false">V60-SUM(X60:Z60)</f>
        <v>21</v>
      </c>
      <c r="X60" s="22" t="n">
        <v>4</v>
      </c>
      <c r="Y60" s="22" t="n">
        <v>5</v>
      </c>
      <c r="Z60" s="22" t="n">
        <v>1</v>
      </c>
    </row>
    <row r="61" customFormat="false" ht="12.75" hidden="true" customHeight="false" outlineLevel="0" collapsed="false">
      <c r="A61" s="105" t="n">
        <v>38749</v>
      </c>
      <c r="B61" s="148" t="n">
        <v>30.0700007629395</v>
      </c>
      <c r="C61" s="148" t="n">
        <v>21.2924994659424</v>
      </c>
      <c r="D61" s="149" t="n">
        <v>27.4030055999756</v>
      </c>
      <c r="E61" s="149" t="n">
        <v>25.6120056152344</v>
      </c>
      <c r="G61" s="108" t="n">
        <f aca="false">V61*8</f>
        <v>224</v>
      </c>
      <c r="H61" s="108" t="n">
        <f aca="false">X61*16</f>
        <v>64</v>
      </c>
      <c r="I61" s="108" t="n">
        <f aca="false">(Y61+Z61)*16</f>
        <v>64</v>
      </c>
      <c r="J61" s="109"/>
      <c r="K61" s="150" t="n">
        <f aca="false">SUMPRODUCT(C61:E61,G61:I61)/SUM(G61:I61)</f>
        <v>23.1888653356379</v>
      </c>
      <c r="L61" s="111"/>
      <c r="M61" s="112" t="n">
        <f aca="false">G61/SUM($G61:$I61)</f>
        <v>0.636363636363636</v>
      </c>
      <c r="N61" s="112" t="n">
        <f aca="false">H61/SUM($G61:$I61)</f>
        <v>0.181818181818182</v>
      </c>
      <c r="O61" s="112" t="n">
        <f aca="false">I61/SUM($G61:$I61)</f>
        <v>0.181818181818182</v>
      </c>
      <c r="Q61" s="113" t="n">
        <f aca="false">K61/$B61</f>
        <v>0.771162778426584</v>
      </c>
      <c r="R61" s="114" t="n">
        <f aca="false">C61/$B61</f>
        <v>0.708097736139231</v>
      </c>
      <c r="S61" s="114" t="n">
        <f aca="false">D61/$B61</f>
        <v>0.911307113558478</v>
      </c>
      <c r="T61" s="114" t="n">
        <f aca="false">E61/$B61</f>
        <v>0.851746091300422</v>
      </c>
      <c r="V61" s="22" t="n">
        <v>28</v>
      </c>
      <c r="W61" s="109" t="n">
        <f aca="false">V61-SUM(X61:Z61)</f>
        <v>20</v>
      </c>
      <c r="X61" s="22" t="n">
        <v>4</v>
      </c>
      <c r="Y61" s="22" t="n">
        <v>4</v>
      </c>
      <c r="Z61" s="22" t="n">
        <v>0</v>
      </c>
    </row>
    <row r="62" customFormat="false" ht="12.75" hidden="true" customHeight="false" outlineLevel="0" collapsed="false">
      <c r="A62" s="105" t="n">
        <v>38777</v>
      </c>
      <c r="B62" s="148" t="n">
        <v>28.5499907684326</v>
      </c>
      <c r="C62" s="148" t="n">
        <v>18.0625022888184</v>
      </c>
      <c r="D62" s="149" t="n">
        <v>25.9800033569336</v>
      </c>
      <c r="E62" s="149" t="n">
        <v>24.770002746582</v>
      </c>
      <c r="G62" s="108" t="n">
        <f aca="false">V62*8</f>
        <v>248</v>
      </c>
      <c r="H62" s="108" t="n">
        <f aca="false">X62*16</f>
        <v>64</v>
      </c>
      <c r="I62" s="108" t="n">
        <f aca="false">(Y62+Z62)*16</f>
        <v>64</v>
      </c>
      <c r="J62" s="109"/>
      <c r="K62" s="150" t="n">
        <f aca="false">SUMPRODUCT(C62:E62,G62:I62)/SUM(G62:I62)</f>
        <v>20.5518642506701</v>
      </c>
      <c r="L62" s="111"/>
      <c r="M62" s="112" t="n">
        <f aca="false">G62/SUM($G62:$I62)</f>
        <v>0.659574468085106</v>
      </c>
      <c r="N62" s="112" t="n">
        <f aca="false">H62/SUM($G62:$I62)</f>
        <v>0.170212765957447</v>
      </c>
      <c r="O62" s="112" t="n">
        <f aca="false">I62/SUM($G62:$I62)</f>
        <v>0.170212765957447</v>
      </c>
      <c r="Q62" s="113" t="n">
        <f aca="false">K62/$B62</f>
        <v>0.71985537289189</v>
      </c>
      <c r="R62" s="114" t="n">
        <f aca="false">C62/$B62</f>
        <v>0.632662281235826</v>
      </c>
      <c r="S62" s="114" t="n">
        <f aca="false">D62/$B62</f>
        <v>0.909982898686586</v>
      </c>
      <c r="T62" s="114" t="n">
        <f aca="false">E62/$B62</f>
        <v>0.867601077264443</v>
      </c>
      <c r="V62" s="22" t="n">
        <v>31</v>
      </c>
      <c r="W62" s="109" t="n">
        <f aca="false">V62-SUM(X62:Z62)</f>
        <v>23</v>
      </c>
      <c r="X62" s="22" t="n">
        <v>4</v>
      </c>
      <c r="Y62" s="22" t="n">
        <v>4</v>
      </c>
      <c r="Z62" s="22" t="n">
        <v>0</v>
      </c>
    </row>
    <row r="63" customFormat="false" ht="12.75" hidden="true" customHeight="false" outlineLevel="0" collapsed="false">
      <c r="A63" s="105" t="n">
        <v>38808</v>
      </c>
      <c r="B63" s="148" t="n">
        <v>29.749997253418</v>
      </c>
      <c r="C63" s="148" t="n">
        <v>17.6950019836426</v>
      </c>
      <c r="D63" s="149" t="n">
        <v>25.2485084533691</v>
      </c>
      <c r="E63" s="149" t="n">
        <v>23.7565101623535</v>
      </c>
      <c r="G63" s="108" t="n">
        <f aca="false">V63*8</f>
        <v>240</v>
      </c>
      <c r="H63" s="108" t="n">
        <f aca="false">X63*16</f>
        <v>80</v>
      </c>
      <c r="I63" s="108" t="n">
        <f aca="false">(Y63+Z63)*16</f>
        <v>80</v>
      </c>
      <c r="J63" s="109"/>
      <c r="K63" s="150" t="n">
        <f aca="false">SUMPRODUCT(C63:E63,G63:I63)/SUM(G63:I63)</f>
        <v>20.4180049133301</v>
      </c>
      <c r="L63" s="111"/>
      <c r="M63" s="112" t="n">
        <f aca="false">G63/SUM($G63:$I63)</f>
        <v>0.6</v>
      </c>
      <c r="N63" s="112" t="n">
        <f aca="false">H63/SUM($G63:$I63)</f>
        <v>0.2</v>
      </c>
      <c r="O63" s="112" t="n">
        <f aca="false">I63/SUM($G63:$I63)</f>
        <v>0.2</v>
      </c>
      <c r="Q63" s="113" t="n">
        <f aca="false">K63/$B63</f>
        <v>0.686319556247497</v>
      </c>
      <c r="R63" s="114" t="n">
        <f aca="false">C63/$B63</f>
        <v>0.594790037555705</v>
      </c>
      <c r="S63" s="114" t="n">
        <f aca="false">D63/$B63</f>
        <v>0.848689438129893</v>
      </c>
      <c r="T63" s="114" t="n">
        <f aca="false">E63/$B63</f>
        <v>0.79853823044048</v>
      </c>
      <c r="V63" s="22" t="n">
        <v>30</v>
      </c>
      <c r="W63" s="109" t="n">
        <f aca="false">V63-SUM(X63:Z63)</f>
        <v>20</v>
      </c>
      <c r="X63" s="22" t="n">
        <v>5</v>
      </c>
      <c r="Y63" s="22" t="n">
        <v>5</v>
      </c>
      <c r="Z63" s="22" t="n">
        <v>0</v>
      </c>
    </row>
    <row r="64" customFormat="false" ht="12.75" hidden="true" customHeight="false" outlineLevel="0" collapsed="false">
      <c r="A64" s="105" t="n">
        <v>38838</v>
      </c>
      <c r="B64" s="148" t="n">
        <v>31.3000155639648</v>
      </c>
      <c r="C64" s="148" t="n">
        <v>17.7950004577637</v>
      </c>
      <c r="D64" s="149" t="n">
        <v>26.4225063323975</v>
      </c>
      <c r="E64" s="149" t="n">
        <v>26.0525039672852</v>
      </c>
      <c r="G64" s="108" t="n">
        <f aca="false">V64*8</f>
        <v>248</v>
      </c>
      <c r="H64" s="108" t="n">
        <f aca="false">X64*16</f>
        <v>64</v>
      </c>
      <c r="I64" s="108" t="n">
        <f aca="false">(Y64+Z64)*16</f>
        <v>80</v>
      </c>
      <c r="J64" s="109"/>
      <c r="K64" s="150" t="n">
        <f aca="false">SUMPRODUCT(C64:E64,G64:I64)/SUM(G64:I64)</f>
        <v>20.8887776433205</v>
      </c>
      <c r="L64" s="111"/>
      <c r="M64" s="112" t="n">
        <f aca="false">G64/SUM($G64:$I64)</f>
        <v>0.63265306122449</v>
      </c>
      <c r="N64" s="112" t="n">
        <f aca="false">H64/SUM($G64:$I64)</f>
        <v>0.163265306122449</v>
      </c>
      <c r="O64" s="112" t="n">
        <f aca="false">I64/SUM($G64:$I64)</f>
        <v>0.204081632653061</v>
      </c>
      <c r="Q64" s="113" t="n">
        <f aca="false">K64/$B64</f>
        <v>0.667372755794071</v>
      </c>
      <c r="R64" s="114" t="n">
        <f aca="false">C64/$B64</f>
        <v>0.568530083360429</v>
      </c>
      <c r="S64" s="114" t="n">
        <f aca="false">D64/$B64</f>
        <v>0.844169111622335</v>
      </c>
      <c r="T64" s="114" t="n">
        <f aca="false">E64/$B64</f>
        <v>0.832347955675746</v>
      </c>
      <c r="V64" s="22" t="n">
        <v>31</v>
      </c>
      <c r="W64" s="109" t="n">
        <f aca="false">V64-SUM(X64:Z64)</f>
        <v>22</v>
      </c>
      <c r="X64" s="22" t="n">
        <v>4</v>
      </c>
      <c r="Y64" s="22" t="n">
        <v>4</v>
      </c>
      <c r="Z64" s="22" t="n">
        <v>1</v>
      </c>
    </row>
    <row r="65" customFormat="false" ht="12.75" hidden="true" customHeight="false" outlineLevel="0" collapsed="false">
      <c r="A65" s="105" t="n">
        <v>38869</v>
      </c>
      <c r="B65" s="148" t="n">
        <v>36.7500010681152</v>
      </c>
      <c r="C65" s="148" t="n">
        <v>19.6449970245361</v>
      </c>
      <c r="D65" s="149" t="n">
        <v>29.4400024414063</v>
      </c>
      <c r="E65" s="149" t="n">
        <v>29.5225032806396</v>
      </c>
      <c r="G65" s="108" t="n">
        <f aca="false">V65*8</f>
        <v>240</v>
      </c>
      <c r="H65" s="108" t="n">
        <f aca="false">X65*16</f>
        <v>64</v>
      </c>
      <c r="I65" s="108" t="n">
        <f aca="false">(Y65+Z65)*16</f>
        <v>64</v>
      </c>
      <c r="J65" s="109"/>
      <c r="K65" s="150" t="n">
        <f aca="false">SUMPRODUCT(C65:E65,G65:I65)/SUM(G65:I65)</f>
        <v>23.0663034024446</v>
      </c>
      <c r="L65" s="111"/>
      <c r="M65" s="112" t="n">
        <f aca="false">G65/SUM($G65:$I65)</f>
        <v>0.652173913043478</v>
      </c>
      <c r="N65" s="112" t="n">
        <f aca="false">H65/SUM($G65:$I65)</f>
        <v>0.173913043478261</v>
      </c>
      <c r="O65" s="112" t="n">
        <f aca="false">I65/SUM($G65:$I65)</f>
        <v>0.173913043478261</v>
      </c>
      <c r="Q65" s="113" t="n">
        <f aca="false">K65/$B65</f>
        <v>0.627654496109858</v>
      </c>
      <c r="R65" s="114" t="n">
        <f aca="false">C65/$B65</f>
        <v>0.53455772662767</v>
      </c>
      <c r="S65" s="114" t="n">
        <f aca="false">D65/$B65</f>
        <v>0.801088478523849</v>
      </c>
      <c r="T65" s="114" t="n">
        <f aca="false">E65/$B65</f>
        <v>0.803333399254068</v>
      </c>
      <c r="V65" s="22" t="n">
        <v>30</v>
      </c>
      <c r="W65" s="109" t="n">
        <f aca="false">V65-SUM(X65:Z65)</f>
        <v>22</v>
      </c>
      <c r="X65" s="22" t="n">
        <v>4</v>
      </c>
      <c r="Y65" s="22" t="n">
        <v>4</v>
      </c>
      <c r="Z65" s="22" t="n">
        <v>0</v>
      </c>
    </row>
    <row r="66" customFormat="false" ht="12.75" hidden="true" customHeight="false" outlineLevel="0" collapsed="false">
      <c r="A66" s="105" t="n">
        <v>38899</v>
      </c>
      <c r="B66" s="148" t="n">
        <v>43.6500025939941</v>
      </c>
      <c r="C66" s="148" t="n">
        <v>21.1424999237061</v>
      </c>
      <c r="D66" s="149" t="n">
        <v>36.1100120544434</v>
      </c>
      <c r="E66" s="149" t="n">
        <v>36.9400123596191</v>
      </c>
      <c r="G66" s="108" t="n">
        <f aca="false">V66*8</f>
        <v>248</v>
      </c>
      <c r="H66" s="108" t="n">
        <f aca="false">X66*16</f>
        <v>80</v>
      </c>
      <c r="I66" s="108" t="n">
        <f aca="false">(Y66+Z66)*16</f>
        <v>96</v>
      </c>
      <c r="J66" s="109"/>
      <c r="K66" s="150" t="n">
        <f aca="false">SUMPRODUCT(C66:E66,G66:I66)/SUM(G66:I66)</f>
        <v>27.5433540848066</v>
      </c>
      <c r="L66" s="111"/>
      <c r="M66" s="112" t="n">
        <f aca="false">G66/SUM($G66:$I66)</f>
        <v>0.584905660377359</v>
      </c>
      <c r="N66" s="112" t="n">
        <f aca="false">H66/SUM($G66:$I66)</f>
        <v>0.188679245283019</v>
      </c>
      <c r="O66" s="112" t="n">
        <f aca="false">I66/SUM($G66:$I66)</f>
        <v>0.226415094339623</v>
      </c>
      <c r="Q66" s="113" t="n">
        <f aca="false">K66/$B66</f>
        <v>0.631004637983603</v>
      </c>
      <c r="R66" s="114" t="n">
        <f aca="false">C66/$B66</f>
        <v>0.484364230636153</v>
      </c>
      <c r="S66" s="114" t="n">
        <f aca="false">D66/$B66</f>
        <v>0.827262540859775</v>
      </c>
      <c r="T66" s="114" t="n">
        <f aca="false">E66/$B66</f>
        <v>0.846277437901041</v>
      </c>
      <c r="V66" s="22" t="n">
        <v>31</v>
      </c>
      <c r="W66" s="109" t="n">
        <f aca="false">V66-SUM(X66:Z66)</f>
        <v>20</v>
      </c>
      <c r="X66" s="22" t="n">
        <v>5</v>
      </c>
      <c r="Y66" s="22" t="n">
        <v>5</v>
      </c>
      <c r="Z66" s="22" t="n">
        <v>1</v>
      </c>
    </row>
    <row r="67" customFormat="false" ht="12.75" hidden="true" customHeight="false" outlineLevel="0" collapsed="false">
      <c r="A67" s="105" t="n">
        <v>38930</v>
      </c>
      <c r="B67" s="148" t="n">
        <v>43.2499992370606</v>
      </c>
      <c r="C67" s="148" t="n">
        <v>21.1924983978271</v>
      </c>
      <c r="D67" s="149" t="n">
        <v>32.9600082397461</v>
      </c>
      <c r="E67" s="149" t="n">
        <v>34.2900085449219</v>
      </c>
      <c r="G67" s="108" t="n">
        <f aca="false">V67*8</f>
        <v>248</v>
      </c>
      <c r="H67" s="108" t="n">
        <f aca="false">X67*16</f>
        <v>64</v>
      </c>
      <c r="I67" s="108" t="n">
        <f aca="false">(Y67+Z67)*16</f>
        <v>64</v>
      </c>
      <c r="J67" s="109"/>
      <c r="K67" s="150" t="n">
        <f aca="false">SUMPRODUCT(C67:E67,G67:I67)/SUM(G67:I67)</f>
        <v>25.4248422257444</v>
      </c>
      <c r="L67" s="111"/>
      <c r="M67" s="112" t="n">
        <f aca="false">G67/SUM($G67:$I67)</f>
        <v>0.659574468085106</v>
      </c>
      <c r="N67" s="112" t="n">
        <f aca="false">H67/SUM($G67:$I67)</f>
        <v>0.170212765957447</v>
      </c>
      <c r="O67" s="112" t="n">
        <f aca="false">I67/SUM($G67:$I67)</f>
        <v>0.170212765957447</v>
      </c>
      <c r="Q67" s="113" t="n">
        <f aca="false">K67/$B67</f>
        <v>0.58785763408657</v>
      </c>
      <c r="R67" s="114" t="n">
        <f aca="false">C67/$B67</f>
        <v>0.489999971599247</v>
      </c>
      <c r="S67" s="114" t="n">
        <f aca="false">D67/$B67</f>
        <v>0.762081128813129</v>
      </c>
      <c r="T67" s="114" t="n">
        <f aca="false">E67/$B67</f>
        <v>0.792832581498384</v>
      </c>
      <c r="V67" s="22" t="n">
        <v>31</v>
      </c>
      <c r="W67" s="109" t="n">
        <f aca="false">V67-SUM(X67:Z67)</f>
        <v>23</v>
      </c>
      <c r="X67" s="22" t="n">
        <v>4</v>
      </c>
      <c r="Y67" s="22" t="n">
        <v>4</v>
      </c>
      <c r="Z67" s="22" t="n">
        <v>0</v>
      </c>
    </row>
    <row r="68" customFormat="false" ht="12.75" hidden="true" customHeight="false" outlineLevel="0" collapsed="false">
      <c r="A68" s="105" t="n">
        <v>38961</v>
      </c>
      <c r="B68" s="148" t="n">
        <v>30.4999992370605</v>
      </c>
      <c r="C68" s="148" t="n">
        <v>17.9425012588501</v>
      </c>
      <c r="D68" s="149" t="n">
        <v>24.2590026855469</v>
      </c>
      <c r="E68" s="149" t="n">
        <v>25.3360023498535</v>
      </c>
      <c r="G68" s="108" t="n">
        <f aca="false">V68*8</f>
        <v>240</v>
      </c>
      <c r="H68" s="108" t="n">
        <f aca="false">X68*16</f>
        <v>80</v>
      </c>
      <c r="I68" s="108" t="n">
        <f aca="false">(Y68+Z68)*16</f>
        <v>80</v>
      </c>
      <c r="J68" s="109"/>
      <c r="K68" s="150" t="n">
        <f aca="false">SUMPRODUCT(C68:E68,G68:I68)/SUM(G68:I68)</f>
        <v>20.6845017623901</v>
      </c>
      <c r="L68" s="111"/>
      <c r="M68" s="112" t="n">
        <f aca="false">G68/SUM($G68:$I68)</f>
        <v>0.6</v>
      </c>
      <c r="N68" s="112" t="n">
        <f aca="false">H68/SUM($G68:$I68)</f>
        <v>0.2</v>
      </c>
      <c r="O68" s="112" t="n">
        <f aca="false">I68/SUM($G68:$I68)</f>
        <v>0.2</v>
      </c>
      <c r="Q68" s="113" t="n">
        <f aca="false">K68/$B68</f>
        <v>0.678180402616417</v>
      </c>
      <c r="R68" s="114" t="n">
        <f aca="false">C68/$B68</f>
        <v>0.588278744513809</v>
      </c>
      <c r="S68" s="114" t="n">
        <f aca="false">D68/$B68</f>
        <v>0.795377157126934</v>
      </c>
      <c r="T68" s="114" t="n">
        <f aca="false">E68/$B68</f>
        <v>0.830688622413726</v>
      </c>
      <c r="V68" s="22" t="n">
        <v>30</v>
      </c>
      <c r="W68" s="109" t="n">
        <f aca="false">V68-SUM(X68:Z68)</f>
        <v>20</v>
      </c>
      <c r="X68" s="22" t="n">
        <v>5</v>
      </c>
      <c r="Y68" s="22" t="n">
        <v>4</v>
      </c>
      <c r="Z68" s="22" t="n">
        <v>1</v>
      </c>
    </row>
    <row r="69" customFormat="false" ht="12.75" hidden="true" customHeight="false" outlineLevel="0" collapsed="false">
      <c r="A69" s="105" t="n">
        <v>38991</v>
      </c>
      <c r="B69" s="148" t="n">
        <v>30.3499988555908</v>
      </c>
      <c r="C69" s="148" t="n">
        <v>17.5750009536743</v>
      </c>
      <c r="D69" s="149" t="n">
        <v>22.7010059356689</v>
      </c>
      <c r="E69" s="149" t="n">
        <v>22.9540042877197</v>
      </c>
      <c r="G69" s="108" t="n">
        <f aca="false">V69*8</f>
        <v>248</v>
      </c>
      <c r="H69" s="108" t="n">
        <f aca="false">X69*16</f>
        <v>64</v>
      </c>
      <c r="I69" s="108" t="n">
        <f aca="false">(Y69+Z69)*16</f>
        <v>80</v>
      </c>
      <c r="J69" s="109"/>
      <c r="K69" s="150" t="n">
        <f aca="false">SUMPRODUCT(C69:E69,G69:I69)/SUM(G69:I69)</f>
        <v>19.5096555087031</v>
      </c>
      <c r="L69" s="111"/>
      <c r="M69" s="112" t="n">
        <f aca="false">G69/SUM($G69:$I69)</f>
        <v>0.63265306122449</v>
      </c>
      <c r="N69" s="112" t="n">
        <f aca="false">H69/SUM($G69:$I69)</f>
        <v>0.163265306122449</v>
      </c>
      <c r="O69" s="112" t="n">
        <f aca="false">I69/SUM($G69:$I69)</f>
        <v>0.204081632653061</v>
      </c>
      <c r="Q69" s="113" t="n">
        <f aca="false">K69/$B69</f>
        <v>0.642822281527342</v>
      </c>
      <c r="R69" s="114" t="n">
        <f aca="false">C69/$B69</f>
        <v>0.579077483241381</v>
      </c>
      <c r="S69" s="114" t="n">
        <f aca="false">D69/$B69</f>
        <v>0.747973864634501</v>
      </c>
      <c r="T69" s="114" t="n">
        <f aca="false">E69/$B69</f>
        <v>0.756309889728096</v>
      </c>
      <c r="V69" s="22" t="n">
        <v>31</v>
      </c>
      <c r="W69" s="109" t="n">
        <f aca="false">V69-SUM(X69:Z69)</f>
        <v>22</v>
      </c>
      <c r="X69" s="22" t="n">
        <v>4</v>
      </c>
      <c r="Y69" s="22" t="n">
        <v>5</v>
      </c>
      <c r="Z69" s="22" t="n">
        <v>0</v>
      </c>
    </row>
    <row r="70" customFormat="false" ht="12.75" hidden="true" customHeight="false" outlineLevel="0" collapsed="false">
      <c r="A70" s="105" t="n">
        <v>39022</v>
      </c>
      <c r="B70" s="148" t="n">
        <v>28.8499988555908</v>
      </c>
      <c r="C70" s="148" t="n">
        <v>17.6749994277954</v>
      </c>
      <c r="D70" s="149" t="n">
        <v>22.9510059356689</v>
      </c>
      <c r="E70" s="149" t="n">
        <v>22.4540042877197</v>
      </c>
      <c r="G70" s="108" t="n">
        <f aca="false">V70*8</f>
        <v>240</v>
      </c>
      <c r="H70" s="108" t="n">
        <f aca="false">X70*16</f>
        <v>64</v>
      </c>
      <c r="I70" s="108" t="n">
        <f aca="false">(Y70+Z70)*16</f>
        <v>80</v>
      </c>
      <c r="J70" s="109"/>
      <c r="K70" s="150" t="n">
        <f aca="false">SUMPRODUCT(C70:E70,G70:I70)/SUM(G70:I70)</f>
        <v>19.5499598582586</v>
      </c>
      <c r="L70" s="111"/>
      <c r="M70" s="112" t="n">
        <f aca="false">G70/SUM($G70:$I70)</f>
        <v>0.625</v>
      </c>
      <c r="N70" s="112" t="n">
        <f aca="false">H70/SUM($G70:$I70)</f>
        <v>0.166666666666667</v>
      </c>
      <c r="O70" s="112" t="n">
        <f aca="false">I70/SUM($G70:$I70)</f>
        <v>0.208333333333333</v>
      </c>
      <c r="Q70" s="113" t="n">
        <f aca="false">K70/$B70</f>
        <v>0.677641616421416</v>
      </c>
      <c r="R70" s="114" t="n">
        <f aca="false">C70/$B70</f>
        <v>0.612651650915757</v>
      </c>
      <c r="S70" s="114" t="n">
        <f aca="false">D70/$B70</f>
        <v>0.795528833486289</v>
      </c>
      <c r="T70" s="114" t="n">
        <f aca="false">E70/$B70</f>
        <v>0.778301739286495</v>
      </c>
      <c r="V70" s="22" t="n">
        <v>30</v>
      </c>
      <c r="W70" s="109" t="n">
        <f aca="false">V70-SUM(X70:Z70)</f>
        <v>21</v>
      </c>
      <c r="X70" s="22" t="n">
        <v>4</v>
      </c>
      <c r="Y70" s="22" t="n">
        <v>4</v>
      </c>
      <c r="Z70" s="22" t="n">
        <v>1</v>
      </c>
    </row>
    <row r="71" customFormat="false" ht="12.75" hidden="true" customHeight="false" outlineLevel="0" collapsed="false">
      <c r="A71" s="105" t="n">
        <v>39052</v>
      </c>
      <c r="B71" s="148" t="n">
        <v>28.6500003814697</v>
      </c>
      <c r="C71" s="148" t="n">
        <v>19.5249969482422</v>
      </c>
      <c r="D71" s="149" t="n">
        <v>23.5160045623779</v>
      </c>
      <c r="E71" s="149" t="n">
        <v>23.1640056610107</v>
      </c>
      <c r="G71" s="108" t="n">
        <f aca="false">V71*8</f>
        <v>248</v>
      </c>
      <c r="H71" s="108" t="n">
        <f aca="false">X71*16</f>
        <v>80</v>
      </c>
      <c r="I71" s="108" t="n">
        <f aca="false">(Y71+Z71)*16</f>
        <v>96</v>
      </c>
      <c r="J71" s="109"/>
      <c r="K71" s="150" t="n">
        <f aca="false">SUMPRODUCT(C71:E71,G71:I71)/SUM(G71:I71)</f>
        <v>21.1019437538003</v>
      </c>
      <c r="L71" s="111"/>
      <c r="M71" s="112" t="n">
        <f aca="false">G71/SUM($G71:$I71)</f>
        <v>0.584905660377359</v>
      </c>
      <c r="N71" s="112" t="n">
        <f aca="false">H71/SUM($G71:$I71)</f>
        <v>0.188679245283019</v>
      </c>
      <c r="O71" s="112" t="n">
        <f aca="false">I71/SUM($G71:$I71)</f>
        <v>0.226415094339623</v>
      </c>
      <c r="Q71" s="113" t="n">
        <f aca="false">K71/$B71</f>
        <v>0.736542529592727</v>
      </c>
      <c r="R71" s="114" t="n">
        <f aca="false">C71/$B71</f>
        <v>0.681500757007689</v>
      </c>
      <c r="S71" s="114" t="n">
        <f aca="false">D71/$B71</f>
        <v>0.820802940637573</v>
      </c>
      <c r="T71" s="114" t="n">
        <f aca="false">E71/$B71</f>
        <v>0.808516766233371</v>
      </c>
      <c r="V71" s="22" t="n">
        <v>31</v>
      </c>
      <c r="W71" s="109" t="n">
        <f aca="false">V71-SUM(X71:Z71)</f>
        <v>20</v>
      </c>
      <c r="X71" s="22" t="n">
        <v>5</v>
      </c>
      <c r="Y71" s="22" t="n">
        <v>5</v>
      </c>
      <c r="Z71" s="22" t="n">
        <v>1</v>
      </c>
    </row>
    <row r="72" customFormat="false" ht="12.75" hidden="true" customHeight="false" outlineLevel="0" collapsed="false">
      <c r="A72" s="105" t="n">
        <v>39083</v>
      </c>
      <c r="B72" s="148" t="n">
        <v>32.2200099182129</v>
      </c>
      <c r="C72" s="148" t="n">
        <v>20.6424957275391</v>
      </c>
      <c r="D72" s="149" t="n">
        <v>28.9030055999756</v>
      </c>
      <c r="E72" s="149" t="n">
        <v>26.8620056152344</v>
      </c>
      <c r="G72" s="108" t="n">
        <f aca="false">V72*8</f>
        <v>248</v>
      </c>
      <c r="H72" s="108" t="n">
        <f aca="false">X72*16</f>
        <v>64</v>
      </c>
      <c r="I72" s="108" t="n">
        <f aca="false">(Y72+Z72)*16</f>
        <v>80</v>
      </c>
      <c r="J72" s="109"/>
      <c r="K72" s="150" t="n">
        <f aca="false">SUMPRODUCT(C72:E72,G72:I72)/SUM(G72:I72)</f>
        <v>23.2604381327726</v>
      </c>
      <c r="L72" s="111"/>
      <c r="M72" s="112" t="n">
        <f aca="false">G72/SUM($G72:$I72)</f>
        <v>0.63265306122449</v>
      </c>
      <c r="N72" s="112" t="n">
        <f aca="false">H72/SUM($G72:$I72)</f>
        <v>0.163265306122449</v>
      </c>
      <c r="O72" s="112" t="n">
        <f aca="false">I72/SUM($G72:$I72)</f>
        <v>0.204081632653061</v>
      </c>
      <c r="Q72" s="113" t="n">
        <f aca="false">K72/$B72</f>
        <v>0.721925231923169</v>
      </c>
      <c r="R72" s="114" t="n">
        <f aca="false">C72/$B72</f>
        <v>0.64067316490398</v>
      </c>
      <c r="S72" s="114" t="n">
        <f aca="false">D72/$B72</f>
        <v>0.897051418461473</v>
      </c>
      <c r="T72" s="114" t="n">
        <f aca="false">E72/$B72</f>
        <v>0.833705690452013</v>
      </c>
      <c r="V72" s="22" t="n">
        <v>31</v>
      </c>
      <c r="W72" s="109" t="n">
        <f aca="false">V72-SUM(X72:Z72)</f>
        <v>22</v>
      </c>
      <c r="X72" s="22" t="n">
        <v>4</v>
      </c>
      <c r="Y72" s="22" t="n">
        <v>4</v>
      </c>
      <c r="Z72" s="22" t="n">
        <v>1</v>
      </c>
    </row>
    <row r="73" customFormat="false" ht="12.75" hidden="true" customHeight="false" outlineLevel="0" collapsed="false">
      <c r="A73" s="105" t="n">
        <v>39114</v>
      </c>
      <c r="B73" s="148" t="n">
        <v>31.0700007629395</v>
      </c>
      <c r="C73" s="148" t="n">
        <v>21.1424976348877</v>
      </c>
      <c r="D73" s="149" t="n">
        <v>27.6530055999756</v>
      </c>
      <c r="E73" s="149" t="n">
        <v>26.1120056152344</v>
      </c>
      <c r="G73" s="108" t="n">
        <f aca="false">V73*8</f>
        <v>224</v>
      </c>
      <c r="H73" s="108" t="n">
        <f aca="false">X73*16</f>
        <v>64</v>
      </c>
      <c r="I73" s="108" t="n">
        <f aca="false">(Y73+Z73)*16</f>
        <v>64</v>
      </c>
      <c r="J73" s="109"/>
      <c r="K73" s="150" t="n">
        <f aca="false">SUMPRODUCT(C73:E73,G73:I73)/SUM(G73:I73)</f>
        <v>23.2297732613303</v>
      </c>
      <c r="L73" s="111"/>
      <c r="M73" s="112" t="n">
        <f aca="false">G73/SUM($G73:$I73)</f>
        <v>0.636363636363636</v>
      </c>
      <c r="N73" s="112" t="n">
        <f aca="false">H73/SUM($G73:$I73)</f>
        <v>0.181818181818182</v>
      </c>
      <c r="O73" s="112" t="n">
        <f aca="false">I73/SUM($G73:$I73)</f>
        <v>0.181818181818182</v>
      </c>
      <c r="Q73" s="113" t="n">
        <f aca="false">K73/$B73</f>
        <v>0.747659243350873</v>
      </c>
      <c r="R73" s="114" t="n">
        <f aca="false">C73/$B73</f>
        <v>0.680479469447154</v>
      </c>
      <c r="S73" s="114" t="n">
        <f aca="false">D73/$B73</f>
        <v>0.890022688153916</v>
      </c>
      <c r="T73" s="114" t="n">
        <f aca="false">E73/$B73</f>
        <v>0.840425007210846</v>
      </c>
      <c r="V73" s="22" t="n">
        <v>28</v>
      </c>
      <c r="W73" s="109" t="n">
        <f aca="false">V73-SUM(X73:Z73)</f>
        <v>20</v>
      </c>
      <c r="X73" s="22" t="n">
        <v>4</v>
      </c>
      <c r="Y73" s="22" t="n">
        <v>4</v>
      </c>
      <c r="Z73" s="22" t="n">
        <v>0</v>
      </c>
    </row>
    <row r="74" customFormat="false" ht="12.75" hidden="true" customHeight="false" outlineLevel="0" collapsed="false">
      <c r="A74" s="105" t="n">
        <v>39142</v>
      </c>
      <c r="B74" s="148" t="n">
        <v>29.5499907684326</v>
      </c>
      <c r="C74" s="148" t="n">
        <v>20.0924964904785</v>
      </c>
      <c r="D74" s="149" t="n">
        <v>26.2300033569336</v>
      </c>
      <c r="E74" s="149" t="n">
        <v>25.270002746582</v>
      </c>
      <c r="G74" s="108" t="n">
        <f aca="false">V74*8</f>
        <v>248</v>
      </c>
      <c r="H74" s="108" t="n">
        <f aca="false">X74*16</f>
        <v>80</v>
      </c>
      <c r="I74" s="108" t="n">
        <f aca="false">(Y74+Z74)*16</f>
        <v>64</v>
      </c>
      <c r="J74" s="109"/>
      <c r="K74" s="150" t="n">
        <f aca="false">SUMPRODUCT(C74:E74,G74:I74)/SUM(G74:I74)</f>
        <v>22.1903560560577</v>
      </c>
      <c r="L74" s="111"/>
      <c r="M74" s="112" t="n">
        <f aca="false">G74/SUM($G74:$I74)</f>
        <v>0.63265306122449</v>
      </c>
      <c r="N74" s="112" t="n">
        <f aca="false">H74/SUM($G74:$I74)</f>
        <v>0.204081632653061</v>
      </c>
      <c r="O74" s="112" t="n">
        <f aca="false">I74/SUM($G74:$I74)</f>
        <v>0.163265306122449</v>
      </c>
      <c r="Q74" s="113" t="n">
        <f aca="false">K74/$B74</f>
        <v>0.750942909930212</v>
      </c>
      <c r="R74" s="114" t="n">
        <f aca="false">C74/$B74</f>
        <v>0.67994933223271</v>
      </c>
      <c r="S74" s="114" t="n">
        <f aca="false">D74/$B74</f>
        <v>0.887648445053131</v>
      </c>
      <c r="T74" s="114" t="n">
        <f aca="false">E74/$B74</f>
        <v>0.855161104604379</v>
      </c>
      <c r="V74" s="22" t="n">
        <v>31</v>
      </c>
      <c r="W74" s="109" t="n">
        <f aca="false">V74-SUM(X74:Z74)</f>
        <v>22</v>
      </c>
      <c r="X74" s="22" t="n">
        <v>5</v>
      </c>
      <c r="Y74" s="22" t="n">
        <v>4</v>
      </c>
      <c r="Z74" s="22" t="n">
        <v>0</v>
      </c>
    </row>
    <row r="75" customFormat="false" ht="12.75" hidden="true" customHeight="false" outlineLevel="0" collapsed="false">
      <c r="A75" s="105" t="n">
        <v>39173</v>
      </c>
      <c r="B75" s="148" t="n">
        <v>30.749997253418</v>
      </c>
      <c r="C75" s="148" t="n">
        <v>19.792497253418</v>
      </c>
      <c r="D75" s="149" t="n">
        <v>25.4985084533691</v>
      </c>
      <c r="E75" s="149" t="n">
        <v>24.2565101623535</v>
      </c>
      <c r="G75" s="108" t="n">
        <f aca="false">V75*8</f>
        <v>240</v>
      </c>
      <c r="H75" s="108" t="n">
        <f aca="false">X75*16</f>
        <v>64</v>
      </c>
      <c r="I75" s="108" t="n">
        <f aca="false">(Y75+Z75)*16</f>
        <v>80</v>
      </c>
      <c r="J75" s="109"/>
      <c r="K75" s="150" t="n">
        <f aca="false">SUMPRODUCT(C75:E75,G75:I75)/SUM(G75:I75)</f>
        <v>21.6735018094381</v>
      </c>
      <c r="L75" s="111"/>
      <c r="M75" s="112" t="n">
        <f aca="false">G75/SUM($G75:$I75)</f>
        <v>0.625</v>
      </c>
      <c r="N75" s="112" t="n">
        <f aca="false">H75/SUM($G75:$I75)</f>
        <v>0.166666666666667</v>
      </c>
      <c r="O75" s="112" t="n">
        <f aca="false">I75/SUM($G75:$I75)</f>
        <v>0.208333333333333</v>
      </c>
      <c r="Q75" s="113" t="n">
        <f aca="false">K75/$B75</f>
        <v>0.704829390091376</v>
      </c>
      <c r="R75" s="114" t="n">
        <f aca="false">C75/$B75</f>
        <v>0.643658504757036</v>
      </c>
      <c r="S75" s="114" t="n">
        <f aca="false">D75/$B75</f>
        <v>0.829219861167139</v>
      </c>
      <c r="T75" s="114" t="n">
        <f aca="false">E75/$B75</f>
        <v>0.788829669233786</v>
      </c>
      <c r="V75" s="22" t="n">
        <v>30</v>
      </c>
      <c r="W75" s="109" t="n">
        <f aca="false">V75-SUM(X75:Z75)</f>
        <v>21</v>
      </c>
      <c r="X75" s="22" t="n">
        <v>4</v>
      </c>
      <c r="Y75" s="22" t="n">
        <v>5</v>
      </c>
      <c r="Z75" s="22" t="n">
        <v>0</v>
      </c>
    </row>
    <row r="76" customFormat="false" ht="12.75" hidden="true" customHeight="false" outlineLevel="0" collapsed="false">
      <c r="A76" s="105" t="n">
        <v>39203</v>
      </c>
      <c r="B76" s="148" t="n">
        <v>32.8000155639648</v>
      </c>
      <c r="C76" s="148" t="n">
        <v>19.3924976348877</v>
      </c>
      <c r="D76" s="149" t="n">
        <v>26.6725063323975</v>
      </c>
      <c r="E76" s="149" t="n">
        <v>26.8025039672852</v>
      </c>
      <c r="G76" s="108" t="n">
        <f aca="false">V76*8</f>
        <v>248</v>
      </c>
      <c r="H76" s="108" t="n">
        <f aca="false">X76*16</f>
        <v>64</v>
      </c>
      <c r="I76" s="108" t="n">
        <f aca="false">(Y76+Z76)*16</f>
        <v>80</v>
      </c>
      <c r="J76" s="109"/>
      <c r="K76" s="150" t="n">
        <f aca="false">SUMPRODUCT(C76:E76,G76:I76)/SUM(G76:I76)</f>
        <v>22.0933166737459</v>
      </c>
      <c r="L76" s="111"/>
      <c r="M76" s="112" t="n">
        <f aca="false">G76/SUM($G76:$I76)</f>
        <v>0.63265306122449</v>
      </c>
      <c r="N76" s="112" t="n">
        <f aca="false">H76/SUM($G76:$I76)</f>
        <v>0.163265306122449</v>
      </c>
      <c r="O76" s="112" t="n">
        <f aca="false">I76/SUM($G76:$I76)</f>
        <v>0.204081632653061</v>
      </c>
      <c r="Q76" s="113" t="n">
        <f aca="false">K76/$B76</f>
        <v>0.673576408238609</v>
      </c>
      <c r="R76" s="114" t="n">
        <f aca="false">C76/$B76</f>
        <v>0.591234403443178</v>
      </c>
      <c r="S76" s="114" t="n">
        <f aca="false">D76/$B76</f>
        <v>0.813185782804955</v>
      </c>
      <c r="T76" s="114" t="n">
        <f aca="false">E76/$B76</f>
        <v>0.81714912345137</v>
      </c>
      <c r="V76" s="22" t="n">
        <v>31</v>
      </c>
      <c r="W76" s="109" t="n">
        <f aca="false">V76-SUM(X76:Z76)</f>
        <v>22</v>
      </c>
      <c r="X76" s="22" t="n">
        <v>4</v>
      </c>
      <c r="Y76" s="22" t="n">
        <v>4</v>
      </c>
      <c r="Z76" s="22" t="n">
        <v>1</v>
      </c>
    </row>
    <row r="77" customFormat="false" ht="12.75" hidden="true" customHeight="false" outlineLevel="0" collapsed="false">
      <c r="A77" s="105" t="n">
        <v>39234</v>
      </c>
      <c r="B77" s="148" t="n">
        <v>38.2500010681152</v>
      </c>
      <c r="C77" s="148" t="n">
        <v>19.9924999237061</v>
      </c>
      <c r="D77" s="149" t="n">
        <v>29.6900024414063</v>
      </c>
      <c r="E77" s="149" t="n">
        <v>31.0225032806396</v>
      </c>
      <c r="G77" s="108" t="n">
        <f aca="false">V77*8</f>
        <v>240</v>
      </c>
      <c r="H77" s="108" t="n">
        <f aca="false">X77*16</f>
        <v>80</v>
      </c>
      <c r="I77" s="108" t="n">
        <f aca="false">(Y77+Z77)*16</f>
        <v>64</v>
      </c>
      <c r="J77" s="109"/>
      <c r="K77" s="150" t="n">
        <f aca="false">SUMPRODUCT(C77:E77,G77:I77)/SUM(G77:I77)</f>
        <v>23.8511468410492</v>
      </c>
      <c r="L77" s="111"/>
      <c r="M77" s="112" t="n">
        <f aca="false">G77/SUM($G77:$I77)</f>
        <v>0.625</v>
      </c>
      <c r="N77" s="112" t="n">
        <f aca="false">H77/SUM($G77:$I77)</f>
        <v>0.208333333333333</v>
      </c>
      <c r="O77" s="112" t="n">
        <f aca="false">I77/SUM($G77:$I77)</f>
        <v>0.166666666666667</v>
      </c>
      <c r="Q77" s="113" t="n">
        <f aca="false">K77/$B77</f>
        <v>0.623559377124599</v>
      </c>
      <c r="R77" s="114" t="n">
        <f aca="false">C77/$B77</f>
        <v>0.522679721971866</v>
      </c>
      <c r="S77" s="114" t="n">
        <f aca="false">D77/$B77</f>
        <v>0.776209192479095</v>
      </c>
      <c r="T77" s="114" t="n">
        <f aca="false">E77/$B77</f>
        <v>0.811045814754229</v>
      </c>
      <c r="V77" s="22" t="n">
        <v>30</v>
      </c>
      <c r="W77" s="109" t="n">
        <f aca="false">V77-SUM(X77:Z77)</f>
        <v>21</v>
      </c>
      <c r="X77" s="22" t="n">
        <v>5</v>
      </c>
      <c r="Y77" s="22" t="n">
        <v>4</v>
      </c>
      <c r="Z77" s="22" t="n">
        <v>0</v>
      </c>
    </row>
    <row r="78" customFormat="false" ht="12.75" hidden="true" customHeight="false" outlineLevel="0" collapsed="false">
      <c r="A78" s="105" t="n">
        <v>39264</v>
      </c>
      <c r="B78" s="148" t="n">
        <v>44.1500025939941</v>
      </c>
      <c r="C78" s="148" t="n">
        <v>21.4924999237061</v>
      </c>
      <c r="D78" s="149" t="n">
        <v>36.3600120544434</v>
      </c>
      <c r="E78" s="149" t="n">
        <v>37.6900123596191</v>
      </c>
      <c r="G78" s="108" t="n">
        <f aca="false">V78*8</f>
        <v>248</v>
      </c>
      <c r="H78" s="108" t="n">
        <f aca="false">X78*16</f>
        <v>64</v>
      </c>
      <c r="I78" s="108" t="n">
        <f aca="false">(Y78+Z78)*16</f>
        <v>96</v>
      </c>
      <c r="J78" s="109"/>
      <c r="K78" s="150" t="n">
        <f aca="false">SUMPRODUCT(C78:E78,G78:I78)/SUM(G78:I78)</f>
        <v>27.6358380859973</v>
      </c>
      <c r="L78" s="111"/>
      <c r="M78" s="112" t="n">
        <f aca="false">G78/SUM($G78:$I78)</f>
        <v>0.607843137254902</v>
      </c>
      <c r="N78" s="112" t="n">
        <f aca="false">H78/SUM($G78:$I78)</f>
        <v>0.156862745098039</v>
      </c>
      <c r="O78" s="112" t="n">
        <f aca="false">I78/SUM($G78:$I78)</f>
        <v>0.235294117647059</v>
      </c>
      <c r="Q78" s="113" t="n">
        <f aca="false">K78/$B78</f>
        <v>0.625953260753754</v>
      </c>
      <c r="R78" s="114" t="n">
        <f aca="false">C78/$B78</f>
        <v>0.486806311685919</v>
      </c>
      <c r="S78" s="114" t="n">
        <f aca="false">D78/$B78</f>
        <v>0.823556283536652</v>
      </c>
      <c r="T78" s="114" t="n">
        <f aca="false">E78/$B78</f>
        <v>0.853680863990396</v>
      </c>
      <c r="V78" s="22" t="n">
        <v>31</v>
      </c>
      <c r="W78" s="109" t="n">
        <f aca="false">V78-SUM(X78:Z78)</f>
        <v>21</v>
      </c>
      <c r="X78" s="22" t="n">
        <v>4</v>
      </c>
      <c r="Y78" s="22" t="n">
        <v>5</v>
      </c>
      <c r="Z78" s="22" t="n">
        <v>1</v>
      </c>
    </row>
    <row r="79" customFormat="false" ht="12.75" hidden="true" customHeight="false" outlineLevel="0" collapsed="false">
      <c r="A79" s="105" t="n">
        <v>39295</v>
      </c>
      <c r="B79" s="148" t="n">
        <v>43.7499992370606</v>
      </c>
      <c r="C79" s="148" t="n">
        <v>21.5424983978272</v>
      </c>
      <c r="D79" s="149" t="n">
        <v>33.2100082397461</v>
      </c>
      <c r="E79" s="149" t="n">
        <v>35.0400085449219</v>
      </c>
      <c r="G79" s="108" t="n">
        <f aca="false">V79*8</f>
        <v>248</v>
      </c>
      <c r="H79" s="108" t="n">
        <f aca="false">X79*16</f>
        <v>64</v>
      </c>
      <c r="I79" s="108" t="n">
        <f aca="false">(Y79+Z79)*16</f>
        <v>64</v>
      </c>
      <c r="J79" s="109"/>
      <c r="K79" s="150" t="n">
        <f aca="false">SUMPRODUCT(C79:E79,G79:I79)/SUM(G79:I79)</f>
        <v>25.8259060555316</v>
      </c>
      <c r="L79" s="111"/>
      <c r="M79" s="112" t="n">
        <f aca="false">G79/SUM($G79:$I79)</f>
        <v>0.659574468085106</v>
      </c>
      <c r="N79" s="112" t="n">
        <f aca="false">H79/SUM($G79:$I79)</f>
        <v>0.170212765957447</v>
      </c>
      <c r="O79" s="112" t="n">
        <f aca="false">I79/SUM($G79:$I79)</f>
        <v>0.170212765957447</v>
      </c>
      <c r="Q79" s="113" t="n">
        <f aca="false">K79/$B79</f>
        <v>0.590306434420564</v>
      </c>
      <c r="R79" s="114" t="n">
        <f aca="false">C79/$B79</f>
        <v>0.49239997196568</v>
      </c>
      <c r="S79" s="114" t="n">
        <f aca="false">D79/$B79</f>
        <v>0.759085915860176</v>
      </c>
      <c r="T79" s="114" t="n">
        <f aca="false">E79/$B79</f>
        <v>0.800914494993626</v>
      </c>
      <c r="V79" s="22" t="n">
        <v>31</v>
      </c>
      <c r="W79" s="109" t="n">
        <f aca="false">V79-SUM(X79:Z79)</f>
        <v>23</v>
      </c>
      <c r="X79" s="22" t="n">
        <v>4</v>
      </c>
      <c r="Y79" s="22" t="n">
        <v>4</v>
      </c>
      <c r="Z79" s="22" t="n">
        <v>0</v>
      </c>
    </row>
    <row r="80" customFormat="false" ht="12.75" hidden="true" customHeight="false" outlineLevel="0" collapsed="false">
      <c r="A80" s="105" t="n">
        <v>39326</v>
      </c>
      <c r="B80" s="148" t="n">
        <v>31.4999992370605</v>
      </c>
      <c r="C80" s="148" t="n">
        <v>18.2925012588501</v>
      </c>
      <c r="D80" s="149" t="n">
        <v>24.5090026855469</v>
      </c>
      <c r="E80" s="149" t="n">
        <v>26.0860023498535</v>
      </c>
      <c r="G80" s="108" t="n">
        <f aca="false">V80*8</f>
        <v>240</v>
      </c>
      <c r="H80" s="108" t="n">
        <f aca="false">X80*16</f>
        <v>80</v>
      </c>
      <c r="I80" s="108" t="n">
        <f aca="false">(Y80+Z80)*16</f>
        <v>96</v>
      </c>
      <c r="J80" s="109"/>
      <c r="K80" s="150" t="n">
        <f aca="false">SUMPRODUCT(C80:E80,G80:I80)/SUM(G80:I80)</f>
        <v>21.2864825542157</v>
      </c>
      <c r="L80" s="111"/>
      <c r="M80" s="112" t="n">
        <f aca="false">G80/SUM($G80:$I80)</f>
        <v>0.576923076923077</v>
      </c>
      <c r="N80" s="112" t="n">
        <f aca="false">H80/SUM($G80:$I80)</f>
        <v>0.192307692307692</v>
      </c>
      <c r="O80" s="112" t="n">
        <f aca="false">I80/SUM($G80:$I80)</f>
        <v>0.230769230769231</v>
      </c>
      <c r="Q80" s="113" t="n">
        <f aca="false">K80/$B80</f>
        <v>0.675761367294624</v>
      </c>
      <c r="R80" s="114" t="n">
        <f aca="false">C80/$B80</f>
        <v>0.580714339742857</v>
      </c>
      <c r="S80" s="114" t="n">
        <f aca="false">D80/$B80</f>
        <v>0.778063596163882</v>
      </c>
      <c r="T80" s="114" t="n">
        <f aca="false">E80/$B80</f>
        <v>0.828127078782995</v>
      </c>
      <c r="V80" s="22" t="n">
        <v>30</v>
      </c>
      <c r="W80" s="109" t="n">
        <f aca="false">V80-SUM(X80:Z80)</f>
        <v>19</v>
      </c>
      <c r="X80" s="22" t="n">
        <v>5</v>
      </c>
      <c r="Y80" s="22" t="n">
        <v>5</v>
      </c>
      <c r="Z80" s="22" t="n">
        <v>1</v>
      </c>
    </row>
    <row r="81" customFormat="false" ht="12.75" hidden="true" customHeight="false" outlineLevel="0" collapsed="false">
      <c r="A81" s="105" t="n">
        <v>39356</v>
      </c>
      <c r="B81" s="148" t="n">
        <v>31.3499988555908</v>
      </c>
      <c r="C81" s="148" t="n">
        <v>17.9250009536743</v>
      </c>
      <c r="D81" s="149" t="n">
        <v>22.9510059356689</v>
      </c>
      <c r="E81" s="149" t="n">
        <v>23.7040042877197</v>
      </c>
      <c r="G81" s="108" t="n">
        <f aca="false">V81*8</f>
        <v>248</v>
      </c>
      <c r="H81" s="108" t="n">
        <f aca="false">X81*16</f>
        <v>64</v>
      </c>
      <c r="I81" s="108" t="n">
        <f aca="false">(Y81+Z81)*16</f>
        <v>64</v>
      </c>
      <c r="J81" s="109"/>
      <c r="K81" s="150" t="n">
        <f aca="false">SUMPRODUCT(C81:E81,G81:I81)/SUM(G81:I81)</f>
        <v>19.7641513053407</v>
      </c>
      <c r="L81" s="111"/>
      <c r="M81" s="112" t="n">
        <f aca="false">G81/SUM($G81:$I81)</f>
        <v>0.659574468085106</v>
      </c>
      <c r="N81" s="112" t="n">
        <f aca="false">H81/SUM($G81:$I81)</f>
        <v>0.170212765957447</v>
      </c>
      <c r="O81" s="112" t="n">
        <f aca="false">I81/SUM($G81:$I81)</f>
        <v>0.170212765957447</v>
      </c>
      <c r="Q81" s="113" t="n">
        <f aca="false">K81/$B81</f>
        <v>0.63043547134982</v>
      </c>
      <c r="R81" s="114" t="n">
        <f aca="false">C81/$B81</f>
        <v>0.571770386220529</v>
      </c>
      <c r="S81" s="114" t="n">
        <f aca="false">D81/$B81</f>
        <v>0.732089530254511</v>
      </c>
      <c r="T81" s="114" t="n">
        <f aca="false">E81/$B81</f>
        <v>0.756108617321128</v>
      </c>
      <c r="V81" s="22" t="n">
        <v>31</v>
      </c>
      <c r="W81" s="109" t="n">
        <f aca="false">V81-SUM(X81:Z81)</f>
        <v>23</v>
      </c>
      <c r="X81" s="22" t="n">
        <v>4</v>
      </c>
      <c r="Y81" s="22" t="n">
        <v>4</v>
      </c>
      <c r="Z81" s="22" t="n">
        <v>0</v>
      </c>
    </row>
    <row r="82" customFormat="false" ht="12.75" hidden="true" customHeight="false" outlineLevel="0" collapsed="false">
      <c r="A82" s="105" t="n">
        <v>39387</v>
      </c>
      <c r="B82" s="148" t="n">
        <v>29.8499988555908</v>
      </c>
      <c r="C82" s="148" t="n">
        <v>18.0249994277954</v>
      </c>
      <c r="D82" s="149" t="n">
        <v>23.2010059356689</v>
      </c>
      <c r="E82" s="149" t="n">
        <v>23.2040042877197</v>
      </c>
      <c r="G82" s="108" t="n">
        <f aca="false">V82*8</f>
        <v>240</v>
      </c>
      <c r="H82" s="108" t="n">
        <f aca="false">X82*16</f>
        <v>64</v>
      </c>
      <c r="I82" s="108" t="n">
        <f aca="false">(Y82+Z82)*16</f>
        <v>80</v>
      </c>
      <c r="J82" s="109"/>
      <c r="K82" s="150" t="n">
        <f aca="false">SUMPRODUCT(C82:E82,G82:I82)/SUM(G82:I82)</f>
        <v>19.9666265249252</v>
      </c>
      <c r="L82" s="111"/>
      <c r="M82" s="112" t="n">
        <f aca="false">G82/SUM($G82:$I82)</f>
        <v>0.625</v>
      </c>
      <c r="N82" s="112" t="n">
        <f aca="false">H82/SUM($G82:$I82)</f>
        <v>0.166666666666667</v>
      </c>
      <c r="O82" s="112" t="n">
        <f aca="false">I82/SUM($G82:$I82)</f>
        <v>0.208333333333333</v>
      </c>
      <c r="Q82" s="113" t="n">
        <f aca="false">K82/$B82</f>
        <v>0.668898736697457</v>
      </c>
      <c r="R82" s="114" t="n">
        <f aca="false">C82/$B82</f>
        <v>0.603852600296478</v>
      </c>
      <c r="S82" s="114" t="n">
        <f aca="false">D82/$B82</f>
        <v>0.777253159972013</v>
      </c>
      <c r="T82" s="114" t="n">
        <f aca="false">E82/$B82</f>
        <v>0.777353607280748</v>
      </c>
      <c r="V82" s="22" t="n">
        <v>30</v>
      </c>
      <c r="W82" s="109" t="n">
        <f aca="false">V82-SUM(X82:Z82)</f>
        <v>21</v>
      </c>
      <c r="X82" s="22" t="n">
        <v>4</v>
      </c>
      <c r="Y82" s="22" t="n">
        <v>4</v>
      </c>
      <c r="Z82" s="22" t="n">
        <v>1</v>
      </c>
    </row>
    <row r="83" customFormat="false" ht="12.75" hidden="true" customHeight="false" outlineLevel="0" collapsed="false">
      <c r="A83" s="105" t="n">
        <v>39417</v>
      </c>
      <c r="B83" s="148" t="n">
        <v>29.6500003814697</v>
      </c>
      <c r="C83" s="148" t="n">
        <v>19.8749969482422</v>
      </c>
      <c r="D83" s="149" t="n">
        <v>23.7660045623779</v>
      </c>
      <c r="E83" s="149" t="n">
        <v>23.9140056610107</v>
      </c>
      <c r="G83" s="108" t="n">
        <f aca="false">V83*8</f>
        <v>248</v>
      </c>
      <c r="H83" s="108" t="n">
        <f aca="false">X83*16</f>
        <v>80</v>
      </c>
      <c r="I83" s="108" t="n">
        <f aca="false">(Y83+Z83)*16</f>
        <v>96</v>
      </c>
      <c r="J83" s="109"/>
      <c r="K83" s="150" t="n">
        <f aca="false">SUMPRODUCT(C83:E83,G83:I83)/SUM(G83:I83)</f>
        <v>21.5236418670078</v>
      </c>
      <c r="L83" s="111"/>
      <c r="M83" s="112" t="n">
        <f aca="false">G83/SUM($G83:$I83)</f>
        <v>0.584905660377359</v>
      </c>
      <c r="N83" s="112" t="n">
        <f aca="false">H83/SUM($G83:$I83)</f>
        <v>0.188679245283019</v>
      </c>
      <c r="O83" s="112" t="n">
        <f aca="false">I83/SUM($G83:$I83)</f>
        <v>0.226415094339623</v>
      </c>
      <c r="Q83" s="113" t="n">
        <f aca="false">K83/$B83</f>
        <v>0.725923831031699</v>
      </c>
      <c r="R83" s="114" t="n">
        <f aca="false">C83/$B83</f>
        <v>0.670320293171511</v>
      </c>
      <c r="S83" s="114" t="n">
        <f aca="false">D83/$B83</f>
        <v>0.801551576951442</v>
      </c>
      <c r="T83" s="114" t="n">
        <f aca="false">E83/$B83</f>
        <v>0.806543182237401</v>
      </c>
      <c r="V83" s="22" t="n">
        <v>31</v>
      </c>
      <c r="W83" s="109" t="n">
        <f aca="false">V83-SUM(X83:Z83)</f>
        <v>20</v>
      </c>
      <c r="X83" s="22" t="n">
        <v>5</v>
      </c>
      <c r="Y83" s="22" t="n">
        <v>5</v>
      </c>
      <c r="Z83" s="22" t="n">
        <v>1</v>
      </c>
    </row>
    <row r="84" customFormat="false" ht="12.75" hidden="true" customHeight="false" outlineLevel="0" collapsed="false">
      <c r="A84" s="105" t="n">
        <v>39448</v>
      </c>
      <c r="B84" s="148" t="n">
        <v>33.2200099182129</v>
      </c>
      <c r="C84" s="148" t="n">
        <v>21.1424957275391</v>
      </c>
      <c r="D84" s="149" t="n">
        <v>29.1530055999756</v>
      </c>
      <c r="E84" s="149" t="n">
        <v>27.3620056152344</v>
      </c>
      <c r="G84" s="108" t="n">
        <f aca="false">V84*8</f>
        <v>248</v>
      </c>
      <c r="H84" s="108" t="n">
        <f aca="false">X84*16</f>
        <v>64</v>
      </c>
      <c r="I84" s="108" t="n">
        <f aca="false">(Y84+Z84)*16</f>
        <v>80</v>
      </c>
      <c r="J84" s="109"/>
      <c r="K84" s="150" t="n">
        <f aca="false">SUMPRODUCT(C84:E84,G84:I84)/SUM(G84:I84)</f>
        <v>23.719621806242</v>
      </c>
      <c r="L84" s="111"/>
      <c r="M84" s="112" t="n">
        <f aca="false">G84/SUM($G84:$I84)</f>
        <v>0.63265306122449</v>
      </c>
      <c r="N84" s="112" t="n">
        <f aca="false">H84/SUM($G84:$I84)</f>
        <v>0.163265306122449</v>
      </c>
      <c r="O84" s="112" t="n">
        <f aca="false">I84/SUM($G84:$I84)</f>
        <v>0.204081632653061</v>
      </c>
      <c r="Q84" s="113" t="n">
        <f aca="false">K84/$B84</f>
        <v>0.714016096462323</v>
      </c>
      <c r="R84" s="114" t="n">
        <f aca="false">C84/$B84</f>
        <v>0.636438573606436</v>
      </c>
      <c r="S84" s="114" t="n">
        <f aca="false">D84/$B84</f>
        <v>0.877573657315269</v>
      </c>
      <c r="T84" s="114" t="n">
        <f aca="false">E84/$B84</f>
        <v>0.823660368633218</v>
      </c>
      <c r="V84" s="22" t="n">
        <v>31</v>
      </c>
      <c r="W84" s="109" t="n">
        <f aca="false">V84-SUM(X84:Z84)</f>
        <v>22</v>
      </c>
      <c r="X84" s="22" t="n">
        <v>4</v>
      </c>
      <c r="Y84" s="22" t="n">
        <v>4</v>
      </c>
      <c r="Z84" s="22" t="n">
        <v>1</v>
      </c>
    </row>
    <row r="85" customFormat="false" ht="12.75" hidden="true" customHeight="false" outlineLevel="0" collapsed="false">
      <c r="A85" s="105" t="n">
        <v>39479</v>
      </c>
      <c r="B85" s="148" t="n">
        <v>32.0700007629395</v>
      </c>
      <c r="C85" s="148" t="n">
        <v>21.6424976348877</v>
      </c>
      <c r="D85" s="149" t="n">
        <v>27.9030055999756</v>
      </c>
      <c r="E85" s="149" t="n">
        <v>26.6120056152344</v>
      </c>
      <c r="G85" s="108" t="n">
        <f aca="false">V85*8</f>
        <v>232</v>
      </c>
      <c r="H85" s="108" t="n">
        <f aca="false">X85*16</f>
        <v>64</v>
      </c>
      <c r="I85" s="108" t="n">
        <f aca="false">(Y85+Z85)*16</f>
        <v>64</v>
      </c>
      <c r="J85" s="109"/>
      <c r="K85" s="150" t="n">
        <f aca="false">SUMPRODUCT(C85:E85,G85:I85)/SUM(G85:I85)</f>
        <v>23.6389449140761</v>
      </c>
      <c r="L85" s="111"/>
      <c r="M85" s="112" t="n">
        <f aca="false">G85/SUM($G85:$I85)</f>
        <v>0.644444444444445</v>
      </c>
      <c r="N85" s="112" t="n">
        <f aca="false">H85/SUM($G85:$I85)</f>
        <v>0.177777777777778</v>
      </c>
      <c r="O85" s="112" t="n">
        <f aca="false">I85/SUM($G85:$I85)</f>
        <v>0.177777777777778</v>
      </c>
      <c r="Q85" s="113" t="n">
        <f aca="false">K85/$B85</f>
        <v>0.737104594690049</v>
      </c>
      <c r="R85" s="114" t="n">
        <f aca="false">C85/$B85</f>
        <v>0.674851796695249</v>
      </c>
      <c r="S85" s="114" t="n">
        <f aca="false">D85/$B85</f>
        <v>0.870065635677212</v>
      </c>
      <c r="T85" s="114" t="n">
        <f aca="false">E85/$B85</f>
        <v>0.829809946434039</v>
      </c>
      <c r="V85" s="22" t="n">
        <v>29</v>
      </c>
      <c r="W85" s="109" t="n">
        <f aca="false">V85-SUM(X85:Z85)</f>
        <v>21</v>
      </c>
      <c r="X85" s="22" t="n">
        <v>4</v>
      </c>
      <c r="Y85" s="22" t="n">
        <v>4</v>
      </c>
      <c r="Z85" s="22" t="n">
        <v>0</v>
      </c>
    </row>
    <row r="86" customFormat="false" ht="12.75" hidden="true" customHeight="false" outlineLevel="0" collapsed="false">
      <c r="A86" s="105" t="n">
        <v>39508</v>
      </c>
      <c r="B86" s="148" t="n">
        <v>30.5499907684326</v>
      </c>
      <c r="C86" s="148" t="n">
        <v>20.5924964904785</v>
      </c>
      <c r="D86" s="149" t="n">
        <v>26.4800033569336</v>
      </c>
      <c r="E86" s="149" t="n">
        <v>25.770002746582</v>
      </c>
      <c r="G86" s="108" t="n">
        <f aca="false">V86*8</f>
        <v>248</v>
      </c>
      <c r="H86" s="108" t="n">
        <f aca="false">X86*16</f>
        <v>80</v>
      </c>
      <c r="I86" s="108" t="n">
        <f aca="false">(Y86+Z86)*16</f>
        <v>80</v>
      </c>
      <c r="J86" s="109"/>
      <c r="K86" s="150" t="n">
        <f aca="false">SUMPRODUCT(C86:E86,G86:I86)/SUM(G86:I86)</f>
        <v>22.7621069066665</v>
      </c>
      <c r="L86" s="111"/>
      <c r="M86" s="112" t="n">
        <f aca="false">G86/SUM($G86:$I86)</f>
        <v>0.607843137254902</v>
      </c>
      <c r="N86" s="112" t="n">
        <f aca="false">H86/SUM($G86:$I86)</f>
        <v>0.196078431372549</v>
      </c>
      <c r="O86" s="112" t="n">
        <f aca="false">I86/SUM($G86:$I86)</f>
        <v>0.196078431372549</v>
      </c>
      <c r="Q86" s="113" t="n">
        <f aca="false">K86/$B86</f>
        <v>0.745077374301095</v>
      </c>
      <c r="R86" s="114" t="n">
        <f aca="false">C86/$B86</f>
        <v>0.674059008612101</v>
      </c>
      <c r="S86" s="114" t="n">
        <f aca="false">D86/$B86</f>
        <v>0.866776149218855</v>
      </c>
      <c r="T86" s="114" t="n">
        <f aca="false">E86/$B86</f>
        <v>0.843535533019219</v>
      </c>
      <c r="V86" s="22" t="n">
        <v>31</v>
      </c>
      <c r="W86" s="109" t="n">
        <f aca="false">V86-SUM(X86:Z86)</f>
        <v>21</v>
      </c>
      <c r="X86" s="22" t="n">
        <v>5</v>
      </c>
      <c r="Y86" s="22" t="n">
        <v>5</v>
      </c>
      <c r="Z86" s="22" t="n">
        <v>0</v>
      </c>
    </row>
    <row r="87" customFormat="false" ht="12.75" hidden="true" customHeight="false" outlineLevel="0" collapsed="false">
      <c r="A87" s="105" t="n">
        <v>39539</v>
      </c>
      <c r="B87" s="148" t="n">
        <v>31.749997253418</v>
      </c>
      <c r="C87" s="148" t="n">
        <v>20.292497253418</v>
      </c>
      <c r="D87" s="149" t="n">
        <v>25.7485084533691</v>
      </c>
      <c r="E87" s="149" t="n">
        <v>24.7565101623535</v>
      </c>
      <c r="G87" s="108" t="n">
        <f aca="false">V87*8</f>
        <v>240</v>
      </c>
      <c r="H87" s="108" t="n">
        <f aca="false">X87*16</f>
        <v>64</v>
      </c>
      <c r="I87" s="108" t="n">
        <f aca="false">(Y87+Z87)*16</f>
        <v>64</v>
      </c>
      <c r="J87" s="109"/>
      <c r="K87" s="150" t="n">
        <f aca="false">SUMPRODUCT(C87:E87,G87:I87)/SUM(G87:I87)</f>
        <v>22.0177188375722</v>
      </c>
      <c r="L87" s="111"/>
      <c r="M87" s="112" t="n">
        <f aca="false">G87/SUM($G87:$I87)</f>
        <v>0.652173913043478</v>
      </c>
      <c r="N87" s="112" t="n">
        <f aca="false">H87/SUM($G87:$I87)</f>
        <v>0.173913043478261</v>
      </c>
      <c r="O87" s="112" t="n">
        <f aca="false">I87/SUM($G87:$I87)</f>
        <v>0.173913043478261</v>
      </c>
      <c r="Q87" s="113" t="n">
        <f aca="false">K87/$B87</f>
        <v>0.693471519440901</v>
      </c>
      <c r="R87" s="114" t="n">
        <f aca="false">C87/$B87</f>
        <v>0.639133827050439</v>
      </c>
      <c r="S87" s="114" t="n">
        <f aca="false">D87/$B87</f>
        <v>0.810976714355377</v>
      </c>
      <c r="T87" s="114" t="n">
        <f aca="false">E87/$B87</f>
        <v>0.779732670990654</v>
      </c>
      <c r="V87" s="22" t="n">
        <v>30</v>
      </c>
      <c r="W87" s="109" t="n">
        <f aca="false">V87-SUM(X87:Z87)</f>
        <v>22</v>
      </c>
      <c r="X87" s="22" t="n">
        <v>4</v>
      </c>
      <c r="Y87" s="22" t="n">
        <v>4</v>
      </c>
      <c r="Z87" s="22" t="n">
        <v>0</v>
      </c>
    </row>
    <row r="88" customFormat="false" ht="12.75" hidden="true" customHeight="false" outlineLevel="0" collapsed="false">
      <c r="A88" s="105" t="n">
        <v>39569</v>
      </c>
      <c r="B88" s="148" t="n">
        <v>34.3000155639648</v>
      </c>
      <c r="C88" s="148" t="n">
        <v>19.8924976348877</v>
      </c>
      <c r="D88" s="149" t="n">
        <v>26.9225063323975</v>
      </c>
      <c r="E88" s="149" t="n">
        <v>27.5525039672852</v>
      </c>
      <c r="G88" s="108" t="n">
        <f aca="false">V88*8</f>
        <v>248</v>
      </c>
      <c r="H88" s="108" t="n">
        <f aca="false">X88*16</f>
        <v>80</v>
      </c>
      <c r="I88" s="108" t="n">
        <f aca="false">(Y88+Z88)*16</f>
        <v>80</v>
      </c>
      <c r="J88" s="109"/>
      <c r="K88" s="150" t="n">
        <f aca="false">SUMPRODUCT(C88:E88,G88:I88)/SUM(G88:I88)</f>
        <v>22.7728927387911</v>
      </c>
      <c r="L88" s="111"/>
      <c r="M88" s="112" t="n">
        <f aca="false">G88/SUM($G88:$I88)</f>
        <v>0.607843137254902</v>
      </c>
      <c r="N88" s="112" t="n">
        <f aca="false">H88/SUM($G88:$I88)</f>
        <v>0.196078431372549</v>
      </c>
      <c r="O88" s="112" t="n">
        <f aca="false">I88/SUM($G88:$I88)</f>
        <v>0.196078431372549</v>
      </c>
      <c r="Q88" s="113" t="n">
        <f aca="false">K88/$B88</f>
        <v>0.663932431643442</v>
      </c>
      <c r="R88" s="114" t="n">
        <f aca="false">C88/$B88</f>
        <v>0.579955936107111</v>
      </c>
      <c r="S88" s="114" t="n">
        <f aca="false">D88/$B88</f>
        <v>0.784912364899388</v>
      </c>
      <c r="T88" s="114" t="n">
        <f aca="false">E88/$B88</f>
        <v>0.803279634550121</v>
      </c>
      <c r="V88" s="22" t="n">
        <v>31</v>
      </c>
      <c r="W88" s="109" t="n">
        <f aca="false">V88-SUM(X88:Z88)</f>
        <v>21</v>
      </c>
      <c r="X88" s="22" t="n">
        <v>5</v>
      </c>
      <c r="Y88" s="22" t="n">
        <v>4</v>
      </c>
      <c r="Z88" s="22" t="n">
        <v>1</v>
      </c>
    </row>
    <row r="89" customFormat="false" ht="12.75" hidden="true" customHeight="false" outlineLevel="0" collapsed="false">
      <c r="A89" s="105" t="n">
        <v>39600</v>
      </c>
      <c r="B89" s="148" t="n">
        <v>39.7500010681152</v>
      </c>
      <c r="C89" s="148" t="n">
        <v>20.4924999237061</v>
      </c>
      <c r="D89" s="149" t="n">
        <v>29.9400024414063</v>
      </c>
      <c r="E89" s="149" t="n">
        <v>32.5225032806397</v>
      </c>
      <c r="G89" s="108" t="n">
        <f aca="false">V89*8</f>
        <v>240</v>
      </c>
      <c r="H89" s="108" t="n">
        <f aca="false">X89*16</f>
        <v>64</v>
      </c>
      <c r="I89" s="108" t="n">
        <f aca="false">(Y89+Z89)*16</f>
        <v>80</v>
      </c>
      <c r="J89" s="109"/>
      <c r="K89" s="150" t="n">
        <f aca="false">SUMPRODUCT(C89:E89,G89:I89)/SUM(G89:I89)</f>
        <v>24.5733343760173</v>
      </c>
      <c r="L89" s="111"/>
      <c r="M89" s="112" t="n">
        <f aca="false">G89/SUM($G89:$I89)</f>
        <v>0.625</v>
      </c>
      <c r="N89" s="112" t="n">
        <f aca="false">H89/SUM($G89:$I89)</f>
        <v>0.166666666666667</v>
      </c>
      <c r="O89" s="112" t="n">
        <f aca="false">I89/SUM($G89:$I89)</f>
        <v>0.208333333333333</v>
      </c>
      <c r="Q89" s="113" t="n">
        <f aca="false">K89/$B89</f>
        <v>0.618197074609095</v>
      </c>
      <c r="R89" s="114" t="n">
        <f aca="false">C89/$B89</f>
        <v>0.515534575422785</v>
      </c>
      <c r="S89" s="114" t="n">
        <f aca="false">D89/$B89</f>
        <v>0.753207588349528</v>
      </c>
      <c r="T89" s="114" t="n">
        <f aca="false">E89/$B89</f>
        <v>0.818176161175679</v>
      </c>
      <c r="V89" s="22" t="n">
        <v>30</v>
      </c>
      <c r="W89" s="109" t="n">
        <f aca="false">V89-SUM(X89:Z89)</f>
        <v>21</v>
      </c>
      <c r="X89" s="22" t="n">
        <v>4</v>
      </c>
      <c r="Y89" s="22" t="n">
        <v>5</v>
      </c>
      <c r="Z89" s="22" t="n">
        <v>0</v>
      </c>
    </row>
    <row r="90" customFormat="false" ht="12.75" hidden="true" customHeight="false" outlineLevel="0" collapsed="false">
      <c r="A90" s="105" t="n">
        <v>39630</v>
      </c>
      <c r="B90" s="148" t="n">
        <v>44.6500025939941</v>
      </c>
      <c r="C90" s="148" t="n">
        <v>21.9924999237061</v>
      </c>
      <c r="D90" s="149" t="n">
        <v>36.6100120544434</v>
      </c>
      <c r="E90" s="149" t="n">
        <v>38.4400123596191</v>
      </c>
      <c r="G90" s="108" t="n">
        <f aca="false">V90*8</f>
        <v>248</v>
      </c>
      <c r="H90" s="108" t="n">
        <f aca="false">X90*16</f>
        <v>64</v>
      </c>
      <c r="I90" s="108" t="n">
        <f aca="false">(Y90+Z90)*16</f>
        <v>80</v>
      </c>
      <c r="J90" s="109"/>
      <c r="K90" s="150" t="n">
        <f aca="false">SUMPRODUCT(C90:E90,G90:I90)/SUM(G90:I90)</f>
        <v>27.7356677074822</v>
      </c>
      <c r="L90" s="111"/>
      <c r="M90" s="112" t="n">
        <f aca="false">G90/SUM($G90:$I90)</f>
        <v>0.63265306122449</v>
      </c>
      <c r="N90" s="112" t="n">
        <f aca="false">H90/SUM($G90:$I90)</f>
        <v>0.163265306122449</v>
      </c>
      <c r="O90" s="112" t="n">
        <f aca="false">I90/SUM($G90:$I90)</f>
        <v>0.204081632653061</v>
      </c>
      <c r="Q90" s="113" t="n">
        <f aca="false">K90/$B90</f>
        <v>0.62117953182858</v>
      </c>
      <c r="R90" s="114" t="n">
        <f aca="false">C90/$B90</f>
        <v>0.492553161165197</v>
      </c>
      <c r="S90" s="114" t="n">
        <f aca="false">D90/$B90</f>
        <v>0.819933033091643</v>
      </c>
      <c r="T90" s="114" t="n">
        <f aca="false">E90/$B90</f>
        <v>0.860918479874617</v>
      </c>
      <c r="V90" s="22" t="n">
        <v>31</v>
      </c>
      <c r="W90" s="109" t="n">
        <f aca="false">V90-SUM(X90:Z90)</f>
        <v>22</v>
      </c>
      <c r="X90" s="22" t="n">
        <v>4</v>
      </c>
      <c r="Y90" s="22" t="n">
        <v>4</v>
      </c>
      <c r="Z90" s="22" t="n">
        <v>1</v>
      </c>
    </row>
    <row r="91" customFormat="false" ht="12.75" hidden="true" customHeight="false" outlineLevel="0" collapsed="false">
      <c r="A91" s="105" t="n">
        <v>39661</v>
      </c>
      <c r="B91" s="148" t="n">
        <v>44.2499992370606</v>
      </c>
      <c r="C91" s="148" t="n">
        <v>22.0424983978272</v>
      </c>
      <c r="D91" s="149" t="n">
        <v>33.4600082397461</v>
      </c>
      <c r="E91" s="149" t="n">
        <v>35.7900085449219</v>
      </c>
      <c r="G91" s="108" t="n">
        <f aca="false">V91*8</f>
        <v>248</v>
      </c>
      <c r="H91" s="108" t="n">
        <f aca="false">X91*16</f>
        <v>80</v>
      </c>
      <c r="I91" s="108" t="n">
        <f aca="false">(Y91+Z91)*16</f>
        <v>80</v>
      </c>
      <c r="J91" s="109"/>
      <c r="K91" s="150" t="n">
        <f aca="false">SUMPRODUCT(C91:E91,G91:I91)/SUM(G91:I91)</f>
        <v>26.9768160427318</v>
      </c>
      <c r="L91" s="111"/>
      <c r="M91" s="112" t="n">
        <f aca="false">G91/SUM($G91:$I91)</f>
        <v>0.607843137254902</v>
      </c>
      <c r="N91" s="112" t="n">
        <f aca="false">H91/SUM($G91:$I91)</f>
        <v>0.196078431372549</v>
      </c>
      <c r="O91" s="112" t="n">
        <f aca="false">I91/SUM($G91:$I91)</f>
        <v>0.196078431372549</v>
      </c>
      <c r="Q91" s="113" t="n">
        <f aca="false">K91/$B91</f>
        <v>0.609645570798971</v>
      </c>
      <c r="R91" s="114" t="n">
        <f aca="false">C91/$B91</f>
        <v>0.498135565601682</v>
      </c>
      <c r="S91" s="114" t="n">
        <f aca="false">D91/$B91</f>
        <v>0.756158391336704</v>
      </c>
      <c r="T91" s="114" t="n">
        <f aca="false">E91/$B91</f>
        <v>0.808813766372832</v>
      </c>
      <c r="V91" s="22" t="n">
        <v>31</v>
      </c>
      <c r="W91" s="109" t="n">
        <f aca="false">V91-SUM(X91:Z91)</f>
        <v>21</v>
      </c>
      <c r="X91" s="22" t="n">
        <v>5</v>
      </c>
      <c r="Y91" s="22" t="n">
        <v>5</v>
      </c>
      <c r="Z91" s="22" t="n">
        <v>0</v>
      </c>
    </row>
    <row r="92" customFormat="false" ht="12.75" hidden="true" customHeight="false" outlineLevel="0" collapsed="false">
      <c r="A92" s="105" t="n">
        <v>39692</v>
      </c>
      <c r="B92" s="148" t="n">
        <v>32.4999992370605</v>
      </c>
      <c r="C92" s="148" t="n">
        <v>18.7925012588501</v>
      </c>
      <c r="D92" s="149" t="n">
        <v>24.7590026855469</v>
      </c>
      <c r="E92" s="149" t="n">
        <v>26.8360023498535</v>
      </c>
      <c r="G92" s="108" t="n">
        <f aca="false">V92*8</f>
        <v>240</v>
      </c>
      <c r="H92" s="108" t="n">
        <f aca="false">X92*16</f>
        <v>64</v>
      </c>
      <c r="I92" s="108" t="n">
        <f aca="false">(Y92+Z92)*16</f>
        <v>80</v>
      </c>
      <c r="J92" s="109"/>
      <c r="K92" s="150" t="n">
        <f aca="false">SUMPRODUCT(C92:E92,G92:I92)/SUM(G92:I92)</f>
        <v>21.4626475572586</v>
      </c>
      <c r="L92" s="111"/>
      <c r="M92" s="112" t="n">
        <f aca="false">G92/SUM($G92:$I92)</f>
        <v>0.625</v>
      </c>
      <c r="N92" s="112" t="n">
        <f aca="false">H92/SUM($G92:$I92)</f>
        <v>0.166666666666667</v>
      </c>
      <c r="O92" s="112" t="n">
        <f aca="false">I92/SUM($G92:$I92)</f>
        <v>0.208333333333333</v>
      </c>
      <c r="Q92" s="113" t="n">
        <f aca="false">K92/$B92</f>
        <v>0.660389171110633</v>
      </c>
      <c r="R92" s="114" t="n">
        <f aca="false">C92/$B92</f>
        <v>0.578230821538622</v>
      </c>
      <c r="S92" s="114" t="n">
        <f aca="false">D92/$B92</f>
        <v>0.761815485131261</v>
      </c>
      <c r="T92" s="114" t="n">
        <f aca="false">E92/$B92</f>
        <v>0.825723168610163</v>
      </c>
      <c r="V92" s="22" t="n">
        <v>30</v>
      </c>
      <c r="W92" s="109" t="n">
        <f aca="false">V92-SUM(X92:Z92)</f>
        <v>21</v>
      </c>
      <c r="X92" s="22" t="n">
        <v>4</v>
      </c>
      <c r="Y92" s="22" t="n">
        <v>4</v>
      </c>
      <c r="Z92" s="22" t="n">
        <v>1</v>
      </c>
    </row>
    <row r="93" customFormat="false" ht="12.75" hidden="true" customHeight="false" outlineLevel="0" collapsed="false">
      <c r="A93" s="105" t="n">
        <v>39722</v>
      </c>
      <c r="B93" s="148" t="n">
        <v>32.3499988555908</v>
      </c>
      <c r="C93" s="148" t="n">
        <v>18.4250009536743</v>
      </c>
      <c r="D93" s="149" t="n">
        <v>23.2010059356689</v>
      </c>
      <c r="E93" s="149" t="n">
        <v>24.4540042877197</v>
      </c>
      <c r="G93" s="108" t="n">
        <f aca="false">V93*8</f>
        <v>248</v>
      </c>
      <c r="H93" s="108" t="n">
        <f aca="false">X93*16</f>
        <v>64</v>
      </c>
      <c r="I93" s="108" t="n">
        <f aca="false">(Y93+Z93)*16</f>
        <v>64</v>
      </c>
      <c r="J93" s="109"/>
      <c r="K93" s="150" t="n">
        <f aca="false">SUMPRODUCT(C93:E93,G93:I93)/SUM(G93:I93)</f>
        <v>20.2641513053407</v>
      </c>
      <c r="L93" s="111"/>
      <c r="M93" s="112" t="n">
        <f aca="false">G93/SUM($G93:$I93)</f>
        <v>0.659574468085106</v>
      </c>
      <c r="N93" s="112" t="n">
        <f aca="false">H93/SUM($G93:$I93)</f>
        <v>0.170212765957447</v>
      </c>
      <c r="O93" s="112" t="n">
        <f aca="false">I93/SUM($G93:$I93)</f>
        <v>0.170212765957447</v>
      </c>
      <c r="Q93" s="113" t="n">
        <f aca="false">K93/$B93</f>
        <v>0.626403462819245</v>
      </c>
      <c r="R93" s="114" t="n">
        <f aca="false">C93/$B93</f>
        <v>0.569551827062586</v>
      </c>
      <c r="S93" s="114" t="n">
        <f aca="false">D93/$B93</f>
        <v>0.717187225855474</v>
      </c>
      <c r="T93" s="114" t="n">
        <f aca="false">E93/$B93</f>
        <v>0.75591978834007</v>
      </c>
      <c r="V93" s="22" t="n">
        <v>31</v>
      </c>
      <c r="W93" s="109" t="n">
        <f aca="false">V93-SUM(X93:Z93)</f>
        <v>23</v>
      </c>
      <c r="X93" s="22" t="n">
        <v>4</v>
      </c>
      <c r="Y93" s="22" t="n">
        <v>4</v>
      </c>
      <c r="Z93" s="22" t="n">
        <v>0</v>
      </c>
    </row>
    <row r="94" customFormat="false" ht="12.75" hidden="true" customHeight="false" outlineLevel="0" collapsed="false">
      <c r="A94" s="105" t="n">
        <v>39753</v>
      </c>
      <c r="B94" s="148" t="n">
        <v>30.8499988555908</v>
      </c>
      <c r="C94" s="148" t="n">
        <v>18.5249994277954</v>
      </c>
      <c r="D94" s="149" t="n">
        <v>23.4510059356689</v>
      </c>
      <c r="E94" s="149" t="n">
        <v>23.9540042877197</v>
      </c>
      <c r="G94" s="108" t="n">
        <f aca="false">V94*8</f>
        <v>240</v>
      </c>
      <c r="H94" s="108" t="n">
        <f aca="false">X94*16</f>
        <v>80</v>
      </c>
      <c r="I94" s="108" t="n">
        <f aca="false">(Y94+Z94)*16</f>
        <v>96</v>
      </c>
      <c r="J94" s="109"/>
      <c r="K94" s="150" t="n">
        <f aca="false">SUMPRODUCT(C94:E94,G94:I94)/SUM(G94:I94)</f>
        <v>20.7251556469844</v>
      </c>
      <c r="L94" s="111"/>
      <c r="M94" s="112" t="n">
        <f aca="false">G94/SUM($G94:$I94)</f>
        <v>0.576923076923077</v>
      </c>
      <c r="N94" s="112" t="n">
        <f aca="false">H94/SUM($G94:$I94)</f>
        <v>0.192307692307692</v>
      </c>
      <c r="O94" s="112" t="n">
        <f aca="false">I94/SUM($G94:$I94)</f>
        <v>0.230769230769231</v>
      </c>
      <c r="Q94" s="113" t="n">
        <f aca="false">K94/$B94</f>
        <v>0.671804097756991</v>
      </c>
      <c r="R94" s="114" t="n">
        <f aca="false">C94/$B94</f>
        <v>0.600486227390514</v>
      </c>
      <c r="S94" s="114" t="n">
        <f aca="false">D94/$B94</f>
        <v>0.760162295157396</v>
      </c>
      <c r="T94" s="114" t="n">
        <f aca="false">E94/$B94</f>
        <v>0.776466942506179</v>
      </c>
      <c r="V94" s="22" t="n">
        <v>30</v>
      </c>
      <c r="W94" s="109" t="n">
        <f aca="false">V94-SUM(X94:Z94)</f>
        <v>19</v>
      </c>
      <c r="X94" s="22" t="n">
        <v>5</v>
      </c>
      <c r="Y94" s="22" t="n">
        <v>5</v>
      </c>
      <c r="Z94" s="22" t="n">
        <v>1</v>
      </c>
    </row>
    <row r="95" customFormat="false" ht="12.75" hidden="true" customHeight="false" outlineLevel="0" collapsed="false">
      <c r="A95" s="105" t="n">
        <v>39783</v>
      </c>
      <c r="B95" s="148" t="n">
        <v>30.6500003814697</v>
      </c>
      <c r="C95" s="148" t="n">
        <v>20.3749969482422</v>
      </c>
      <c r="D95" s="149" t="n">
        <v>24.0160045623779</v>
      </c>
      <c r="E95" s="149" t="n">
        <v>24.6640056610107</v>
      </c>
      <c r="G95" s="108" t="n">
        <f aca="false">V95*8</f>
        <v>248</v>
      </c>
      <c r="H95" s="108" t="n">
        <f aca="false">X95*16</f>
        <v>64</v>
      </c>
      <c r="I95" s="108" t="n">
        <f aca="false">(Y95+Z95)*16</f>
        <v>80</v>
      </c>
      <c r="J95" s="109"/>
      <c r="K95" s="150" t="n">
        <f aca="false">SUMPRODUCT(C95:E95,G95:I95)/SUM(G95:I95)</f>
        <v>21.8447550715232</v>
      </c>
      <c r="L95" s="111"/>
      <c r="M95" s="112" t="n">
        <f aca="false">G95/SUM($G95:$I95)</f>
        <v>0.63265306122449</v>
      </c>
      <c r="N95" s="112" t="n">
        <f aca="false">H95/SUM($G95:$I95)</f>
        <v>0.163265306122449</v>
      </c>
      <c r="O95" s="112" t="n">
        <f aca="false">I95/SUM($G95:$I95)</f>
        <v>0.204081632653061</v>
      </c>
      <c r="Q95" s="113" t="n">
        <f aca="false">K95/$B95</f>
        <v>0.712716306676788</v>
      </c>
      <c r="R95" s="114" t="n">
        <f aca="false">C95/$B95</f>
        <v>0.66476335055971</v>
      </c>
      <c r="S95" s="114" t="n">
        <f aca="false">D95/$B95</f>
        <v>0.783556419689229</v>
      </c>
      <c r="T95" s="114" t="n">
        <f aca="false">E95/$B95</f>
        <v>0.804698380229777</v>
      </c>
      <c r="V95" s="22" t="n">
        <v>31</v>
      </c>
      <c r="W95" s="109" t="n">
        <f aca="false">V95-SUM(X95:Z95)</f>
        <v>22</v>
      </c>
      <c r="X95" s="22" t="n">
        <v>4</v>
      </c>
      <c r="Y95" s="22" t="n">
        <v>4</v>
      </c>
      <c r="Z95" s="22" t="n">
        <v>1</v>
      </c>
    </row>
    <row r="96" customFormat="false" ht="12.75" hidden="true" customHeight="false" outlineLevel="0" collapsed="false">
      <c r="A96" s="105" t="n">
        <v>39814</v>
      </c>
      <c r="B96" s="148" t="n">
        <v>33.7200099182129</v>
      </c>
      <c r="C96" s="148" t="n">
        <v>21.6424957275391</v>
      </c>
      <c r="D96" s="149" t="n">
        <v>29.9030055999756</v>
      </c>
      <c r="E96" s="149" t="n">
        <v>27.8620056152344</v>
      </c>
      <c r="G96" s="108" t="n">
        <f aca="false">V96*8</f>
        <v>248</v>
      </c>
      <c r="H96" s="108" t="n">
        <f aca="false">X96*16</f>
        <v>80</v>
      </c>
      <c r="I96" s="108" t="n">
        <f aca="false">(Y96+Z96)*16</f>
        <v>80</v>
      </c>
      <c r="J96" s="109"/>
      <c r="K96" s="150" t="n">
        <f aca="false">SUMPRODUCT(C96:E96,G96:I96)/SUM(G96:I96)</f>
        <v>24.4817152883492</v>
      </c>
      <c r="L96" s="111"/>
      <c r="M96" s="112" t="n">
        <f aca="false">G96/SUM($G96:$I96)</f>
        <v>0.607843137254902</v>
      </c>
      <c r="N96" s="112" t="n">
        <f aca="false">H96/SUM($G96:$I96)</f>
        <v>0.196078431372549</v>
      </c>
      <c r="O96" s="112" t="n">
        <f aca="false">I96/SUM($G96:$I96)</f>
        <v>0.196078431372549</v>
      </c>
      <c r="Q96" s="113" t="n">
        <f aca="false">K96/$B96</f>
        <v>0.726029302711626</v>
      </c>
      <c r="R96" s="114" t="n">
        <f aca="false">C96/$B96</f>
        <v>0.641829459126271</v>
      </c>
      <c r="S96" s="114" t="n">
        <f aca="false">D96/$B96</f>
        <v>0.886802989456547</v>
      </c>
      <c r="T96" s="114" t="n">
        <f aca="false">E96/$B96</f>
        <v>0.826275131081309</v>
      </c>
      <c r="V96" s="22" t="n">
        <v>31</v>
      </c>
      <c r="W96" s="109" t="n">
        <f aca="false">V96-SUM(X96:Z96)</f>
        <v>21</v>
      </c>
      <c r="X96" s="22" t="n">
        <v>5</v>
      </c>
      <c r="Y96" s="22" t="n">
        <v>4</v>
      </c>
      <c r="Z96" s="22" t="n">
        <v>1</v>
      </c>
    </row>
    <row r="97" customFormat="false" ht="12.75" hidden="true" customHeight="false" outlineLevel="0" collapsed="false">
      <c r="A97" s="105" t="n">
        <v>39845</v>
      </c>
      <c r="B97" s="148" t="n">
        <v>32.5700007629395</v>
      </c>
      <c r="C97" s="148" t="n">
        <v>22.1424976348877</v>
      </c>
      <c r="D97" s="149" t="n">
        <v>28.6530055999756</v>
      </c>
      <c r="E97" s="149" t="n">
        <v>27.1120056152344</v>
      </c>
      <c r="G97" s="108" t="n">
        <f aca="false">V97*8</f>
        <v>224</v>
      </c>
      <c r="H97" s="108" t="n">
        <f aca="false">X97*16</f>
        <v>64</v>
      </c>
      <c r="I97" s="108" t="n">
        <f aca="false">(Y97+Z97)*16</f>
        <v>64</v>
      </c>
      <c r="J97" s="109"/>
      <c r="K97" s="150" t="n">
        <f aca="false">SUMPRODUCT(C97:E97,G97:I97)/SUM(G97:I97)</f>
        <v>24.2297732613303</v>
      </c>
      <c r="L97" s="111"/>
      <c r="M97" s="112" t="n">
        <f aca="false">G97/SUM($G97:$I97)</f>
        <v>0.636363636363636</v>
      </c>
      <c r="N97" s="112" t="n">
        <f aca="false">H97/SUM($G97:$I97)</f>
        <v>0.181818181818182</v>
      </c>
      <c r="O97" s="112" t="n">
        <f aca="false">I97/SUM($G97:$I97)</f>
        <v>0.181818181818182</v>
      </c>
      <c r="Q97" s="113" t="n">
        <f aca="false">K97/$B97</f>
        <v>0.743929158543366</v>
      </c>
      <c r="R97" s="114" t="n">
        <f aca="false">C97/$B97</f>
        <v>0.679843325643488</v>
      </c>
      <c r="S97" s="114" t="n">
        <f aca="false">D97/$B97</f>
        <v>0.87973610466043</v>
      </c>
      <c r="T97" s="114" t="n">
        <f aca="false">E97/$B97</f>
        <v>0.832422627575877</v>
      </c>
      <c r="V97" s="22" t="n">
        <v>28</v>
      </c>
      <c r="W97" s="109" t="n">
        <f aca="false">V97-SUM(X97:Z97)</f>
        <v>20</v>
      </c>
      <c r="X97" s="22" t="n">
        <v>4</v>
      </c>
      <c r="Y97" s="22" t="n">
        <v>4</v>
      </c>
      <c r="Z97" s="22" t="n">
        <v>0</v>
      </c>
    </row>
    <row r="98" customFormat="false" ht="12.75" hidden="true" customHeight="false" outlineLevel="0" collapsed="false">
      <c r="A98" s="105" t="n">
        <v>39873</v>
      </c>
      <c r="B98" s="148" t="n">
        <v>31.0499907684326</v>
      </c>
      <c r="C98" s="148" t="n">
        <v>21.0924964904785</v>
      </c>
      <c r="D98" s="149" t="n">
        <v>27.2300033569336</v>
      </c>
      <c r="E98" s="149" t="n">
        <v>26.270002746582</v>
      </c>
      <c r="G98" s="108" t="n">
        <f aca="false">V98*8</f>
        <v>248</v>
      </c>
      <c r="H98" s="108" t="n">
        <f aca="false">X98*16</f>
        <v>64</v>
      </c>
      <c r="I98" s="108" t="n">
        <f aca="false">(Y98+Z98)*16</f>
        <v>80</v>
      </c>
      <c r="J98" s="109"/>
      <c r="K98" s="150" t="n">
        <f aca="false">SUMPRODUCT(C98:E98,G98:I98)/SUM(G98:I98)</f>
        <v>23.151172357676</v>
      </c>
      <c r="L98" s="111"/>
      <c r="M98" s="112" t="n">
        <f aca="false">G98/SUM($G98:$I98)</f>
        <v>0.63265306122449</v>
      </c>
      <c r="N98" s="112" t="n">
        <f aca="false">H98/SUM($G98:$I98)</f>
        <v>0.163265306122449</v>
      </c>
      <c r="O98" s="112" t="n">
        <f aca="false">I98/SUM($G98:$I98)</f>
        <v>0.204081632653061</v>
      </c>
      <c r="Q98" s="113" t="n">
        <f aca="false">K98/$B98</f>
        <v>0.745609637385558</v>
      </c>
      <c r="R98" s="114" t="n">
        <f aca="false">C98/$B98</f>
        <v>0.679307657376906</v>
      </c>
      <c r="S98" s="114" t="n">
        <f aca="false">D98/$B98</f>
        <v>0.876972993647951</v>
      </c>
      <c r="T98" s="114" t="n">
        <f aca="false">E98/$B98</f>
        <v>0.846055090402467</v>
      </c>
      <c r="V98" s="22" t="n">
        <v>31</v>
      </c>
      <c r="W98" s="109" t="n">
        <f aca="false">V98-SUM(X98:Z98)</f>
        <v>22</v>
      </c>
      <c r="X98" s="22" t="n">
        <v>4</v>
      </c>
      <c r="Y98" s="22" t="n">
        <v>5</v>
      </c>
      <c r="Z98" s="22" t="n">
        <v>0</v>
      </c>
    </row>
    <row r="99" customFormat="false" ht="12.75" hidden="true" customHeight="false" outlineLevel="0" collapsed="false">
      <c r="A99" s="105" t="n">
        <v>39904</v>
      </c>
      <c r="B99" s="148" t="n">
        <v>32.249997253418</v>
      </c>
      <c r="C99" s="148" t="n">
        <v>20.792497253418</v>
      </c>
      <c r="D99" s="149" t="n">
        <v>26.4985084533691</v>
      </c>
      <c r="E99" s="149" t="n">
        <v>25.2565101623535</v>
      </c>
      <c r="G99" s="108" t="n">
        <f aca="false">V99*8</f>
        <v>240</v>
      </c>
      <c r="H99" s="108" t="n">
        <f aca="false">X99*16</f>
        <v>64</v>
      </c>
      <c r="I99" s="108" t="n">
        <f aca="false">(Y99+Z99)*16</f>
        <v>64</v>
      </c>
      <c r="J99" s="109"/>
      <c r="K99" s="150" t="n">
        <f aca="false">SUMPRODUCT(C99:E99,G99:I99)/SUM(G99:I99)</f>
        <v>22.5611970984417</v>
      </c>
      <c r="L99" s="111"/>
      <c r="M99" s="112" t="n">
        <f aca="false">G99/SUM($G99:$I99)</f>
        <v>0.652173913043478</v>
      </c>
      <c r="N99" s="112" t="n">
        <f aca="false">H99/SUM($G99:$I99)</f>
        <v>0.173913043478261</v>
      </c>
      <c r="O99" s="112" t="n">
        <f aca="false">I99/SUM($G99:$I99)</f>
        <v>0.173913043478261</v>
      </c>
      <c r="Q99" s="113" t="n">
        <f aca="false">K99/$B99</f>
        <v>0.699572062631746</v>
      </c>
      <c r="R99" s="114" t="n">
        <f aca="false">C99/$B99</f>
        <v>0.64472865191374</v>
      </c>
      <c r="S99" s="114" t="n">
        <f aca="false">D99/$B99</f>
        <v>0.82165924682554</v>
      </c>
      <c r="T99" s="114" t="n">
        <f aca="false">E99/$B99</f>
        <v>0.783147668630475</v>
      </c>
      <c r="V99" s="22" t="n">
        <v>30</v>
      </c>
      <c r="W99" s="109" t="n">
        <f aca="false">V99-SUM(X99:Z99)</f>
        <v>22</v>
      </c>
      <c r="X99" s="22" t="n">
        <v>4</v>
      </c>
      <c r="Y99" s="22" t="n">
        <v>4</v>
      </c>
      <c r="Z99" s="22" t="n">
        <v>0</v>
      </c>
    </row>
    <row r="100" customFormat="false" ht="12.75" hidden="true" customHeight="false" outlineLevel="0" collapsed="false">
      <c r="A100" s="105" t="n">
        <v>39934</v>
      </c>
      <c r="B100" s="148" t="n">
        <v>34.8000155639648</v>
      </c>
      <c r="C100" s="148" t="n">
        <v>20.3924976348877</v>
      </c>
      <c r="D100" s="149" t="n">
        <v>27.6725063323975</v>
      </c>
      <c r="E100" s="149" t="n">
        <v>28.3025039672852</v>
      </c>
      <c r="G100" s="108" t="n">
        <f aca="false">V100*8</f>
        <v>248</v>
      </c>
      <c r="H100" s="108" t="n">
        <f aca="false">X100*16</f>
        <v>80</v>
      </c>
      <c r="I100" s="108" t="n">
        <f aca="false">(Y100+Z100)*16</f>
        <v>96</v>
      </c>
      <c r="J100" s="109"/>
      <c r="K100" s="150" t="n">
        <f aca="false">SUMPRODUCT(C100:E100,G100:I100)/SUM(G100:I100)</f>
        <v>23.5570290115644</v>
      </c>
      <c r="L100" s="111"/>
      <c r="M100" s="112" t="n">
        <f aca="false">G100/SUM($G100:$I100)</f>
        <v>0.584905660377359</v>
      </c>
      <c r="N100" s="112" t="n">
        <f aca="false">H100/SUM($G100:$I100)</f>
        <v>0.188679245283019</v>
      </c>
      <c r="O100" s="112" t="n">
        <f aca="false">I100/SUM($G100:$I100)</f>
        <v>0.226415094339623</v>
      </c>
      <c r="Q100" s="113" t="n">
        <f aca="false">K100/$B100</f>
        <v>0.676925818273414</v>
      </c>
      <c r="R100" s="114" t="n">
        <f aca="false">C100/$B100</f>
        <v>0.585991049268494</v>
      </c>
      <c r="S100" s="114" t="n">
        <f aca="false">D100/$B100</f>
        <v>0.795186607935088</v>
      </c>
      <c r="T100" s="114" t="n">
        <f aca="false">E100/$B100</f>
        <v>0.813289980151394</v>
      </c>
      <c r="V100" s="22" t="n">
        <v>31</v>
      </c>
      <c r="W100" s="109" t="n">
        <f aca="false">V100-SUM(X100:Z100)</f>
        <v>20</v>
      </c>
      <c r="X100" s="22" t="n">
        <v>5</v>
      </c>
      <c r="Y100" s="22" t="n">
        <v>5</v>
      </c>
      <c r="Z100" s="22" t="n">
        <v>1</v>
      </c>
    </row>
    <row r="101" customFormat="false" ht="12.75" hidden="true" customHeight="false" outlineLevel="0" collapsed="false">
      <c r="A101" s="105" t="n">
        <v>39965</v>
      </c>
      <c r="B101" s="148" t="n">
        <v>40.2500010681152</v>
      </c>
      <c r="C101" s="148" t="n">
        <v>20.9924999237061</v>
      </c>
      <c r="D101" s="149" t="n">
        <v>30.9400024414063</v>
      </c>
      <c r="E101" s="149" t="n">
        <v>34.0225032806397</v>
      </c>
      <c r="G101" s="108" t="n">
        <f aca="false">V101*8</f>
        <v>240</v>
      </c>
      <c r="H101" s="108" t="n">
        <f aca="false">X101*16</f>
        <v>64</v>
      </c>
      <c r="I101" s="108" t="n">
        <f aca="false">(Y101+Z101)*16</f>
        <v>64</v>
      </c>
      <c r="J101" s="109"/>
      <c r="K101" s="150" t="n">
        <f aca="false">SUMPRODUCT(C101:E101,G101:I101)/SUM(G101:I101)</f>
        <v>24.9885879019032</v>
      </c>
      <c r="L101" s="111"/>
      <c r="M101" s="112" t="n">
        <f aca="false">G101/SUM($G101:$I101)</f>
        <v>0.652173913043478</v>
      </c>
      <c r="N101" s="112" t="n">
        <f aca="false">H101/SUM($G101:$I101)</f>
        <v>0.173913043478261</v>
      </c>
      <c r="O101" s="112" t="n">
        <f aca="false">I101/SUM($G101:$I101)</f>
        <v>0.173913043478261</v>
      </c>
      <c r="Q101" s="113" t="n">
        <f aca="false">K101/$B101</f>
        <v>0.620834465559763</v>
      </c>
      <c r="R101" s="114" t="n">
        <f aca="false">C101/$B101</f>
        <v>0.521552779295095</v>
      </c>
      <c r="S101" s="114" t="n">
        <f aca="false">D101/$B101</f>
        <v>0.768695692431073</v>
      </c>
      <c r="T101" s="114" t="n">
        <f aca="false">E101/$B101</f>
        <v>0.845279562180961</v>
      </c>
      <c r="V101" s="22" t="n">
        <v>30</v>
      </c>
      <c r="W101" s="109" t="n">
        <f aca="false">V101-SUM(X101:Z101)</f>
        <v>22</v>
      </c>
      <c r="X101" s="22" t="n">
        <v>4</v>
      </c>
      <c r="Y101" s="22" t="n">
        <v>4</v>
      </c>
      <c r="Z101" s="22" t="n">
        <v>0</v>
      </c>
    </row>
    <row r="102" customFormat="false" ht="12.75" hidden="true" customHeight="false" outlineLevel="0" collapsed="false">
      <c r="A102" s="105" t="n">
        <v>39995</v>
      </c>
      <c r="B102" s="148" t="n">
        <v>45.1500025939941</v>
      </c>
      <c r="C102" s="148" t="n">
        <v>22.4924999237061</v>
      </c>
      <c r="D102" s="149" t="n">
        <v>37.6100120544434</v>
      </c>
      <c r="E102" s="149" t="n">
        <v>39.1900123596191</v>
      </c>
      <c r="G102" s="108" t="n">
        <f aca="false">V102*8</f>
        <v>248</v>
      </c>
      <c r="H102" s="108" t="n">
        <f aca="false">X102*16</f>
        <v>48</v>
      </c>
      <c r="I102" s="108" t="n">
        <f aca="false">(Y102+Z102)*16</f>
        <v>80</v>
      </c>
      <c r="J102" s="109"/>
      <c r="K102" s="150" t="n">
        <f aca="false">SUMPRODUCT(C102:E102,G102:I102)/SUM(G102:I102)</f>
        <v>27.9750573097391</v>
      </c>
      <c r="L102" s="111"/>
      <c r="M102" s="112" t="n">
        <f aca="false">G102/SUM($G102:$I102)</f>
        <v>0.659574468085106</v>
      </c>
      <c r="N102" s="112" t="n">
        <f aca="false">H102/SUM($G102:$I102)</f>
        <v>0.127659574468085</v>
      </c>
      <c r="O102" s="112" t="n">
        <f aca="false">I102/SUM($G102:$I102)</f>
        <v>0.212765957446809</v>
      </c>
      <c r="Q102" s="113" t="n">
        <f aca="false">K102/$B102</f>
        <v>0.619602562624446</v>
      </c>
      <c r="R102" s="114" t="n">
        <f aca="false">C102/$B102</f>
        <v>0.498172727163874</v>
      </c>
      <c r="S102" s="114" t="n">
        <f aca="false">D102/$B102</f>
        <v>0.833001326548013</v>
      </c>
      <c r="T102" s="114" t="n">
        <f aca="false">E102/$B102</f>
        <v>0.867995794198076</v>
      </c>
      <c r="V102" s="22" t="n">
        <v>31</v>
      </c>
      <c r="W102" s="109" t="n">
        <f aca="false">V102-SUM(X102:Z102)</f>
        <v>23</v>
      </c>
      <c r="X102" s="22" t="n">
        <v>3</v>
      </c>
      <c r="Y102" s="22" t="n">
        <v>4</v>
      </c>
      <c r="Z102" s="22" t="n">
        <v>1</v>
      </c>
    </row>
    <row r="103" customFormat="false" ht="12.75" hidden="true" customHeight="false" outlineLevel="0" collapsed="false">
      <c r="A103" s="105" t="n">
        <v>40026</v>
      </c>
      <c r="B103" s="148" t="n">
        <v>44.7499992370606</v>
      </c>
      <c r="C103" s="148" t="n">
        <v>22.5424983978272</v>
      </c>
      <c r="D103" s="149" t="n">
        <v>34.4600082397461</v>
      </c>
      <c r="E103" s="149" t="n">
        <v>36.5400085449219</v>
      </c>
      <c r="G103" s="108" t="n">
        <f aca="false">V103*8</f>
        <v>248</v>
      </c>
      <c r="H103" s="108" t="n">
        <f aca="false">X103*16</f>
        <v>80</v>
      </c>
      <c r="I103" s="108" t="n">
        <f aca="false">(Y103+Z103)*16</f>
        <v>80</v>
      </c>
      <c r="J103" s="109"/>
      <c r="K103" s="150" t="n">
        <f aca="false">SUMPRODUCT(C103:E103,G103:I103)/SUM(G103:I103)</f>
        <v>27.6238748662612</v>
      </c>
      <c r="L103" s="111"/>
      <c r="M103" s="112" t="n">
        <f aca="false">G103/SUM($G103:$I103)</f>
        <v>0.607843137254902</v>
      </c>
      <c r="N103" s="112" t="n">
        <f aca="false">H103/SUM($G103:$I103)</f>
        <v>0.196078431372549</v>
      </c>
      <c r="O103" s="112" t="n">
        <f aca="false">I103/SUM($G103:$I103)</f>
        <v>0.196078431372549</v>
      </c>
      <c r="Q103" s="113" t="n">
        <f aca="false">K103/$B103</f>
        <v>0.617293303624997</v>
      </c>
      <c r="R103" s="114" t="n">
        <f aca="false">C103/$B103</f>
        <v>0.503742989545308</v>
      </c>
      <c r="S103" s="114" t="n">
        <f aca="false">D103/$B103</f>
        <v>0.770056063178821</v>
      </c>
      <c r="T103" s="114" t="n">
        <f aca="false">E103/$B103</f>
        <v>0.816536517718208</v>
      </c>
      <c r="V103" s="22" t="n">
        <v>31</v>
      </c>
      <c r="W103" s="109" t="n">
        <f aca="false">V103-SUM(X103:Z103)</f>
        <v>21</v>
      </c>
      <c r="X103" s="22" t="n">
        <v>5</v>
      </c>
      <c r="Y103" s="22" t="n">
        <v>5</v>
      </c>
      <c r="Z103" s="22" t="n">
        <v>0</v>
      </c>
    </row>
    <row r="104" customFormat="false" ht="12.75" hidden="true" customHeight="false" outlineLevel="0" collapsed="false">
      <c r="A104" s="105" t="n">
        <v>40057</v>
      </c>
      <c r="B104" s="148" t="n">
        <v>32.9999992370605</v>
      </c>
      <c r="C104" s="148" t="n">
        <v>19.2925012588501</v>
      </c>
      <c r="D104" s="149" t="n">
        <v>25.7590026855469</v>
      </c>
      <c r="E104" s="149" t="n">
        <v>27.5860023498535</v>
      </c>
      <c r="G104" s="108" t="n">
        <f aca="false">V104*8</f>
        <v>240</v>
      </c>
      <c r="H104" s="108" t="n">
        <f aca="false">X104*16</f>
        <v>64</v>
      </c>
      <c r="I104" s="108" t="n">
        <f aca="false">(Y104+Z104)*16</f>
        <v>80</v>
      </c>
      <c r="J104" s="109"/>
      <c r="K104" s="150" t="n">
        <f aca="false">SUMPRODUCT(C104:E104,G104:I104)/SUM(G104:I104)</f>
        <v>22.0980642239253</v>
      </c>
      <c r="L104" s="111"/>
      <c r="M104" s="112" t="n">
        <f aca="false">G104/SUM($G104:$I104)</f>
        <v>0.625</v>
      </c>
      <c r="N104" s="112" t="n">
        <f aca="false">H104/SUM($G104:$I104)</f>
        <v>0.166666666666667</v>
      </c>
      <c r="O104" s="112" t="n">
        <f aca="false">I104/SUM($G104:$I104)</f>
        <v>0.208333333333333</v>
      </c>
      <c r="Q104" s="113" t="n">
        <f aca="false">K104/$B104</f>
        <v>0.669638325297539</v>
      </c>
      <c r="R104" s="114" t="n">
        <f aca="false">C104/$B104</f>
        <v>0.584621263784265</v>
      </c>
      <c r="S104" s="114" t="n">
        <f aca="false">D104/$B104</f>
        <v>0.780575857002394</v>
      </c>
      <c r="T104" s="114" t="n">
        <f aca="false">E104/$B104</f>
        <v>0.835939484473477</v>
      </c>
      <c r="V104" s="22" t="n">
        <v>30</v>
      </c>
      <c r="W104" s="109" t="n">
        <f aca="false">V104-SUM(X104:Z104)</f>
        <v>21</v>
      </c>
      <c r="X104" s="22" t="n">
        <v>4</v>
      </c>
      <c r="Y104" s="22" t="n">
        <v>4</v>
      </c>
      <c r="Z104" s="22" t="n">
        <v>1</v>
      </c>
    </row>
    <row r="105" customFormat="false" ht="12.75" hidden="true" customHeight="false" outlineLevel="0" collapsed="false">
      <c r="A105" s="105" t="n">
        <v>40087</v>
      </c>
      <c r="B105" s="148" t="n">
        <v>32.8499988555908</v>
      </c>
      <c r="C105" s="148" t="n">
        <v>18.9250009536743</v>
      </c>
      <c r="D105" s="149" t="n">
        <v>24.2010059356689</v>
      </c>
      <c r="E105" s="149" t="n">
        <v>25.2040042877197</v>
      </c>
      <c r="G105" s="108" t="n">
        <f aca="false">V105*8</f>
        <v>248</v>
      </c>
      <c r="H105" s="108" t="n">
        <f aca="false">X105*16</f>
        <v>80</v>
      </c>
      <c r="I105" s="108" t="n">
        <f aca="false">(Y105+Z105)*16</f>
        <v>64</v>
      </c>
      <c r="J105" s="109"/>
      <c r="K105" s="150" t="n">
        <f aca="false">SUMPRODUCT(C105:E105,G105:I105)/SUM(G105:I105)</f>
        <v>21.0268800657623</v>
      </c>
      <c r="L105" s="111"/>
      <c r="M105" s="112" t="n">
        <f aca="false">G105/SUM($G105:$I105)</f>
        <v>0.63265306122449</v>
      </c>
      <c r="N105" s="112" t="n">
        <f aca="false">H105/SUM($G105:$I105)</f>
        <v>0.204081632653061</v>
      </c>
      <c r="O105" s="112" t="n">
        <f aca="false">I105/SUM($G105:$I105)</f>
        <v>0.163265306122449</v>
      </c>
      <c r="Q105" s="113" t="n">
        <f aca="false">K105/$B105</f>
        <v>0.640087695533775</v>
      </c>
      <c r="R105" s="114" t="n">
        <f aca="false">C105/$B105</f>
        <v>0.576103549862177</v>
      </c>
      <c r="S105" s="114" t="n">
        <f aca="false">D105/$B105</f>
        <v>0.73671253512236</v>
      </c>
      <c r="T105" s="114" t="n">
        <f aca="false">E105/$B105</f>
        <v>0.767245210525485</v>
      </c>
      <c r="V105" s="22" t="n">
        <v>31</v>
      </c>
      <c r="W105" s="109" t="n">
        <f aca="false">V105-SUM(X105:Z105)</f>
        <v>22</v>
      </c>
      <c r="X105" s="22" t="n">
        <v>5</v>
      </c>
      <c r="Y105" s="22" t="n">
        <v>4</v>
      </c>
      <c r="Z105" s="22" t="n">
        <v>0</v>
      </c>
    </row>
    <row r="106" customFormat="false" ht="12.75" hidden="true" customHeight="false" outlineLevel="0" collapsed="false">
      <c r="A106" s="105" t="n">
        <v>40118</v>
      </c>
      <c r="B106" s="148" t="n">
        <v>31.3499988555908</v>
      </c>
      <c r="C106" s="148" t="n">
        <v>19.0249994277954</v>
      </c>
      <c r="D106" s="149" t="n">
        <v>24.4510059356689</v>
      </c>
      <c r="E106" s="149" t="n">
        <v>24.7040042877197</v>
      </c>
      <c r="G106" s="108" t="n">
        <f aca="false">V106*8</f>
        <v>240</v>
      </c>
      <c r="H106" s="108" t="n">
        <f aca="false">X106*16</f>
        <v>64</v>
      </c>
      <c r="I106" s="108" t="n">
        <f aca="false">(Y106+Z106)*16</f>
        <v>96</v>
      </c>
      <c r="J106" s="109"/>
      <c r="K106" s="150" t="n">
        <f aca="false">SUMPRODUCT(C106:E106,G106:I106)/SUM(G106:I106)</f>
        <v>21.256121635437</v>
      </c>
      <c r="L106" s="111"/>
      <c r="M106" s="112" t="n">
        <f aca="false">G106/SUM($G106:$I106)</f>
        <v>0.6</v>
      </c>
      <c r="N106" s="112" t="n">
        <f aca="false">H106/SUM($G106:$I106)</f>
        <v>0.16</v>
      </c>
      <c r="O106" s="112" t="n">
        <f aca="false">I106/SUM($G106:$I106)</f>
        <v>0.24</v>
      </c>
      <c r="Q106" s="113" t="n">
        <f aca="false">K106/$B106</f>
        <v>0.67802623321775</v>
      </c>
      <c r="R106" s="114" t="n">
        <f aca="false">C106/$B106</f>
        <v>0.606858058127252</v>
      </c>
      <c r="S106" s="114" t="n">
        <f aca="false">D106/$B106</f>
        <v>0.779936421953281</v>
      </c>
      <c r="T106" s="114" t="n">
        <f aca="false">E106/$B106</f>
        <v>0.788006545120308</v>
      </c>
      <c r="V106" s="22" t="n">
        <v>30</v>
      </c>
      <c r="W106" s="109" t="n">
        <f aca="false">V106-SUM(X106:Z106)</f>
        <v>20</v>
      </c>
      <c r="X106" s="22" t="n">
        <v>4</v>
      </c>
      <c r="Y106" s="22" t="n">
        <v>5</v>
      </c>
      <c r="Z106" s="22" t="n">
        <v>1</v>
      </c>
    </row>
    <row r="107" customFormat="false" ht="12.75" hidden="true" customHeight="false" outlineLevel="0" collapsed="false">
      <c r="A107" s="105" t="n">
        <v>40148</v>
      </c>
      <c r="B107" s="148" t="n">
        <v>31.1500003814697</v>
      </c>
      <c r="C107" s="148" t="n">
        <v>20.8749969482422</v>
      </c>
      <c r="D107" s="149" t="n">
        <v>25.0160045623779</v>
      </c>
      <c r="E107" s="149" t="n">
        <v>25.4140056610107</v>
      </c>
      <c r="G107" s="108" t="n">
        <f aca="false">V107*8</f>
        <v>248</v>
      </c>
      <c r="H107" s="108" t="n">
        <f aca="false">X107*16</f>
        <v>64</v>
      </c>
      <c r="I107" s="108" t="n">
        <f aca="false">(Y107+Z107)*16</f>
        <v>80</v>
      </c>
      <c r="J107" s="109"/>
      <c r="K107" s="150" t="n">
        <f aca="false">SUMPRODUCT(C107:E107,G107:I107)/SUM(G107:I107)</f>
        <v>22.4774081327477</v>
      </c>
      <c r="L107" s="111"/>
      <c r="M107" s="112" t="n">
        <f aca="false">G107/SUM($G107:$I107)</f>
        <v>0.63265306122449</v>
      </c>
      <c r="N107" s="112" t="n">
        <f aca="false">H107/SUM($G107:$I107)</f>
        <v>0.163265306122449</v>
      </c>
      <c r="O107" s="112" t="n">
        <f aca="false">I107/SUM($G107:$I107)</f>
        <v>0.204081632653061</v>
      </c>
      <c r="Q107" s="113" t="n">
        <f aca="false">K107/$B107</f>
        <v>0.72158612704605</v>
      </c>
      <c r="R107" s="114" t="n">
        <f aca="false">C107/$B107</f>
        <v>0.670144356102806</v>
      </c>
      <c r="S107" s="114" t="n">
        <f aca="false">D107/$B107</f>
        <v>0.803081998588329</v>
      </c>
      <c r="T107" s="114" t="n">
        <f aca="false">E107/$B107</f>
        <v>0.815858919736284</v>
      </c>
      <c r="V107" s="22" t="n">
        <v>31</v>
      </c>
      <c r="W107" s="109" t="n">
        <f aca="false">V107-SUM(X107:Z107)</f>
        <v>22</v>
      </c>
      <c r="X107" s="22" t="n">
        <v>4</v>
      </c>
      <c r="Y107" s="22" t="n">
        <v>4</v>
      </c>
      <c r="Z107" s="22" t="n">
        <v>1</v>
      </c>
    </row>
    <row r="108" customFormat="false" ht="12.75" hidden="true" customHeight="false" outlineLevel="0" collapsed="false">
      <c r="A108" s="105" t="n">
        <v>40179</v>
      </c>
      <c r="B108" s="148" t="n">
        <v>34.2200099182129</v>
      </c>
      <c r="C108" s="148" t="n">
        <v>22.3924957275391</v>
      </c>
      <c r="D108" s="149" t="n">
        <v>30.6530055999756</v>
      </c>
      <c r="E108" s="149" t="n">
        <v>28.6120056152344</v>
      </c>
      <c r="G108" s="108" t="n">
        <f aca="false">V108*8</f>
        <v>248</v>
      </c>
      <c r="H108" s="108" t="n">
        <f aca="false">X108*16</f>
        <v>80</v>
      </c>
      <c r="I108" s="108" t="n">
        <f aca="false">(Y108+Z108)*16</f>
        <v>96</v>
      </c>
      <c r="J108" s="109"/>
      <c r="K108" s="150" t="n">
        <f aca="false">SUMPRODUCT(C108:E108,G108:I108)/SUM(G108:I108)</f>
        <v>25.3592734138921</v>
      </c>
      <c r="L108" s="111"/>
      <c r="M108" s="112" t="n">
        <f aca="false">G108/SUM($G108:$I108)</f>
        <v>0.584905660377359</v>
      </c>
      <c r="N108" s="112" t="n">
        <f aca="false">H108/SUM($G108:$I108)</f>
        <v>0.188679245283019</v>
      </c>
      <c r="O108" s="112" t="n">
        <f aca="false">I108/SUM($G108:$I108)</f>
        <v>0.226415094339623</v>
      </c>
      <c r="Q108" s="113" t="n">
        <f aca="false">K108/$B108</f>
        <v>0.741065635997818</v>
      </c>
      <c r="R108" s="114" t="n">
        <f aca="false">C108/$B108</f>
        <v>0.654368475668417</v>
      </c>
      <c r="S108" s="114" t="n">
        <f aca="false">D108/$B108</f>
        <v>0.895762615885776</v>
      </c>
      <c r="T108" s="114" t="n">
        <f aca="false">E108/$B108</f>
        <v>0.836119150275472</v>
      </c>
      <c r="V108" s="22" t="n">
        <v>31</v>
      </c>
      <c r="W108" s="109" t="n">
        <f aca="false">V108-SUM(X108:Z108)</f>
        <v>20</v>
      </c>
      <c r="X108" s="22" t="n">
        <v>5</v>
      </c>
      <c r="Y108" s="22" t="n">
        <v>5</v>
      </c>
      <c r="Z108" s="22" t="n">
        <v>1</v>
      </c>
    </row>
    <row r="109" customFormat="false" ht="12.75" hidden="true" customHeight="false" outlineLevel="0" collapsed="false">
      <c r="A109" s="105" t="n">
        <v>40210</v>
      </c>
      <c r="B109" s="148" t="n">
        <v>33.0700007629395</v>
      </c>
      <c r="C109" s="148" t="n">
        <v>22.8924976348877</v>
      </c>
      <c r="D109" s="149" t="n">
        <v>29.4030055999756</v>
      </c>
      <c r="E109" s="149" t="n">
        <v>27.8620056152344</v>
      </c>
      <c r="G109" s="108" t="n">
        <f aca="false">V109*8</f>
        <v>224</v>
      </c>
      <c r="H109" s="108" t="n">
        <f aca="false">X109*16</f>
        <v>64</v>
      </c>
      <c r="I109" s="108" t="n">
        <f aca="false">(Y109+Z109)*16</f>
        <v>64</v>
      </c>
      <c r="J109" s="109"/>
      <c r="K109" s="150" t="n">
        <f aca="false">SUMPRODUCT(C109:E109,G109:I109)/SUM(G109:I109)</f>
        <v>24.9797732613303</v>
      </c>
      <c r="L109" s="111"/>
      <c r="M109" s="112" t="n">
        <f aca="false">G109/SUM($G109:$I109)</f>
        <v>0.636363636363636</v>
      </c>
      <c r="N109" s="112" t="n">
        <f aca="false">H109/SUM($G109:$I109)</f>
        <v>0.181818181818182</v>
      </c>
      <c r="O109" s="112" t="n">
        <f aca="false">I109/SUM($G109:$I109)</f>
        <v>0.181818181818182</v>
      </c>
      <c r="Q109" s="113" t="n">
        <f aca="false">K109/$B109</f>
        <v>0.755360528728031</v>
      </c>
      <c r="R109" s="114" t="n">
        <f aca="false">C109/$B109</f>
        <v>0.692243637942175</v>
      </c>
      <c r="S109" s="114" t="n">
        <f aca="false">D109/$B109</f>
        <v>0.889114149429553</v>
      </c>
      <c r="T109" s="114" t="n">
        <f aca="false">E109/$B109</f>
        <v>0.842516025777008</v>
      </c>
      <c r="V109" s="22" t="n">
        <v>28</v>
      </c>
      <c r="W109" s="109" t="n">
        <f aca="false">V109-SUM(X109:Z109)</f>
        <v>20</v>
      </c>
      <c r="X109" s="22" t="n">
        <v>4</v>
      </c>
      <c r="Y109" s="22" t="n">
        <v>4</v>
      </c>
      <c r="Z109" s="22" t="n">
        <v>0</v>
      </c>
    </row>
    <row r="110" customFormat="false" ht="12.75" hidden="true" customHeight="false" outlineLevel="0" collapsed="false">
      <c r="A110" s="105" t="n">
        <v>40238</v>
      </c>
      <c r="B110" s="148" t="n">
        <v>31.5499907684326</v>
      </c>
      <c r="C110" s="148" t="n">
        <v>21.8424964904785</v>
      </c>
      <c r="D110" s="149" t="n">
        <v>27.9800033569336</v>
      </c>
      <c r="E110" s="149" t="n">
        <v>27.020002746582</v>
      </c>
      <c r="G110" s="108" t="n">
        <f aca="false">V110*8</f>
        <v>248</v>
      </c>
      <c r="H110" s="108" t="n">
        <f aca="false">X110*16</f>
        <v>64</v>
      </c>
      <c r="I110" s="108" t="n">
        <f aca="false">(Y110+Z110)*16</f>
        <v>64</v>
      </c>
      <c r="J110" s="109"/>
      <c r="K110" s="150" t="n">
        <f aca="false">SUMPRODUCT(C110:E110,G110:I110)/SUM(G110:I110)</f>
        <v>23.768456170914</v>
      </c>
      <c r="L110" s="111"/>
      <c r="M110" s="112" t="n">
        <f aca="false">G110/SUM($G110:$I110)</f>
        <v>0.659574468085106</v>
      </c>
      <c r="N110" s="112" t="n">
        <f aca="false">H110/SUM($G110:$I110)</f>
        <v>0.170212765957447</v>
      </c>
      <c r="O110" s="112" t="n">
        <f aca="false">I110/SUM($G110:$I110)</f>
        <v>0.170212765957447</v>
      </c>
      <c r="Q110" s="113" t="n">
        <f aca="false">K110/$B110</f>
        <v>0.75335857767336</v>
      </c>
      <c r="R110" s="114" t="n">
        <f aca="false">C110/$B110</f>
        <v>0.692313878973716</v>
      </c>
      <c r="S110" s="114" t="n">
        <f aca="false">D110/$B110</f>
        <v>0.886846641645583</v>
      </c>
      <c r="T110" s="114" t="n">
        <f aca="false">E110/$B110</f>
        <v>0.856418721162256</v>
      </c>
      <c r="V110" s="22" t="n">
        <v>31</v>
      </c>
      <c r="W110" s="109" t="n">
        <f aca="false">V110-SUM(X110:Z110)</f>
        <v>23</v>
      </c>
      <c r="X110" s="22" t="n">
        <v>4</v>
      </c>
      <c r="Y110" s="22" t="n">
        <v>4</v>
      </c>
      <c r="Z110" s="22" t="n">
        <v>0</v>
      </c>
    </row>
    <row r="111" customFormat="false" ht="12.75" hidden="true" customHeight="false" outlineLevel="0" collapsed="false">
      <c r="A111" s="105" t="n">
        <v>40269</v>
      </c>
      <c r="B111" s="148" t="n">
        <v>32.749997253418</v>
      </c>
      <c r="C111" s="148" t="n">
        <v>21.542497253418</v>
      </c>
      <c r="D111" s="149" t="n">
        <v>27.2485084533691</v>
      </c>
      <c r="E111" s="149" t="n">
        <v>26.0065101623535</v>
      </c>
      <c r="G111" s="108" t="n">
        <f aca="false">V111*8</f>
        <v>240</v>
      </c>
      <c r="H111" s="108" t="n">
        <f aca="false">X111*16</f>
        <v>64</v>
      </c>
      <c r="I111" s="108" t="n">
        <f aca="false">(Y111+Z111)*16</f>
        <v>64</v>
      </c>
      <c r="J111" s="109"/>
      <c r="K111" s="150" t="n">
        <f aca="false">SUMPRODUCT(C111:E111,G111:I111)/SUM(G111:I111)</f>
        <v>23.3111970984417</v>
      </c>
      <c r="L111" s="111"/>
      <c r="M111" s="112" t="n">
        <f aca="false">G111/SUM($G111:$I111)</f>
        <v>0.652173913043478</v>
      </c>
      <c r="N111" s="112" t="n">
        <f aca="false">H111/SUM($G111:$I111)</f>
        <v>0.173913043478261</v>
      </c>
      <c r="O111" s="112" t="n">
        <f aca="false">I111/SUM($G111:$I111)</f>
        <v>0.173913043478261</v>
      </c>
      <c r="Q111" s="113" t="n">
        <f aca="false">K111/$B111</f>
        <v>0.711792337509551</v>
      </c>
      <c r="R111" s="114" t="n">
        <f aca="false">C111/$B111</f>
        <v>0.657786230842193</v>
      </c>
      <c r="S111" s="114" t="n">
        <f aca="false">D111/$B111</f>
        <v>0.832015595070786</v>
      </c>
      <c r="T111" s="114" t="n">
        <f aca="false">E111/$B111</f>
        <v>0.794091979950909</v>
      </c>
      <c r="V111" s="22" t="n">
        <v>30</v>
      </c>
      <c r="W111" s="109" t="n">
        <f aca="false">V111-SUM(X111:Z111)</f>
        <v>22</v>
      </c>
      <c r="X111" s="22" t="n">
        <v>4</v>
      </c>
      <c r="Y111" s="22" t="n">
        <v>4</v>
      </c>
      <c r="Z111" s="22" t="n">
        <v>0</v>
      </c>
    </row>
    <row r="112" customFormat="false" ht="12.75" hidden="true" customHeight="false" outlineLevel="0" collapsed="false">
      <c r="A112" s="105" t="n">
        <v>40299</v>
      </c>
      <c r="B112" s="148" t="n">
        <v>35.3000155639648</v>
      </c>
      <c r="C112" s="148" t="n">
        <v>21.1424976348877</v>
      </c>
      <c r="D112" s="149" t="n">
        <v>28.4225063323975</v>
      </c>
      <c r="E112" s="149" t="n">
        <v>29.0525039672852</v>
      </c>
      <c r="G112" s="108" t="n">
        <f aca="false">V112*8</f>
        <v>248</v>
      </c>
      <c r="H112" s="108" t="n">
        <f aca="false">X112*16</f>
        <v>80</v>
      </c>
      <c r="I112" s="108" t="n">
        <f aca="false">(Y112+Z112)*16</f>
        <v>96</v>
      </c>
      <c r="J112" s="109"/>
      <c r="K112" s="150" t="n">
        <f aca="false">SUMPRODUCT(C112:E112,G112:I112)/SUM(G112:I112)</f>
        <v>24.3070290115644</v>
      </c>
      <c r="L112" s="111"/>
      <c r="M112" s="112" t="n">
        <f aca="false">G112/SUM($G112:$I112)</f>
        <v>0.584905660377359</v>
      </c>
      <c r="N112" s="112" t="n">
        <f aca="false">H112/SUM($G112:$I112)</f>
        <v>0.188679245283019</v>
      </c>
      <c r="O112" s="112" t="n">
        <f aca="false">I112/SUM($G112:$I112)</f>
        <v>0.226415094339623</v>
      </c>
      <c r="Q112" s="113" t="n">
        <f aca="false">K112/$B112</f>
        <v>0.688584087661924</v>
      </c>
      <c r="R112" s="114" t="n">
        <f aca="false">C112/$B112</f>
        <v>0.598937345978694</v>
      </c>
      <c r="S112" s="114" t="n">
        <f aca="false">D112/$B112</f>
        <v>0.805169796055611</v>
      </c>
      <c r="T112" s="114" t="n">
        <f aca="false">E112/$B112</f>
        <v>0.823016746682194</v>
      </c>
      <c r="V112" s="22" t="n">
        <v>31</v>
      </c>
      <c r="W112" s="109" t="n">
        <f aca="false">V112-SUM(X112:Z112)</f>
        <v>20</v>
      </c>
      <c r="X112" s="22" t="n">
        <v>5</v>
      </c>
      <c r="Y112" s="22" t="n">
        <v>5</v>
      </c>
      <c r="Z112" s="22" t="n">
        <v>1</v>
      </c>
    </row>
    <row r="113" customFormat="false" ht="12.75" hidden="true" customHeight="false" outlineLevel="0" collapsed="false">
      <c r="A113" s="105" t="n">
        <v>40330</v>
      </c>
      <c r="B113" s="148" t="n">
        <v>41.5000010681152</v>
      </c>
      <c r="C113" s="148" t="n">
        <v>21.7424999237061</v>
      </c>
      <c r="D113" s="149" t="n">
        <v>32.4400024414063</v>
      </c>
      <c r="E113" s="149" t="n">
        <v>35.5225032806397</v>
      </c>
      <c r="G113" s="108" t="n">
        <f aca="false">V113*8</f>
        <v>240</v>
      </c>
      <c r="H113" s="108" t="n">
        <f aca="false">X113*16</f>
        <v>64</v>
      </c>
      <c r="I113" s="108" t="n">
        <f aca="false">(Y113+Z113)*16</f>
        <v>64</v>
      </c>
      <c r="J113" s="109"/>
      <c r="K113" s="150" t="n">
        <f aca="false">SUMPRODUCT(C113:E113,G113:I113)/SUM(G113:I113)</f>
        <v>25.9994574671206</v>
      </c>
      <c r="L113" s="111"/>
      <c r="M113" s="112" t="n">
        <f aca="false">G113/SUM($G113:$I113)</f>
        <v>0.652173913043478</v>
      </c>
      <c r="N113" s="112" t="n">
        <f aca="false">H113/SUM($G113:$I113)</f>
        <v>0.173913043478261</v>
      </c>
      <c r="O113" s="112" t="n">
        <f aca="false">I113/SUM($G113:$I113)</f>
        <v>0.173913043478261</v>
      </c>
      <c r="Q113" s="113" t="n">
        <f aca="false">K113/$B113</f>
        <v>0.626492934890457</v>
      </c>
      <c r="R113" s="114" t="n">
        <f aca="false">C113/$B113</f>
        <v>0.523915647327802</v>
      </c>
      <c r="S113" s="114" t="n">
        <f aca="false">D113/$B113</f>
        <v>0.781686785698185</v>
      </c>
      <c r="T113" s="114" t="n">
        <f aca="false">E113/$B113</f>
        <v>0.855963912442688</v>
      </c>
      <c r="V113" s="22" t="n">
        <v>30</v>
      </c>
      <c r="W113" s="109" t="n">
        <f aca="false">V113-SUM(X113:Z113)</f>
        <v>22</v>
      </c>
      <c r="X113" s="22" t="n">
        <v>4</v>
      </c>
      <c r="Y113" s="22" t="n">
        <v>4</v>
      </c>
      <c r="Z113" s="22" t="n">
        <v>0</v>
      </c>
    </row>
    <row r="114" customFormat="false" ht="12.75" hidden="true" customHeight="false" outlineLevel="0" collapsed="false">
      <c r="A114" s="105" t="n">
        <v>40360</v>
      </c>
      <c r="B114" s="148" t="n">
        <v>47.1500025939941</v>
      </c>
      <c r="C114" s="148" t="n">
        <v>23.2424999237061</v>
      </c>
      <c r="D114" s="149" t="n">
        <v>38.1100120544434</v>
      </c>
      <c r="E114" s="149" t="n">
        <v>39.9400123596191</v>
      </c>
      <c r="G114" s="108" t="n">
        <f aca="false">V114*8</f>
        <v>248</v>
      </c>
      <c r="H114" s="108" t="n">
        <f aca="false">X114*16</f>
        <v>80</v>
      </c>
      <c r="I114" s="108" t="n">
        <f aca="false">(Y114+Z114)*16</f>
        <v>80</v>
      </c>
      <c r="J114" s="109"/>
      <c r="K114" s="150" t="n">
        <f aca="false">SUMPRODUCT(C114:E114,G114:I114)/SUM(G114:I114)</f>
        <v>29.4317204269708</v>
      </c>
      <c r="L114" s="111"/>
      <c r="M114" s="112" t="n">
        <f aca="false">G114/SUM($G114:$I114)</f>
        <v>0.607843137254902</v>
      </c>
      <c r="N114" s="112" t="n">
        <f aca="false">H114/SUM($G114:$I114)</f>
        <v>0.196078431372549</v>
      </c>
      <c r="O114" s="112" t="n">
        <f aca="false">I114/SUM($G114:$I114)</f>
        <v>0.196078431372549</v>
      </c>
      <c r="Q114" s="113" t="n">
        <f aca="false">K114/$B114</f>
        <v>0.624214608860271</v>
      </c>
      <c r="R114" s="114" t="n">
        <f aca="false">C114/$B114</f>
        <v>0.492948009438002</v>
      </c>
      <c r="S114" s="114" t="n">
        <f aca="false">D114/$B114</f>
        <v>0.808271685212966</v>
      </c>
      <c r="T114" s="114" t="n">
        <f aca="false">E114/$B114</f>
        <v>0.847083990716611</v>
      </c>
      <c r="V114" s="22" t="n">
        <v>31</v>
      </c>
      <c r="W114" s="109" t="n">
        <f aca="false">V114-SUM(X114:Z114)</f>
        <v>21</v>
      </c>
      <c r="X114" s="22" t="n">
        <v>5</v>
      </c>
      <c r="Y114" s="22" t="n">
        <v>4</v>
      </c>
      <c r="Z114" s="22" t="n">
        <v>1</v>
      </c>
    </row>
    <row r="115" customFormat="false" ht="12.75" hidden="true" customHeight="false" outlineLevel="0" collapsed="false">
      <c r="A115" s="105" t="n">
        <v>40391</v>
      </c>
      <c r="B115" s="148" t="n">
        <v>46.7499992370606</v>
      </c>
      <c r="C115" s="148" t="n">
        <v>23.2924983978272</v>
      </c>
      <c r="D115" s="149" t="n">
        <v>34.9600082397461</v>
      </c>
      <c r="E115" s="149" t="n">
        <v>37.2900085449219</v>
      </c>
      <c r="G115" s="108" t="n">
        <f aca="false">V115*8</f>
        <v>248</v>
      </c>
      <c r="H115" s="108" t="n">
        <f aca="false">X115*16</f>
        <v>64</v>
      </c>
      <c r="I115" s="108" t="n">
        <f aca="false">(Y115+Z115)*16</f>
        <v>80</v>
      </c>
      <c r="J115" s="109"/>
      <c r="K115" s="150" t="n">
        <f aca="false">SUMPRODUCT(C115:E115,G115:I115)/SUM(G115:I115)</f>
        <v>28.0540326877516</v>
      </c>
      <c r="L115" s="111"/>
      <c r="M115" s="112" t="n">
        <f aca="false">G115/SUM($G115:$I115)</f>
        <v>0.63265306122449</v>
      </c>
      <c r="N115" s="112" t="n">
        <f aca="false">H115/SUM($G115:$I115)</f>
        <v>0.163265306122449</v>
      </c>
      <c r="O115" s="112" t="n">
        <f aca="false">I115/SUM($G115:$I115)</f>
        <v>0.204081632653061</v>
      </c>
      <c r="Q115" s="113" t="n">
        <f aca="false">K115/$B115</f>
        <v>0.600086270493713</v>
      </c>
      <c r="R115" s="114" t="n">
        <f aca="false">C115/$B115</f>
        <v>0.498235267977551</v>
      </c>
      <c r="S115" s="114" t="n">
        <f aca="false">D115/$B115</f>
        <v>0.747807675086162</v>
      </c>
      <c r="T115" s="114" t="n">
        <f aca="false">E115/$B115</f>
        <v>0.797647254619859</v>
      </c>
      <c r="V115" s="22" t="n">
        <v>31</v>
      </c>
      <c r="W115" s="109" t="n">
        <f aca="false">V115-SUM(X115:Z115)</f>
        <v>22</v>
      </c>
      <c r="X115" s="22" t="n">
        <v>4</v>
      </c>
      <c r="Y115" s="22" t="n">
        <v>5</v>
      </c>
      <c r="Z115" s="22" t="n">
        <v>0</v>
      </c>
    </row>
    <row r="116" customFormat="false" ht="12.75" hidden="true" customHeight="false" outlineLevel="0" collapsed="false">
      <c r="A116" s="105" t="n">
        <v>40422</v>
      </c>
      <c r="B116" s="148" t="n">
        <v>33.4999992370605</v>
      </c>
      <c r="C116" s="148" t="n">
        <v>20.0425012588501</v>
      </c>
      <c r="D116" s="149" t="n">
        <v>26.5090026855469</v>
      </c>
      <c r="E116" s="149" t="n">
        <v>28.3360023498535</v>
      </c>
      <c r="G116" s="108" t="n">
        <f aca="false">V116*8</f>
        <v>240</v>
      </c>
      <c r="H116" s="108" t="n">
        <f aca="false">X116*16</f>
        <v>64</v>
      </c>
      <c r="I116" s="108" t="n">
        <f aca="false">(Y116+Z116)*16</f>
        <v>80</v>
      </c>
      <c r="J116" s="109"/>
      <c r="K116" s="150" t="n">
        <f aca="false">SUMPRODUCT(C116:E116,G116:I116)/SUM(G116:I116)</f>
        <v>22.8480642239253</v>
      </c>
      <c r="L116" s="111"/>
      <c r="M116" s="112" t="n">
        <f aca="false">G116/SUM($G116:$I116)</f>
        <v>0.625</v>
      </c>
      <c r="N116" s="112" t="n">
        <f aca="false">H116/SUM($G116:$I116)</f>
        <v>0.166666666666667</v>
      </c>
      <c r="O116" s="112" t="n">
        <f aca="false">I116/SUM($G116:$I116)</f>
        <v>0.208333333333333</v>
      </c>
      <c r="Q116" s="113" t="n">
        <f aca="false">K116/$B116</f>
        <v>0.682031783411171</v>
      </c>
      <c r="R116" s="114" t="n">
        <f aca="false">C116/$B116</f>
        <v>0.598283633292665</v>
      </c>
      <c r="S116" s="114" t="n">
        <f aca="false">D116/$B116</f>
        <v>0.791313531023021</v>
      </c>
      <c r="T116" s="114" t="n">
        <f aca="false">E116/$B116</f>
        <v>0.845850835677209</v>
      </c>
      <c r="V116" s="22" t="n">
        <v>30</v>
      </c>
      <c r="W116" s="109" t="n">
        <f aca="false">V116-SUM(X116:Z116)</f>
        <v>21</v>
      </c>
      <c r="X116" s="22" t="n">
        <v>4</v>
      </c>
      <c r="Y116" s="22" t="n">
        <v>4</v>
      </c>
      <c r="Z116" s="22" t="n">
        <v>1</v>
      </c>
    </row>
    <row r="117" customFormat="false" ht="12.75" hidden="true" customHeight="false" outlineLevel="0" collapsed="false">
      <c r="A117" s="105" t="n">
        <v>40452</v>
      </c>
      <c r="B117" s="148" t="n">
        <v>33.1999988555908</v>
      </c>
      <c r="C117" s="148" t="n">
        <v>19.6750009536743</v>
      </c>
      <c r="D117" s="149" t="n">
        <v>24.9510059356689</v>
      </c>
      <c r="E117" s="149" t="n">
        <v>25.9540042877197</v>
      </c>
      <c r="G117" s="108" t="n">
        <f aca="false">V117*8</f>
        <v>248</v>
      </c>
      <c r="H117" s="108" t="n">
        <f aca="false">X117*16</f>
        <v>80</v>
      </c>
      <c r="I117" s="108" t="n">
        <f aca="false">(Y117+Z117)*16</f>
        <v>80</v>
      </c>
      <c r="J117" s="109"/>
      <c r="K117" s="150" t="n">
        <f aca="false">SUMPRODUCT(C117:E117,G117:I117)/SUM(G117:I117)</f>
        <v>21.9406888587802</v>
      </c>
      <c r="L117" s="111"/>
      <c r="M117" s="112" t="n">
        <f aca="false">G117/SUM($G117:$I117)</f>
        <v>0.607843137254902</v>
      </c>
      <c r="N117" s="112" t="n">
        <f aca="false">H117/SUM($G117:$I117)</f>
        <v>0.196078431372549</v>
      </c>
      <c r="O117" s="112" t="n">
        <f aca="false">I117/SUM($G117:$I117)</f>
        <v>0.196078431372549</v>
      </c>
      <c r="Q117" s="113" t="n">
        <f aca="false">K117/$B117</f>
        <v>0.660864145032506</v>
      </c>
      <c r="R117" s="114" t="n">
        <f aca="false">C117/$B117</f>
        <v>0.592620531080563</v>
      </c>
      <c r="S117" s="114" t="n">
        <f aca="false">D117/$B117</f>
        <v>0.751536349269098</v>
      </c>
      <c r="T117" s="114" t="n">
        <f aca="false">E117/$B117</f>
        <v>0.781747144046938</v>
      </c>
      <c r="V117" s="22" t="n">
        <v>31</v>
      </c>
      <c r="W117" s="109" t="n">
        <f aca="false">V117-SUM(X117:Z117)</f>
        <v>21</v>
      </c>
      <c r="X117" s="22" t="n">
        <v>5</v>
      </c>
      <c r="Y117" s="22" t="n">
        <v>5</v>
      </c>
      <c r="Z117" s="22" t="n">
        <v>0</v>
      </c>
    </row>
    <row r="118" customFormat="false" ht="12.75" hidden="true" customHeight="false" outlineLevel="0" collapsed="false">
      <c r="A118" s="105" t="n">
        <v>40483</v>
      </c>
      <c r="B118" s="148" t="n">
        <v>31.6999988555908</v>
      </c>
      <c r="C118" s="148" t="n">
        <v>19.7749994277954</v>
      </c>
      <c r="D118" s="149" t="n">
        <v>25.2010059356689</v>
      </c>
      <c r="E118" s="149" t="n">
        <v>25.4540042877197</v>
      </c>
      <c r="G118" s="108" t="n">
        <f aca="false">V118*8</f>
        <v>240</v>
      </c>
      <c r="H118" s="108" t="n">
        <f aca="false">X118*16</f>
        <v>64</v>
      </c>
      <c r="I118" s="108" t="n">
        <f aca="false">(Y118+Z118)*16</f>
        <v>80</v>
      </c>
      <c r="J118" s="109"/>
      <c r="K118" s="150" t="n">
        <f aca="false">SUMPRODUCT(C118:E118,G118:I118)/SUM(G118:I118)</f>
        <v>21.8624598582586</v>
      </c>
      <c r="L118" s="111"/>
      <c r="M118" s="112" t="n">
        <f aca="false">G118/SUM($G118:$I118)</f>
        <v>0.625</v>
      </c>
      <c r="N118" s="112" t="n">
        <f aca="false">H118/SUM($G118:$I118)</f>
        <v>0.166666666666667</v>
      </c>
      <c r="O118" s="112" t="n">
        <f aca="false">I118/SUM($G118:$I118)</f>
        <v>0.208333333333333</v>
      </c>
      <c r="Q118" s="113" t="n">
        <f aca="false">K118/$B118</f>
        <v>0.689667528312947</v>
      </c>
      <c r="R118" s="114" t="n">
        <f aca="false">C118/$B118</f>
        <v>0.623817039170264</v>
      </c>
      <c r="S118" s="114" t="n">
        <f aca="false">D118/$B118</f>
        <v>0.794984443074336</v>
      </c>
      <c r="T118" s="114" t="n">
        <f aca="false">E118/$B118</f>
        <v>0.802965463931886</v>
      </c>
      <c r="V118" s="22" t="n">
        <v>30</v>
      </c>
      <c r="W118" s="109" t="n">
        <f aca="false">V118-SUM(X118:Z118)</f>
        <v>21</v>
      </c>
      <c r="X118" s="22" t="n">
        <v>4</v>
      </c>
      <c r="Y118" s="22" t="n">
        <v>4</v>
      </c>
      <c r="Z118" s="22" t="n">
        <v>1</v>
      </c>
    </row>
    <row r="119" customFormat="false" ht="12.75" hidden="true" customHeight="false" outlineLevel="0" collapsed="false">
      <c r="A119" s="105" t="n">
        <v>40513</v>
      </c>
      <c r="B119" s="148" t="n">
        <v>31.5000003814697</v>
      </c>
      <c r="C119" s="148" t="n">
        <v>21.6249969482422</v>
      </c>
      <c r="D119" s="149" t="n">
        <v>25.7660045623779</v>
      </c>
      <c r="E119" s="149" t="n">
        <v>26.1640056610107</v>
      </c>
      <c r="G119" s="108" t="n">
        <f aca="false">V119*8</f>
        <v>248</v>
      </c>
      <c r="H119" s="108" t="n">
        <f aca="false">X119*16</f>
        <v>48</v>
      </c>
      <c r="I119" s="108" t="n">
        <f aca="false">(Y119+Z119)*16</f>
        <v>80</v>
      </c>
      <c r="J119" s="109"/>
      <c r="K119" s="150" t="n">
        <f aca="false">SUMPRODUCT(C119:E119,G119:I119)/SUM(G119:I119)</f>
        <v>23.1193827527635</v>
      </c>
      <c r="L119" s="111"/>
      <c r="M119" s="112" t="n">
        <f aca="false">G119/SUM($G119:$I119)</f>
        <v>0.659574468085106</v>
      </c>
      <c r="N119" s="112" t="n">
        <f aca="false">H119/SUM($G119:$I119)</f>
        <v>0.127659574468085</v>
      </c>
      <c r="O119" s="112" t="n">
        <f aca="false">I119/SUM($G119:$I119)</f>
        <v>0.212765957446809</v>
      </c>
      <c r="Q119" s="113" t="n">
        <f aca="false">K119/$B119</f>
        <v>0.73394864992966</v>
      </c>
      <c r="R119" s="114" t="n">
        <f aca="false">C119/$B119</f>
        <v>0.686507831313023</v>
      </c>
      <c r="S119" s="114" t="n">
        <f aca="false">D119/$B119</f>
        <v>0.817968388899929</v>
      </c>
      <c r="T119" s="114" t="n">
        <f aca="false">E119/$B119</f>
        <v>0.83060334425907</v>
      </c>
      <c r="V119" s="22" t="n">
        <v>31</v>
      </c>
      <c r="W119" s="109" t="n">
        <f aca="false">V119-SUM(X119:Z119)</f>
        <v>23</v>
      </c>
      <c r="X119" s="22" t="n">
        <v>3</v>
      </c>
      <c r="Y119" s="22" t="n">
        <v>4</v>
      </c>
      <c r="Z119" s="22" t="n">
        <v>1</v>
      </c>
    </row>
    <row r="120" customFormat="false" ht="12.75" hidden="true" customHeight="false" outlineLevel="0" collapsed="false">
      <c r="A120" s="105" t="n">
        <v>40544</v>
      </c>
      <c r="B120" s="148" t="n">
        <v>34.7200099182129</v>
      </c>
      <c r="C120" s="148" t="n">
        <v>23.1424957275391</v>
      </c>
      <c r="D120" s="149" t="n">
        <v>31.4030055999756</v>
      </c>
      <c r="E120" s="149" t="n">
        <v>29.3620056152344</v>
      </c>
      <c r="G120" s="108" t="n">
        <f aca="false">V120*8</f>
        <v>248</v>
      </c>
      <c r="H120" s="108" t="n">
        <f aca="false">X120*16</f>
        <v>64</v>
      </c>
      <c r="I120" s="108" t="n">
        <f aca="false">(Y120+Z120)*16</f>
        <v>96</v>
      </c>
      <c r="J120" s="109"/>
      <c r="K120" s="150" t="n">
        <f aca="false">SUMPRODUCT(C120:E120,G120:I120)/SUM(G120:I120)</f>
        <v>25.9016760732613</v>
      </c>
      <c r="L120" s="111"/>
      <c r="M120" s="112" t="n">
        <f aca="false">G120/SUM($G120:$I120)</f>
        <v>0.607843137254902</v>
      </c>
      <c r="N120" s="112" t="n">
        <f aca="false">H120/SUM($G120:$I120)</f>
        <v>0.156862745098039</v>
      </c>
      <c r="O120" s="112" t="n">
        <f aca="false">I120/SUM($G120:$I120)</f>
        <v>0.235294117647059</v>
      </c>
      <c r="Q120" s="113" t="n">
        <f aca="false">K120/$B120</f>
        <v>0.746015802825973</v>
      </c>
      <c r="R120" s="114" t="n">
        <f aca="false">C120/$B120</f>
        <v>0.66654634552392</v>
      </c>
      <c r="S120" s="114" t="n">
        <f aca="false">D120/$B120</f>
        <v>0.90446418863212</v>
      </c>
      <c r="T120" s="114" t="n">
        <f aca="false">E120/$B120</f>
        <v>0.845679643652178</v>
      </c>
      <c r="V120" s="22" t="n">
        <v>31</v>
      </c>
      <c r="W120" s="109" t="n">
        <f aca="false">V120-SUM(X120:Z120)</f>
        <v>21</v>
      </c>
      <c r="X120" s="22" t="n">
        <v>4</v>
      </c>
      <c r="Y120" s="22" t="n">
        <v>5</v>
      </c>
      <c r="Z120" s="22" t="n">
        <v>1</v>
      </c>
    </row>
    <row r="121" customFormat="false" ht="12.75" hidden="true" customHeight="false" outlineLevel="0" collapsed="false">
      <c r="A121" s="105" t="n">
        <v>40575</v>
      </c>
      <c r="B121" s="148" t="n">
        <v>33.5700007629395</v>
      </c>
      <c r="C121" s="148" t="n">
        <v>23.6424976348877</v>
      </c>
      <c r="D121" s="149" t="n">
        <v>30.1530055999756</v>
      </c>
      <c r="E121" s="149" t="n">
        <v>28.6120056152344</v>
      </c>
      <c r="G121" s="108" t="n">
        <f aca="false">V121*8</f>
        <v>224</v>
      </c>
      <c r="H121" s="108" t="n">
        <f aca="false">X121*16</f>
        <v>64</v>
      </c>
      <c r="I121" s="108" t="n">
        <f aca="false">(Y121+Z121)*16</f>
        <v>64</v>
      </c>
      <c r="J121" s="109"/>
      <c r="K121" s="150" t="n">
        <f aca="false">SUMPRODUCT(C121:E121,G121:I121)/SUM(G121:I121)</f>
        <v>25.7297732613303</v>
      </c>
      <c r="L121" s="111"/>
      <c r="M121" s="112" t="n">
        <f aca="false">G121/SUM($G121:$I121)</f>
        <v>0.636363636363636</v>
      </c>
      <c r="N121" s="112" t="n">
        <f aca="false">H121/SUM($G121:$I121)</f>
        <v>0.181818181818182</v>
      </c>
      <c r="O121" s="112" t="n">
        <f aca="false">I121/SUM($G121:$I121)</f>
        <v>0.181818181818182</v>
      </c>
      <c r="Q121" s="113" t="n">
        <f aca="false">K121/$B121</f>
        <v>0.766451375530961</v>
      </c>
      <c r="R121" s="114" t="n">
        <f aca="false">C121/$B121</f>
        <v>0.704274563526031</v>
      </c>
      <c r="S121" s="114" t="n">
        <f aca="false">D121/$B121</f>
        <v>0.898212836303056</v>
      </c>
      <c r="T121" s="114" t="n">
        <f aca="false">E121/$B121</f>
        <v>0.852308756776122</v>
      </c>
      <c r="V121" s="22" t="n">
        <v>28</v>
      </c>
      <c r="W121" s="109" t="n">
        <f aca="false">V121-SUM(X121:Z121)</f>
        <v>20</v>
      </c>
      <c r="X121" s="22" t="n">
        <v>4</v>
      </c>
      <c r="Y121" s="22" t="n">
        <v>4</v>
      </c>
      <c r="Z121" s="22" t="n">
        <v>0</v>
      </c>
    </row>
    <row r="122" customFormat="false" ht="12.75" hidden="true" customHeight="false" outlineLevel="0" collapsed="false">
      <c r="A122" s="105" t="n">
        <v>40603</v>
      </c>
      <c r="B122" s="148" t="n">
        <v>32.0499907684326</v>
      </c>
      <c r="C122" s="148" t="n">
        <v>22.5924964904785</v>
      </c>
      <c r="D122" s="149" t="n">
        <v>28.7300033569336</v>
      </c>
      <c r="E122" s="149" t="n">
        <v>27.770002746582</v>
      </c>
      <c r="G122" s="108" t="n">
        <f aca="false">V122*8</f>
        <v>248</v>
      </c>
      <c r="H122" s="108" t="n">
        <f aca="false">X122*16</f>
        <v>64</v>
      </c>
      <c r="I122" s="108" t="n">
        <f aca="false">(Y122+Z122)*16</f>
        <v>64</v>
      </c>
      <c r="J122" s="109"/>
      <c r="K122" s="150" t="n">
        <f aca="false">SUMPRODUCT(C122:E122,G122:I122)/SUM(G122:I122)</f>
        <v>24.518456170914</v>
      </c>
      <c r="L122" s="111"/>
      <c r="M122" s="112" t="n">
        <f aca="false">G122/SUM($G122:$I122)</f>
        <v>0.659574468085106</v>
      </c>
      <c r="N122" s="112" t="n">
        <f aca="false">H122/SUM($G122:$I122)</f>
        <v>0.170212765957447</v>
      </c>
      <c r="O122" s="112" t="n">
        <f aca="false">I122/SUM($G122:$I122)</f>
        <v>0.170212765957447</v>
      </c>
      <c r="Q122" s="113" t="n">
        <f aca="false">K122/$B122</f>
        <v>0.76500665313961</v>
      </c>
      <c r="R122" s="114" t="n">
        <f aca="false">C122/$B122</f>
        <v>0.704914290107404</v>
      </c>
      <c r="S122" s="114" t="n">
        <f aca="false">D122/$B122</f>
        <v>0.896412219414147</v>
      </c>
      <c r="T122" s="114" t="n">
        <f aca="false">E122/$B122</f>
        <v>0.866458993614871</v>
      </c>
      <c r="V122" s="22" t="n">
        <v>31</v>
      </c>
      <c r="W122" s="109" t="n">
        <f aca="false">V122-SUM(X122:Z122)</f>
        <v>23</v>
      </c>
      <c r="X122" s="22" t="n">
        <v>4</v>
      </c>
      <c r="Y122" s="22" t="n">
        <v>4</v>
      </c>
      <c r="Z122" s="22" t="n">
        <v>0</v>
      </c>
    </row>
    <row r="123" customFormat="false" ht="12.75" hidden="true" customHeight="false" outlineLevel="0" collapsed="false">
      <c r="A123" s="105" t="n">
        <v>40634</v>
      </c>
      <c r="B123" s="148" t="n">
        <v>33.249997253418</v>
      </c>
      <c r="C123" s="148" t="n">
        <v>22.292497253418</v>
      </c>
      <c r="D123" s="149" t="n">
        <v>27.9985084533691</v>
      </c>
      <c r="E123" s="149" t="n">
        <v>26.7565101623535</v>
      </c>
      <c r="G123" s="108" t="n">
        <f aca="false">V123*8</f>
        <v>240</v>
      </c>
      <c r="H123" s="108" t="n">
        <f aca="false">X123*16</f>
        <v>80</v>
      </c>
      <c r="I123" s="108" t="n">
        <f aca="false">(Y123+Z123)*16</f>
        <v>64</v>
      </c>
      <c r="J123" s="109"/>
      <c r="K123" s="150" t="n">
        <f aca="false">SUMPRODUCT(C123:E123,G123:I123)/SUM(G123:I123)</f>
        <v>24.2252517382304</v>
      </c>
      <c r="L123" s="111"/>
      <c r="M123" s="112" t="n">
        <f aca="false">G123/SUM($G123:$I123)</f>
        <v>0.625</v>
      </c>
      <c r="N123" s="112" t="n">
        <f aca="false">H123/SUM($G123:$I123)</f>
        <v>0.208333333333333</v>
      </c>
      <c r="O123" s="112" t="n">
        <f aca="false">I123/SUM($G123:$I123)</f>
        <v>0.166666666666667</v>
      </c>
      <c r="Q123" s="113" t="n">
        <f aca="false">K123/$B123</f>
        <v>0.72857905982955</v>
      </c>
      <c r="R123" s="114" t="n">
        <f aca="false">C123/$B123</f>
        <v>0.670451100597501</v>
      </c>
      <c r="S123" s="114" t="n">
        <f aca="false">D123/$B123</f>
        <v>0.842060474170145</v>
      </c>
      <c r="T123" s="114" t="n">
        <f aca="false">E123/$B123</f>
        <v>0.804707139023991</v>
      </c>
      <c r="V123" s="22" t="n">
        <v>30</v>
      </c>
      <c r="W123" s="109" t="n">
        <f aca="false">V123-SUM(X123:Z123)</f>
        <v>21</v>
      </c>
      <c r="X123" s="22" t="n">
        <v>5</v>
      </c>
      <c r="Y123" s="22" t="n">
        <v>4</v>
      </c>
      <c r="Z123" s="22" t="n">
        <v>0</v>
      </c>
    </row>
    <row r="124" customFormat="false" ht="12.75" hidden="true" customHeight="false" outlineLevel="0" collapsed="false">
      <c r="A124" s="105" t="n">
        <v>40664</v>
      </c>
      <c r="B124" s="148" t="n">
        <v>35.8000155639648</v>
      </c>
      <c r="C124" s="148" t="n">
        <v>21.8924976348877</v>
      </c>
      <c r="D124" s="149" t="n">
        <v>29.1725063323975</v>
      </c>
      <c r="E124" s="149" t="n">
        <v>29.8025039672852</v>
      </c>
      <c r="G124" s="108" t="n">
        <f aca="false">V124*8</f>
        <v>248</v>
      </c>
      <c r="H124" s="108" t="n">
        <f aca="false">X124*16</f>
        <v>64</v>
      </c>
      <c r="I124" s="108" t="n">
        <f aca="false">(Y124+Z124)*16</f>
        <v>96</v>
      </c>
      <c r="J124" s="109"/>
      <c r="K124" s="150" t="n">
        <f aca="false">SUMPRODUCT(C124:E124,G124:I124)/SUM(G124:I124)</f>
        <v>24.8956377440808</v>
      </c>
      <c r="L124" s="111"/>
      <c r="M124" s="112" t="n">
        <f aca="false">G124/SUM($G124:$I124)</f>
        <v>0.607843137254902</v>
      </c>
      <c r="N124" s="112" t="n">
        <f aca="false">H124/SUM($G124:$I124)</f>
        <v>0.156862745098039</v>
      </c>
      <c r="O124" s="112" t="n">
        <f aca="false">I124/SUM($G124:$I124)</f>
        <v>0.235294117647059</v>
      </c>
      <c r="Q124" s="113" t="n">
        <f aca="false">K124/$B124</f>
        <v>0.69540857320576</v>
      </c>
      <c r="R124" s="114" t="n">
        <f aca="false">C124/$B124</f>
        <v>0.611522014446384</v>
      </c>
      <c r="S124" s="114" t="n">
        <f aca="false">D124/$B124</f>
        <v>0.814874124294001</v>
      </c>
      <c r="T124" s="114" t="n">
        <f aca="false">E124/$B124</f>
        <v>0.832471815941986</v>
      </c>
      <c r="V124" s="22" t="n">
        <v>31</v>
      </c>
      <c r="W124" s="109" t="n">
        <f aca="false">V124-SUM(X124:Z124)</f>
        <v>21</v>
      </c>
      <c r="X124" s="22" t="n">
        <v>4</v>
      </c>
      <c r="Y124" s="22" t="n">
        <v>5</v>
      </c>
      <c r="Z124" s="22" t="n">
        <v>1</v>
      </c>
    </row>
    <row r="125" customFormat="false" ht="12.75" hidden="true" customHeight="false" outlineLevel="0" collapsed="false">
      <c r="A125" s="105" t="n">
        <v>40695</v>
      </c>
      <c r="B125" s="148" t="n">
        <v>43.0000010681152</v>
      </c>
      <c r="C125" s="148" t="n">
        <v>22.4924999237061</v>
      </c>
      <c r="D125" s="149" t="n">
        <v>33.9400024414063</v>
      </c>
      <c r="E125" s="149" t="n">
        <v>37.0225032806397</v>
      </c>
      <c r="G125" s="108" t="n">
        <f aca="false">V125*8</f>
        <v>240</v>
      </c>
      <c r="H125" s="108" t="n">
        <f aca="false">X125*16</f>
        <v>64</v>
      </c>
      <c r="I125" s="108" t="n">
        <f aca="false">(Y125+Z125)*16</f>
        <v>64</v>
      </c>
      <c r="J125" s="109"/>
      <c r="K125" s="150" t="n">
        <f aca="false">SUMPRODUCT(C125:E125,G125:I125)/SUM(G125:I125)</f>
        <v>27.010327032338</v>
      </c>
      <c r="L125" s="111"/>
      <c r="M125" s="112" t="n">
        <f aca="false">G125/SUM($G125:$I125)</f>
        <v>0.652173913043478</v>
      </c>
      <c r="N125" s="112" t="n">
        <f aca="false">H125/SUM($G125:$I125)</f>
        <v>0.173913043478261</v>
      </c>
      <c r="O125" s="112" t="n">
        <f aca="false">I125/SUM($G125:$I125)</f>
        <v>0.173913043478261</v>
      </c>
      <c r="Q125" s="113" t="n">
        <f aca="false">K125/$B125</f>
        <v>0.628147124683826</v>
      </c>
      <c r="R125" s="114" t="n">
        <f aca="false">C125/$B125</f>
        <v>0.523081380581276</v>
      </c>
      <c r="S125" s="114" t="n">
        <f aca="false">D125/$B125</f>
        <v>0.789302362752102</v>
      </c>
      <c r="T125" s="114" t="n">
        <f aca="false">E125/$B125</f>
        <v>0.860988427000111</v>
      </c>
      <c r="V125" s="22" t="n">
        <v>30</v>
      </c>
      <c r="W125" s="109" t="n">
        <f aca="false">V125-SUM(X125:Z125)</f>
        <v>22</v>
      </c>
      <c r="X125" s="22" t="n">
        <v>4</v>
      </c>
      <c r="Y125" s="22" t="n">
        <v>4</v>
      </c>
      <c r="Z125" s="22" t="n">
        <v>0</v>
      </c>
    </row>
    <row r="126" customFormat="false" ht="12.75" hidden="true" customHeight="false" outlineLevel="0" collapsed="false">
      <c r="A126" s="105" t="n">
        <v>40725</v>
      </c>
      <c r="B126" s="148" t="n">
        <v>49.4000025939941</v>
      </c>
      <c r="C126" s="148" t="n">
        <v>23.9924999237061</v>
      </c>
      <c r="D126" s="149" t="n">
        <v>38.6100120544434</v>
      </c>
      <c r="E126" s="149" t="n">
        <v>40.6900123596191</v>
      </c>
      <c r="G126" s="108" t="n">
        <f aca="false">V126*8</f>
        <v>248</v>
      </c>
      <c r="H126" s="108" t="n">
        <f aca="false">X126*16</f>
        <v>80</v>
      </c>
      <c r="I126" s="108" t="n">
        <f aca="false">(Y126+Z126)*16</f>
        <v>96</v>
      </c>
      <c r="J126" s="109"/>
      <c r="K126" s="150" t="n">
        <f aca="false">SUMPRODUCT(C126:E126,G126:I126)/SUM(G126:I126)</f>
        <v>30.5310899338632</v>
      </c>
      <c r="L126" s="111"/>
      <c r="M126" s="112" t="n">
        <f aca="false">G126/SUM($G126:$I126)</f>
        <v>0.584905660377359</v>
      </c>
      <c r="N126" s="112" t="n">
        <f aca="false">H126/SUM($G126:$I126)</f>
        <v>0.188679245283019</v>
      </c>
      <c r="O126" s="112" t="n">
        <f aca="false">I126/SUM($G126:$I126)</f>
        <v>0.226415094339623</v>
      </c>
      <c r="Q126" s="113" t="n">
        <f aca="false">K126/$B126</f>
        <v>0.618038225317322</v>
      </c>
      <c r="R126" s="114" t="n">
        <f aca="false">C126/$B126</f>
        <v>0.485678110604451</v>
      </c>
      <c r="S126" s="114" t="n">
        <f aca="false">D126/$B126</f>
        <v>0.78157915034477</v>
      </c>
      <c r="T126" s="114" t="n">
        <f aca="false">E126/$B126</f>
        <v>0.823684417469364</v>
      </c>
      <c r="V126" s="22" t="n">
        <v>31</v>
      </c>
      <c r="W126" s="109" t="n">
        <f aca="false">V126-SUM(X126:Z126)</f>
        <v>20</v>
      </c>
      <c r="X126" s="22" t="n">
        <v>5</v>
      </c>
      <c r="Y126" s="22" t="n">
        <v>5</v>
      </c>
      <c r="Z126" s="22" t="n">
        <v>1</v>
      </c>
    </row>
    <row r="127" customFormat="false" ht="12.75" hidden="true" customHeight="false" outlineLevel="0" collapsed="false">
      <c r="A127" s="105" t="n">
        <v>40756</v>
      </c>
      <c r="B127" s="148" t="n">
        <v>48.9999992370606</v>
      </c>
      <c r="C127" s="148" t="n">
        <v>24.0424983978272</v>
      </c>
      <c r="D127" s="149" t="n">
        <v>35.4600082397461</v>
      </c>
      <c r="E127" s="149" t="n">
        <v>38.0400085449219</v>
      </c>
      <c r="G127" s="108" t="n">
        <f aca="false">V127*8</f>
        <v>248</v>
      </c>
      <c r="H127" s="108" t="n">
        <f aca="false">X127*16</f>
        <v>64</v>
      </c>
      <c r="I127" s="108" t="n">
        <f aca="false">(Y127+Z127)*16</f>
        <v>64</v>
      </c>
      <c r="J127" s="109"/>
      <c r="K127" s="150" t="n">
        <f aca="false">SUMPRODUCT(C127:E127,G127:I127)/SUM(G127:I127)</f>
        <v>28.368459247021</v>
      </c>
      <c r="L127" s="111"/>
      <c r="M127" s="112" t="n">
        <f aca="false">G127/SUM($G127:$I127)</f>
        <v>0.659574468085106</v>
      </c>
      <c r="N127" s="112" t="n">
        <f aca="false">H127/SUM($G127:$I127)</f>
        <v>0.170212765957447</v>
      </c>
      <c r="O127" s="112" t="n">
        <f aca="false">I127/SUM($G127:$I127)</f>
        <v>0.170212765957447</v>
      </c>
      <c r="Q127" s="113" t="n">
        <f aca="false">K127/$B127</f>
        <v>0.578948156912722</v>
      </c>
      <c r="R127" s="114" t="n">
        <f aca="false">C127/$B127</f>
        <v>0.490663240248439</v>
      </c>
      <c r="S127" s="114" t="n">
        <f aca="false">D127/$B127</f>
        <v>0.723673648813577</v>
      </c>
      <c r="T127" s="114" t="n">
        <f aca="false">E127/$B127</f>
        <v>0.776326717085962</v>
      </c>
      <c r="V127" s="22" t="n">
        <v>31</v>
      </c>
      <c r="W127" s="109" t="n">
        <f aca="false">V127-SUM(X127:Z127)</f>
        <v>23</v>
      </c>
      <c r="X127" s="22" t="n">
        <v>4</v>
      </c>
      <c r="Y127" s="22" t="n">
        <v>4</v>
      </c>
      <c r="Z127" s="22" t="n">
        <v>0</v>
      </c>
    </row>
    <row r="128" customFormat="false" ht="12.75" hidden="true" customHeight="false" outlineLevel="0" collapsed="false">
      <c r="A128" s="105" t="n">
        <v>40787</v>
      </c>
      <c r="B128" s="148" t="n">
        <v>33.9999992370605</v>
      </c>
      <c r="C128" s="148" t="n">
        <v>20.7925012588501</v>
      </c>
      <c r="D128" s="149" t="n">
        <v>27.2590026855469</v>
      </c>
      <c r="E128" s="149" t="n">
        <v>29.0860023498535</v>
      </c>
      <c r="G128" s="108" t="n">
        <f aca="false">V128*8</f>
        <v>240</v>
      </c>
      <c r="H128" s="108" t="n">
        <f aca="false">X128*16</f>
        <v>64</v>
      </c>
      <c r="I128" s="108" t="n">
        <f aca="false">(Y128+Z128)*16</f>
        <v>80</v>
      </c>
      <c r="J128" s="109"/>
      <c r="K128" s="150" t="n">
        <f aca="false">SUMPRODUCT(C128:E128,G128:I128)/SUM(G128:I128)</f>
        <v>23.5980642239253</v>
      </c>
      <c r="L128" s="111"/>
      <c r="M128" s="112" t="n">
        <f aca="false">G128/SUM($G128:$I128)</f>
        <v>0.625</v>
      </c>
      <c r="N128" s="112" t="n">
        <f aca="false">H128/SUM($G128:$I128)</f>
        <v>0.166666666666667</v>
      </c>
      <c r="O128" s="112" t="n">
        <f aca="false">I128/SUM($G128:$I128)</f>
        <v>0.208333333333333</v>
      </c>
      <c r="Q128" s="113" t="n">
        <f aca="false">K128/$B128</f>
        <v>0.694060728042694</v>
      </c>
      <c r="R128" s="114" t="n">
        <f aca="false">C128/$B128</f>
        <v>0.611544168394743</v>
      </c>
      <c r="S128" s="114" t="n">
        <f aca="false">D128/$B128</f>
        <v>0.801735391094778</v>
      </c>
      <c r="T128" s="114" t="n">
        <f aca="false">E128/$B128</f>
        <v>0.855470676544878</v>
      </c>
      <c r="V128" s="22" t="n">
        <v>30</v>
      </c>
      <c r="W128" s="109" t="n">
        <f aca="false">V128-SUM(X128:Z128)</f>
        <v>21</v>
      </c>
      <c r="X128" s="22" t="n">
        <v>4</v>
      </c>
      <c r="Y128" s="22" t="n">
        <v>4</v>
      </c>
      <c r="Z128" s="22" t="n">
        <v>1</v>
      </c>
    </row>
    <row r="129" customFormat="false" ht="12.75" hidden="true" customHeight="false" outlineLevel="0" collapsed="false">
      <c r="A129" s="105" t="n">
        <v>40817</v>
      </c>
      <c r="B129" s="148" t="n">
        <v>33.5499988555908</v>
      </c>
      <c r="C129" s="148" t="n">
        <v>20.4250009536743</v>
      </c>
      <c r="D129" s="149" t="n">
        <v>25.7010059356689</v>
      </c>
      <c r="E129" s="149" t="n">
        <v>26.7040042877197</v>
      </c>
      <c r="G129" s="108" t="n">
        <f aca="false">V129*8</f>
        <v>248</v>
      </c>
      <c r="H129" s="108" t="n">
        <f aca="false">X129*16</f>
        <v>80</v>
      </c>
      <c r="I129" s="108" t="n">
        <f aca="false">(Y129+Z129)*16</f>
        <v>80</v>
      </c>
      <c r="J129" s="109"/>
      <c r="K129" s="150" t="n">
        <f aca="false">SUMPRODUCT(C129:E129,G129:I129)/SUM(G129:I129)</f>
        <v>22.6906888587802</v>
      </c>
      <c r="L129" s="111"/>
      <c r="M129" s="112" t="n">
        <f aca="false">G129/SUM($G129:$I129)</f>
        <v>0.607843137254902</v>
      </c>
      <c r="N129" s="112" t="n">
        <f aca="false">H129/SUM($G129:$I129)</f>
        <v>0.196078431372549</v>
      </c>
      <c r="O129" s="112" t="n">
        <f aca="false">I129/SUM($G129:$I129)</f>
        <v>0.196078431372549</v>
      </c>
      <c r="Q129" s="113" t="n">
        <f aca="false">K129/$B129</f>
        <v>0.676324579218249</v>
      </c>
      <c r="R129" s="114" t="n">
        <f aca="false">C129/$B129</f>
        <v>0.608792895689493</v>
      </c>
      <c r="S129" s="114" t="n">
        <f aca="false">D129/$B129</f>
        <v>0.766050873691344</v>
      </c>
      <c r="T129" s="114" t="n">
        <f aca="false">E129/$B129</f>
        <v>0.795946503684298</v>
      </c>
      <c r="V129" s="22" t="n">
        <v>31</v>
      </c>
      <c r="W129" s="109" t="n">
        <f aca="false">V129-SUM(X129:Z129)</f>
        <v>21</v>
      </c>
      <c r="X129" s="22" t="n">
        <v>5</v>
      </c>
      <c r="Y129" s="22" t="n">
        <v>5</v>
      </c>
      <c r="Z129" s="22" t="n">
        <v>0</v>
      </c>
    </row>
    <row r="130" customFormat="false" ht="12.75" hidden="true" customHeight="false" outlineLevel="0" collapsed="false">
      <c r="A130" s="105" t="n">
        <v>40848</v>
      </c>
      <c r="B130" s="148" t="n">
        <v>32.0499988555908</v>
      </c>
      <c r="C130" s="148" t="n">
        <v>20.5249994277954</v>
      </c>
      <c r="D130" s="149" t="n">
        <v>25.9510059356689</v>
      </c>
      <c r="E130" s="149" t="n">
        <v>26.2040042877197</v>
      </c>
      <c r="G130" s="108" t="n">
        <f aca="false">V130*8</f>
        <v>240</v>
      </c>
      <c r="H130" s="108" t="n">
        <f aca="false">X130*16</f>
        <v>64</v>
      </c>
      <c r="I130" s="108" t="n">
        <f aca="false">(Y130+Z130)*16</f>
        <v>80</v>
      </c>
      <c r="J130" s="109"/>
      <c r="K130" s="150" t="n">
        <f aca="false">SUMPRODUCT(C130:E130,G130:I130)/SUM(G130:I130)</f>
        <v>22.6124598582586</v>
      </c>
      <c r="L130" s="111"/>
      <c r="M130" s="112" t="n">
        <f aca="false">G130/SUM($G130:$I130)</f>
        <v>0.625</v>
      </c>
      <c r="N130" s="112" t="n">
        <f aca="false">H130/SUM($G130:$I130)</f>
        <v>0.166666666666667</v>
      </c>
      <c r="O130" s="112" t="n">
        <f aca="false">I130/SUM($G130:$I130)</f>
        <v>0.208333333333333</v>
      </c>
      <c r="Q130" s="113" t="n">
        <f aca="false">K130/$B130</f>
        <v>0.705536994249035</v>
      </c>
      <c r="R130" s="114" t="n">
        <f aca="false">C130/$B130</f>
        <v>0.640405621238112</v>
      </c>
      <c r="S130" s="114" t="n">
        <f aca="false">D130/$B130</f>
        <v>0.809703802255894</v>
      </c>
      <c r="T130" s="114" t="n">
        <f aca="false">E130/$B130</f>
        <v>0.817597666876318</v>
      </c>
      <c r="V130" s="22" t="n">
        <v>30</v>
      </c>
      <c r="W130" s="109" t="n">
        <f aca="false">V130-SUM(X130:Z130)</f>
        <v>21</v>
      </c>
      <c r="X130" s="22" t="n">
        <v>4</v>
      </c>
      <c r="Y130" s="22" t="n">
        <v>4</v>
      </c>
      <c r="Z130" s="22" t="n">
        <v>1</v>
      </c>
    </row>
    <row r="131" customFormat="false" ht="12.75" hidden="true" customHeight="false" outlineLevel="0" collapsed="false">
      <c r="A131" s="105" t="n">
        <v>40878</v>
      </c>
      <c r="B131" s="148" t="n">
        <v>31.8500003814697</v>
      </c>
      <c r="C131" s="148" t="n">
        <v>22.3749969482422</v>
      </c>
      <c r="D131" s="149" t="n">
        <v>26.5160045623779</v>
      </c>
      <c r="E131" s="149" t="n">
        <v>26.9140056610107</v>
      </c>
      <c r="G131" s="108" t="n">
        <f aca="false">V131*8</f>
        <v>248</v>
      </c>
      <c r="H131" s="108" t="n">
        <f aca="false">X131*16</f>
        <v>80</v>
      </c>
      <c r="I131" s="108" t="n">
        <f aca="false">(Y131+Z131)*16</f>
        <v>80</v>
      </c>
      <c r="J131" s="109"/>
      <c r="K131" s="150" t="n">
        <f aca="false">SUMPRODUCT(C131:E131,G131:I131)/SUM(G131:I131)</f>
        <v>24.0769609339097</v>
      </c>
      <c r="L131" s="111"/>
      <c r="M131" s="112" t="n">
        <f aca="false">G131/SUM($G131:$I131)</f>
        <v>0.607843137254902</v>
      </c>
      <c r="N131" s="112" t="n">
        <f aca="false">H131/SUM($G131:$I131)</f>
        <v>0.196078431372549</v>
      </c>
      <c r="O131" s="112" t="n">
        <f aca="false">I131/SUM($G131:$I131)</f>
        <v>0.196078431372549</v>
      </c>
      <c r="Q131" s="113" t="n">
        <f aca="false">K131/$B131</f>
        <v>0.755948528902299</v>
      </c>
      <c r="R131" s="114" t="n">
        <f aca="false">C131/$B131</f>
        <v>0.702511669709741</v>
      </c>
      <c r="S131" s="114" t="n">
        <f aca="false">D131/$B131</f>
        <v>0.832527605802005</v>
      </c>
      <c r="T131" s="114" t="n">
        <f aca="false">E131/$B131</f>
        <v>0.845023715499522</v>
      </c>
      <c r="V131" s="22" t="n">
        <v>31</v>
      </c>
      <c r="W131" s="109" t="n">
        <f aca="false">V131-SUM(X131:Z131)</f>
        <v>21</v>
      </c>
      <c r="X131" s="22" t="n">
        <v>5</v>
      </c>
      <c r="Y131" s="22" t="n">
        <v>4</v>
      </c>
      <c r="Z131" s="22" t="n">
        <v>1</v>
      </c>
    </row>
    <row r="132" customFormat="false" ht="12.75" hidden="true" customHeight="false" outlineLevel="0" collapsed="false">
      <c r="A132" s="105" t="n">
        <v>40909</v>
      </c>
      <c r="B132" s="148" t="n">
        <v>35.4700099182129</v>
      </c>
      <c r="C132" s="148" t="n">
        <v>23.8924957275391</v>
      </c>
      <c r="D132" s="149" t="n">
        <v>32.1530055999756</v>
      </c>
      <c r="E132" s="149" t="n">
        <v>30.1120056152344</v>
      </c>
      <c r="G132" s="108" t="n">
        <f aca="false">V132*8</f>
        <v>248</v>
      </c>
      <c r="H132" s="108" t="n">
        <f aca="false">X132*16</f>
        <v>64</v>
      </c>
      <c r="I132" s="108" t="n">
        <f aca="false">(Y132+Z132)*16</f>
        <v>96</v>
      </c>
      <c r="J132" s="109"/>
      <c r="K132" s="150" t="n">
        <f aca="false">SUMPRODUCT(C132:E132,G132:I132)/SUM(G132:I132)</f>
        <v>26.6516760732613</v>
      </c>
      <c r="L132" s="111"/>
      <c r="M132" s="112" t="n">
        <f aca="false">G132/SUM($G132:$I132)</f>
        <v>0.607843137254902</v>
      </c>
      <c r="N132" s="112" t="n">
        <f aca="false">H132/SUM($G132:$I132)</f>
        <v>0.156862745098039</v>
      </c>
      <c r="O132" s="112" t="n">
        <f aca="false">I132/SUM($G132:$I132)</f>
        <v>0.235294117647059</v>
      </c>
      <c r="Q132" s="113" t="n">
        <f aca="false">K132/$B132</f>
        <v>0.75138620301249</v>
      </c>
      <c r="R132" s="114" t="n">
        <f aca="false">C132/$B132</f>
        <v>0.673597097453049</v>
      </c>
      <c r="S132" s="114" t="n">
        <f aca="false">D132/$B132</f>
        <v>0.906484257380089</v>
      </c>
      <c r="T132" s="114" t="n">
        <f aca="false">E132/$B132</f>
        <v>0.848942689462646</v>
      </c>
      <c r="V132" s="22" t="n">
        <v>31</v>
      </c>
      <c r="W132" s="109" t="n">
        <f aca="false">V132-SUM(X132:Z132)</f>
        <v>21</v>
      </c>
      <c r="X132" s="22" t="n">
        <v>4</v>
      </c>
      <c r="Y132" s="22" t="n">
        <v>5</v>
      </c>
      <c r="Z132" s="22" t="n">
        <v>1</v>
      </c>
    </row>
    <row r="133" customFormat="false" ht="12.75" hidden="true" customHeight="false" outlineLevel="0" collapsed="false">
      <c r="A133" s="105" t="n">
        <v>40940</v>
      </c>
      <c r="B133" s="148" t="n">
        <v>34.3200007629395</v>
      </c>
      <c r="C133" s="148" t="n">
        <v>24.3924976348877</v>
      </c>
      <c r="D133" s="149" t="n">
        <v>30.9030055999756</v>
      </c>
      <c r="E133" s="149" t="n">
        <v>29.3620056152344</v>
      </c>
      <c r="G133" s="108" t="n">
        <f aca="false">V133*8</f>
        <v>232</v>
      </c>
      <c r="H133" s="108" t="n">
        <f aca="false">X133*16</f>
        <v>64</v>
      </c>
      <c r="I133" s="108" t="n">
        <f aca="false">(Y133+Z133)*16</f>
        <v>64</v>
      </c>
      <c r="J133" s="109"/>
      <c r="K133" s="150" t="n">
        <f aca="false">SUMPRODUCT(C133:E133,G133:I133)/SUM(G133:I133)</f>
        <v>26.4333893585205</v>
      </c>
      <c r="L133" s="111"/>
      <c r="M133" s="112" t="n">
        <f aca="false">G133/SUM($G133:$I133)</f>
        <v>0.644444444444445</v>
      </c>
      <c r="N133" s="112" t="n">
        <f aca="false">H133/SUM($G133:$I133)</f>
        <v>0.177777777777778</v>
      </c>
      <c r="O133" s="112" t="n">
        <f aca="false">I133/SUM($G133:$I133)</f>
        <v>0.177777777777778</v>
      </c>
      <c r="Q133" s="113" t="n">
        <f aca="false">K133/$B133</f>
        <v>0.770203635515786</v>
      </c>
      <c r="R133" s="114" t="n">
        <f aca="false">C133/$B133</f>
        <v>0.710737094773844</v>
      </c>
      <c r="S133" s="114" t="n">
        <f aca="false">D133/$B133</f>
        <v>0.900437206089642</v>
      </c>
      <c r="T133" s="114" t="n">
        <f aca="false">E133/$B133</f>
        <v>0.855536275131469</v>
      </c>
      <c r="V133" s="22" t="n">
        <v>29</v>
      </c>
      <c r="W133" s="109" t="n">
        <f aca="false">V133-SUM(X133:Z133)</f>
        <v>21</v>
      </c>
      <c r="X133" s="22" t="n">
        <v>4</v>
      </c>
      <c r="Y133" s="22" t="n">
        <v>4</v>
      </c>
      <c r="Z133" s="22" t="n">
        <v>0</v>
      </c>
    </row>
    <row r="134" customFormat="false" ht="12.75" hidden="true" customHeight="false" outlineLevel="0" collapsed="false">
      <c r="A134" s="105" t="n">
        <v>40969</v>
      </c>
      <c r="B134" s="148" t="n">
        <v>32.7999907684326</v>
      </c>
      <c r="C134" s="148" t="n">
        <v>23.3424964904785</v>
      </c>
      <c r="D134" s="149" t="n">
        <v>29.4800033569336</v>
      </c>
      <c r="E134" s="149" t="n">
        <v>28.520002746582</v>
      </c>
      <c r="G134" s="108" t="n">
        <f aca="false">V134*8</f>
        <v>248</v>
      </c>
      <c r="H134" s="108" t="n">
        <f aca="false">X134*16</f>
        <v>80</v>
      </c>
      <c r="I134" s="108" t="n">
        <f aca="false">(Y134+Z134)*16</f>
        <v>64</v>
      </c>
      <c r="J134" s="109"/>
      <c r="K134" s="150" t="n">
        <f aca="false">SUMPRODUCT(C134:E134,G134:I134)/SUM(G134:I134)</f>
        <v>25.4403560560577</v>
      </c>
      <c r="L134" s="111"/>
      <c r="M134" s="112" t="n">
        <f aca="false">G134/SUM($G134:$I134)</f>
        <v>0.63265306122449</v>
      </c>
      <c r="N134" s="112" t="n">
        <f aca="false">H134/SUM($G134:$I134)</f>
        <v>0.204081632653061</v>
      </c>
      <c r="O134" s="112" t="n">
        <f aca="false">I134/SUM($G134:$I134)</f>
        <v>0.163265306122449</v>
      </c>
      <c r="Q134" s="113" t="n">
        <f aca="false">K134/$B134</f>
        <v>0.77562082976383</v>
      </c>
      <c r="R134" s="114" t="n">
        <f aca="false">C134/$B134</f>
        <v>0.711661678665587</v>
      </c>
      <c r="S134" s="114" t="n">
        <f aca="false">D134/$B134</f>
        <v>0.898780843112485</v>
      </c>
      <c r="T134" s="114" t="n">
        <f aca="false">E134/$B134</f>
        <v>0.869512523583704</v>
      </c>
      <c r="V134" s="22" t="n">
        <v>31</v>
      </c>
      <c r="W134" s="109" t="n">
        <f aca="false">V134-SUM(X134:Z134)</f>
        <v>22</v>
      </c>
      <c r="X134" s="22" t="n">
        <v>5</v>
      </c>
      <c r="Y134" s="22" t="n">
        <v>4</v>
      </c>
      <c r="Z134" s="22" t="n">
        <v>0</v>
      </c>
    </row>
    <row r="135" customFormat="false" ht="12.75" hidden="true" customHeight="false" outlineLevel="0" collapsed="false">
      <c r="A135" s="105" t="n">
        <v>41000</v>
      </c>
      <c r="B135" s="148" t="n">
        <v>33.999997253418</v>
      </c>
      <c r="C135" s="148" t="n">
        <v>23.042497253418</v>
      </c>
      <c r="D135" s="149" t="n">
        <v>28.7485084533691</v>
      </c>
      <c r="E135" s="149" t="n">
        <v>27.5065101623535</v>
      </c>
      <c r="G135" s="108" t="n">
        <f aca="false">V135*8</f>
        <v>240</v>
      </c>
      <c r="H135" s="108" t="n">
        <f aca="false">X135*16</f>
        <v>64</v>
      </c>
      <c r="I135" s="108" t="n">
        <f aca="false">(Y135+Z135)*16</f>
        <v>80</v>
      </c>
      <c r="J135" s="109"/>
      <c r="K135" s="150" t="n">
        <f aca="false">SUMPRODUCT(C135:E135,G135:I135)/SUM(G135:I135)</f>
        <v>24.9235018094381</v>
      </c>
      <c r="L135" s="111"/>
      <c r="M135" s="112" t="n">
        <f aca="false">G135/SUM($G135:$I135)</f>
        <v>0.625</v>
      </c>
      <c r="N135" s="112" t="n">
        <f aca="false">H135/SUM($G135:$I135)</f>
        <v>0.166666666666667</v>
      </c>
      <c r="O135" s="112" t="n">
        <f aca="false">I135/SUM($G135:$I135)</f>
        <v>0.208333333333333</v>
      </c>
      <c r="Q135" s="113" t="n">
        <f aca="false">K135/$B135</f>
        <v>0.733044230082476</v>
      </c>
      <c r="R135" s="114" t="n">
        <f aca="false">C135/$B135</f>
        <v>0.677720562200973</v>
      </c>
      <c r="S135" s="114" t="n">
        <f aca="false">D135/$B135</f>
        <v>0.845544434580185</v>
      </c>
      <c r="T135" s="114" t="n">
        <f aca="false">E135/$B135</f>
        <v>0.809015070128817</v>
      </c>
      <c r="V135" s="22" t="n">
        <v>30</v>
      </c>
      <c r="W135" s="109" t="n">
        <f aca="false">V135-SUM(X135:Z135)</f>
        <v>21</v>
      </c>
      <c r="X135" s="22" t="n">
        <v>4</v>
      </c>
      <c r="Y135" s="22" t="n">
        <v>5</v>
      </c>
      <c r="Z135" s="22" t="n">
        <v>0</v>
      </c>
    </row>
    <row r="136" customFormat="false" ht="12.75" hidden="true" customHeight="false" outlineLevel="0" collapsed="false">
      <c r="A136" s="105" t="n">
        <v>41030</v>
      </c>
      <c r="B136" s="148" t="n">
        <v>36.5500155639648</v>
      </c>
      <c r="C136" s="148" t="n">
        <v>22.6424976348877</v>
      </c>
      <c r="D136" s="149" t="n">
        <v>29.9225063323975</v>
      </c>
      <c r="E136" s="149" t="n">
        <v>30.5525039672852</v>
      </c>
      <c r="G136" s="108" t="n">
        <f aca="false">V136*8</f>
        <v>248</v>
      </c>
      <c r="H136" s="108" t="n">
        <f aca="false">X136*16</f>
        <v>64</v>
      </c>
      <c r="I136" s="108" t="n">
        <f aca="false">(Y136+Z136)*16</f>
        <v>80</v>
      </c>
      <c r="J136" s="109"/>
      <c r="K136" s="150" t="n">
        <f aca="false">SUMPRODUCT(C136:E136,G136:I136)/SUM(G136:I136)</f>
        <v>25.4453574900724</v>
      </c>
      <c r="L136" s="111"/>
      <c r="M136" s="112" t="n">
        <f aca="false">G136/SUM($G136:$I136)</f>
        <v>0.63265306122449</v>
      </c>
      <c r="N136" s="112" t="n">
        <f aca="false">H136/SUM($G136:$I136)</f>
        <v>0.163265306122449</v>
      </c>
      <c r="O136" s="112" t="n">
        <f aca="false">I136/SUM($G136:$I136)</f>
        <v>0.204081632653061</v>
      </c>
      <c r="Q136" s="113" t="n">
        <f aca="false">K136/$B136</f>
        <v>0.696179115041455</v>
      </c>
      <c r="R136" s="114" t="n">
        <f aca="false">C136/$B136</f>
        <v>0.619493515543431</v>
      </c>
      <c r="S136" s="114" t="n">
        <f aca="false">D136/$B136</f>
        <v>0.818672875255858</v>
      </c>
      <c r="T136" s="114" t="n">
        <f aca="false">E136/$B136</f>
        <v>0.835909465313807</v>
      </c>
      <c r="V136" s="22" t="n">
        <v>31</v>
      </c>
      <c r="W136" s="109" t="n">
        <f aca="false">V136-SUM(X136:Z136)</f>
        <v>22</v>
      </c>
      <c r="X136" s="22" t="n">
        <v>4</v>
      </c>
      <c r="Y136" s="22" t="n">
        <v>4</v>
      </c>
      <c r="Z136" s="22" t="n">
        <v>1</v>
      </c>
    </row>
    <row r="137" customFormat="false" ht="12.75" hidden="true" customHeight="false" outlineLevel="0" collapsed="false">
      <c r="A137" s="105" t="n">
        <v>41061</v>
      </c>
      <c r="B137" s="148" t="n">
        <v>45.0000010681152</v>
      </c>
      <c r="C137" s="148" t="n">
        <v>23.2424999237061</v>
      </c>
      <c r="D137" s="149" t="n">
        <v>35.4400024414063</v>
      </c>
      <c r="E137" s="149" t="n">
        <v>38.5225032806397</v>
      </c>
      <c r="G137" s="108" t="n">
        <f aca="false">V137*8</f>
        <v>240</v>
      </c>
      <c r="H137" s="108" t="n">
        <f aca="false">X137*16</f>
        <v>80</v>
      </c>
      <c r="I137" s="108" t="n">
        <f aca="false">(Y137+Z137)*16</f>
        <v>64</v>
      </c>
      <c r="J137" s="109"/>
      <c r="K137" s="150" t="n">
        <f aca="false">SUMPRODUCT(C137:E137,G137:I137)/SUM(G137:I137)</f>
        <v>28.3303135077159</v>
      </c>
      <c r="L137" s="111"/>
      <c r="M137" s="112" t="n">
        <f aca="false">G137/SUM($G137:$I137)</f>
        <v>0.625</v>
      </c>
      <c r="N137" s="112" t="n">
        <f aca="false">H137/SUM($G137:$I137)</f>
        <v>0.208333333333333</v>
      </c>
      <c r="O137" s="112" t="n">
        <f aca="false">I137/SUM($G137:$I137)</f>
        <v>0.166666666666667</v>
      </c>
      <c r="Q137" s="113" t="n">
        <f aca="false">K137/$B137</f>
        <v>0.629562507450457</v>
      </c>
      <c r="R137" s="114" t="n">
        <f aca="false">C137/$B137</f>
        <v>0.51649998604499</v>
      </c>
      <c r="S137" s="114" t="n">
        <f aca="false">D137/$B137</f>
        <v>0.787555591115692</v>
      </c>
      <c r="T137" s="114" t="n">
        <f aca="false">E137/$B137</f>
        <v>0.856055608139414</v>
      </c>
      <c r="V137" s="22" t="n">
        <v>30</v>
      </c>
      <c r="W137" s="109" t="n">
        <f aca="false">V137-SUM(X137:Z137)</f>
        <v>21</v>
      </c>
      <c r="X137" s="22" t="n">
        <v>5</v>
      </c>
      <c r="Y137" s="22" t="n">
        <v>4</v>
      </c>
      <c r="Z137" s="22" t="n">
        <v>0</v>
      </c>
    </row>
    <row r="138" customFormat="false" ht="12.75" hidden="true" customHeight="false" outlineLevel="0" collapsed="false">
      <c r="A138" s="105" t="n">
        <v>41091</v>
      </c>
      <c r="B138" s="148" t="n">
        <v>51.9000025939941</v>
      </c>
      <c r="C138" s="148" t="n">
        <v>24.7424999237061</v>
      </c>
      <c r="D138" s="149" t="n">
        <v>39.3600120544434</v>
      </c>
      <c r="E138" s="149" t="n">
        <v>41.4400123596191</v>
      </c>
      <c r="G138" s="108" t="n">
        <f aca="false">V138*8</f>
        <v>248</v>
      </c>
      <c r="H138" s="108" t="n">
        <f aca="false">X138*16</f>
        <v>64</v>
      </c>
      <c r="I138" s="108" t="n">
        <f aca="false">(Y138+Z138)*16</f>
        <v>96</v>
      </c>
      <c r="J138" s="109"/>
      <c r="K138" s="150" t="n">
        <f aca="false">SUMPRODUCT(C138:E138,G138:I138)/SUM(G138:I138)</f>
        <v>30.9642694585464</v>
      </c>
      <c r="L138" s="111"/>
      <c r="M138" s="112" t="n">
        <f aca="false">G138/SUM($G138:$I138)</f>
        <v>0.607843137254902</v>
      </c>
      <c r="N138" s="112" t="n">
        <f aca="false">H138/SUM($G138:$I138)</f>
        <v>0.156862745098039</v>
      </c>
      <c r="O138" s="112" t="n">
        <f aca="false">I138/SUM($G138:$I138)</f>
        <v>0.235294117647059</v>
      </c>
      <c r="Q138" s="113" t="n">
        <f aca="false">K138/$B138</f>
        <v>0.596614025258826</v>
      </c>
      <c r="R138" s="114" t="n">
        <f aca="false">C138/$B138</f>
        <v>0.47673407874876</v>
      </c>
      <c r="S138" s="114" t="n">
        <f aca="false">D138/$B138</f>
        <v>0.758381697248664</v>
      </c>
      <c r="T138" s="114" t="n">
        <f aca="false">E138/$B138</f>
        <v>0.798458772416604</v>
      </c>
      <c r="V138" s="22" t="n">
        <v>31</v>
      </c>
      <c r="W138" s="109" t="n">
        <f aca="false">V138-SUM(X138:Z138)</f>
        <v>21</v>
      </c>
      <c r="X138" s="22" t="n">
        <v>4</v>
      </c>
      <c r="Y138" s="22" t="n">
        <v>5</v>
      </c>
      <c r="Z138" s="22" t="n">
        <v>1</v>
      </c>
    </row>
    <row r="139" customFormat="false" ht="12.75" hidden="true" customHeight="false" outlineLevel="0" collapsed="false">
      <c r="A139" s="105" t="n">
        <v>41122</v>
      </c>
      <c r="B139" s="148" t="n">
        <v>51.4999992370606</v>
      </c>
      <c r="C139" s="148" t="n">
        <v>24.7924983978272</v>
      </c>
      <c r="D139" s="149" t="n">
        <v>36.2100082397461</v>
      </c>
      <c r="E139" s="149" t="n">
        <v>38.7900085449219</v>
      </c>
      <c r="G139" s="108" t="n">
        <f aca="false">V139*8</f>
        <v>248</v>
      </c>
      <c r="H139" s="108" t="n">
        <f aca="false">X139*16</f>
        <v>64</v>
      </c>
      <c r="I139" s="108" t="n">
        <f aca="false">(Y139+Z139)*16</f>
        <v>64</v>
      </c>
      <c r="J139" s="109"/>
      <c r="K139" s="150" t="n">
        <f aca="false">SUMPRODUCT(C139:E139,G139:I139)/SUM(G139:I139)</f>
        <v>29.118459247021</v>
      </c>
      <c r="L139" s="111"/>
      <c r="M139" s="112" t="n">
        <f aca="false">G139/SUM($G139:$I139)</f>
        <v>0.659574468085106</v>
      </c>
      <c r="N139" s="112" t="n">
        <f aca="false">H139/SUM($G139:$I139)</f>
        <v>0.170212765957447</v>
      </c>
      <c r="O139" s="112" t="n">
        <f aca="false">I139/SUM($G139:$I139)</f>
        <v>0.170212765957447</v>
      </c>
      <c r="Q139" s="113" t="n">
        <f aca="false">K139/$B139</f>
        <v>0.565406984046452</v>
      </c>
      <c r="R139" s="114" t="n">
        <f aca="false">C139/$B139</f>
        <v>0.481407743011886</v>
      </c>
      <c r="S139" s="114" t="n">
        <f aca="false">D139/$B139</f>
        <v>0.703106966527653</v>
      </c>
      <c r="T139" s="114" t="n">
        <f aca="false">E139/$B139</f>
        <v>0.753204060574193</v>
      </c>
      <c r="V139" s="22" t="n">
        <v>31</v>
      </c>
      <c r="W139" s="109" t="n">
        <f aca="false">V139-SUM(X139:Z139)</f>
        <v>23</v>
      </c>
      <c r="X139" s="22" t="n">
        <v>4</v>
      </c>
      <c r="Y139" s="22" t="n">
        <v>4</v>
      </c>
      <c r="Z139" s="22" t="n">
        <v>0</v>
      </c>
    </row>
    <row r="140" customFormat="false" ht="12.75" hidden="true" customHeight="false" outlineLevel="0" collapsed="false">
      <c r="A140" s="105" t="n">
        <v>41153</v>
      </c>
      <c r="B140" s="148" t="n">
        <v>34.4999992370605</v>
      </c>
      <c r="C140" s="148" t="n">
        <v>21.5425012588501</v>
      </c>
      <c r="D140" s="149" t="n">
        <v>28.0090026855469</v>
      </c>
      <c r="E140" s="149" t="n">
        <v>30.0860023498535</v>
      </c>
      <c r="G140" s="108" t="n">
        <f aca="false">V140*8</f>
        <v>240</v>
      </c>
      <c r="H140" s="108" t="n">
        <f aca="false">X140*16</f>
        <v>80</v>
      </c>
      <c r="I140" s="108" t="n">
        <f aca="false">(Y140+Z140)*16</f>
        <v>96</v>
      </c>
      <c r="J140" s="109"/>
      <c r="K140" s="150" t="n">
        <f aca="false">SUMPRODUCT(C140:E140,G140:I140)/SUM(G140:I140)</f>
        <v>24.7576364003695</v>
      </c>
      <c r="L140" s="111"/>
      <c r="M140" s="112" t="n">
        <f aca="false">G140/SUM($G140:$I140)</f>
        <v>0.576923076923077</v>
      </c>
      <c r="N140" s="112" t="n">
        <f aca="false">H140/SUM($G140:$I140)</f>
        <v>0.192307692307692</v>
      </c>
      <c r="O140" s="112" t="n">
        <f aca="false">I140/SUM($G140:$I140)</f>
        <v>0.230769230769231</v>
      </c>
      <c r="Q140" s="113" t="n">
        <f aca="false">K140/$B140</f>
        <v>0.717612665155493</v>
      </c>
      <c r="R140" s="114" t="n">
        <f aca="false">C140/$B140</f>
        <v>0.624420340152029</v>
      </c>
      <c r="S140" s="114" t="n">
        <f aca="false">D140/$B140</f>
        <v>0.811855168259224</v>
      </c>
      <c r="T140" s="114" t="n">
        <f aca="false">E140/$B140</f>
        <v>0.872058058411044</v>
      </c>
      <c r="V140" s="22" t="n">
        <v>30</v>
      </c>
      <c r="W140" s="109" t="n">
        <f aca="false">V140-SUM(X140:Z140)</f>
        <v>19</v>
      </c>
      <c r="X140" s="22" t="n">
        <v>5</v>
      </c>
      <c r="Y140" s="22" t="n">
        <v>5</v>
      </c>
      <c r="Z140" s="22" t="n">
        <v>1</v>
      </c>
    </row>
    <row r="141" customFormat="false" ht="12.75" hidden="true" customHeight="false" outlineLevel="0" collapsed="false">
      <c r="A141" s="105" t="n">
        <v>41183</v>
      </c>
      <c r="B141" s="148" t="n">
        <v>34.0499988555908</v>
      </c>
      <c r="C141" s="148" t="n">
        <v>21.1750009536743</v>
      </c>
      <c r="D141" s="149" t="n">
        <v>26.4510059356689</v>
      </c>
      <c r="E141" s="149" t="n">
        <v>27.7040042877197</v>
      </c>
      <c r="G141" s="108" t="n">
        <f aca="false">V141*8</f>
        <v>248</v>
      </c>
      <c r="H141" s="108" t="n">
        <f aca="false">X141*16</f>
        <v>64</v>
      </c>
      <c r="I141" s="108" t="n">
        <f aca="false">(Y141+Z141)*16</f>
        <v>64</v>
      </c>
      <c r="J141" s="109"/>
      <c r="K141" s="150" t="n">
        <f aca="false">SUMPRODUCT(C141:E141,G141:I141)/SUM(G141:I141)</f>
        <v>23.1843640712982</v>
      </c>
      <c r="L141" s="111"/>
      <c r="M141" s="112" t="n">
        <f aca="false">G141/SUM($G141:$I141)</f>
        <v>0.659574468085106</v>
      </c>
      <c r="N141" s="112" t="n">
        <f aca="false">H141/SUM($G141:$I141)</f>
        <v>0.170212765957447</v>
      </c>
      <c r="O141" s="112" t="n">
        <f aca="false">I141/SUM($G141:$I141)</f>
        <v>0.170212765957447</v>
      </c>
      <c r="Q141" s="113" t="n">
        <f aca="false">K141/$B141</f>
        <v>0.680891772408721</v>
      </c>
      <c r="R141" s="114" t="n">
        <f aca="false">C141/$B141</f>
        <v>0.621879637749165</v>
      </c>
      <c r="S141" s="114" t="n">
        <f aca="false">D141/$B141</f>
        <v>0.776828394263685</v>
      </c>
      <c r="T141" s="114" t="n">
        <f aca="false">E141/$B141</f>
        <v>0.813627172359534</v>
      </c>
      <c r="V141" s="22" t="n">
        <v>31</v>
      </c>
      <c r="W141" s="109" t="n">
        <f aca="false">V141-SUM(X141:Z141)</f>
        <v>23</v>
      </c>
      <c r="X141" s="22" t="n">
        <v>4</v>
      </c>
      <c r="Y141" s="22" t="n">
        <v>4</v>
      </c>
      <c r="Z141" s="22" t="n">
        <v>0</v>
      </c>
    </row>
    <row r="142" customFormat="false" ht="12.75" hidden="true" customHeight="false" outlineLevel="0" collapsed="false">
      <c r="A142" s="105" t="n">
        <v>41214</v>
      </c>
      <c r="B142" s="148" t="n">
        <v>32.5499988555908</v>
      </c>
      <c r="C142" s="148" t="n">
        <v>21.2749994277954</v>
      </c>
      <c r="D142" s="149" t="n">
        <v>26.7010059356689</v>
      </c>
      <c r="E142" s="149" t="n">
        <v>27.2040042877197</v>
      </c>
      <c r="G142" s="108" t="n">
        <f aca="false">V142*8</f>
        <v>240</v>
      </c>
      <c r="H142" s="108" t="n">
        <f aca="false">X142*16</f>
        <v>64</v>
      </c>
      <c r="I142" s="108" t="n">
        <f aca="false">(Y142+Z142)*16</f>
        <v>80</v>
      </c>
      <c r="J142" s="109"/>
      <c r="K142" s="150" t="n">
        <f aca="false">SUMPRODUCT(C142:E142,G142:I142)/SUM(G142:I142)</f>
        <v>23.4145431915919</v>
      </c>
      <c r="L142" s="111"/>
      <c r="M142" s="112" t="n">
        <f aca="false">G142/SUM($G142:$I142)</f>
        <v>0.625</v>
      </c>
      <c r="N142" s="112" t="n">
        <f aca="false">H142/SUM($G142:$I142)</f>
        <v>0.166666666666667</v>
      </c>
      <c r="O142" s="112" t="n">
        <f aca="false">I142/SUM($G142:$I142)</f>
        <v>0.208333333333333</v>
      </c>
      <c r="Q142" s="113" t="n">
        <f aca="false">K142/$B142</f>
        <v>0.719340829948146</v>
      </c>
      <c r="R142" s="114" t="n">
        <f aca="false">C142/$B142</f>
        <v>0.653609836429877</v>
      </c>
      <c r="S142" s="114" t="n">
        <f aca="false">D142/$B142</f>
        <v>0.820307430858258</v>
      </c>
      <c r="T142" s="114" t="n">
        <f aca="false">E142/$B142</f>
        <v>0.835760529774862</v>
      </c>
      <c r="V142" s="22" t="n">
        <v>30</v>
      </c>
      <c r="W142" s="109" t="n">
        <f aca="false">V142-SUM(X142:Z142)</f>
        <v>21</v>
      </c>
      <c r="X142" s="22" t="n">
        <v>4</v>
      </c>
      <c r="Y142" s="22" t="n">
        <v>4</v>
      </c>
      <c r="Z142" s="22" t="n">
        <v>1</v>
      </c>
    </row>
    <row r="143" customFormat="false" ht="12.75" hidden="true" customHeight="false" outlineLevel="0" collapsed="false">
      <c r="A143" s="105" t="n">
        <v>41244</v>
      </c>
      <c r="B143" s="148" t="n">
        <v>32.3500003814697</v>
      </c>
      <c r="C143" s="148" t="n">
        <v>23.1249969482422</v>
      </c>
      <c r="D143" s="149" t="n">
        <v>27.2660045623779</v>
      </c>
      <c r="E143" s="149" t="n">
        <v>27.9140056610107</v>
      </c>
      <c r="G143" s="108" t="n">
        <f aca="false">V143*8</f>
        <v>248</v>
      </c>
      <c r="H143" s="108" t="n">
        <f aca="false">X143*16</f>
        <v>80</v>
      </c>
      <c r="I143" s="108" t="n">
        <f aca="false">(Y143+Z143)*16</f>
        <v>96</v>
      </c>
      <c r="J143" s="109"/>
      <c r="K143" s="150" t="n">
        <f aca="false">SUMPRODUCT(C143:E143,G143:I143)/SUM(G143:I143)</f>
        <v>24.9906229990833</v>
      </c>
      <c r="L143" s="111"/>
      <c r="M143" s="112" t="n">
        <f aca="false">G143/SUM($G143:$I143)</f>
        <v>0.584905660377359</v>
      </c>
      <c r="N143" s="112" t="n">
        <f aca="false">H143/SUM($G143:$I143)</f>
        <v>0.188679245283019</v>
      </c>
      <c r="O143" s="112" t="n">
        <f aca="false">I143/SUM($G143:$I143)</f>
        <v>0.226415094339623</v>
      </c>
      <c r="Q143" s="113" t="n">
        <f aca="false">K143/$B143</f>
        <v>0.772507657013757</v>
      </c>
      <c r="R143" s="114" t="n">
        <f aca="false">C143/$B143</f>
        <v>0.714837609754352</v>
      </c>
      <c r="S143" s="114" t="n">
        <f aca="false">D143/$B143</f>
        <v>0.842844025992533</v>
      </c>
      <c r="T143" s="114" t="n">
        <f aca="false">E143/$B143</f>
        <v>0.86287497161824</v>
      </c>
      <c r="V143" s="22" t="n">
        <v>31</v>
      </c>
      <c r="W143" s="109" t="n">
        <f aca="false">V143-SUM(X143:Z143)</f>
        <v>20</v>
      </c>
      <c r="X143" s="22" t="n">
        <v>5</v>
      </c>
      <c r="Y143" s="22" t="n">
        <v>5</v>
      </c>
      <c r="Z143" s="22" t="n">
        <v>1</v>
      </c>
    </row>
    <row r="144" customFormat="false" ht="12.75" hidden="true" customHeight="false" outlineLevel="0" collapsed="false">
      <c r="A144" s="105" t="n">
        <v>41275</v>
      </c>
      <c r="B144" s="148" t="n">
        <v>36.2200099182129</v>
      </c>
      <c r="C144" s="148" t="n">
        <v>24.6424957275391</v>
      </c>
      <c r="D144" s="149" t="n">
        <v>32.9030055999756</v>
      </c>
      <c r="E144" s="149" t="n">
        <v>30.8620056152344</v>
      </c>
      <c r="G144" s="108" t="n">
        <f aca="false">V144*8</f>
        <v>248</v>
      </c>
      <c r="H144" s="108" t="n">
        <f aca="false">X144*16</f>
        <v>64</v>
      </c>
      <c r="I144" s="108" t="n">
        <f aca="false">(Y144+Z144)*16</f>
        <v>80</v>
      </c>
      <c r="J144" s="109"/>
      <c r="K144" s="150" t="n">
        <f aca="false">SUMPRODUCT(C144:E144,G144:I144)/SUM(G144:I144)</f>
        <v>27.2604381327726</v>
      </c>
      <c r="L144" s="111"/>
      <c r="M144" s="112" t="n">
        <f aca="false">G144/SUM($G144:$I144)</f>
        <v>0.63265306122449</v>
      </c>
      <c r="N144" s="112" t="n">
        <f aca="false">H144/SUM($G144:$I144)</f>
        <v>0.163265306122449</v>
      </c>
      <c r="O144" s="112" t="n">
        <f aca="false">I144/SUM($G144:$I144)</f>
        <v>0.204081632653061</v>
      </c>
      <c r="Q144" s="113" t="n">
        <f aca="false">K144/$B144</f>
        <v>0.752634750634483</v>
      </c>
      <c r="R144" s="114" t="n">
        <f aca="false">C144/$B144</f>
        <v>0.680355852557285</v>
      </c>
      <c r="S144" s="114" t="n">
        <f aca="false">D144/$B144</f>
        <v>0.908420667864882</v>
      </c>
      <c r="T144" s="114" t="n">
        <f aca="false">E144/$B144</f>
        <v>0.852070600889474</v>
      </c>
      <c r="V144" s="22" t="n">
        <v>31</v>
      </c>
      <c r="W144" s="109" t="n">
        <f aca="false">V144-SUM(X144:Z144)</f>
        <v>22</v>
      </c>
      <c r="X144" s="22" t="n">
        <v>4</v>
      </c>
      <c r="Y144" s="22" t="n">
        <v>4</v>
      </c>
      <c r="Z144" s="22" t="n">
        <v>1</v>
      </c>
    </row>
    <row r="145" customFormat="false" ht="12.75" hidden="true" customHeight="false" outlineLevel="0" collapsed="false">
      <c r="A145" s="105" t="n">
        <v>41306</v>
      </c>
      <c r="B145" s="148" t="n">
        <v>35.0700007629395</v>
      </c>
      <c r="C145" s="148" t="n">
        <v>25.1424976348877</v>
      </c>
      <c r="D145" s="149" t="n">
        <v>31.6530055999756</v>
      </c>
      <c r="E145" s="149" t="n">
        <v>30.1120056152344</v>
      </c>
      <c r="G145" s="108" t="n">
        <f aca="false">V145*8</f>
        <v>224</v>
      </c>
      <c r="H145" s="108" t="n">
        <f aca="false">X145*16</f>
        <v>64</v>
      </c>
      <c r="I145" s="108" t="n">
        <f aca="false">(Y145+Z145)*16</f>
        <v>64</v>
      </c>
      <c r="J145" s="109"/>
      <c r="K145" s="150" t="n">
        <f aca="false">SUMPRODUCT(C145:E145,G145:I145)/SUM(G145:I145)</f>
        <v>27.2297732613303</v>
      </c>
      <c r="L145" s="111"/>
      <c r="M145" s="112" t="n">
        <f aca="false">G145/SUM($G145:$I145)</f>
        <v>0.636363636363636</v>
      </c>
      <c r="N145" s="112" t="n">
        <f aca="false">H145/SUM($G145:$I145)</f>
        <v>0.181818181818182</v>
      </c>
      <c r="O145" s="112" t="n">
        <f aca="false">I145/SUM($G145:$I145)</f>
        <v>0.181818181818182</v>
      </c>
      <c r="Q145" s="113" t="n">
        <f aca="false">K145/$B145</f>
        <v>0.776440623580073</v>
      </c>
      <c r="R145" s="114" t="n">
        <f aca="false">C145/$B145</f>
        <v>0.716923213228363</v>
      </c>
      <c r="S145" s="114" t="n">
        <f aca="false">D145/$B145</f>
        <v>0.902566436024296</v>
      </c>
      <c r="T145" s="114" t="n">
        <f aca="false">E145/$B145</f>
        <v>0.858625747366835</v>
      </c>
      <c r="V145" s="22" t="n">
        <v>28</v>
      </c>
      <c r="W145" s="109" t="n">
        <f aca="false">V145-SUM(X145:Z145)</f>
        <v>20</v>
      </c>
      <c r="X145" s="22" t="n">
        <v>4</v>
      </c>
      <c r="Y145" s="22" t="n">
        <v>4</v>
      </c>
      <c r="Z145" s="22" t="n">
        <v>0</v>
      </c>
    </row>
    <row r="146" customFormat="false" ht="12.75" hidden="true" customHeight="false" outlineLevel="0" collapsed="false">
      <c r="A146" s="105" t="n">
        <v>41334</v>
      </c>
      <c r="B146" s="148" t="n">
        <v>33.5499907684326</v>
      </c>
      <c r="C146" s="148" t="n">
        <v>24.0924964904785</v>
      </c>
      <c r="D146" s="149" t="n">
        <v>30.2300033569336</v>
      </c>
      <c r="E146" s="149" t="n">
        <v>29.270002746582</v>
      </c>
      <c r="G146" s="108" t="n">
        <f aca="false">V146*8</f>
        <v>248</v>
      </c>
      <c r="H146" s="108" t="n">
        <f aca="false">X146*16</f>
        <v>80</v>
      </c>
      <c r="I146" s="108" t="n">
        <f aca="false">(Y146+Z146)*16</f>
        <v>80</v>
      </c>
      <c r="J146" s="109"/>
      <c r="K146" s="150" t="n">
        <f aca="false">SUMPRODUCT(C146:E146,G146:I146)/SUM(G146:I146)</f>
        <v>26.3111265145096</v>
      </c>
      <c r="L146" s="111"/>
      <c r="M146" s="112" t="n">
        <f aca="false">G146/SUM($G146:$I146)</f>
        <v>0.607843137254902</v>
      </c>
      <c r="N146" s="112" t="n">
        <f aca="false">H146/SUM($G146:$I146)</f>
        <v>0.196078431372549</v>
      </c>
      <c r="O146" s="112" t="n">
        <f aca="false">I146/SUM($G146:$I146)</f>
        <v>0.196078431372549</v>
      </c>
      <c r="Q146" s="113" t="n">
        <f aca="false">K146/$B146</f>
        <v>0.784236475536259</v>
      </c>
      <c r="R146" s="114" t="n">
        <f aca="false">C146/$B146</f>
        <v>0.718107395521172</v>
      </c>
      <c r="S146" s="114" t="n">
        <f aca="false">D146/$B146</f>
        <v>0.901043567063428</v>
      </c>
      <c r="T146" s="114" t="n">
        <f aca="false">E146/$B146</f>
        <v>0.872429532055858</v>
      </c>
      <c r="V146" s="22" t="n">
        <v>31</v>
      </c>
      <c r="W146" s="109" t="n">
        <f aca="false">V146-SUM(X146:Z146)</f>
        <v>21</v>
      </c>
      <c r="X146" s="22" t="n">
        <v>5</v>
      </c>
      <c r="Y146" s="22" t="n">
        <v>5</v>
      </c>
      <c r="Z146" s="22" t="n">
        <v>0</v>
      </c>
    </row>
    <row r="147" customFormat="false" ht="12.75" hidden="true" customHeight="false" outlineLevel="0" collapsed="false">
      <c r="A147" s="105" t="n">
        <v>41365</v>
      </c>
      <c r="B147" s="148" t="n">
        <v>34.749997253418</v>
      </c>
      <c r="C147" s="148" t="n">
        <v>23.792497253418</v>
      </c>
      <c r="D147" s="149" t="n">
        <v>29.4985084533691</v>
      </c>
      <c r="E147" s="149" t="n">
        <v>28.2565101623535</v>
      </c>
      <c r="G147" s="108" t="n">
        <f aca="false">V147*8</f>
        <v>240</v>
      </c>
      <c r="H147" s="108" t="n">
        <f aca="false">X147*16</f>
        <v>64</v>
      </c>
      <c r="I147" s="108" t="n">
        <f aca="false">(Y147+Z147)*16</f>
        <v>64</v>
      </c>
      <c r="J147" s="109"/>
      <c r="K147" s="150" t="n">
        <f aca="false">SUMPRODUCT(C147:E147,G147:I147)/SUM(G147:I147)</f>
        <v>25.5611970984417</v>
      </c>
      <c r="L147" s="111"/>
      <c r="M147" s="112" t="n">
        <f aca="false">G147/SUM($G147:$I147)</f>
        <v>0.652173913043478</v>
      </c>
      <c r="N147" s="112" t="n">
        <f aca="false">H147/SUM($G147:$I147)</f>
        <v>0.173913043478261</v>
      </c>
      <c r="O147" s="112" t="n">
        <f aca="false">I147/SUM($G147:$I147)</f>
        <v>0.173913043478261</v>
      </c>
      <c r="Q147" s="113" t="n">
        <f aca="false">K147/$B147</f>
        <v>0.735574075359893</v>
      </c>
      <c r="R147" s="114" t="n">
        <f aca="false">C147/$B147</f>
        <v>0.684676234070141</v>
      </c>
      <c r="S147" s="114" t="n">
        <f aca="false">D147/$B147</f>
        <v>0.84887800819805</v>
      </c>
      <c r="T147" s="114" t="n">
        <f aca="false">E147/$B147</f>
        <v>0.813137047358306</v>
      </c>
      <c r="V147" s="22" t="n">
        <v>30</v>
      </c>
      <c r="W147" s="109" t="n">
        <f aca="false">V147-SUM(X147:Z147)</f>
        <v>22</v>
      </c>
      <c r="X147" s="22" t="n">
        <v>4</v>
      </c>
      <c r="Y147" s="22" t="n">
        <v>4</v>
      </c>
      <c r="Z147" s="22" t="n">
        <v>0</v>
      </c>
    </row>
    <row r="148" customFormat="false" ht="12.75" hidden="true" customHeight="false" outlineLevel="0" collapsed="false">
      <c r="A148" s="105" t="n">
        <v>41395</v>
      </c>
      <c r="B148" s="148" t="n">
        <v>37.3000155639648</v>
      </c>
      <c r="C148" s="148" t="n">
        <v>23.3924976348877</v>
      </c>
      <c r="D148" s="149" t="n">
        <v>30.6725063323975</v>
      </c>
      <c r="E148" s="149" t="n">
        <v>31.3025039672852</v>
      </c>
      <c r="G148" s="108" t="n">
        <f aca="false">V148*8</f>
        <v>248</v>
      </c>
      <c r="H148" s="108" t="n">
        <f aca="false">X148*16</f>
        <v>64</v>
      </c>
      <c r="I148" s="108" t="n">
        <f aca="false">(Y148+Z148)*16</f>
        <v>80</v>
      </c>
      <c r="J148" s="109"/>
      <c r="K148" s="150" t="n">
        <f aca="false">SUMPRODUCT(C148:E148,G148:I148)/SUM(G148:I148)</f>
        <v>26.1953574900724</v>
      </c>
      <c r="L148" s="111"/>
      <c r="M148" s="112" t="n">
        <f aca="false">G148/SUM($G148:$I148)</f>
        <v>0.63265306122449</v>
      </c>
      <c r="N148" s="112" t="n">
        <f aca="false">H148/SUM($G148:$I148)</f>
        <v>0.163265306122449</v>
      </c>
      <c r="O148" s="112" t="n">
        <f aca="false">I148/SUM($G148:$I148)</f>
        <v>0.204081632653061</v>
      </c>
      <c r="Q148" s="113" t="n">
        <f aca="false">K148/$B148</f>
        <v>0.702288111519704</v>
      </c>
      <c r="R148" s="114" t="n">
        <f aca="false">C148/$B148</f>
        <v>0.627144447025029</v>
      </c>
      <c r="S148" s="114" t="n">
        <f aca="false">D148/$B148</f>
        <v>0.82231886149747</v>
      </c>
      <c r="T148" s="114" t="n">
        <f aca="false">E148/$B148</f>
        <v>0.839208871470986</v>
      </c>
      <c r="V148" s="22" t="n">
        <v>31</v>
      </c>
      <c r="W148" s="109" t="n">
        <f aca="false">V148-SUM(X148:Z148)</f>
        <v>22</v>
      </c>
      <c r="X148" s="22" t="n">
        <v>4</v>
      </c>
      <c r="Y148" s="22" t="n">
        <v>4</v>
      </c>
      <c r="Z148" s="22" t="n">
        <v>1</v>
      </c>
    </row>
    <row r="149" customFormat="false" ht="12.75" hidden="true" customHeight="false" outlineLevel="0" collapsed="false">
      <c r="A149" s="105" t="n">
        <v>41426</v>
      </c>
      <c r="B149" s="148" t="n">
        <v>47.0000010681152</v>
      </c>
      <c r="C149" s="148" t="n">
        <v>23.9924999237061</v>
      </c>
      <c r="D149" s="149" t="n">
        <v>36.9400024414063</v>
      </c>
      <c r="E149" s="149" t="n">
        <v>40.0225032806397</v>
      </c>
      <c r="G149" s="108" t="n">
        <f aca="false">V149*8</f>
        <v>240</v>
      </c>
      <c r="H149" s="108" t="n">
        <f aca="false">X149*16</f>
        <v>80</v>
      </c>
      <c r="I149" s="108" t="n">
        <f aca="false">(Y149+Z149)*16</f>
        <v>80</v>
      </c>
      <c r="J149" s="109"/>
      <c r="K149" s="150" t="n">
        <f aca="false">SUMPRODUCT(C149:E149,G149:I149)/SUM(G149:I149)</f>
        <v>29.7880010986328</v>
      </c>
      <c r="L149" s="111"/>
      <c r="M149" s="112" t="n">
        <f aca="false">G149/SUM($G149:$I149)</f>
        <v>0.6</v>
      </c>
      <c r="N149" s="112" t="n">
        <f aca="false">H149/SUM($G149:$I149)</f>
        <v>0.2</v>
      </c>
      <c r="O149" s="112" t="n">
        <f aca="false">I149/SUM($G149:$I149)</f>
        <v>0.2</v>
      </c>
      <c r="Q149" s="113" t="n">
        <f aca="false">K149/$B149</f>
        <v>0.633787243014362</v>
      </c>
      <c r="R149" s="114" t="n">
        <f aca="false">C149/$B149</f>
        <v>0.510478710179914</v>
      </c>
      <c r="S149" s="114" t="n">
        <f aca="false">D149/$B149</f>
        <v>0.785957480891768</v>
      </c>
      <c r="T149" s="114" t="n">
        <f aca="false">E149/$B149</f>
        <v>0.851542603640298</v>
      </c>
      <c r="V149" s="22" t="n">
        <v>30</v>
      </c>
      <c r="W149" s="109" t="n">
        <f aca="false">V149-SUM(X149:Z149)</f>
        <v>20</v>
      </c>
      <c r="X149" s="22" t="n">
        <v>5</v>
      </c>
      <c r="Y149" s="22" t="n">
        <v>5</v>
      </c>
      <c r="Z149" s="22" t="n">
        <v>0</v>
      </c>
    </row>
    <row r="150" customFormat="false" ht="12.75" hidden="true" customHeight="false" outlineLevel="0" collapsed="false">
      <c r="A150" s="105" t="n">
        <v>41456</v>
      </c>
      <c r="B150" s="148" t="n">
        <v>54.4000025939941</v>
      </c>
      <c r="C150" s="148" t="n">
        <v>25.4924999237061</v>
      </c>
      <c r="D150" s="149" t="n">
        <v>40.1100120544434</v>
      </c>
      <c r="E150" s="149" t="n">
        <v>42.1900123596191</v>
      </c>
      <c r="G150" s="108" t="n">
        <f aca="false">V150*8</f>
        <v>248</v>
      </c>
      <c r="H150" s="108" t="n">
        <f aca="false">X150*16</f>
        <v>64</v>
      </c>
      <c r="I150" s="108" t="n">
        <f aca="false">(Y150+Z150)*16</f>
        <v>80</v>
      </c>
      <c r="J150" s="109"/>
      <c r="K150" s="150" t="n">
        <f aca="false">SUMPRODUCT(C150:E150,G150:I150)/SUM(G150:I150)</f>
        <v>31.2866881156454</v>
      </c>
      <c r="L150" s="111"/>
      <c r="M150" s="112" t="n">
        <f aca="false">G150/SUM($G150:$I150)</f>
        <v>0.63265306122449</v>
      </c>
      <c r="N150" s="112" t="n">
        <f aca="false">H150/SUM($G150:$I150)</f>
        <v>0.163265306122449</v>
      </c>
      <c r="O150" s="112" t="n">
        <f aca="false">I150/SUM($G150:$I150)</f>
        <v>0.204081632653061</v>
      </c>
      <c r="Q150" s="113" t="n">
        <f aca="false">K150/$B150</f>
        <v>0.575122915878308</v>
      </c>
      <c r="R150" s="114" t="n">
        <f aca="false">C150/$B150</f>
        <v>0.468612108605312</v>
      </c>
      <c r="S150" s="114" t="n">
        <f aca="false">D150/$B150</f>
        <v>0.737316362901637</v>
      </c>
      <c r="T150" s="114" t="n">
        <f aca="false">E150/$B150</f>
        <v>0.775551660805932</v>
      </c>
      <c r="V150" s="22" t="n">
        <v>31</v>
      </c>
      <c r="W150" s="109" t="n">
        <f aca="false">V150-SUM(X150:Z150)</f>
        <v>22</v>
      </c>
      <c r="X150" s="22" t="n">
        <v>4</v>
      </c>
      <c r="Y150" s="22" t="n">
        <v>4</v>
      </c>
      <c r="Z150" s="22" t="n">
        <v>1</v>
      </c>
    </row>
    <row r="151" customFormat="false" ht="12.75" hidden="true" customHeight="false" outlineLevel="0" collapsed="false">
      <c r="A151" s="105" t="n">
        <v>41487</v>
      </c>
      <c r="B151" s="148" t="n">
        <v>53.9999992370606</v>
      </c>
      <c r="C151" s="148" t="n">
        <v>25.5424983978272</v>
      </c>
      <c r="D151" s="149" t="n">
        <v>36.9600082397461</v>
      </c>
      <c r="E151" s="149" t="n">
        <v>39.5400085449219</v>
      </c>
      <c r="G151" s="108" t="n">
        <f aca="false">V151*8</f>
        <v>248</v>
      </c>
      <c r="H151" s="108" t="n">
        <f aca="false">X151*16</f>
        <v>80</v>
      </c>
      <c r="I151" s="108" t="n">
        <f aca="false">(Y151+Z151)*16</f>
        <v>64</v>
      </c>
      <c r="J151" s="109"/>
      <c r="K151" s="150" t="n">
        <f aca="false">SUMPRODUCT(C151:E151,G151:I151)/SUM(G151:I151)</f>
        <v>30.1579102263159</v>
      </c>
      <c r="L151" s="111"/>
      <c r="M151" s="112" t="n">
        <f aca="false">G151/SUM($G151:$I151)</f>
        <v>0.63265306122449</v>
      </c>
      <c r="N151" s="112" t="n">
        <f aca="false">H151/SUM($G151:$I151)</f>
        <v>0.204081632653061</v>
      </c>
      <c r="O151" s="112" t="n">
        <f aca="false">I151/SUM($G151:$I151)</f>
        <v>0.163265306122449</v>
      </c>
      <c r="Q151" s="113" t="n">
        <f aca="false">K151/$B151</f>
        <v>0.558479826896336</v>
      </c>
      <c r="R151" s="114" t="n">
        <f aca="false">C151/$B151</f>
        <v>0.473009236272307</v>
      </c>
      <c r="S151" s="114" t="n">
        <f aca="false">D151/$B151</f>
        <v>0.684444606702516</v>
      </c>
      <c r="T151" s="114" t="n">
        <f aca="false">E151/$B151</f>
        <v>0.732222390806726</v>
      </c>
      <c r="V151" s="22" t="n">
        <v>31</v>
      </c>
      <c r="W151" s="109" t="n">
        <f aca="false">V151-SUM(X151:Z151)</f>
        <v>22</v>
      </c>
      <c r="X151" s="22" t="n">
        <v>5</v>
      </c>
      <c r="Y151" s="22" t="n">
        <v>4</v>
      </c>
      <c r="Z151" s="22" t="n">
        <v>0</v>
      </c>
    </row>
    <row r="152" customFormat="false" ht="12.75" hidden="true" customHeight="false" outlineLevel="0" collapsed="false">
      <c r="A152" s="105" t="n">
        <v>41518</v>
      </c>
      <c r="B152" s="148" t="n">
        <v>34.9999992370605</v>
      </c>
      <c r="C152" s="148" t="n">
        <v>22.2925012588501</v>
      </c>
      <c r="D152" s="149" t="n">
        <v>28.7590026855469</v>
      </c>
      <c r="E152" s="149" t="n">
        <v>31.0860023498535</v>
      </c>
      <c r="G152" s="108" t="n">
        <f aca="false">V152*8</f>
        <v>240</v>
      </c>
      <c r="H152" s="108" t="n">
        <f aca="false">X152*16</f>
        <v>64</v>
      </c>
      <c r="I152" s="108" t="n">
        <f aca="false">(Y152+Z152)*16</f>
        <v>96</v>
      </c>
      <c r="J152" s="109"/>
      <c r="K152" s="150" t="n">
        <f aca="false">SUMPRODUCT(C152:E152,G152:I152)/SUM(G152:I152)</f>
        <v>25.4375817489624</v>
      </c>
      <c r="L152" s="111"/>
      <c r="M152" s="112" t="n">
        <f aca="false">G152/SUM($G152:$I152)</f>
        <v>0.6</v>
      </c>
      <c r="N152" s="112" t="n">
        <f aca="false">H152/SUM($G152:$I152)</f>
        <v>0.16</v>
      </c>
      <c r="O152" s="112" t="n">
        <f aca="false">I152/SUM($G152:$I152)</f>
        <v>0.24</v>
      </c>
      <c r="Q152" s="113" t="n">
        <f aca="false">K152/$B152</f>
        <v>0.726788065813077</v>
      </c>
      <c r="R152" s="114" t="n">
        <f aca="false">C152/$B152</f>
        <v>0.636928621279659</v>
      </c>
      <c r="S152" s="114" t="n">
        <f aca="false">D152/$B152</f>
        <v>0.821685808926954</v>
      </c>
      <c r="T152" s="114" t="n">
        <f aca="false">E152/$B152</f>
        <v>0.888171515070703</v>
      </c>
      <c r="V152" s="22" t="n">
        <v>30</v>
      </c>
      <c r="W152" s="109" t="n">
        <f aca="false">V152-SUM(X152:Z152)</f>
        <v>20</v>
      </c>
      <c r="X152" s="22" t="n">
        <v>4</v>
      </c>
      <c r="Y152" s="22" t="n">
        <v>5</v>
      </c>
      <c r="Z152" s="22" t="n">
        <v>1</v>
      </c>
    </row>
    <row r="153" customFormat="false" ht="12.75" hidden="true" customHeight="false" outlineLevel="0" collapsed="false">
      <c r="A153" s="105" t="n">
        <v>41548</v>
      </c>
      <c r="B153" s="148" t="n">
        <v>34.5499988555908</v>
      </c>
      <c r="C153" s="148" t="n">
        <v>21.9250009536743</v>
      </c>
      <c r="D153" s="149" t="n">
        <v>27.2010059356689</v>
      </c>
      <c r="E153" s="149" t="n">
        <v>28.7040042877197</v>
      </c>
      <c r="G153" s="108" t="n">
        <f aca="false">V153*8</f>
        <v>248</v>
      </c>
      <c r="H153" s="108" t="n">
        <f aca="false">X153*16</f>
        <v>64</v>
      </c>
      <c r="I153" s="108" t="n">
        <f aca="false">(Y153+Z153)*16</f>
        <v>64</v>
      </c>
      <c r="J153" s="109"/>
      <c r="K153" s="150" t="n">
        <f aca="false">SUMPRODUCT(C153:E153,G153:I153)/SUM(G153:I153)</f>
        <v>23.9769172627875</v>
      </c>
      <c r="L153" s="111"/>
      <c r="M153" s="112" t="n">
        <f aca="false">G153/SUM($G153:$I153)</f>
        <v>0.659574468085106</v>
      </c>
      <c r="N153" s="112" t="n">
        <f aca="false">H153/SUM($G153:$I153)</f>
        <v>0.170212765957447</v>
      </c>
      <c r="O153" s="112" t="n">
        <f aca="false">I153/SUM($G153:$I153)</f>
        <v>0.170212765957447</v>
      </c>
      <c r="Q153" s="113" t="n">
        <f aca="false">K153/$B153</f>
        <v>0.693977367785285</v>
      </c>
      <c r="R153" s="114" t="n">
        <f aca="false">C153/$B153</f>
        <v>0.634587602891525</v>
      </c>
      <c r="S153" s="114" t="n">
        <f aca="false">D153/$B153</f>
        <v>0.787293975011734</v>
      </c>
      <c r="T153" s="114" t="n">
        <f aca="false">E153/$B153</f>
        <v>0.830796099522154</v>
      </c>
      <c r="V153" s="22" t="n">
        <v>31</v>
      </c>
      <c r="W153" s="109" t="n">
        <f aca="false">V153-SUM(X153:Z153)</f>
        <v>23</v>
      </c>
      <c r="X153" s="22" t="n">
        <v>4</v>
      </c>
      <c r="Y153" s="22" t="n">
        <v>4</v>
      </c>
      <c r="Z153" s="22" t="n">
        <v>0</v>
      </c>
    </row>
    <row r="154" customFormat="false" ht="12.75" hidden="true" customHeight="false" outlineLevel="0" collapsed="false">
      <c r="A154" s="105" t="n">
        <v>41579</v>
      </c>
      <c r="B154" s="148" t="n">
        <v>33.0499988555908</v>
      </c>
      <c r="C154" s="148" t="n">
        <v>22.0249994277954</v>
      </c>
      <c r="D154" s="149" t="n">
        <v>27.4510059356689</v>
      </c>
      <c r="E154" s="149" t="n">
        <v>28.2040042877197</v>
      </c>
      <c r="G154" s="108" t="n">
        <f aca="false">V154*8</f>
        <v>240</v>
      </c>
      <c r="H154" s="108" t="n">
        <f aca="false">X154*16</f>
        <v>80</v>
      </c>
      <c r="I154" s="108" t="n">
        <f aca="false">(Y154+Z154)*16</f>
        <v>80</v>
      </c>
      <c r="J154" s="109"/>
      <c r="K154" s="150" t="n">
        <f aca="false">SUMPRODUCT(C154:E154,G154:I154)/SUM(G154:I154)</f>
        <v>24.346001701355</v>
      </c>
      <c r="L154" s="111"/>
      <c r="M154" s="112" t="n">
        <f aca="false">G154/SUM($G154:$I154)</f>
        <v>0.6</v>
      </c>
      <c r="N154" s="112" t="n">
        <f aca="false">H154/SUM($G154:$I154)</f>
        <v>0.2</v>
      </c>
      <c r="O154" s="112" t="n">
        <f aca="false">I154/SUM($G154:$I154)</f>
        <v>0.2</v>
      </c>
      <c r="Q154" s="113" t="n">
        <f aca="false">K154/$B154</f>
        <v>0.736641529330539</v>
      </c>
      <c r="R154" s="114" t="n">
        <f aca="false">C154/$B154</f>
        <v>0.666414529211689</v>
      </c>
      <c r="S154" s="114" t="n">
        <f aca="false">D154/$B154</f>
        <v>0.83059022348575</v>
      </c>
      <c r="T154" s="114" t="n">
        <f aca="false">E154/$B154</f>
        <v>0.853373835531878</v>
      </c>
      <c r="V154" s="22" t="n">
        <v>30</v>
      </c>
      <c r="W154" s="109" t="n">
        <f aca="false">V154-SUM(X154:Z154)</f>
        <v>20</v>
      </c>
      <c r="X154" s="22" t="n">
        <v>5</v>
      </c>
      <c r="Y154" s="22" t="n">
        <v>4</v>
      </c>
      <c r="Z154" s="22" t="n">
        <v>1</v>
      </c>
    </row>
    <row r="155" customFormat="false" ht="12.75" hidden="true" customHeight="false" outlineLevel="0" collapsed="false">
      <c r="A155" s="105" t="n">
        <v>41609</v>
      </c>
      <c r="B155" s="148" t="n">
        <v>32.8500003814697</v>
      </c>
      <c r="C155" s="148" t="n">
        <v>23.8749969482422</v>
      </c>
      <c r="D155" s="149" t="n">
        <v>28.0160045623779</v>
      </c>
      <c r="E155" s="149" t="n">
        <v>28.9140056610107</v>
      </c>
      <c r="G155" s="108" t="n">
        <f aca="false">V155*8</f>
        <v>248</v>
      </c>
      <c r="H155" s="108" t="n">
        <f aca="false">X155*16</f>
        <v>64</v>
      </c>
      <c r="I155" s="108" t="n">
        <f aca="false">(Y155+Z155)*16</f>
        <v>96</v>
      </c>
      <c r="J155" s="109"/>
      <c r="K155" s="150" t="n">
        <f aca="false">SUMPRODUCT(C155:E155,G155:I155)/SUM(G155:I155)</f>
        <v>25.7102158789541</v>
      </c>
      <c r="L155" s="111"/>
      <c r="M155" s="112" t="n">
        <f aca="false">G155/SUM($G155:$I155)</f>
        <v>0.607843137254902</v>
      </c>
      <c r="N155" s="112" t="n">
        <f aca="false">H155/SUM($G155:$I155)</f>
        <v>0.156862745098039</v>
      </c>
      <c r="O155" s="112" t="n">
        <f aca="false">I155/SUM($G155:$I155)</f>
        <v>0.235294117647059</v>
      </c>
      <c r="Q155" s="113" t="n">
        <f aca="false">K155/$B155</f>
        <v>0.782654964395584</v>
      </c>
      <c r="R155" s="114" t="n">
        <f aca="false">C155/$B155</f>
        <v>0.726788330928294</v>
      </c>
      <c r="S155" s="114" t="n">
        <f aca="false">D155/$B155</f>
        <v>0.85284639990998</v>
      </c>
      <c r="T155" s="114" t="n">
        <f aca="false">E155/$B155</f>
        <v>0.880182810509822</v>
      </c>
      <c r="V155" s="22" t="n">
        <v>31</v>
      </c>
      <c r="W155" s="109" t="n">
        <f aca="false">V155-SUM(X155:Z155)</f>
        <v>21</v>
      </c>
      <c r="X155" s="22" t="n">
        <v>4</v>
      </c>
      <c r="Y155" s="22" t="n">
        <v>5</v>
      </c>
      <c r="Z155" s="22" t="n">
        <v>1</v>
      </c>
    </row>
    <row r="156" customFormat="false" ht="12.75" hidden="true" customHeight="false" outlineLevel="0" collapsed="false">
      <c r="A156" s="105" t="n">
        <v>41640</v>
      </c>
      <c r="B156" s="148" t="n">
        <v>37.2200099182129</v>
      </c>
      <c r="C156" s="148" t="n">
        <v>25.3924957275391</v>
      </c>
      <c r="D156" s="149" t="n">
        <v>33.9030055999756</v>
      </c>
      <c r="E156" s="149" t="n">
        <v>31.8620056152344</v>
      </c>
      <c r="G156" s="108" t="n">
        <f aca="false">V156*8</f>
        <v>248</v>
      </c>
      <c r="H156" s="108" t="n">
        <f aca="false">X156*16</f>
        <v>64</v>
      </c>
      <c r="I156" s="108" t="n">
        <f aca="false">(Y156+Z156)*16</f>
        <v>80</v>
      </c>
      <c r="J156" s="109"/>
      <c r="K156" s="150" t="n">
        <f aca="false">SUMPRODUCT(C156:E156,G156:I156)/SUM(G156:I156)</f>
        <v>28.1022748674665</v>
      </c>
      <c r="L156" s="111"/>
      <c r="M156" s="112" t="n">
        <f aca="false">G156/SUM($G156:$I156)</f>
        <v>0.63265306122449</v>
      </c>
      <c r="N156" s="112" t="n">
        <f aca="false">H156/SUM($G156:$I156)</f>
        <v>0.163265306122449</v>
      </c>
      <c r="O156" s="112" t="n">
        <f aca="false">I156/SUM($G156:$I156)</f>
        <v>0.204081632653061</v>
      </c>
      <c r="Q156" s="113" t="n">
        <f aca="false">K156/$B156</f>
        <v>0.75503136429083</v>
      </c>
      <c r="R156" s="114" t="n">
        <f aca="false">C156/$B156</f>
        <v>0.682227000565998</v>
      </c>
      <c r="S156" s="114" t="n">
        <f aca="false">D156/$B156</f>
        <v>0.910881154370295</v>
      </c>
      <c r="T156" s="114" t="n">
        <f aca="false">E156/$B156</f>
        <v>0.85604505977424</v>
      </c>
      <c r="V156" s="22" t="n">
        <v>31</v>
      </c>
      <c r="W156" s="109" t="n">
        <f aca="false">V156-SUM(X156:Z156)</f>
        <v>22</v>
      </c>
      <c r="X156" s="22" t="n">
        <v>4</v>
      </c>
      <c r="Y156" s="22" t="n">
        <v>4</v>
      </c>
      <c r="Z156" s="22" t="n">
        <v>1</v>
      </c>
    </row>
    <row r="157" customFormat="false" ht="12.75" hidden="true" customHeight="false" outlineLevel="0" collapsed="false">
      <c r="A157" s="105" t="n">
        <v>41671</v>
      </c>
      <c r="B157" s="148" t="n">
        <v>36.0700007629395</v>
      </c>
      <c r="C157" s="148" t="n">
        <v>25.8924976348877</v>
      </c>
      <c r="D157" s="149" t="n">
        <v>32.6530055999756</v>
      </c>
      <c r="E157" s="149" t="n">
        <v>31.1120056152344</v>
      </c>
      <c r="G157" s="108" t="n">
        <f aca="false">V157*8</f>
        <v>224</v>
      </c>
      <c r="H157" s="108" t="n">
        <f aca="false">X157*16</f>
        <v>64</v>
      </c>
      <c r="I157" s="108" t="n">
        <f aca="false">(Y157+Z157)*16</f>
        <v>64</v>
      </c>
      <c r="J157" s="109"/>
      <c r="K157" s="150" t="n">
        <f aca="false">SUMPRODUCT(C157:E157,G157:I157)/SUM(G157:I157)</f>
        <v>28.0706823522394</v>
      </c>
      <c r="L157" s="111"/>
      <c r="M157" s="112" t="n">
        <f aca="false">G157/SUM($G157:$I157)</f>
        <v>0.636363636363636</v>
      </c>
      <c r="N157" s="112" t="n">
        <f aca="false">H157/SUM($G157:$I157)</f>
        <v>0.181818181818182</v>
      </c>
      <c r="O157" s="112" t="n">
        <f aca="false">I157/SUM($G157:$I157)</f>
        <v>0.181818181818182</v>
      </c>
      <c r="Q157" s="113" t="n">
        <f aca="false">K157/$B157</f>
        <v>0.778227938965862</v>
      </c>
      <c r="R157" s="114" t="n">
        <f aca="false">C157/$B157</f>
        <v>0.717840229753786</v>
      </c>
      <c r="S157" s="114" t="n">
        <f aca="false">D157/$B157</f>
        <v>0.90526767145304</v>
      </c>
      <c r="T157" s="114" t="n">
        <f aca="false">E157/$B157</f>
        <v>0.862545188720949</v>
      </c>
      <c r="V157" s="22" t="n">
        <v>28</v>
      </c>
      <c r="W157" s="109" t="n">
        <f aca="false">V157-SUM(X157:Z157)</f>
        <v>20</v>
      </c>
      <c r="X157" s="22" t="n">
        <v>4</v>
      </c>
      <c r="Y157" s="22" t="n">
        <v>4</v>
      </c>
      <c r="Z157" s="22" t="n">
        <v>0</v>
      </c>
    </row>
    <row r="158" customFormat="false" ht="12.75" hidden="true" customHeight="false" outlineLevel="0" collapsed="false">
      <c r="A158" s="105" t="n">
        <v>41699</v>
      </c>
      <c r="B158" s="148" t="n">
        <v>34.5499907684326</v>
      </c>
      <c r="C158" s="148" t="n">
        <v>24.8424964904785</v>
      </c>
      <c r="D158" s="149" t="n">
        <v>31.2300033569336</v>
      </c>
      <c r="E158" s="149" t="n">
        <v>30.270002746582</v>
      </c>
      <c r="G158" s="108" t="n">
        <f aca="false">V158*8</f>
        <v>248</v>
      </c>
      <c r="H158" s="108" t="n">
        <f aca="false">X158*16</f>
        <v>80</v>
      </c>
      <c r="I158" s="108" t="n">
        <f aca="false">(Y158+Z158)*16</f>
        <v>80</v>
      </c>
      <c r="J158" s="109"/>
      <c r="K158" s="150" t="n">
        <f aca="false">SUMPRODUCT(C158:E158,G158:I158)/SUM(G158:I158)</f>
        <v>27.1591657301959</v>
      </c>
      <c r="L158" s="111"/>
      <c r="M158" s="112" t="n">
        <f aca="false">G158/SUM($G158:$I158)</f>
        <v>0.607843137254902</v>
      </c>
      <c r="N158" s="112" t="n">
        <f aca="false">H158/SUM($G158:$I158)</f>
        <v>0.196078431372549</v>
      </c>
      <c r="O158" s="112" t="n">
        <f aca="false">I158/SUM($G158:$I158)</f>
        <v>0.196078431372549</v>
      </c>
      <c r="Q158" s="113" t="n">
        <f aca="false">K158/$B158</f>
        <v>0.786083154471071</v>
      </c>
      <c r="R158" s="114" t="n">
        <f aca="false">C158/$B158</f>
        <v>0.719030481280951</v>
      </c>
      <c r="S158" s="114" t="n">
        <f aca="false">D158/$B158</f>
        <v>0.903907719288527</v>
      </c>
      <c r="T158" s="114" t="n">
        <f aca="false">E158/$B158</f>
        <v>0.876121876542986</v>
      </c>
      <c r="V158" s="22" t="n">
        <v>31</v>
      </c>
      <c r="W158" s="109" t="n">
        <f aca="false">V158-SUM(X158:Z158)</f>
        <v>21</v>
      </c>
      <c r="X158" s="22" t="n">
        <v>5</v>
      </c>
      <c r="Y158" s="22" t="n">
        <v>5</v>
      </c>
      <c r="Z158" s="22" t="n">
        <v>0</v>
      </c>
    </row>
    <row r="159" customFormat="false" ht="12.75" hidden="true" customHeight="false" outlineLevel="0" collapsed="false">
      <c r="A159" s="105" t="n">
        <v>41730</v>
      </c>
      <c r="B159" s="148" t="n">
        <v>35.749997253418</v>
      </c>
      <c r="C159" s="148" t="n">
        <v>24.542497253418</v>
      </c>
      <c r="D159" s="149" t="n">
        <v>30.4985084533691</v>
      </c>
      <c r="E159" s="149" t="n">
        <v>29.2565101623535</v>
      </c>
      <c r="G159" s="108" t="n">
        <f aca="false">V159*8</f>
        <v>240</v>
      </c>
      <c r="H159" s="108" t="n">
        <f aca="false">X159*16</f>
        <v>64</v>
      </c>
      <c r="I159" s="108" t="n">
        <f aca="false">(Y159+Z159)*16</f>
        <v>64</v>
      </c>
      <c r="J159" s="109"/>
      <c r="K159" s="150" t="n">
        <f aca="false">SUMPRODUCT(C159:E159,G159:I159)/SUM(G159:I159)</f>
        <v>26.3981536201809</v>
      </c>
      <c r="L159" s="111"/>
      <c r="M159" s="112" t="n">
        <f aca="false">G159/SUM($G159:$I159)</f>
        <v>0.652173913043478</v>
      </c>
      <c r="N159" s="112" t="n">
        <f aca="false">H159/SUM($G159:$I159)</f>
        <v>0.173913043478261</v>
      </c>
      <c r="O159" s="112" t="n">
        <f aca="false">I159/SUM($G159:$I159)</f>
        <v>0.173913043478261</v>
      </c>
      <c r="Q159" s="113" t="n">
        <f aca="false">K159/$B159</f>
        <v>0.738409948203759</v>
      </c>
      <c r="R159" s="114" t="n">
        <f aca="false">C159/$B159</f>
        <v>0.686503472418352</v>
      </c>
      <c r="S159" s="114" t="n">
        <f aca="false">D159/$B159</f>
        <v>0.853105197104687</v>
      </c>
      <c r="T159" s="114" t="n">
        <f aca="false">E159/$B159</f>
        <v>0.818363983498107</v>
      </c>
      <c r="V159" s="22" t="n">
        <v>30</v>
      </c>
      <c r="W159" s="109" t="n">
        <f aca="false">V159-SUM(X159:Z159)</f>
        <v>22</v>
      </c>
      <c r="X159" s="22" t="n">
        <v>4</v>
      </c>
      <c r="Y159" s="22" t="n">
        <v>4</v>
      </c>
      <c r="Z159" s="22" t="n">
        <v>0</v>
      </c>
    </row>
    <row r="160" customFormat="false" ht="12.75" hidden="true" customHeight="false" outlineLevel="0" collapsed="false">
      <c r="A160" s="105" t="n">
        <v>41760</v>
      </c>
      <c r="B160" s="148" t="n">
        <v>38.3000155639648</v>
      </c>
      <c r="C160" s="148" t="n">
        <v>24.1424976348877</v>
      </c>
      <c r="D160" s="149" t="n">
        <v>31.6725063323975</v>
      </c>
      <c r="E160" s="149" t="n">
        <v>32.3025039672852</v>
      </c>
      <c r="G160" s="108" t="n">
        <f aca="false">V160*8</f>
        <v>248</v>
      </c>
      <c r="H160" s="108" t="n">
        <f aca="false">X160*16</f>
        <v>80</v>
      </c>
      <c r="I160" s="108" t="n">
        <f aca="false">(Y160+Z160)*16</f>
        <v>80</v>
      </c>
      <c r="J160" s="109"/>
      <c r="K160" s="150" t="n">
        <f aca="false">SUMPRODUCT(C160:E160,G160:I160)/SUM(G160:I160)</f>
        <v>27.2189711701636</v>
      </c>
      <c r="L160" s="111"/>
      <c r="M160" s="112" t="n">
        <f aca="false">G160/SUM($G160:$I160)</f>
        <v>0.607843137254902</v>
      </c>
      <c r="N160" s="112" t="n">
        <f aca="false">H160/SUM($G160:$I160)</f>
        <v>0.196078431372549</v>
      </c>
      <c r="O160" s="112" t="n">
        <f aca="false">I160/SUM($G160:$I160)</f>
        <v>0.196078431372549</v>
      </c>
      <c r="Q160" s="113" t="n">
        <f aca="false">K160/$B160</f>
        <v>0.710677809639665</v>
      </c>
      <c r="R160" s="114" t="n">
        <f aca="false">C160/$B160</f>
        <v>0.630352162509368</v>
      </c>
      <c r="S160" s="114" t="n">
        <f aca="false">D160/$B160</f>
        <v>0.826958053829018</v>
      </c>
      <c r="T160" s="114" t="n">
        <f aca="false">E160/$B160</f>
        <v>0.843407071554234</v>
      </c>
      <c r="V160" s="22" t="n">
        <v>31</v>
      </c>
      <c r="W160" s="109" t="n">
        <f aca="false">V160-SUM(X160:Z160)</f>
        <v>21</v>
      </c>
      <c r="X160" s="22" t="n">
        <v>5</v>
      </c>
      <c r="Y160" s="22" t="n">
        <v>4</v>
      </c>
      <c r="Z160" s="22" t="n">
        <v>1</v>
      </c>
    </row>
    <row r="161" customFormat="false" ht="12.75" hidden="true" customHeight="false" outlineLevel="0" collapsed="false">
      <c r="A161" s="105" t="n">
        <v>41791</v>
      </c>
      <c r="B161" s="148" t="n">
        <v>48.5000010681152</v>
      </c>
      <c r="C161" s="148" t="n">
        <v>24.7424999237061</v>
      </c>
      <c r="D161" s="149" t="n">
        <v>38.4400024414063</v>
      </c>
      <c r="E161" s="149" t="n">
        <v>41.5225032806397</v>
      </c>
      <c r="G161" s="108" t="n">
        <f aca="false">V161*8</f>
        <v>240</v>
      </c>
      <c r="H161" s="108" t="n">
        <f aca="false">X161*16</f>
        <v>64</v>
      </c>
      <c r="I161" s="108" t="n">
        <f aca="false">(Y161+Z161)*16</f>
        <v>80</v>
      </c>
      <c r="J161" s="109"/>
      <c r="K161" s="150" t="n">
        <f aca="false">SUMPRODUCT(C161:E161,G161:I161)/SUM(G161:I161)</f>
        <v>30.5212510426839</v>
      </c>
      <c r="L161" s="111"/>
      <c r="M161" s="112" t="n">
        <f aca="false">G161/SUM($G161:$I161)</f>
        <v>0.625</v>
      </c>
      <c r="N161" s="112" t="n">
        <f aca="false">H161/SUM($G161:$I161)</f>
        <v>0.166666666666667</v>
      </c>
      <c r="O161" s="112" t="n">
        <f aca="false">I161/SUM($G161:$I161)</f>
        <v>0.208333333333333</v>
      </c>
      <c r="Q161" s="113" t="n">
        <f aca="false">K161/$B161</f>
        <v>0.629304131350816</v>
      </c>
      <c r="R161" s="114" t="n">
        <f aca="false">C161/$B161</f>
        <v>0.510154626367054</v>
      </c>
      <c r="S161" s="114" t="n">
        <f aca="false">D161/$B161</f>
        <v>0.792577352470975</v>
      </c>
      <c r="T161" s="114" t="n">
        <f aca="false">E161/$B161</f>
        <v>0.856134069405975</v>
      </c>
      <c r="V161" s="22" t="n">
        <v>30</v>
      </c>
      <c r="W161" s="109" t="n">
        <f aca="false">V161-SUM(X161:Z161)</f>
        <v>21</v>
      </c>
      <c r="X161" s="22" t="n">
        <v>4</v>
      </c>
      <c r="Y161" s="22" t="n">
        <v>5</v>
      </c>
      <c r="Z161" s="22" t="n">
        <v>0</v>
      </c>
    </row>
    <row r="162" customFormat="false" ht="12.75" hidden="true" customHeight="false" outlineLevel="0" collapsed="false">
      <c r="A162" s="105" t="n">
        <v>41821</v>
      </c>
      <c r="B162" s="148" t="n">
        <v>56.4000025939941</v>
      </c>
      <c r="C162" s="148" t="n">
        <v>26.2424999237061</v>
      </c>
      <c r="D162" s="149" t="n">
        <v>41.1100120544434</v>
      </c>
      <c r="E162" s="149" t="n">
        <v>42.9400123596191</v>
      </c>
      <c r="G162" s="108" t="n">
        <f aca="false">V162*8</f>
        <v>248</v>
      </c>
      <c r="H162" s="108" t="n">
        <f aca="false">X162*16</f>
        <v>64</v>
      </c>
      <c r="I162" s="108" t="n">
        <f aca="false">(Y162+Z162)*16</f>
        <v>80</v>
      </c>
      <c r="J162" s="109"/>
      <c r="K162" s="150" t="n">
        <f aca="false">SUMPRODUCT(C162:E162,G162:I162)/SUM(G162:I162)</f>
        <v>32.077504442176</v>
      </c>
      <c r="L162" s="111"/>
      <c r="M162" s="112" t="n">
        <f aca="false">G162/SUM($G162:$I162)</f>
        <v>0.63265306122449</v>
      </c>
      <c r="N162" s="112" t="n">
        <f aca="false">H162/SUM($G162:$I162)</f>
        <v>0.163265306122449</v>
      </c>
      <c r="O162" s="112" t="n">
        <f aca="false">I162/SUM($G162:$I162)</f>
        <v>0.204081632653061</v>
      </c>
      <c r="Q162" s="113" t="n">
        <f aca="false">K162/$B162</f>
        <v>0.568750052603577</v>
      </c>
      <c r="R162" s="114" t="n">
        <f aca="false">C162/$B162</f>
        <v>0.465292530438652</v>
      </c>
      <c r="S162" s="114" t="n">
        <f aca="false">D162/$B162</f>
        <v>0.728900889426928</v>
      </c>
      <c r="T162" s="114" t="n">
        <f aca="false">E162/$B162</f>
        <v>0.761347701856164</v>
      </c>
      <c r="V162" s="22" t="n">
        <v>31</v>
      </c>
      <c r="W162" s="109" t="n">
        <f aca="false">V162-SUM(X162:Z162)</f>
        <v>22</v>
      </c>
      <c r="X162" s="22" t="n">
        <v>4</v>
      </c>
      <c r="Y162" s="22" t="n">
        <v>4</v>
      </c>
      <c r="Z162" s="22" t="n">
        <v>1</v>
      </c>
    </row>
    <row r="163" customFormat="false" ht="12.75" hidden="true" customHeight="false" outlineLevel="0" collapsed="false">
      <c r="A163" s="105" t="n">
        <v>41852</v>
      </c>
      <c r="B163" s="148" t="n">
        <v>55.9999992370606</v>
      </c>
      <c r="C163" s="148" t="n">
        <v>26.2924983978272</v>
      </c>
      <c r="D163" s="149" t="n">
        <v>37.9600082397461</v>
      </c>
      <c r="E163" s="149" t="n">
        <v>40.2900085449219</v>
      </c>
      <c r="G163" s="108" t="n">
        <f aca="false">V163*8</f>
        <v>248</v>
      </c>
      <c r="H163" s="108" t="n">
        <f aca="false">X163*16</f>
        <v>80</v>
      </c>
      <c r="I163" s="108" t="n">
        <f aca="false">(Y163+Z163)*16</f>
        <v>80</v>
      </c>
      <c r="J163" s="109"/>
      <c r="K163" s="150" t="n">
        <f aca="false">SUMPRODUCT(C163:E163,G163:I163)/SUM(G163:I163)</f>
        <v>31.3248552584181</v>
      </c>
      <c r="L163" s="111"/>
      <c r="M163" s="112" t="n">
        <f aca="false">G163/SUM($G163:$I163)</f>
        <v>0.607843137254902</v>
      </c>
      <c r="N163" s="112" t="n">
        <f aca="false">H163/SUM($G163:$I163)</f>
        <v>0.196078431372549</v>
      </c>
      <c r="O163" s="112" t="n">
        <f aca="false">I163/SUM($G163:$I163)</f>
        <v>0.196078431372549</v>
      </c>
      <c r="Q163" s="113" t="n">
        <f aca="false">K163/$B163</f>
        <v>0.559372422949738</v>
      </c>
      <c r="R163" s="114" t="n">
        <f aca="false">C163/$B163</f>
        <v>0.46950890635775</v>
      </c>
      <c r="S163" s="114" t="n">
        <f aca="false">D163/$B163</f>
        <v>0.677857299230539</v>
      </c>
      <c r="T163" s="114" t="n">
        <f aca="false">E163/$B163</f>
        <v>0.719464448104102</v>
      </c>
      <c r="V163" s="22" t="n">
        <v>31</v>
      </c>
      <c r="W163" s="109" t="n">
        <f aca="false">V163-SUM(X163:Z163)</f>
        <v>21</v>
      </c>
      <c r="X163" s="22" t="n">
        <v>5</v>
      </c>
      <c r="Y163" s="22" t="n">
        <v>5</v>
      </c>
      <c r="Z163" s="22" t="n">
        <v>0</v>
      </c>
    </row>
    <row r="164" customFormat="false" ht="12.75" hidden="true" customHeight="false" outlineLevel="0" collapsed="false">
      <c r="A164" s="105" t="n">
        <v>41883</v>
      </c>
      <c r="B164" s="148" t="n">
        <v>35.9999992370605</v>
      </c>
      <c r="C164" s="148" t="n">
        <v>23.0425012588501</v>
      </c>
      <c r="D164" s="149" t="n">
        <v>29.7590026855469</v>
      </c>
      <c r="E164" s="149" t="n">
        <v>32.0860023498535</v>
      </c>
      <c r="G164" s="108" t="n">
        <f aca="false">V164*8</f>
        <v>240</v>
      </c>
      <c r="H164" s="108" t="n">
        <f aca="false">X164*16</f>
        <v>64</v>
      </c>
      <c r="I164" s="108" t="n">
        <f aca="false">(Y164+Z164)*16</f>
        <v>80</v>
      </c>
      <c r="J164" s="109"/>
      <c r="K164" s="150" t="n">
        <f aca="false">SUMPRODUCT(C164:E164,G164:I164)/SUM(G164:I164)</f>
        <v>26.0459808905919</v>
      </c>
      <c r="L164" s="111"/>
      <c r="M164" s="112" t="n">
        <f aca="false">G164/SUM($G164:$I164)</f>
        <v>0.625</v>
      </c>
      <c r="N164" s="112" t="n">
        <f aca="false">H164/SUM($G164:$I164)</f>
        <v>0.166666666666667</v>
      </c>
      <c r="O164" s="112" t="n">
        <f aca="false">I164/SUM($G164:$I164)</f>
        <v>0.208333333333333</v>
      </c>
      <c r="Q164" s="113" t="n">
        <f aca="false">K164/$B164</f>
        <v>0.723499484516062</v>
      </c>
      <c r="R164" s="114" t="n">
        <f aca="false">C164/$B164</f>
        <v>0.640069492977344</v>
      </c>
      <c r="S164" s="114" t="n">
        <f aca="false">D164/$B164</f>
        <v>0.826638981006177</v>
      </c>
      <c r="T164" s="114" t="n">
        <f aca="false">E164/$B164</f>
        <v>0.891277861940127</v>
      </c>
      <c r="V164" s="22" t="n">
        <v>30</v>
      </c>
      <c r="W164" s="109" t="n">
        <f aca="false">V164-SUM(X164:Z164)</f>
        <v>21</v>
      </c>
      <c r="X164" s="22" t="n">
        <v>4</v>
      </c>
      <c r="Y164" s="22" t="n">
        <v>4</v>
      </c>
      <c r="Z164" s="22" t="n">
        <v>1</v>
      </c>
    </row>
    <row r="165" customFormat="false" ht="12.75" hidden="true" customHeight="false" outlineLevel="0" collapsed="false">
      <c r="A165" s="105" t="n">
        <v>41913</v>
      </c>
      <c r="B165" s="148" t="n">
        <v>35.5499988555908</v>
      </c>
      <c r="C165" s="148" t="n">
        <v>22.6750009536743</v>
      </c>
      <c r="D165" s="149" t="n">
        <v>28.2010059356689</v>
      </c>
      <c r="E165" s="149" t="n">
        <v>29.7040042877197</v>
      </c>
      <c r="G165" s="108" t="n">
        <f aca="false">V165*8</f>
        <v>248</v>
      </c>
      <c r="H165" s="108" t="n">
        <f aca="false">X165*16</f>
        <v>64</v>
      </c>
      <c r="I165" s="108" t="n">
        <f aca="false">(Y165+Z165)*16</f>
        <v>64</v>
      </c>
      <c r="J165" s="109"/>
      <c r="K165" s="150" t="n">
        <f aca="false">SUMPRODUCT(C165:E165,G165:I165)/SUM(G165:I165)</f>
        <v>24.8120236457662</v>
      </c>
      <c r="L165" s="111"/>
      <c r="M165" s="112" t="n">
        <f aca="false">G165/SUM($G165:$I165)</f>
        <v>0.659574468085106</v>
      </c>
      <c r="N165" s="112" t="n">
        <f aca="false">H165/SUM($G165:$I165)</f>
        <v>0.170212765957447</v>
      </c>
      <c r="O165" s="112" t="n">
        <f aca="false">I165/SUM($G165:$I165)</f>
        <v>0.170212765957447</v>
      </c>
      <c r="Q165" s="113" t="n">
        <f aca="false">K165/$B165</f>
        <v>0.697947241758185</v>
      </c>
      <c r="R165" s="114" t="n">
        <f aca="false">C165/$B165</f>
        <v>0.637834083927356</v>
      </c>
      <c r="S165" s="114" t="n">
        <f aca="false">D165/$B165</f>
        <v>0.79327726704649</v>
      </c>
      <c r="T165" s="114" t="n">
        <f aca="false">E165/$B165</f>
        <v>0.835555703064342</v>
      </c>
      <c r="V165" s="22" t="n">
        <v>31</v>
      </c>
      <c r="W165" s="109" t="n">
        <f aca="false">V165-SUM(X165:Z165)</f>
        <v>23</v>
      </c>
      <c r="X165" s="22" t="n">
        <v>4</v>
      </c>
      <c r="Y165" s="22" t="n">
        <v>4</v>
      </c>
      <c r="Z165" s="22" t="n">
        <v>0</v>
      </c>
    </row>
    <row r="166" customFormat="false" ht="12.75" hidden="true" customHeight="false" outlineLevel="0" collapsed="false">
      <c r="A166" s="105" t="n">
        <v>41944</v>
      </c>
      <c r="B166" s="148" t="n">
        <v>34.0499988555908</v>
      </c>
      <c r="C166" s="148" t="n">
        <v>22.7749994277954</v>
      </c>
      <c r="D166" s="149" t="n">
        <v>28.4510059356689</v>
      </c>
      <c r="E166" s="149" t="n">
        <v>29.2040042877197</v>
      </c>
      <c r="G166" s="108" t="n">
        <f aca="false">V166*8</f>
        <v>240</v>
      </c>
      <c r="H166" s="108" t="n">
        <f aca="false">X166*16</f>
        <v>80</v>
      </c>
      <c r="I166" s="108" t="n">
        <f aca="false">(Y166+Z166)*16</f>
        <v>96</v>
      </c>
      <c r="J166" s="109"/>
      <c r="K166" s="150" t="n">
        <f aca="false">SUMPRODUCT(C166:E166,G166:I166)/SUM(G166:I166)</f>
        <v>25.3501556469844</v>
      </c>
      <c r="L166" s="111"/>
      <c r="M166" s="112" t="n">
        <f aca="false">G166/SUM($G166:$I166)</f>
        <v>0.576923076923077</v>
      </c>
      <c r="N166" s="112" t="n">
        <f aca="false">H166/SUM($G166:$I166)</f>
        <v>0.192307692307692</v>
      </c>
      <c r="O166" s="112" t="n">
        <f aca="false">I166/SUM($G166:$I166)</f>
        <v>0.230769230769231</v>
      </c>
      <c r="Q166" s="113" t="n">
        <f aca="false">K166/$B166</f>
        <v>0.744497988223046</v>
      </c>
      <c r="R166" s="114" t="n">
        <f aca="false">C166/$B166</f>
        <v>0.668869315514114</v>
      </c>
      <c r="S166" s="114" t="n">
        <f aca="false">D166/$B166</f>
        <v>0.835565547485986</v>
      </c>
      <c r="T166" s="114" t="n">
        <f aca="false">E166/$B166</f>
        <v>0.857680037276259</v>
      </c>
      <c r="V166" s="22" t="n">
        <v>30</v>
      </c>
      <c r="W166" s="109" t="n">
        <f aca="false">V166-SUM(X166:Z166)</f>
        <v>19</v>
      </c>
      <c r="X166" s="22" t="n">
        <v>5</v>
      </c>
      <c r="Y166" s="22" t="n">
        <v>5</v>
      </c>
      <c r="Z166" s="22" t="n">
        <v>1</v>
      </c>
    </row>
    <row r="167" customFormat="false" ht="12.75" hidden="true" customHeight="false" outlineLevel="0" collapsed="false">
      <c r="A167" s="105" t="n">
        <v>41974</v>
      </c>
      <c r="B167" s="148" t="n">
        <v>33.8500003814697</v>
      </c>
      <c r="C167" s="148" t="n">
        <v>24.6249969482422</v>
      </c>
      <c r="D167" s="149" t="n">
        <v>29.0160045623779</v>
      </c>
      <c r="E167" s="149" t="n">
        <v>29.9140056610107</v>
      </c>
      <c r="G167" s="108" t="n">
        <f aca="false">V167*8</f>
        <v>248</v>
      </c>
      <c r="H167" s="108" t="n">
        <f aca="false">X167*16</f>
        <v>64</v>
      </c>
      <c r="I167" s="108" t="n">
        <f aca="false">(Y167+Z167)*16</f>
        <v>80</v>
      </c>
      <c r="J167" s="109"/>
      <c r="K167" s="150" t="n">
        <f aca="false">SUMPRODUCT(C167:E167,G167:I167)/SUM(G167:I167)</f>
        <v>26.4212856837681</v>
      </c>
      <c r="L167" s="111"/>
      <c r="M167" s="112" t="n">
        <f aca="false">G167/SUM($G167:$I167)</f>
        <v>0.63265306122449</v>
      </c>
      <c r="N167" s="112" t="n">
        <f aca="false">H167/SUM($G167:$I167)</f>
        <v>0.163265306122449</v>
      </c>
      <c r="O167" s="112" t="n">
        <f aca="false">I167/SUM($G167:$I167)</f>
        <v>0.204081632653061</v>
      </c>
      <c r="Q167" s="113" t="n">
        <f aca="false">K167/$B167</f>
        <v>0.780540188656298</v>
      </c>
      <c r="R167" s="114" t="n">
        <f aca="false">C167/$B167</f>
        <v>0.727474052311163</v>
      </c>
      <c r="S167" s="114" t="n">
        <f aca="false">D167/$B167</f>
        <v>0.857193625860695</v>
      </c>
      <c r="T167" s="114" t="n">
        <f aca="false">E167/$B167</f>
        <v>0.883722461562699</v>
      </c>
      <c r="V167" s="22" t="n">
        <v>31</v>
      </c>
      <c r="W167" s="109" t="n">
        <f aca="false">V167-SUM(X167:Z167)</f>
        <v>22</v>
      </c>
      <c r="X167" s="22" t="n">
        <v>4</v>
      </c>
      <c r="Y167" s="22" t="n">
        <v>4</v>
      </c>
      <c r="Z167" s="22" t="n">
        <v>1</v>
      </c>
    </row>
    <row r="168" customFormat="false" ht="12.75" hidden="true" customHeight="false" outlineLevel="0" collapsed="false">
      <c r="A168" s="105" t="n">
        <v>42005</v>
      </c>
      <c r="B168" s="148" t="n">
        <v>37.9700099182129</v>
      </c>
      <c r="C168" s="148" t="n">
        <v>26.1424957275391</v>
      </c>
      <c r="D168" s="149" t="n">
        <v>34.9030055999756</v>
      </c>
      <c r="E168" s="149" t="n">
        <v>32.8620056152344</v>
      </c>
      <c r="G168" s="108" t="n">
        <f aca="false">V168*8</f>
        <v>248</v>
      </c>
      <c r="H168" s="108" t="n">
        <f aca="false">X168*16</f>
        <v>80</v>
      </c>
      <c r="I168" s="108" t="n">
        <f aca="false">(Y168+Z168)*16</f>
        <v>80</v>
      </c>
      <c r="J168" s="109"/>
      <c r="K168" s="150" t="n">
        <f aca="false">SUMPRODUCT(C168:E168,G168:I168)/SUM(G168:I168)</f>
        <v>29.1777937197218</v>
      </c>
      <c r="L168" s="111"/>
      <c r="M168" s="112" t="n">
        <f aca="false">G168/SUM($G168:$I168)</f>
        <v>0.607843137254902</v>
      </c>
      <c r="N168" s="112" t="n">
        <f aca="false">H168/SUM($G168:$I168)</f>
        <v>0.196078431372549</v>
      </c>
      <c r="O168" s="112" t="n">
        <f aca="false">I168/SUM($G168:$I168)</f>
        <v>0.196078431372549</v>
      </c>
      <c r="Q168" s="113" t="n">
        <f aca="false">K168/$B168</f>
        <v>0.768443141905165</v>
      </c>
      <c r="R168" s="114" t="n">
        <f aca="false">C168/$B168</f>
        <v>0.688503789802789</v>
      </c>
      <c r="S168" s="114" t="n">
        <f aca="false">D168/$B168</f>
        <v>0.919225611875172</v>
      </c>
      <c r="T168" s="114" t="n">
        <f aca="false">E168/$B168</f>
        <v>0.865472663452522</v>
      </c>
      <c r="V168" s="22" t="n">
        <v>31</v>
      </c>
      <c r="W168" s="109" t="n">
        <f aca="false">V168-SUM(X168:Z168)</f>
        <v>21</v>
      </c>
      <c r="X168" s="22" t="n">
        <v>5</v>
      </c>
      <c r="Y168" s="22" t="n">
        <v>4</v>
      </c>
      <c r="Z168" s="22" t="n">
        <v>1</v>
      </c>
    </row>
    <row r="169" customFormat="false" ht="12.75" hidden="true" customHeight="false" outlineLevel="0" collapsed="false">
      <c r="A169" s="105" t="n">
        <v>42036</v>
      </c>
      <c r="B169" s="148" t="n">
        <v>36.8200007629395</v>
      </c>
      <c r="C169" s="148" t="n">
        <v>26.6424976348877</v>
      </c>
      <c r="D169" s="149" t="n">
        <v>33.6530055999756</v>
      </c>
      <c r="E169" s="149" t="n">
        <v>32.1120056152344</v>
      </c>
      <c r="G169" s="108" t="n">
        <f aca="false">V169*8</f>
        <v>224</v>
      </c>
      <c r="H169" s="108" t="n">
        <f aca="false">X169*16</f>
        <v>64</v>
      </c>
      <c r="I169" s="108" t="n">
        <f aca="false">(Y169+Z169)*16</f>
        <v>64</v>
      </c>
      <c r="J169" s="109"/>
      <c r="K169" s="150" t="n">
        <f aca="false">SUMPRODUCT(C169:E169,G169:I169)/SUM(G169:I169)</f>
        <v>28.9115914431485</v>
      </c>
      <c r="L169" s="111"/>
      <c r="M169" s="112" t="n">
        <f aca="false">G169/SUM($G169:$I169)</f>
        <v>0.636363636363636</v>
      </c>
      <c r="N169" s="112" t="n">
        <f aca="false">H169/SUM($G169:$I169)</f>
        <v>0.181818181818182</v>
      </c>
      <c r="O169" s="112" t="n">
        <f aca="false">I169/SUM($G169:$I169)</f>
        <v>0.181818181818182</v>
      </c>
      <c r="Q169" s="113" t="n">
        <f aca="false">K169/$B169</f>
        <v>0.785214308638717</v>
      </c>
      <c r="R169" s="114" t="n">
        <f aca="false">C169/$B169</f>
        <v>0.723587644835256</v>
      </c>
      <c r="S169" s="114" t="n">
        <f aca="false">D169/$B169</f>
        <v>0.913987096758793</v>
      </c>
      <c r="T169" s="114" t="n">
        <f aca="false">E169/$B169</f>
        <v>0.872134843830752</v>
      </c>
      <c r="V169" s="22" t="n">
        <v>28</v>
      </c>
      <c r="W169" s="109" t="n">
        <f aca="false">V169-SUM(X169:Z169)</f>
        <v>20</v>
      </c>
      <c r="X169" s="22" t="n">
        <v>4</v>
      </c>
      <c r="Y169" s="22" t="n">
        <v>4</v>
      </c>
      <c r="Z169" s="22" t="n">
        <v>0</v>
      </c>
    </row>
    <row r="170" customFormat="false" ht="12.75" hidden="true" customHeight="false" outlineLevel="0" collapsed="false">
      <c r="A170" s="105" t="n">
        <v>42064</v>
      </c>
      <c r="B170" s="148" t="n">
        <v>35.2999907684326</v>
      </c>
      <c r="C170" s="148" t="n">
        <v>25.5924964904785</v>
      </c>
      <c r="D170" s="149" t="n">
        <v>32.2300033569336</v>
      </c>
      <c r="E170" s="149" t="n">
        <v>31.270002746582</v>
      </c>
      <c r="G170" s="108" t="n">
        <f aca="false">V170*8</f>
        <v>248</v>
      </c>
      <c r="H170" s="108" t="n">
        <f aca="false">X170*16</f>
        <v>64</v>
      </c>
      <c r="I170" s="108" t="n">
        <f aca="false">(Y170+Z170)*16</f>
        <v>80</v>
      </c>
      <c r="J170" s="109"/>
      <c r="K170" s="150" t="n">
        <f aca="false">SUMPRODUCT(C170:E170,G170:I170)/SUM(G170:I170)</f>
        <v>27.8348458270637</v>
      </c>
      <c r="L170" s="111"/>
      <c r="M170" s="112" t="n">
        <f aca="false">G170/SUM($G170:$I170)</f>
        <v>0.63265306122449</v>
      </c>
      <c r="N170" s="112" t="n">
        <f aca="false">H170/SUM($G170:$I170)</f>
        <v>0.163265306122449</v>
      </c>
      <c r="O170" s="112" t="n">
        <f aca="false">I170/SUM($G170:$I170)</f>
        <v>0.204081632653061</v>
      </c>
      <c r="Q170" s="113" t="n">
        <f aca="false">K170/$B170</f>
        <v>0.788522750888517</v>
      </c>
      <c r="R170" s="114" t="n">
        <f aca="false">C170/$B170</f>
        <v>0.725000090180331</v>
      </c>
      <c r="S170" s="114" t="n">
        <f aca="false">D170/$B170</f>
        <v>0.913031495344061</v>
      </c>
      <c r="T170" s="114" t="n">
        <f aca="false">E170/$B170</f>
        <v>0.885836003519456</v>
      </c>
      <c r="V170" s="22" t="n">
        <v>31</v>
      </c>
      <c r="W170" s="109" t="n">
        <f aca="false">V170-SUM(X170:Z170)</f>
        <v>22</v>
      </c>
      <c r="X170" s="22" t="n">
        <v>4</v>
      </c>
      <c r="Y170" s="22" t="n">
        <v>5</v>
      </c>
      <c r="Z170" s="22" t="n">
        <v>0</v>
      </c>
    </row>
    <row r="171" customFormat="false" ht="12.75" hidden="true" customHeight="false" outlineLevel="0" collapsed="false">
      <c r="A171" s="105" t="n">
        <v>42095</v>
      </c>
      <c r="B171" s="148" t="n">
        <v>36.499997253418</v>
      </c>
      <c r="C171" s="148" t="n">
        <v>25.292497253418</v>
      </c>
      <c r="D171" s="149" t="n">
        <v>31.4985084533691</v>
      </c>
      <c r="E171" s="149" t="n">
        <v>30.2565101623535</v>
      </c>
      <c r="G171" s="108" t="n">
        <f aca="false">V171*8</f>
        <v>240</v>
      </c>
      <c r="H171" s="108" t="n">
        <f aca="false">X171*16</f>
        <v>64</v>
      </c>
      <c r="I171" s="108" t="n">
        <f aca="false">(Y171+Z171)*16</f>
        <v>64</v>
      </c>
      <c r="J171" s="109"/>
      <c r="K171" s="150" t="n">
        <f aca="false">SUMPRODUCT(C171:E171,G171:I171)/SUM(G171:I171)</f>
        <v>27.23511014192</v>
      </c>
      <c r="L171" s="111"/>
      <c r="M171" s="112" t="n">
        <f aca="false">G171/SUM($G171:$I171)</f>
        <v>0.652173913043478</v>
      </c>
      <c r="N171" s="112" t="n">
        <f aca="false">H171/SUM($G171:$I171)</f>
        <v>0.173913043478261</v>
      </c>
      <c r="O171" s="112" t="n">
        <f aca="false">I171/SUM($G171:$I171)</f>
        <v>0.173913043478261</v>
      </c>
      <c r="Q171" s="113" t="n">
        <f aca="false">K171/$B171</f>
        <v>0.746167457296716</v>
      </c>
      <c r="R171" s="114" t="n">
        <f aca="false">C171/$B171</f>
        <v>0.692945182373939</v>
      </c>
      <c r="S171" s="114" t="n">
        <f aca="false">D171/$B171</f>
        <v>0.862972899276575</v>
      </c>
      <c r="T171" s="114" t="n">
        <f aca="false">E171/$B171</f>
        <v>0.828945546277273</v>
      </c>
      <c r="V171" s="22" t="n">
        <v>30</v>
      </c>
      <c r="W171" s="109" t="n">
        <f aca="false">V171-SUM(X171:Z171)</f>
        <v>22</v>
      </c>
      <c r="X171" s="22" t="n">
        <v>4</v>
      </c>
      <c r="Y171" s="22" t="n">
        <v>4</v>
      </c>
      <c r="Z171" s="22" t="n">
        <v>0</v>
      </c>
    </row>
    <row r="172" customFormat="false" ht="12.75" hidden="true" customHeight="false" outlineLevel="0" collapsed="false">
      <c r="A172" s="105" t="n">
        <v>42125</v>
      </c>
      <c r="B172" s="148" t="n">
        <v>39.0500155639648</v>
      </c>
      <c r="C172" s="148" t="n">
        <v>24.8924976348877</v>
      </c>
      <c r="D172" s="149" t="n">
        <v>32.6725063323975</v>
      </c>
      <c r="E172" s="149" t="n">
        <v>33.3025039672852</v>
      </c>
      <c r="G172" s="108" t="n">
        <f aca="false">V172*8</f>
        <v>248</v>
      </c>
      <c r="H172" s="108" t="n">
        <f aca="false">X172*16</f>
        <v>80</v>
      </c>
      <c r="I172" s="108" t="n">
        <f aca="false">(Y172+Z172)*16</f>
        <v>96</v>
      </c>
      <c r="J172" s="109"/>
      <c r="K172" s="150" t="n">
        <f aca="false">SUMPRODUCT(C172:E172,G172:I172)/SUM(G172:I172)</f>
        <v>28.2645761813758</v>
      </c>
      <c r="L172" s="111"/>
      <c r="M172" s="112" t="n">
        <f aca="false">G172/SUM($G172:$I172)</f>
        <v>0.584905660377359</v>
      </c>
      <c r="N172" s="112" t="n">
        <f aca="false">H172/SUM($G172:$I172)</f>
        <v>0.188679245283019</v>
      </c>
      <c r="O172" s="112" t="n">
        <f aca="false">I172/SUM($G172:$I172)</f>
        <v>0.226415094339623</v>
      </c>
      <c r="Q172" s="113" t="n">
        <f aca="false">K172/$B172</f>
        <v>0.723804479285744</v>
      </c>
      <c r="R172" s="114" t="n">
        <f aca="false">C172/$B172</f>
        <v>0.637451670002876</v>
      </c>
      <c r="S172" s="114" t="n">
        <f aca="false">D172/$B172</f>
        <v>0.836683567484861</v>
      </c>
      <c r="T172" s="114" t="n">
        <f aca="false">E172/$B172</f>
        <v>0.852816663100553</v>
      </c>
      <c r="V172" s="22" t="n">
        <v>31</v>
      </c>
      <c r="W172" s="109" t="n">
        <f aca="false">V172-SUM(X172:Z172)</f>
        <v>20</v>
      </c>
      <c r="X172" s="22" t="n">
        <v>5</v>
      </c>
      <c r="Y172" s="22" t="n">
        <v>5</v>
      </c>
      <c r="Z172" s="22" t="n">
        <v>1</v>
      </c>
    </row>
    <row r="173" customFormat="false" ht="12.75" hidden="true" customHeight="false" outlineLevel="0" collapsed="false">
      <c r="A173" s="105" t="n">
        <v>42156</v>
      </c>
      <c r="B173" s="148" t="n">
        <v>49.7500010681152</v>
      </c>
      <c r="C173" s="148" t="n">
        <v>25.4924999237061</v>
      </c>
      <c r="D173" s="149" t="n">
        <v>39.9400024414063</v>
      </c>
      <c r="E173" s="149" t="n">
        <v>42.5225032806397</v>
      </c>
      <c r="G173" s="108" t="n">
        <f aca="false">V173*8</f>
        <v>240</v>
      </c>
      <c r="H173" s="108" t="n">
        <f aca="false">X173*16</f>
        <v>64</v>
      </c>
      <c r="I173" s="108" t="n">
        <f aca="false">(Y173+Z173)*16</f>
        <v>64</v>
      </c>
      <c r="J173" s="109"/>
      <c r="K173" s="150" t="n">
        <f aca="false">SUMPRODUCT(C173:E173,G173:I173)/SUM(G173:I173)</f>
        <v>30.9668487714685</v>
      </c>
      <c r="L173" s="111"/>
      <c r="M173" s="112" t="n">
        <f aca="false">G173/SUM($G173:$I173)</f>
        <v>0.652173913043478</v>
      </c>
      <c r="N173" s="112" t="n">
        <f aca="false">H173/SUM($G173:$I173)</f>
        <v>0.173913043478261</v>
      </c>
      <c r="O173" s="112" t="n">
        <f aca="false">I173/SUM($G173:$I173)</f>
        <v>0.173913043478261</v>
      </c>
      <c r="Q173" s="113" t="n">
        <f aca="false">K173/$B173</f>
        <v>0.622449208173286</v>
      </c>
      <c r="R173" s="114" t="n">
        <f aca="false">C173/$B173</f>
        <v>0.512412047766652</v>
      </c>
      <c r="S173" s="114" t="n">
        <f aca="false">D173/$B173</f>
        <v>0.802814102189111</v>
      </c>
      <c r="T173" s="114" t="n">
        <f aca="false">E173/$B173</f>
        <v>0.854723665682337</v>
      </c>
      <c r="V173" s="22" t="n">
        <v>30</v>
      </c>
      <c r="W173" s="109" t="n">
        <f aca="false">V173-SUM(X173:Z173)</f>
        <v>22</v>
      </c>
      <c r="X173" s="22" t="n">
        <v>4</v>
      </c>
      <c r="Y173" s="22" t="n">
        <v>4</v>
      </c>
      <c r="Z173" s="22" t="n">
        <v>0</v>
      </c>
    </row>
    <row r="174" customFormat="false" ht="12.75" hidden="true" customHeight="false" outlineLevel="0" collapsed="false">
      <c r="A174" s="105" t="n">
        <v>42186</v>
      </c>
      <c r="B174" s="148" t="n">
        <v>58.4000025939941</v>
      </c>
      <c r="C174" s="148" t="n">
        <v>26.9924999237061</v>
      </c>
      <c r="D174" s="149" t="n">
        <v>41.8600120544434</v>
      </c>
      <c r="E174" s="149" t="n">
        <v>43.6900123596191</v>
      </c>
      <c r="G174" s="108" t="n">
        <f aca="false">V174*8</f>
        <v>248</v>
      </c>
      <c r="H174" s="108" t="n">
        <f aca="false">X174*16</f>
        <v>48</v>
      </c>
      <c r="I174" s="108" t="n">
        <f aca="false">(Y174+Z174)*16</f>
        <v>80</v>
      </c>
      <c r="J174" s="109"/>
      <c r="K174" s="150" t="n">
        <f aca="false">SUMPRODUCT(C174:E174,G174:I174)/SUM(G174:I174)</f>
        <v>32.4431424161221</v>
      </c>
      <c r="L174" s="111"/>
      <c r="M174" s="112" t="n">
        <f aca="false">G174/SUM($G174:$I174)</f>
        <v>0.659574468085106</v>
      </c>
      <c r="N174" s="112" t="n">
        <f aca="false">H174/SUM($G174:$I174)</f>
        <v>0.127659574468085</v>
      </c>
      <c r="O174" s="112" t="n">
        <f aca="false">I174/SUM($G174:$I174)</f>
        <v>0.212765957446809</v>
      </c>
      <c r="Q174" s="113" t="n">
        <f aca="false">K174/$B174</f>
        <v>0.555533235874523</v>
      </c>
      <c r="R174" s="114" t="n">
        <f aca="false">C174/$B174</f>
        <v>0.462200320629471</v>
      </c>
      <c r="S174" s="114" t="n">
        <f aca="false">D174/$B174</f>
        <v>0.716780996491741</v>
      </c>
      <c r="T174" s="114" t="n">
        <f aca="false">E174/$B174</f>
        <v>0.748116616763853</v>
      </c>
      <c r="V174" s="22" t="n">
        <v>31</v>
      </c>
      <c r="W174" s="109" t="n">
        <f aca="false">V174-SUM(X174:Z174)</f>
        <v>23</v>
      </c>
      <c r="X174" s="22" t="n">
        <v>3</v>
      </c>
      <c r="Y174" s="22" t="n">
        <v>4</v>
      </c>
      <c r="Z174" s="22" t="n">
        <v>1</v>
      </c>
    </row>
    <row r="175" customFormat="false" ht="12.75" hidden="true" customHeight="false" outlineLevel="0" collapsed="false">
      <c r="A175" s="105" t="n">
        <v>42217</v>
      </c>
      <c r="B175" s="148" t="n">
        <v>57.9999992370606</v>
      </c>
      <c r="C175" s="148" t="n">
        <v>27.0424983978272</v>
      </c>
      <c r="D175" s="149" t="n">
        <v>38.9600082397461</v>
      </c>
      <c r="E175" s="149" t="n">
        <v>41.0400085449219</v>
      </c>
      <c r="G175" s="108" t="n">
        <f aca="false">V175*8</f>
        <v>248</v>
      </c>
      <c r="H175" s="108" t="n">
        <f aca="false">X175*16</f>
        <v>80</v>
      </c>
      <c r="I175" s="108" t="n">
        <f aca="false">(Y175+Z175)*16</f>
        <v>80</v>
      </c>
      <c r="J175" s="109"/>
      <c r="K175" s="150" t="n">
        <f aca="false">SUMPRODUCT(C175:E175,G175:I175)/SUM(G175:I175)</f>
        <v>32.1238748662612</v>
      </c>
      <c r="L175" s="111"/>
      <c r="M175" s="112" t="n">
        <f aca="false">G175/SUM($G175:$I175)</f>
        <v>0.607843137254902</v>
      </c>
      <c r="N175" s="112" t="n">
        <f aca="false">H175/SUM($G175:$I175)</f>
        <v>0.196078431372549</v>
      </c>
      <c r="O175" s="112" t="n">
        <f aca="false">I175/SUM($G175:$I175)</f>
        <v>0.196078431372549</v>
      </c>
      <c r="Q175" s="113" t="n">
        <f aca="false">K175/$B175</f>
        <v>0.553859918772807</v>
      </c>
      <c r="R175" s="114" t="n">
        <f aca="false">C175/$B175</f>
        <v>0.466249978509442</v>
      </c>
      <c r="S175" s="114" t="n">
        <f aca="false">D175/$B175</f>
        <v>0.67172428883157</v>
      </c>
      <c r="T175" s="114" t="n">
        <f aca="false">E175/$B175</f>
        <v>0.707586363530473</v>
      </c>
      <c r="V175" s="22" t="n">
        <v>31</v>
      </c>
      <c r="W175" s="109" t="n">
        <f aca="false">V175-SUM(X175:Z175)</f>
        <v>21</v>
      </c>
      <c r="X175" s="22" t="n">
        <v>5</v>
      </c>
      <c r="Y175" s="22" t="n">
        <v>5</v>
      </c>
      <c r="Z175" s="22" t="n">
        <v>0</v>
      </c>
    </row>
    <row r="176" customFormat="false" ht="12.75" hidden="true" customHeight="false" outlineLevel="0" collapsed="false">
      <c r="A176" s="105" t="n">
        <v>42248</v>
      </c>
      <c r="B176" s="148" t="n">
        <v>36.7499992370605</v>
      </c>
      <c r="C176" s="148" t="n">
        <v>23.7925012588501</v>
      </c>
      <c r="D176" s="149" t="n">
        <v>30.7590026855469</v>
      </c>
      <c r="E176" s="149" t="n">
        <v>33.0860023498535</v>
      </c>
      <c r="G176" s="108" t="n">
        <f aca="false">V176*8</f>
        <v>240</v>
      </c>
      <c r="H176" s="108" t="n">
        <f aca="false">X176*16</f>
        <v>64</v>
      </c>
      <c r="I176" s="108" t="n">
        <f aca="false">(Y176+Z176)*16</f>
        <v>80</v>
      </c>
      <c r="J176" s="109"/>
      <c r="K176" s="150" t="n">
        <f aca="false">SUMPRODUCT(C176:E176,G176:I176)/SUM(G176:I176)</f>
        <v>26.8897308905919</v>
      </c>
      <c r="L176" s="111"/>
      <c r="M176" s="112" t="n">
        <f aca="false">G176/SUM($G176:$I176)</f>
        <v>0.625</v>
      </c>
      <c r="N176" s="112" t="n">
        <f aca="false">H176/SUM($G176:$I176)</f>
        <v>0.166666666666667</v>
      </c>
      <c r="O176" s="112" t="n">
        <f aca="false">I176/SUM($G176:$I176)</f>
        <v>0.208333333333333</v>
      </c>
      <c r="Q176" s="113" t="n">
        <f aca="false">K176/$B176</f>
        <v>0.73169337275727</v>
      </c>
      <c r="R176" s="114" t="n">
        <f aca="false">C176/$B176</f>
        <v>0.647415013681321</v>
      </c>
      <c r="S176" s="114" t="n">
        <f aca="false">D176/$B176</f>
        <v>0.836979682288754</v>
      </c>
      <c r="T176" s="114" t="n">
        <f aca="false">E176/$B176</f>
        <v>0.900299402359931</v>
      </c>
      <c r="V176" s="22" t="n">
        <v>30</v>
      </c>
      <c r="W176" s="109" t="n">
        <f aca="false">V176-SUM(X176:Z176)</f>
        <v>21</v>
      </c>
      <c r="X176" s="22" t="n">
        <v>4</v>
      </c>
      <c r="Y176" s="22" t="n">
        <v>4</v>
      </c>
      <c r="Z176" s="22" t="n">
        <v>1</v>
      </c>
    </row>
    <row r="177" customFormat="false" ht="12.75" hidden="true" customHeight="false" outlineLevel="0" collapsed="false">
      <c r="A177" s="105" t="n">
        <v>42278</v>
      </c>
      <c r="B177" s="148" t="n">
        <v>36.2999988555908</v>
      </c>
      <c r="C177" s="148" t="n">
        <v>23.4250009536743</v>
      </c>
      <c r="D177" s="149" t="n">
        <v>29.2010059356689</v>
      </c>
      <c r="E177" s="149" t="n">
        <v>30.7040042877197</v>
      </c>
      <c r="G177" s="108" t="n">
        <f aca="false">V177*8</f>
        <v>248</v>
      </c>
      <c r="H177" s="108" t="n">
        <f aca="false">X177*16</f>
        <v>80</v>
      </c>
      <c r="I177" s="108" t="n">
        <f aca="false">(Y177+Z177)*16</f>
        <v>64</v>
      </c>
      <c r="J177" s="109"/>
      <c r="K177" s="150" t="n">
        <f aca="false">SUMPRODUCT(C177:E177,G177:I177)/SUM(G177:I177)</f>
        <v>25.7921861882113</v>
      </c>
      <c r="L177" s="111"/>
      <c r="M177" s="112" t="n">
        <f aca="false">G177/SUM($G177:$I177)</f>
        <v>0.63265306122449</v>
      </c>
      <c r="N177" s="112" t="n">
        <f aca="false">H177/SUM($G177:$I177)</f>
        <v>0.204081632653061</v>
      </c>
      <c r="O177" s="112" t="n">
        <f aca="false">I177/SUM($G177:$I177)</f>
        <v>0.163265306122449</v>
      </c>
      <c r="Q177" s="113" t="n">
        <f aca="false">K177/$B177</f>
        <v>0.710528567530211</v>
      </c>
      <c r="R177" s="114" t="n">
        <f aca="false">C177/$B177</f>
        <v>0.645316851024266</v>
      </c>
      <c r="S177" s="114" t="n">
        <f aca="false">D177/$B177</f>
        <v>0.804435450586013</v>
      </c>
      <c r="T177" s="114" t="n">
        <f aca="false">E177/$B177</f>
        <v>0.845840365170997</v>
      </c>
      <c r="V177" s="22" t="n">
        <v>31</v>
      </c>
      <c r="W177" s="109" t="n">
        <f aca="false">V177-SUM(X177:Z177)</f>
        <v>22</v>
      </c>
      <c r="X177" s="22" t="n">
        <v>5</v>
      </c>
      <c r="Y177" s="22" t="n">
        <v>4</v>
      </c>
      <c r="Z177" s="22" t="n">
        <v>0</v>
      </c>
    </row>
    <row r="178" customFormat="false" ht="12.75" hidden="true" customHeight="false" outlineLevel="0" collapsed="false">
      <c r="A178" s="105" t="n">
        <v>42309</v>
      </c>
      <c r="B178" s="148" t="n">
        <v>34.7999988555908</v>
      </c>
      <c r="C178" s="148" t="n">
        <v>23.5249994277954</v>
      </c>
      <c r="D178" s="149" t="n">
        <v>29.4510059356689</v>
      </c>
      <c r="E178" s="149" t="n">
        <v>30.2040042877197</v>
      </c>
      <c r="G178" s="108" t="n">
        <f aca="false">V178*8</f>
        <v>240</v>
      </c>
      <c r="H178" s="108" t="n">
        <f aca="false">X178*16</f>
        <v>64</v>
      </c>
      <c r="I178" s="108" t="n">
        <f aca="false">(Y178+Z178)*16</f>
        <v>96</v>
      </c>
      <c r="J178" s="109"/>
      <c r="K178" s="150" t="n">
        <f aca="false">SUMPRODUCT(C178:E178,G178:I178)/SUM(G178:I178)</f>
        <v>26.076121635437</v>
      </c>
      <c r="L178" s="111"/>
      <c r="M178" s="112" t="n">
        <f aca="false">G178/SUM($G178:$I178)</f>
        <v>0.6</v>
      </c>
      <c r="N178" s="112" t="n">
        <f aca="false">H178/SUM($G178:$I178)</f>
        <v>0.16</v>
      </c>
      <c r="O178" s="112" t="n">
        <f aca="false">I178/SUM($G178:$I178)</f>
        <v>0.24</v>
      </c>
      <c r="Q178" s="113" t="n">
        <f aca="false">K178/$B178</f>
        <v>0.749313864740192</v>
      </c>
      <c r="R178" s="114" t="n">
        <f aca="false">C178/$B178</f>
        <v>0.676005752914443</v>
      </c>
      <c r="S178" s="114" t="n">
        <f aca="false">D178/$B178</f>
        <v>0.846293301844103</v>
      </c>
      <c r="T178" s="114" t="n">
        <f aca="false">E178/$B178</f>
        <v>0.867931186235291</v>
      </c>
      <c r="V178" s="22" t="n">
        <v>30</v>
      </c>
      <c r="W178" s="109" t="n">
        <f aca="false">V178-SUM(X178:Z178)</f>
        <v>20</v>
      </c>
      <c r="X178" s="22" t="n">
        <v>4</v>
      </c>
      <c r="Y178" s="22" t="n">
        <v>5</v>
      </c>
      <c r="Z178" s="22" t="n">
        <v>1</v>
      </c>
    </row>
    <row r="179" customFormat="false" ht="12.75" hidden="true" customHeight="false" outlineLevel="0" collapsed="false">
      <c r="A179" s="105" t="n">
        <v>42339</v>
      </c>
      <c r="B179" s="148" t="n">
        <v>34.6000003814697</v>
      </c>
      <c r="C179" s="148" t="n">
        <v>25.3749969482422</v>
      </c>
      <c r="D179" s="149" t="n">
        <v>30.0160045623779</v>
      </c>
      <c r="E179" s="149" t="n">
        <v>30.9140056610107</v>
      </c>
      <c r="G179" s="108" t="n">
        <f aca="false">V179*8</f>
        <v>248</v>
      </c>
      <c r="H179" s="108" t="n">
        <f aca="false">X179*16</f>
        <v>64</v>
      </c>
      <c r="I179" s="108" t="n">
        <f aca="false">(Y179+Z179)*16</f>
        <v>80</v>
      </c>
      <c r="J179" s="109"/>
      <c r="K179" s="150" t="n">
        <f aca="false">SUMPRODUCT(C179:E179,G179:I179)/SUM(G179:I179)</f>
        <v>27.263122418462</v>
      </c>
      <c r="L179" s="111"/>
      <c r="M179" s="112" t="n">
        <f aca="false">G179/SUM($G179:$I179)</f>
        <v>0.63265306122449</v>
      </c>
      <c r="N179" s="112" t="n">
        <f aca="false">H179/SUM($G179:$I179)</f>
        <v>0.163265306122449</v>
      </c>
      <c r="O179" s="112" t="n">
        <f aca="false">I179/SUM($G179:$I179)</f>
        <v>0.204081632653061</v>
      </c>
      <c r="Q179" s="113" t="n">
        <f aca="false">K179/$B179</f>
        <v>0.787951506297178</v>
      </c>
      <c r="R179" s="114" t="n">
        <f aca="false">C179/$B179</f>
        <v>0.73338140660345</v>
      </c>
      <c r="S179" s="114" t="n">
        <f aca="false">D179/$B179</f>
        <v>0.867514573163219</v>
      </c>
      <c r="T179" s="114" t="n">
        <f aca="false">E179/$B179</f>
        <v>0.893468361854902</v>
      </c>
      <c r="V179" s="22" t="n">
        <v>31</v>
      </c>
      <c r="W179" s="109" t="n">
        <f aca="false">V179-SUM(X179:Z179)</f>
        <v>22</v>
      </c>
      <c r="X179" s="22" t="n">
        <v>4</v>
      </c>
      <c r="Y179" s="22" t="n">
        <v>4</v>
      </c>
      <c r="Z179" s="22" t="n">
        <v>1</v>
      </c>
    </row>
    <row r="180" customFormat="false" ht="12.75" hidden="true" customHeight="false" outlineLevel="0" collapsed="false">
      <c r="A180" s="105" t="n">
        <v>42370</v>
      </c>
      <c r="B180" s="148" t="n">
        <v>38.4700099182129</v>
      </c>
      <c r="C180" s="148" t="n">
        <v>26.8924957275391</v>
      </c>
      <c r="D180" s="149" t="n">
        <v>35.9030055999756</v>
      </c>
      <c r="E180" s="149" t="n">
        <v>33.8620056152344</v>
      </c>
      <c r="G180" s="108" t="n">
        <f aca="false">V180*8</f>
        <v>248</v>
      </c>
      <c r="H180" s="108" t="n">
        <f aca="false">X180*16</f>
        <v>80</v>
      </c>
      <c r="I180" s="108" t="n">
        <f aca="false">(Y180+Z180)*16</f>
        <v>96</v>
      </c>
      <c r="J180" s="109"/>
      <c r="K180" s="150" t="n">
        <f aca="false">SUMPRODUCT(C180:E180,G180:I180)/SUM(G180:I180)</f>
        <v>30.170594168609</v>
      </c>
      <c r="L180" s="111"/>
      <c r="M180" s="112" t="n">
        <f aca="false">G180/SUM($G180:$I180)</f>
        <v>0.584905660377359</v>
      </c>
      <c r="N180" s="112" t="n">
        <f aca="false">H180/SUM($G180:$I180)</f>
        <v>0.188679245283019</v>
      </c>
      <c r="O180" s="112" t="n">
        <f aca="false">I180/SUM($G180:$I180)</f>
        <v>0.226415094339623</v>
      </c>
      <c r="Q180" s="113" t="n">
        <f aca="false">K180/$B180</f>
        <v>0.784262708347402</v>
      </c>
      <c r="R180" s="114" t="n">
        <f aca="false">C180/$B180</f>
        <v>0.699050917447446</v>
      </c>
      <c r="S180" s="114" t="n">
        <f aca="false">D180/$B180</f>
        <v>0.933272584964372</v>
      </c>
      <c r="T180" s="114" t="n">
        <f aca="false">E180/$B180</f>
        <v>0.880218270991478</v>
      </c>
      <c r="V180" s="22" t="n">
        <v>31</v>
      </c>
      <c r="W180" s="109" t="n">
        <f aca="false">V180-SUM(X180:Z180)</f>
        <v>20</v>
      </c>
      <c r="X180" s="22" t="n">
        <v>5</v>
      </c>
      <c r="Y180" s="22" t="n">
        <v>5</v>
      </c>
      <c r="Z180" s="22" t="n">
        <v>1</v>
      </c>
    </row>
    <row r="181" customFormat="false" ht="12.75" hidden="true" customHeight="false" outlineLevel="0" collapsed="false">
      <c r="A181" s="105" t="n">
        <v>42401</v>
      </c>
      <c r="B181" s="148" t="n">
        <v>37.3200007629395</v>
      </c>
      <c r="C181" s="148" t="n">
        <v>27.3924976348877</v>
      </c>
      <c r="D181" s="149" t="n">
        <v>34.6530055999756</v>
      </c>
      <c r="E181" s="149" t="n">
        <v>33.1120056152344</v>
      </c>
      <c r="G181" s="108" t="n">
        <f aca="false">V181*8</f>
        <v>232</v>
      </c>
      <c r="H181" s="108" t="n">
        <f aca="false">X181*16</f>
        <v>64</v>
      </c>
      <c r="I181" s="108" t="n">
        <f aca="false">(Y181+Z181)*16</f>
        <v>64</v>
      </c>
      <c r="J181" s="109"/>
      <c r="K181" s="150" t="n">
        <f aca="false">SUMPRODUCT(C181:E181,G181:I181)/SUM(G181:I181)</f>
        <v>29.7000560251872</v>
      </c>
      <c r="L181" s="111"/>
      <c r="M181" s="112" t="n">
        <f aca="false">G181/SUM($G181:$I181)</f>
        <v>0.644444444444445</v>
      </c>
      <c r="N181" s="112" t="n">
        <f aca="false">H181/SUM($G181:$I181)</f>
        <v>0.177777777777778</v>
      </c>
      <c r="O181" s="112" t="n">
        <f aca="false">I181/SUM($G181:$I181)</f>
        <v>0.177777777777778</v>
      </c>
      <c r="Q181" s="113" t="n">
        <f aca="false">K181/$B181</f>
        <v>0.795821420633002</v>
      </c>
      <c r="R181" s="114" t="n">
        <f aca="false">C181/$B181</f>
        <v>0.733989739413129</v>
      </c>
      <c r="S181" s="114" t="n">
        <f aca="false">D181/$B181</f>
        <v>0.928537108562647</v>
      </c>
      <c r="T181" s="114" t="n">
        <f aca="false">E181/$B181</f>
        <v>0.887245577125394</v>
      </c>
      <c r="V181" s="22" t="n">
        <v>29</v>
      </c>
      <c r="W181" s="109" t="n">
        <f aca="false">V181-SUM(X181:Z181)</f>
        <v>21</v>
      </c>
      <c r="X181" s="22" t="n">
        <v>4</v>
      </c>
      <c r="Y181" s="22" t="n">
        <v>4</v>
      </c>
      <c r="Z181" s="22" t="n">
        <v>0</v>
      </c>
    </row>
    <row r="182" customFormat="false" ht="12.75" hidden="true" customHeight="false" outlineLevel="0" collapsed="false">
      <c r="A182" s="105" t="n">
        <v>42430</v>
      </c>
      <c r="B182" s="148" t="n">
        <v>35.7999907684326</v>
      </c>
      <c r="C182" s="148" t="n">
        <v>26.3424964904785</v>
      </c>
      <c r="D182" s="149" t="n">
        <v>33.2300033569336</v>
      </c>
      <c r="E182" s="149" t="n">
        <v>32.270002746582</v>
      </c>
      <c r="G182" s="108" t="n">
        <f aca="false">V182*8</f>
        <v>248</v>
      </c>
      <c r="H182" s="108" t="n">
        <f aca="false">X182*16</f>
        <v>64</v>
      </c>
      <c r="I182" s="108" t="n">
        <f aca="false">(Y182+Z182)*16</f>
        <v>64</v>
      </c>
      <c r="J182" s="109"/>
      <c r="K182" s="150" t="n">
        <f aca="false">SUMPRODUCT(C182:E182,G182:I182)/SUM(G182:I182)</f>
        <v>28.5237753198502</v>
      </c>
      <c r="L182" s="111"/>
      <c r="M182" s="112" t="n">
        <f aca="false">G182/SUM($G182:$I182)</f>
        <v>0.659574468085106</v>
      </c>
      <c r="N182" s="112" t="n">
        <f aca="false">H182/SUM($G182:$I182)</f>
        <v>0.170212765957447</v>
      </c>
      <c r="O182" s="112" t="n">
        <f aca="false">I182/SUM($G182:$I182)</f>
        <v>0.170212765957447</v>
      </c>
      <c r="Q182" s="113" t="n">
        <f aca="false">K182/$B182</f>
        <v>0.796753706009378</v>
      </c>
      <c r="R182" s="114" t="n">
        <f aca="false">C182/$B182</f>
        <v>0.735824114058335</v>
      </c>
      <c r="S182" s="114" t="n">
        <f aca="false">D182/$B182</f>
        <v>0.928212623625446</v>
      </c>
      <c r="T182" s="114" t="n">
        <f aca="false">E182/$B182</f>
        <v>0.901396957203597</v>
      </c>
      <c r="V182" s="22" t="n">
        <v>31</v>
      </c>
      <c r="W182" s="109" t="n">
        <f aca="false">V182-SUM(X182:Z182)</f>
        <v>23</v>
      </c>
      <c r="X182" s="22" t="n">
        <v>4</v>
      </c>
      <c r="Y182" s="22" t="n">
        <v>4</v>
      </c>
      <c r="Z182" s="22" t="n">
        <v>0</v>
      </c>
    </row>
    <row r="183" customFormat="false" ht="12.75" hidden="true" customHeight="false" outlineLevel="0" collapsed="false">
      <c r="A183" s="105" t="n">
        <v>42461</v>
      </c>
      <c r="B183" s="148" t="n">
        <v>36.999997253418</v>
      </c>
      <c r="C183" s="148" t="n">
        <v>26.042497253418</v>
      </c>
      <c r="D183" s="149" t="n">
        <v>32.4985084533691</v>
      </c>
      <c r="E183" s="149" t="n">
        <v>31.2565101623535</v>
      </c>
      <c r="G183" s="108" t="n">
        <f aca="false">V183*8</f>
        <v>240</v>
      </c>
      <c r="H183" s="108" t="n">
        <f aca="false">X183*16</f>
        <v>80</v>
      </c>
      <c r="I183" s="108" t="n">
        <f aca="false">(Y183+Z183)*16</f>
        <v>64</v>
      </c>
      <c r="J183" s="109"/>
      <c r="K183" s="150" t="n">
        <f aca="false">SUMPRODUCT(C183:E183,G183:I183)/SUM(G183:I183)</f>
        <v>28.2565017382304</v>
      </c>
      <c r="L183" s="111"/>
      <c r="M183" s="112" t="n">
        <f aca="false">G183/SUM($G183:$I183)</f>
        <v>0.625</v>
      </c>
      <c r="N183" s="112" t="n">
        <f aca="false">H183/SUM($G183:$I183)</f>
        <v>0.208333333333333</v>
      </c>
      <c r="O183" s="112" t="n">
        <f aca="false">I183/SUM($G183:$I183)</f>
        <v>0.166666666666667</v>
      </c>
      <c r="Q183" s="113" t="n">
        <f aca="false">K183/$B183</f>
        <v>0.763689292858532</v>
      </c>
      <c r="R183" s="114" t="n">
        <f aca="false">C183/$B183</f>
        <v>0.703851329367659</v>
      </c>
      <c r="S183" s="114" t="n">
        <f aca="false">D183/$B183</f>
        <v>0.878338131508024</v>
      </c>
      <c r="T183" s="114" t="n">
        <f aca="false">E183/$B183</f>
        <v>0.84477060763744</v>
      </c>
      <c r="V183" s="22" t="n">
        <v>30</v>
      </c>
      <c r="W183" s="109" t="n">
        <f aca="false">V183-SUM(X183:Z183)</f>
        <v>21</v>
      </c>
      <c r="X183" s="22" t="n">
        <v>5</v>
      </c>
      <c r="Y183" s="22" t="n">
        <v>4</v>
      </c>
      <c r="Z183" s="22" t="n">
        <v>0</v>
      </c>
    </row>
    <row r="184" customFormat="false" ht="12.75" hidden="true" customHeight="false" outlineLevel="0" collapsed="false">
      <c r="A184" s="105" t="n">
        <v>42491</v>
      </c>
      <c r="B184" s="148" t="n">
        <v>39.5500155639648</v>
      </c>
      <c r="C184" s="148" t="n">
        <v>25.6424976348877</v>
      </c>
      <c r="D184" s="149" t="n">
        <v>33.6725063323975</v>
      </c>
      <c r="E184" s="149" t="n">
        <v>34.3025039672852</v>
      </c>
      <c r="G184" s="108" t="n">
        <f aca="false">V184*8</f>
        <v>248</v>
      </c>
      <c r="H184" s="108" t="n">
        <f aca="false">X184*16</f>
        <v>64</v>
      </c>
      <c r="I184" s="108" t="n">
        <f aca="false">(Y184+Z184)*16</f>
        <v>96</v>
      </c>
      <c r="J184" s="109"/>
      <c r="K184" s="150" t="n">
        <f aca="false">SUMPRODUCT(C184:E184,G184:I184)/SUM(G184:I184)</f>
        <v>28.9397553911396</v>
      </c>
      <c r="L184" s="111"/>
      <c r="M184" s="112" t="n">
        <f aca="false">G184/SUM($G184:$I184)</f>
        <v>0.607843137254902</v>
      </c>
      <c r="N184" s="112" t="n">
        <f aca="false">H184/SUM($G184:$I184)</f>
        <v>0.156862745098039</v>
      </c>
      <c r="O184" s="112" t="n">
        <f aca="false">I184/SUM($G184:$I184)</f>
        <v>0.235294117647059</v>
      </c>
      <c r="Q184" s="113" t="n">
        <f aca="false">K184/$B184</f>
        <v>0.731725512075587</v>
      </c>
      <c r="R184" s="114" t="n">
        <f aca="false">C184/$B184</f>
        <v>0.648356195800118</v>
      </c>
      <c r="S184" s="114" t="n">
        <f aca="false">D184/$B184</f>
        <v>0.85139046982013</v>
      </c>
      <c r="T184" s="114" t="n">
        <f aca="false">E184/$B184</f>
        <v>0.867319607290854</v>
      </c>
      <c r="V184" s="22" t="n">
        <v>31</v>
      </c>
      <c r="W184" s="109" t="n">
        <f aca="false">V184-SUM(X184:Z184)</f>
        <v>21</v>
      </c>
      <c r="X184" s="22" t="n">
        <v>4</v>
      </c>
      <c r="Y184" s="22" t="n">
        <v>5</v>
      </c>
      <c r="Z184" s="22" t="n">
        <v>1</v>
      </c>
    </row>
    <row r="185" customFormat="false" ht="12.75" hidden="true" customHeight="false" outlineLevel="0" collapsed="false">
      <c r="A185" s="105" t="n">
        <v>42522</v>
      </c>
      <c r="B185" s="148" t="n">
        <v>50.2500010681152</v>
      </c>
      <c r="C185" s="148" t="n">
        <v>26.2424999237061</v>
      </c>
      <c r="D185" s="149" t="n">
        <v>41.4400024414063</v>
      </c>
      <c r="E185" s="149" t="n">
        <v>43.5225032806397</v>
      </c>
      <c r="G185" s="108" t="n">
        <f aca="false">V185*8</f>
        <v>240</v>
      </c>
      <c r="H185" s="108" t="n">
        <f aca="false">X185*16</f>
        <v>64</v>
      </c>
      <c r="I185" s="108" t="n">
        <f aca="false">(Y185+Z185)*16</f>
        <v>64</v>
      </c>
      <c r="J185" s="109"/>
      <c r="K185" s="150" t="n">
        <f aca="false">SUMPRODUCT(C185:E185,G185:I185)/SUM(G185:I185)</f>
        <v>31.8907618149467</v>
      </c>
      <c r="L185" s="111"/>
      <c r="M185" s="112" t="n">
        <f aca="false">G185/SUM($G185:$I185)</f>
        <v>0.652173913043478</v>
      </c>
      <c r="N185" s="112" t="n">
        <f aca="false">H185/SUM($G185:$I185)</f>
        <v>0.173913043478261</v>
      </c>
      <c r="O185" s="112" t="n">
        <f aca="false">I185/SUM($G185:$I185)</f>
        <v>0.173913043478261</v>
      </c>
      <c r="Q185" s="113" t="n">
        <f aca="false">K185/$B185</f>
        <v>0.634642012678128</v>
      </c>
      <c r="R185" s="114" t="n">
        <f aca="false">C185/$B185</f>
        <v>0.522238793351141</v>
      </c>
      <c r="S185" s="114" t="n">
        <f aca="false">D185/$B185</f>
        <v>0.824676647971275</v>
      </c>
      <c r="T185" s="114" t="n">
        <f aca="false">E185/$B185</f>
        <v>0.866119449861179</v>
      </c>
      <c r="V185" s="22" t="n">
        <v>30</v>
      </c>
      <c r="W185" s="109" t="n">
        <f aca="false">V185-SUM(X185:Z185)</f>
        <v>22</v>
      </c>
      <c r="X185" s="22" t="n">
        <v>4</v>
      </c>
      <c r="Y185" s="22" t="n">
        <v>4</v>
      </c>
      <c r="Z185" s="22" t="n">
        <v>0</v>
      </c>
    </row>
    <row r="186" customFormat="false" ht="12.75" hidden="true" customHeight="false" outlineLevel="0" collapsed="false">
      <c r="A186" s="105" t="n">
        <v>42552</v>
      </c>
      <c r="B186" s="148" t="n">
        <v>58.9000025939941</v>
      </c>
      <c r="C186" s="148" t="n">
        <v>27.7424999237061</v>
      </c>
      <c r="D186" s="149" t="n">
        <v>42.6100120544434</v>
      </c>
      <c r="E186" s="149" t="n">
        <v>44.6900123596191</v>
      </c>
      <c r="G186" s="108" t="n">
        <f aca="false">V186*8</f>
        <v>248</v>
      </c>
      <c r="H186" s="108" t="n">
        <f aca="false">X186*16</f>
        <v>80</v>
      </c>
      <c r="I186" s="108" t="n">
        <f aca="false">(Y186+Z186)*16</f>
        <v>96</v>
      </c>
      <c r="J186" s="109"/>
      <c r="K186" s="150" t="n">
        <f aca="false">SUMPRODUCT(C186:E186,G186:I186)/SUM(G186:I186)</f>
        <v>34.3848635187689</v>
      </c>
      <c r="L186" s="111"/>
      <c r="M186" s="112" t="n">
        <f aca="false">G186/SUM($G186:$I186)</f>
        <v>0.584905660377359</v>
      </c>
      <c r="N186" s="112" t="n">
        <f aca="false">H186/SUM($G186:$I186)</f>
        <v>0.188679245283019</v>
      </c>
      <c r="O186" s="112" t="n">
        <f aca="false">I186/SUM($G186:$I186)</f>
        <v>0.226415094339623</v>
      </c>
      <c r="Q186" s="113" t="n">
        <f aca="false">K186/$B186</f>
        <v>0.583783735219648</v>
      </c>
      <c r="R186" s="114" t="n">
        <f aca="false">C186/$B186</f>
        <v>0.47101016471831</v>
      </c>
      <c r="S186" s="114" t="n">
        <f aca="false">D186/$B186</f>
        <v>0.723429714395092</v>
      </c>
      <c r="T186" s="114" t="n">
        <f aca="false">E186/$B186</f>
        <v>0.758743809701904</v>
      </c>
      <c r="V186" s="22" t="n">
        <v>31</v>
      </c>
      <c r="W186" s="109" t="n">
        <f aca="false">V186-SUM(X186:Z186)</f>
        <v>20</v>
      </c>
      <c r="X186" s="22" t="n">
        <v>5</v>
      </c>
      <c r="Y186" s="22" t="n">
        <v>5</v>
      </c>
      <c r="Z186" s="22" t="n">
        <v>1</v>
      </c>
    </row>
    <row r="187" customFormat="false" ht="12.75" hidden="true" customHeight="false" outlineLevel="0" collapsed="false">
      <c r="A187" s="105" t="n">
        <v>42583</v>
      </c>
      <c r="B187" s="148" t="n">
        <v>58.4999992370606</v>
      </c>
      <c r="C187" s="148" t="n">
        <v>27.7924983978272</v>
      </c>
      <c r="D187" s="149" t="n">
        <v>39.9600082397461</v>
      </c>
      <c r="E187" s="149" t="n">
        <v>42.0400085449219</v>
      </c>
      <c r="G187" s="108" t="n">
        <f aca="false">V187*8</f>
        <v>248</v>
      </c>
      <c r="H187" s="108" t="n">
        <f aca="false">X187*16</f>
        <v>64</v>
      </c>
      <c r="I187" s="108" t="n">
        <f aca="false">(Y187+Z187)*16</f>
        <v>64</v>
      </c>
      <c r="J187" s="109"/>
      <c r="K187" s="150" t="n">
        <f aca="false">SUMPRODUCT(C187:E187,G187:I187)/SUM(G187:I187)</f>
        <v>32.2886720129784</v>
      </c>
      <c r="L187" s="111"/>
      <c r="M187" s="112" t="n">
        <f aca="false">G187/SUM($G187:$I187)</f>
        <v>0.659574468085106</v>
      </c>
      <c r="N187" s="112" t="n">
        <f aca="false">H187/SUM($G187:$I187)</f>
        <v>0.170212765957447</v>
      </c>
      <c r="O187" s="112" t="n">
        <f aca="false">I187/SUM($G187:$I187)</f>
        <v>0.170212765957447</v>
      </c>
      <c r="Q187" s="113" t="n">
        <f aca="false">K187/$B187</f>
        <v>0.551943118531241</v>
      </c>
      <c r="R187" s="114" t="n">
        <f aca="false">C187/$B187</f>
        <v>0.475085448893822</v>
      </c>
      <c r="S187" s="114" t="n">
        <f aca="false">D187/$B187</f>
        <v>0.68307707283577</v>
      </c>
      <c r="T187" s="114" t="n">
        <f aca="false">E187/$B187</f>
        <v>0.71863263407171</v>
      </c>
      <c r="V187" s="22" t="n">
        <v>31</v>
      </c>
      <c r="W187" s="109" t="n">
        <f aca="false">V187-SUM(X187:Z187)</f>
        <v>23</v>
      </c>
      <c r="X187" s="22" t="n">
        <v>4</v>
      </c>
      <c r="Y187" s="22" t="n">
        <v>4</v>
      </c>
      <c r="Z187" s="22" t="n">
        <v>0</v>
      </c>
    </row>
    <row r="188" customFormat="false" ht="12.75" hidden="true" customHeight="false" outlineLevel="0" collapsed="false">
      <c r="A188" s="105" t="n">
        <v>42614</v>
      </c>
      <c r="B188" s="148" t="n">
        <v>37.2499992370605</v>
      </c>
      <c r="C188" s="148" t="n">
        <v>24.5425012588501</v>
      </c>
      <c r="D188" s="149" t="n">
        <v>31.7590026855469</v>
      </c>
      <c r="E188" s="149" t="n">
        <v>34.0860023498535</v>
      </c>
      <c r="G188" s="108" t="n">
        <f aca="false">V188*8</f>
        <v>240</v>
      </c>
      <c r="H188" s="108" t="n">
        <f aca="false">X188*16</f>
        <v>64</v>
      </c>
      <c r="I188" s="108" t="n">
        <f aca="false">(Y188+Z188)*16</f>
        <v>80</v>
      </c>
      <c r="J188" s="109"/>
      <c r="K188" s="150" t="n">
        <f aca="false">SUMPRODUCT(C188:E188,G188:I188)/SUM(G188:I188)</f>
        <v>27.7334808905919</v>
      </c>
      <c r="L188" s="111"/>
      <c r="M188" s="112" t="n">
        <f aca="false">G188/SUM($G188:$I188)</f>
        <v>0.625</v>
      </c>
      <c r="N188" s="112" t="n">
        <f aca="false">H188/SUM($G188:$I188)</f>
        <v>0.166666666666667</v>
      </c>
      <c r="O188" s="112" t="n">
        <f aca="false">I188/SUM($G188:$I188)</f>
        <v>0.208333333333333</v>
      </c>
      <c r="Q188" s="113" t="n">
        <f aca="false">K188/$B188</f>
        <v>0.744522992177662</v>
      </c>
      <c r="R188" s="114" t="n">
        <f aca="false">C188/$B188</f>
        <v>0.658859107691804</v>
      </c>
      <c r="S188" s="114" t="n">
        <f aca="false">D188/$B188</f>
        <v>0.852590693584482</v>
      </c>
      <c r="T188" s="114" t="n">
        <f aca="false">E188/$B188</f>
        <v>0.915060484509779</v>
      </c>
      <c r="V188" s="22" t="n">
        <v>30</v>
      </c>
      <c r="W188" s="109" t="n">
        <f aca="false">V188-SUM(X188:Z188)</f>
        <v>21</v>
      </c>
      <c r="X188" s="22" t="n">
        <v>4</v>
      </c>
      <c r="Y188" s="22" t="n">
        <v>4</v>
      </c>
      <c r="Z188" s="22" t="n">
        <v>1</v>
      </c>
    </row>
    <row r="189" customFormat="false" ht="12.75" hidden="true" customHeight="false" outlineLevel="0" collapsed="false">
      <c r="A189" s="105" t="n">
        <v>42644</v>
      </c>
      <c r="B189" s="148" t="n">
        <v>36.7999988555908</v>
      </c>
      <c r="C189" s="148" t="n">
        <v>24.1750009536743</v>
      </c>
      <c r="D189" s="149" t="n">
        <v>30.2010059356689</v>
      </c>
      <c r="E189" s="149" t="n">
        <v>31.7040042877197</v>
      </c>
      <c r="G189" s="108" t="n">
        <f aca="false">V189*8</f>
        <v>248</v>
      </c>
      <c r="H189" s="108" t="n">
        <f aca="false">X189*16</f>
        <v>80</v>
      </c>
      <c r="I189" s="108" t="n">
        <f aca="false">(Y189+Z189)*16</f>
        <v>80</v>
      </c>
      <c r="J189" s="109"/>
      <c r="K189" s="150" t="n">
        <f aca="false">SUMPRODUCT(C189:E189,G189:I189)/SUM(G189:I189)</f>
        <v>26.8328457215253</v>
      </c>
      <c r="L189" s="111"/>
      <c r="M189" s="112" t="n">
        <f aca="false">G189/SUM($G189:$I189)</f>
        <v>0.607843137254902</v>
      </c>
      <c r="N189" s="112" t="n">
        <f aca="false">H189/SUM($G189:$I189)</f>
        <v>0.196078431372549</v>
      </c>
      <c r="O189" s="112" t="n">
        <f aca="false">I189/SUM($G189:$I189)</f>
        <v>0.196078431372549</v>
      </c>
      <c r="Q189" s="113" t="n">
        <f aca="false">K189/$B189</f>
        <v>0.729153439021065</v>
      </c>
      <c r="R189" s="114" t="n">
        <f aca="false">C189/$B189</f>
        <v>0.65692939417039</v>
      </c>
      <c r="S189" s="114" t="n">
        <f aca="false">D189/$B189</f>
        <v>0.820679534642993</v>
      </c>
      <c r="T189" s="114" t="n">
        <f aca="false">E189/$B189</f>
        <v>0.86152188243623</v>
      </c>
      <c r="V189" s="22" t="n">
        <v>31</v>
      </c>
      <c r="W189" s="109" t="n">
        <f aca="false">V189-SUM(X189:Z189)</f>
        <v>21</v>
      </c>
      <c r="X189" s="22" t="n">
        <v>5</v>
      </c>
      <c r="Y189" s="22" t="n">
        <v>5</v>
      </c>
      <c r="Z189" s="22" t="n">
        <v>0</v>
      </c>
    </row>
    <row r="190" customFormat="false" ht="12.75" hidden="true" customHeight="false" outlineLevel="0" collapsed="false">
      <c r="A190" s="105" t="n">
        <v>42675</v>
      </c>
      <c r="B190" s="148" t="n">
        <v>35.2999988555908</v>
      </c>
      <c r="C190" s="148" t="n">
        <v>24.2749994277954</v>
      </c>
      <c r="D190" s="149" t="n">
        <v>30.4510059356689</v>
      </c>
      <c r="E190" s="149" t="n">
        <v>31.2040042877197</v>
      </c>
      <c r="G190" s="108" t="n">
        <f aca="false">V190*8</f>
        <v>240</v>
      </c>
      <c r="H190" s="108" t="n">
        <f aca="false">X190*16</f>
        <v>64</v>
      </c>
      <c r="I190" s="108" t="n">
        <f aca="false">(Y190+Z190)*16</f>
        <v>80</v>
      </c>
      <c r="J190" s="109"/>
      <c r="K190" s="150" t="n">
        <f aca="false">SUMPRODUCT(C190:E190,G190:I190)/SUM(G190:I190)</f>
        <v>26.7478765249252</v>
      </c>
      <c r="L190" s="111"/>
      <c r="M190" s="112" t="n">
        <f aca="false">G190/SUM($G190:$I190)</f>
        <v>0.625</v>
      </c>
      <c r="N190" s="112" t="n">
        <f aca="false">H190/SUM($G190:$I190)</f>
        <v>0.166666666666667</v>
      </c>
      <c r="O190" s="112" t="n">
        <f aca="false">I190/SUM($G190:$I190)</f>
        <v>0.208333333333333</v>
      </c>
      <c r="Q190" s="113" t="n">
        <f aca="false">K190/$B190</f>
        <v>0.75773023773594</v>
      </c>
      <c r="R190" s="114" t="n">
        <f aca="false">C190/$B190</f>
        <v>0.687677059908764</v>
      </c>
      <c r="S190" s="114" t="n">
        <f aca="false">D190/$B190</f>
        <v>0.862634757021985</v>
      </c>
      <c r="T190" s="114" t="n">
        <f aca="false">E190/$B190</f>
        <v>0.883966155788632</v>
      </c>
      <c r="V190" s="22" t="n">
        <v>30</v>
      </c>
      <c r="W190" s="109" t="n">
        <f aca="false">V190-SUM(X190:Z190)</f>
        <v>21</v>
      </c>
      <c r="X190" s="22" t="n">
        <v>4</v>
      </c>
      <c r="Y190" s="22" t="n">
        <v>4</v>
      </c>
      <c r="Z190" s="22" t="n">
        <v>1</v>
      </c>
    </row>
    <row r="191" customFormat="false" ht="12.75" hidden="true" customHeight="false" outlineLevel="0" collapsed="false">
      <c r="A191" s="105" t="n">
        <v>42705</v>
      </c>
      <c r="B191" s="148" t="n">
        <v>35.1000003814697</v>
      </c>
      <c r="C191" s="148" t="n">
        <v>26.1249969482422</v>
      </c>
      <c r="D191" s="149" t="n">
        <v>31.0160045623779</v>
      </c>
      <c r="E191" s="149" t="n">
        <v>31.9140056610107</v>
      </c>
      <c r="G191" s="108" t="n">
        <f aca="false">V191*8</f>
        <v>248</v>
      </c>
      <c r="H191" s="108" t="n">
        <f aca="false">X191*16</f>
        <v>80</v>
      </c>
      <c r="I191" s="108" t="n">
        <f aca="false">(Y191+Z191)*16</f>
        <v>80</v>
      </c>
      <c r="J191" s="109"/>
      <c r="K191" s="150" t="n">
        <f aca="false">SUMPRODUCT(C191:E191,G191:I191)/SUM(G191:I191)</f>
        <v>28.2191177966548</v>
      </c>
      <c r="L191" s="111"/>
      <c r="M191" s="112" t="n">
        <f aca="false">G191/SUM($G191:$I191)</f>
        <v>0.607843137254902</v>
      </c>
      <c r="N191" s="112" t="n">
        <f aca="false">H191/SUM($G191:$I191)</f>
        <v>0.196078431372549</v>
      </c>
      <c r="O191" s="112" t="n">
        <f aca="false">I191/SUM($G191:$I191)</f>
        <v>0.196078431372549</v>
      </c>
      <c r="Q191" s="113" t="n">
        <f aca="false">K191/$B191</f>
        <v>0.803963461252623</v>
      </c>
      <c r="R191" s="114" t="n">
        <f aca="false">C191/$B191</f>
        <v>0.744301899268192</v>
      </c>
      <c r="S191" s="114" t="n">
        <f aca="false">D191/$B191</f>
        <v>0.883646844025453</v>
      </c>
      <c r="T191" s="114" t="n">
        <f aca="false">E191/$B191</f>
        <v>0.909230920631529</v>
      </c>
      <c r="V191" s="22" t="n">
        <v>31</v>
      </c>
      <c r="W191" s="109" t="n">
        <f aca="false">V191-SUM(X191:Z191)</f>
        <v>21</v>
      </c>
      <c r="X191" s="22" t="n">
        <v>5</v>
      </c>
      <c r="Y191" s="22" t="n">
        <v>4</v>
      </c>
      <c r="Z191" s="22" t="n">
        <v>1</v>
      </c>
    </row>
    <row r="192" customFormat="false" ht="12.75" hidden="true" customHeight="false" outlineLevel="0" collapsed="false">
      <c r="A192" s="105" t="n">
        <v>42736</v>
      </c>
      <c r="B192" s="148" t="n">
        <v>38.7200099182129</v>
      </c>
      <c r="C192" s="148" t="n">
        <v>27.6424957275391</v>
      </c>
      <c r="D192" s="149" t="n">
        <v>36.9030055999756</v>
      </c>
      <c r="E192" s="149" t="n">
        <v>34.8620056152344</v>
      </c>
      <c r="G192" s="108" t="n">
        <f aca="false">V192*8</f>
        <v>248</v>
      </c>
      <c r="H192" s="108" t="n">
        <f aca="false">X192*16</f>
        <v>64</v>
      </c>
      <c r="I192" s="108" t="n">
        <f aca="false">(Y192+Z192)*16</f>
        <v>96</v>
      </c>
      <c r="J192" s="109"/>
      <c r="K192" s="150" t="n">
        <f aca="false">SUMPRODUCT(C192:E192,G192:I192)/SUM(G192:I192)</f>
        <v>30.7938329360064</v>
      </c>
      <c r="L192" s="111"/>
      <c r="M192" s="112" t="n">
        <f aca="false">G192/SUM($G192:$I192)</f>
        <v>0.607843137254902</v>
      </c>
      <c r="N192" s="112" t="n">
        <f aca="false">H192/SUM($G192:$I192)</f>
        <v>0.156862745098039</v>
      </c>
      <c r="O192" s="112" t="n">
        <f aca="false">I192/SUM($G192:$I192)</f>
        <v>0.235294117647059</v>
      </c>
      <c r="Q192" s="113" t="n">
        <f aca="false">K192/$B192</f>
        <v>0.795295068391029</v>
      </c>
      <c r="R192" s="114" t="n">
        <f aca="false">C192/$B192</f>
        <v>0.713907248110924</v>
      </c>
      <c r="S192" s="114" t="n">
        <f aca="false">D192/$B192</f>
        <v>0.953073247603105</v>
      </c>
      <c r="T192" s="114" t="n">
        <f aca="false">E192/$B192</f>
        <v>0.900361484639915</v>
      </c>
      <c r="V192" s="22" t="n">
        <v>31</v>
      </c>
      <c r="W192" s="109" t="n">
        <f aca="false">V192-SUM(X192:Z192)</f>
        <v>21</v>
      </c>
      <c r="X192" s="22" t="n">
        <v>4</v>
      </c>
      <c r="Y192" s="22" t="n">
        <v>5</v>
      </c>
      <c r="Z192" s="22" t="n">
        <v>1</v>
      </c>
    </row>
    <row r="193" customFormat="false" ht="12.75" hidden="true" customHeight="false" outlineLevel="0" collapsed="false">
      <c r="A193" s="105" t="n">
        <v>42767</v>
      </c>
      <c r="B193" s="148" t="n">
        <v>37.5700007629395</v>
      </c>
      <c r="C193" s="148" t="n">
        <v>28.1424976348877</v>
      </c>
      <c r="D193" s="149" t="n">
        <v>35.6530055999756</v>
      </c>
      <c r="E193" s="149" t="n">
        <v>34.1120056152344</v>
      </c>
      <c r="G193" s="108" t="n">
        <f aca="false">V193*8</f>
        <v>224</v>
      </c>
      <c r="H193" s="108" t="n">
        <f aca="false">X193*16</f>
        <v>64</v>
      </c>
      <c r="I193" s="108" t="n">
        <f aca="false">(Y193+Z193)*16</f>
        <v>64</v>
      </c>
      <c r="J193" s="109"/>
      <c r="K193" s="150" t="n">
        <f aca="false">SUMPRODUCT(C193:E193,G193:I193)/SUM(G193:I193)</f>
        <v>30.5934096249667</v>
      </c>
      <c r="L193" s="111"/>
      <c r="M193" s="112" t="n">
        <f aca="false">G193/SUM($G193:$I193)</f>
        <v>0.636363636363636</v>
      </c>
      <c r="N193" s="112" t="n">
        <f aca="false">H193/SUM($G193:$I193)</f>
        <v>0.181818181818182</v>
      </c>
      <c r="O193" s="112" t="n">
        <f aca="false">I193/SUM($G193:$I193)</f>
        <v>0.181818181818182</v>
      </c>
      <c r="Q193" s="113" t="n">
        <f aca="false">K193/$B193</f>
        <v>0.814304205581632</v>
      </c>
      <c r="R193" s="114" t="n">
        <f aca="false">C193/$B193</f>
        <v>0.74906832747921</v>
      </c>
      <c r="S193" s="114" t="n">
        <f aca="false">D193/$B193</f>
        <v>0.948975375990547</v>
      </c>
      <c r="T193" s="114" t="n">
        <f aca="false">E193/$B193</f>
        <v>0.907958608531193</v>
      </c>
      <c r="V193" s="22" t="n">
        <v>28</v>
      </c>
      <c r="W193" s="109" t="n">
        <f aca="false">V193-SUM(X193:Z193)</f>
        <v>20</v>
      </c>
      <c r="X193" s="22" t="n">
        <v>4</v>
      </c>
      <c r="Y193" s="22" t="n">
        <v>4</v>
      </c>
      <c r="Z193" s="22" t="n">
        <v>0</v>
      </c>
    </row>
    <row r="194" customFormat="false" ht="12.75" hidden="true" customHeight="false" outlineLevel="0" collapsed="false">
      <c r="A194" s="105" t="n">
        <v>42795</v>
      </c>
      <c r="B194" s="148" t="n">
        <v>36.0499907684326</v>
      </c>
      <c r="C194" s="148" t="n">
        <v>27.0924964904785</v>
      </c>
      <c r="D194" s="149" t="n">
        <v>34.2300033569336</v>
      </c>
      <c r="E194" s="149" t="n">
        <v>33.270002746582</v>
      </c>
      <c r="G194" s="108" t="n">
        <f aca="false">V194*8</f>
        <v>248</v>
      </c>
      <c r="H194" s="108" t="n">
        <f aca="false">X194*16</f>
        <v>64</v>
      </c>
      <c r="I194" s="108" t="n">
        <f aca="false">(Y194+Z194)*16</f>
        <v>64</v>
      </c>
      <c r="J194" s="109"/>
      <c r="K194" s="150" t="n">
        <f aca="false">SUMPRODUCT(C194:E194,G194:I194)/SUM(G194:I194)</f>
        <v>29.3588817028289</v>
      </c>
      <c r="L194" s="111"/>
      <c r="M194" s="112" t="n">
        <f aca="false">G194/SUM($G194:$I194)</f>
        <v>0.659574468085106</v>
      </c>
      <c r="N194" s="112" t="n">
        <f aca="false">H194/SUM($G194:$I194)</f>
        <v>0.170212765957447</v>
      </c>
      <c r="O194" s="112" t="n">
        <f aca="false">I194/SUM($G194:$I194)</f>
        <v>0.170212765957447</v>
      </c>
      <c r="Q194" s="113" t="n">
        <f aca="false">K194/$B194</f>
        <v>0.814393598362227</v>
      </c>
      <c r="R194" s="114" t="n">
        <f aca="false">C194/$B194</f>
        <v>0.751525753903999</v>
      </c>
      <c r="S194" s="114" t="n">
        <f aca="false">D194/$B194</f>
        <v>0.949514899374324</v>
      </c>
      <c r="T194" s="114" t="n">
        <f aca="false">E194/$B194</f>
        <v>0.922885194625767</v>
      </c>
      <c r="V194" s="22" t="n">
        <v>31</v>
      </c>
      <c r="W194" s="109" t="n">
        <f aca="false">V194-SUM(X194:Z194)</f>
        <v>23</v>
      </c>
      <c r="X194" s="22" t="n">
        <v>4</v>
      </c>
      <c r="Y194" s="22" t="n">
        <v>4</v>
      </c>
      <c r="Z194" s="22" t="n">
        <v>0</v>
      </c>
    </row>
    <row r="195" customFormat="false" ht="12.75" hidden="true" customHeight="false" outlineLevel="0" collapsed="false">
      <c r="A195" s="105" t="n">
        <v>42826</v>
      </c>
      <c r="B195" s="148" t="n">
        <v>37.249997253418</v>
      </c>
      <c r="C195" s="148" t="n">
        <v>26.792497253418</v>
      </c>
      <c r="D195" s="149" t="n">
        <v>33.4985084533691</v>
      </c>
      <c r="E195" s="149" t="n">
        <v>32.2565101623535</v>
      </c>
      <c r="G195" s="108" t="n">
        <f aca="false">V195*8</f>
        <v>240</v>
      </c>
      <c r="H195" s="108" t="n">
        <f aca="false">X195*16</f>
        <v>80</v>
      </c>
      <c r="I195" s="108" t="n">
        <f aca="false">(Y195+Z195)*16</f>
        <v>80</v>
      </c>
      <c r="J195" s="109"/>
      <c r="K195" s="150" t="n">
        <f aca="false">SUMPRODUCT(C195:E195,G195:I195)/SUM(G195:I195)</f>
        <v>29.2265020751953</v>
      </c>
      <c r="L195" s="111"/>
      <c r="M195" s="112" t="n">
        <f aca="false">G195/SUM($G195:$I195)</f>
        <v>0.6</v>
      </c>
      <c r="N195" s="112" t="n">
        <f aca="false">H195/SUM($G195:$I195)</f>
        <v>0.2</v>
      </c>
      <c r="O195" s="112" t="n">
        <f aca="false">I195/SUM($G195:$I195)</f>
        <v>0.2</v>
      </c>
      <c r="Q195" s="113" t="n">
        <f aca="false">K195/$B195</f>
        <v>0.784604140407381</v>
      </c>
      <c r="R195" s="114" t="n">
        <f aca="false">C195/$B195</f>
        <v>0.719261724266558</v>
      </c>
      <c r="S195" s="114" t="n">
        <f aca="false">D195/$B195</f>
        <v>0.899288883848049</v>
      </c>
      <c r="T195" s="114" t="n">
        <f aca="false">E195/$B195</f>
        <v>0.865946645389182</v>
      </c>
      <c r="V195" s="22" t="n">
        <v>30</v>
      </c>
      <c r="W195" s="109" t="n">
        <f aca="false">V195-SUM(X195:Z195)</f>
        <v>20</v>
      </c>
      <c r="X195" s="22" t="n">
        <v>5</v>
      </c>
      <c r="Y195" s="22" t="n">
        <v>5</v>
      </c>
      <c r="Z195" s="22" t="n">
        <v>0</v>
      </c>
    </row>
    <row r="196" customFormat="false" ht="12.75" hidden="true" customHeight="false" outlineLevel="0" collapsed="false">
      <c r="A196" s="105" t="n">
        <v>42856</v>
      </c>
      <c r="B196" s="148" t="n">
        <v>39.8000155639648</v>
      </c>
      <c r="C196" s="148" t="n">
        <v>26.3924976348877</v>
      </c>
      <c r="D196" s="149" t="n">
        <v>34.6725063323975</v>
      </c>
      <c r="E196" s="149" t="n">
        <v>35.3025039672852</v>
      </c>
      <c r="G196" s="108" t="n">
        <f aca="false">V196*8</f>
        <v>248</v>
      </c>
      <c r="H196" s="108" t="n">
        <f aca="false">X196*16</f>
        <v>64</v>
      </c>
      <c r="I196" s="108" t="n">
        <f aca="false">(Y196+Z196)*16</f>
        <v>80</v>
      </c>
      <c r="J196" s="109"/>
      <c r="K196" s="150" t="n">
        <f aca="false">SUMPRODUCT(C196:E196,G196:I196)/SUM(G196:I196)</f>
        <v>29.562704428848</v>
      </c>
      <c r="L196" s="111"/>
      <c r="M196" s="112" t="n">
        <f aca="false">G196/SUM($G196:$I196)</f>
        <v>0.63265306122449</v>
      </c>
      <c r="N196" s="112" t="n">
        <f aca="false">H196/SUM($G196:$I196)</f>
        <v>0.163265306122449</v>
      </c>
      <c r="O196" s="112" t="n">
        <f aca="false">I196/SUM($G196:$I196)</f>
        <v>0.204081632653061</v>
      </c>
      <c r="Q196" s="113" t="n">
        <f aca="false">K196/$B196</f>
        <v>0.742781227844901</v>
      </c>
      <c r="R196" s="114" t="n">
        <f aca="false">C196/$B196</f>
        <v>0.663127821959537</v>
      </c>
      <c r="S196" s="114" t="n">
        <f aca="false">D196/$B196</f>
        <v>0.871168160139871</v>
      </c>
      <c r="T196" s="114" t="n">
        <f aca="false">E196/$B196</f>
        <v>0.88699724025355</v>
      </c>
      <c r="V196" s="22" t="n">
        <v>31</v>
      </c>
      <c r="W196" s="109" t="n">
        <f aca="false">V196-SUM(X196:Z196)</f>
        <v>22</v>
      </c>
      <c r="X196" s="22" t="n">
        <v>4</v>
      </c>
      <c r="Y196" s="22" t="n">
        <v>4</v>
      </c>
      <c r="Z196" s="22" t="n">
        <v>1</v>
      </c>
    </row>
    <row r="197" customFormat="false" ht="12.75" hidden="true" customHeight="false" outlineLevel="0" collapsed="false">
      <c r="A197" s="105" t="n">
        <v>42887</v>
      </c>
      <c r="B197" s="148" t="n">
        <v>50.5000010681152</v>
      </c>
      <c r="C197" s="148" t="n">
        <v>26.9924999237061</v>
      </c>
      <c r="D197" s="149" t="n">
        <v>42.9400024414063</v>
      </c>
      <c r="E197" s="149" t="n">
        <v>44.5225032806397</v>
      </c>
      <c r="G197" s="108" t="n">
        <f aca="false">V197*8</f>
        <v>240</v>
      </c>
      <c r="H197" s="108" t="n">
        <f aca="false">X197*16</f>
        <v>64</v>
      </c>
      <c r="I197" s="108" t="n">
        <f aca="false">(Y197+Z197)*16</f>
        <v>64</v>
      </c>
      <c r="J197" s="109"/>
      <c r="K197" s="150" t="n">
        <f aca="false">SUMPRODUCT(C197:E197,G197:I197)/SUM(G197:I197)</f>
        <v>32.814674858425</v>
      </c>
      <c r="L197" s="111"/>
      <c r="M197" s="112" t="n">
        <f aca="false">G197/SUM($G197:$I197)</f>
        <v>0.652173913043478</v>
      </c>
      <c r="N197" s="112" t="n">
        <f aca="false">H197/SUM($G197:$I197)</f>
        <v>0.173913043478261</v>
      </c>
      <c r="O197" s="112" t="n">
        <f aca="false">I197/SUM($G197:$I197)</f>
        <v>0.173913043478261</v>
      </c>
      <c r="Q197" s="113" t="n">
        <f aca="false">K197/$B197</f>
        <v>0.649795528007296</v>
      </c>
      <c r="R197" s="114" t="n">
        <f aca="false">C197/$B197</f>
        <v>0.534504937679073</v>
      </c>
      <c r="S197" s="114" t="n">
        <f aca="false">D197/$B197</f>
        <v>0.850297060063188</v>
      </c>
      <c r="T197" s="114" t="n">
        <f aca="false">E197/$B197</f>
        <v>0.881633709682243</v>
      </c>
      <c r="V197" s="22" t="n">
        <v>30</v>
      </c>
      <c r="W197" s="109" t="n">
        <f aca="false">V197-SUM(X197:Z197)</f>
        <v>22</v>
      </c>
      <c r="X197" s="22" t="n">
        <v>4</v>
      </c>
      <c r="Y197" s="22" t="n">
        <v>4</v>
      </c>
      <c r="Z197" s="22" t="n">
        <v>0</v>
      </c>
    </row>
    <row r="198" customFormat="false" ht="12.75" hidden="true" customHeight="false" outlineLevel="0" collapsed="false">
      <c r="A198" s="105" t="n">
        <v>42917</v>
      </c>
      <c r="B198" s="148" t="n">
        <v>59.1500025939941</v>
      </c>
      <c r="C198" s="148" t="n">
        <v>28.4924999237061</v>
      </c>
      <c r="D198" s="149" t="n">
        <v>43.3600120544434</v>
      </c>
      <c r="E198" s="149" t="n">
        <v>45.6900123596191</v>
      </c>
      <c r="G198" s="108" t="n">
        <f aca="false">V198*8</f>
        <v>248</v>
      </c>
      <c r="H198" s="108" t="n">
        <f aca="false">X198*16</f>
        <v>80</v>
      </c>
      <c r="I198" s="108" t="n">
        <f aca="false">(Y198+Z198)*16</f>
        <v>96</v>
      </c>
      <c r="J198" s="109"/>
      <c r="K198" s="150" t="n">
        <f aca="false">SUMPRODUCT(C198:E198,G198:I198)/SUM(G198:I198)</f>
        <v>35.1914672923538</v>
      </c>
      <c r="L198" s="111"/>
      <c r="M198" s="112" t="n">
        <f aca="false">G198/SUM($G198:$I198)</f>
        <v>0.584905660377359</v>
      </c>
      <c r="N198" s="112" t="n">
        <f aca="false">H198/SUM($G198:$I198)</f>
        <v>0.188679245283019</v>
      </c>
      <c r="O198" s="112" t="n">
        <f aca="false">I198/SUM($G198:$I198)</f>
        <v>0.226415094339623</v>
      </c>
      <c r="Q198" s="113" t="n">
        <f aca="false">K198/$B198</f>
        <v>0.594952928978011</v>
      </c>
      <c r="R198" s="114" t="n">
        <f aca="false">C198/$B198</f>
        <v>0.481699047746095</v>
      </c>
      <c r="S198" s="114" t="n">
        <f aca="false">D198/$B198</f>
        <v>0.733051735467649</v>
      </c>
      <c r="T198" s="114" t="n">
        <f aca="false">E198/$B198</f>
        <v>0.77244311675243</v>
      </c>
      <c r="V198" s="22" t="n">
        <v>31</v>
      </c>
      <c r="W198" s="109" t="n">
        <f aca="false">V198-SUM(X198:Z198)</f>
        <v>20</v>
      </c>
      <c r="X198" s="22" t="n">
        <v>5</v>
      </c>
      <c r="Y198" s="22" t="n">
        <v>5</v>
      </c>
      <c r="Z198" s="22" t="n">
        <v>1</v>
      </c>
    </row>
    <row r="199" customFormat="false" ht="12.75" hidden="true" customHeight="false" outlineLevel="0" collapsed="false">
      <c r="A199" s="105" t="n">
        <v>42948</v>
      </c>
      <c r="B199" s="148" t="n">
        <v>58.7499992370606</v>
      </c>
      <c r="C199" s="148" t="n">
        <v>28.5424983978272</v>
      </c>
      <c r="D199" s="149" t="n">
        <v>40.9600082397461</v>
      </c>
      <c r="E199" s="149" t="n">
        <v>43.0400085449219</v>
      </c>
      <c r="G199" s="108" t="n">
        <f aca="false">V199*8</f>
        <v>248</v>
      </c>
      <c r="H199" s="108" t="n">
        <f aca="false">X199*16</f>
        <v>64</v>
      </c>
      <c r="I199" s="108" t="n">
        <f aca="false">(Y199+Z199)*16</f>
        <v>64</v>
      </c>
      <c r="J199" s="109"/>
      <c r="K199" s="150" t="n">
        <f aca="false">SUMPRODUCT(C199:E199,G199:I199)/SUM(G199:I199)</f>
        <v>33.1237783959571</v>
      </c>
      <c r="L199" s="111"/>
      <c r="M199" s="112" t="n">
        <f aca="false">G199/SUM($G199:$I199)</f>
        <v>0.659574468085106</v>
      </c>
      <c r="N199" s="112" t="n">
        <f aca="false">H199/SUM($G199:$I199)</f>
        <v>0.170212765957447</v>
      </c>
      <c r="O199" s="112" t="n">
        <f aca="false">I199/SUM($G199:$I199)</f>
        <v>0.170212765957447</v>
      </c>
      <c r="Q199" s="113" t="n">
        <f aca="false">K199/$B199</f>
        <v>0.563809001295477</v>
      </c>
      <c r="R199" s="114" t="n">
        <f aca="false">C199/$B199</f>
        <v>0.485829766272099</v>
      </c>
      <c r="S199" s="114" t="n">
        <f aca="false">D199/$B199</f>
        <v>0.697191638666572</v>
      </c>
      <c r="T199" s="114" t="n">
        <f aca="false">E199/$B199</f>
        <v>0.732595899639969</v>
      </c>
      <c r="V199" s="22" t="n">
        <v>31</v>
      </c>
      <c r="W199" s="109" t="n">
        <f aca="false">V199-SUM(X199:Z199)</f>
        <v>23</v>
      </c>
      <c r="X199" s="22" t="n">
        <v>4</v>
      </c>
      <c r="Y199" s="22" t="n">
        <v>4</v>
      </c>
      <c r="Z199" s="22" t="n">
        <v>0</v>
      </c>
    </row>
    <row r="200" customFormat="false" ht="12.75" hidden="true" customHeight="false" outlineLevel="0" collapsed="false">
      <c r="A200" s="105" t="n">
        <v>42979</v>
      </c>
      <c r="B200" s="148" t="n">
        <v>37.4999992370605</v>
      </c>
      <c r="C200" s="148" t="n">
        <v>25.2925012588501</v>
      </c>
      <c r="D200" s="149" t="n">
        <v>32.7590026855469</v>
      </c>
      <c r="E200" s="149" t="n">
        <v>35.0860023498535</v>
      </c>
      <c r="G200" s="108" t="n">
        <f aca="false">V200*8</f>
        <v>240</v>
      </c>
      <c r="H200" s="108" t="n">
        <f aca="false">X200*16</f>
        <v>80</v>
      </c>
      <c r="I200" s="108" t="n">
        <f aca="false">(Y200+Z200)*16</f>
        <v>80</v>
      </c>
      <c r="J200" s="109"/>
      <c r="K200" s="150" t="n">
        <f aca="false">SUMPRODUCT(C200:E200,G200:I200)/SUM(G200:I200)</f>
        <v>28.7445017623901</v>
      </c>
      <c r="L200" s="111"/>
      <c r="M200" s="112" t="n">
        <f aca="false">G200/SUM($G200:$I200)</f>
        <v>0.6</v>
      </c>
      <c r="N200" s="112" t="n">
        <f aca="false">H200/SUM($G200:$I200)</f>
        <v>0.2</v>
      </c>
      <c r="O200" s="112" t="n">
        <f aca="false">I200/SUM($G200:$I200)</f>
        <v>0.2</v>
      </c>
      <c r="Q200" s="113" t="n">
        <f aca="false">K200/$B200</f>
        <v>0.766520062591961</v>
      </c>
      <c r="R200" s="114" t="n">
        <f aca="false">C200/$B200</f>
        <v>0.674466713958063</v>
      </c>
      <c r="S200" s="114" t="n">
        <f aca="false">D200/$B200</f>
        <v>0.873573422720814</v>
      </c>
      <c r="T200" s="114" t="n">
        <f aca="false">E200/$B200</f>
        <v>0.935626748364802</v>
      </c>
      <c r="V200" s="22" t="n">
        <v>30</v>
      </c>
      <c r="W200" s="109" t="n">
        <f aca="false">V200-SUM(X200:Z200)</f>
        <v>20</v>
      </c>
      <c r="X200" s="22" t="n">
        <v>5</v>
      </c>
      <c r="Y200" s="22" t="n">
        <v>4</v>
      </c>
      <c r="Z200" s="22" t="n">
        <v>1</v>
      </c>
    </row>
    <row r="201" customFormat="false" ht="12.75" hidden="true" customHeight="false" outlineLevel="0" collapsed="false">
      <c r="A201" s="105" t="n">
        <v>43009</v>
      </c>
      <c r="B201" s="148" t="n">
        <v>37.0499988555908</v>
      </c>
      <c r="C201" s="148" t="n">
        <v>24.9250009536743</v>
      </c>
      <c r="D201" s="149" t="n">
        <v>31.2010059356689</v>
      </c>
      <c r="E201" s="149" t="n">
        <v>32.7040042877197</v>
      </c>
      <c r="G201" s="108" t="n">
        <f aca="false">V201*8</f>
        <v>248</v>
      </c>
      <c r="H201" s="108" t="n">
        <f aca="false">X201*16</f>
        <v>64</v>
      </c>
      <c r="I201" s="108" t="n">
        <f aca="false">(Y201+Z201)*16</f>
        <v>80</v>
      </c>
      <c r="J201" s="109"/>
      <c r="K201" s="150" t="n">
        <f aca="false">SUMPRODUCT(C201:E201,G201:I201)/SUM(G201:I201)</f>
        <v>27.5372065291113</v>
      </c>
      <c r="L201" s="111"/>
      <c r="M201" s="112" t="n">
        <f aca="false">G201/SUM($G201:$I201)</f>
        <v>0.63265306122449</v>
      </c>
      <c r="N201" s="112" t="n">
        <f aca="false">H201/SUM($G201:$I201)</f>
        <v>0.163265306122449</v>
      </c>
      <c r="O201" s="112" t="n">
        <f aca="false">I201/SUM($G201:$I201)</f>
        <v>0.204081632653061</v>
      </c>
      <c r="Q201" s="113" t="n">
        <f aca="false">K201/$B201</f>
        <v>0.74324446368926</v>
      </c>
      <c r="R201" s="114" t="n">
        <f aca="false">C201/$B201</f>
        <v>0.672739587680531</v>
      </c>
      <c r="S201" s="114" t="n">
        <f aca="false">D201/$B201</f>
        <v>0.842132439930177</v>
      </c>
      <c r="T201" s="114" t="n">
        <f aca="false">E201/$B201</f>
        <v>0.882699198323584</v>
      </c>
      <c r="V201" s="22" t="n">
        <v>31</v>
      </c>
      <c r="W201" s="109" t="n">
        <f aca="false">V201-SUM(X201:Z201)</f>
        <v>22</v>
      </c>
      <c r="X201" s="22" t="n">
        <v>4</v>
      </c>
      <c r="Y201" s="22" t="n">
        <v>5</v>
      </c>
      <c r="Z201" s="22" t="n">
        <v>0</v>
      </c>
    </row>
    <row r="202" customFormat="false" ht="12.75" hidden="true" customHeight="false" outlineLevel="0" collapsed="false">
      <c r="A202" s="105" t="n">
        <v>43040</v>
      </c>
      <c r="B202" s="148" t="n">
        <v>35.5499988555908</v>
      </c>
      <c r="C202" s="148" t="n">
        <v>25.0249994277954</v>
      </c>
      <c r="D202" s="149" t="n">
        <v>31.4510059356689</v>
      </c>
      <c r="E202" s="149" t="n">
        <v>32.2040042877197</v>
      </c>
      <c r="G202" s="108" t="n">
        <f aca="false">V202*8</f>
        <v>240</v>
      </c>
      <c r="H202" s="108" t="n">
        <f aca="false">X202*16</f>
        <v>64</v>
      </c>
      <c r="I202" s="108" t="n">
        <f aca="false">(Y202+Z202)*16</f>
        <v>80</v>
      </c>
      <c r="J202" s="109"/>
      <c r="K202" s="150" t="n">
        <f aca="false">SUMPRODUCT(C202:E202,G202:I202)/SUM(G202:I202)</f>
        <v>27.5916265249252</v>
      </c>
      <c r="L202" s="111"/>
      <c r="M202" s="112" t="n">
        <f aca="false">G202/SUM($G202:$I202)</f>
        <v>0.625</v>
      </c>
      <c r="N202" s="112" t="n">
        <f aca="false">H202/SUM($G202:$I202)</f>
        <v>0.166666666666667</v>
      </c>
      <c r="O202" s="112" t="n">
        <f aca="false">I202/SUM($G202:$I202)</f>
        <v>0.208333333333333</v>
      </c>
      <c r="Q202" s="113" t="n">
        <f aca="false">K202/$B202</f>
        <v>0.776135792212156</v>
      </c>
      <c r="R202" s="114" t="n">
        <f aca="false">C202/$B202</f>
        <v>0.703938121895602</v>
      </c>
      <c r="S202" s="114" t="n">
        <f aca="false">D202/$B202</f>
        <v>0.884697804447967</v>
      </c>
      <c r="T202" s="114" t="n">
        <f aca="false">E202/$B202</f>
        <v>0.90587919337317</v>
      </c>
      <c r="V202" s="22" t="n">
        <v>30</v>
      </c>
      <c r="W202" s="109" t="n">
        <f aca="false">V202-SUM(X202:Z202)</f>
        <v>21</v>
      </c>
      <c r="X202" s="22" t="n">
        <v>4</v>
      </c>
      <c r="Y202" s="22" t="n">
        <v>4</v>
      </c>
      <c r="Z202" s="22" t="n">
        <v>1</v>
      </c>
    </row>
    <row r="203" customFormat="false" ht="12.75" hidden="true" customHeight="false" outlineLevel="0" collapsed="false">
      <c r="A203" s="105" t="n">
        <v>43070</v>
      </c>
      <c r="B203" s="148" t="n">
        <v>35.3500003814697</v>
      </c>
      <c r="C203" s="148" t="n">
        <v>26.8749969482422</v>
      </c>
      <c r="D203" s="149" t="n">
        <v>32.0160045623779</v>
      </c>
      <c r="E203" s="149" t="n">
        <v>32.9140056610107</v>
      </c>
      <c r="G203" s="108" t="n">
        <f aca="false">V203*8</f>
        <v>248</v>
      </c>
      <c r="H203" s="108" t="n">
        <f aca="false">X203*16</f>
        <v>80</v>
      </c>
      <c r="I203" s="108" t="n">
        <f aca="false">(Y203+Z203)*16</f>
        <v>96</v>
      </c>
      <c r="J203" s="109"/>
      <c r="K203" s="150" t="n">
        <f aca="false">SUMPRODUCT(C203:E203,G203:I203)/SUM(G203:I203)</f>
        <v>29.2123211122909</v>
      </c>
      <c r="L203" s="111"/>
      <c r="M203" s="112" t="n">
        <f aca="false">G203/SUM($G203:$I203)</f>
        <v>0.584905660377359</v>
      </c>
      <c r="N203" s="112" t="n">
        <f aca="false">H203/SUM($G203:$I203)</f>
        <v>0.188679245283019</v>
      </c>
      <c r="O203" s="112" t="n">
        <f aca="false">I203/SUM($G203:$I203)</f>
        <v>0.226415094339623</v>
      </c>
      <c r="Q203" s="113" t="n">
        <f aca="false">K203/$B203</f>
        <v>0.826373997087813</v>
      </c>
      <c r="R203" s="114" t="n">
        <f aca="false">C203/$B203</f>
        <v>0.760254502354402</v>
      </c>
      <c r="S203" s="114" t="n">
        <f aca="false">D203/$B203</f>
        <v>0.90568611646071</v>
      </c>
      <c r="T203" s="114" t="n">
        <f aca="false">E203/$B203</f>
        <v>0.931089259005046</v>
      </c>
      <c r="V203" s="22" t="n">
        <v>31</v>
      </c>
      <c r="W203" s="109" t="n">
        <f aca="false">V203-SUM(X203:Z203)</f>
        <v>20</v>
      </c>
      <c r="X203" s="22" t="n">
        <v>5</v>
      </c>
      <c r="Y203" s="22" t="n">
        <v>5</v>
      </c>
      <c r="Z203" s="22" t="n">
        <v>1</v>
      </c>
    </row>
    <row r="204" customFormat="false" ht="12.75" hidden="true" customHeight="false" outlineLevel="0" collapsed="false">
      <c r="A204" s="105" t="n">
        <v>43101</v>
      </c>
      <c r="B204" s="148" t="n">
        <v>38.9700099182129</v>
      </c>
      <c r="C204" s="148" t="n">
        <v>28.3924957275391</v>
      </c>
      <c r="D204" s="149" t="n">
        <v>37.9030055999756</v>
      </c>
      <c r="E204" s="149" t="n">
        <v>35.8620056152344</v>
      </c>
      <c r="G204" s="108" t="n">
        <f aca="false">V204*8</f>
        <v>248</v>
      </c>
      <c r="H204" s="108" t="n">
        <f aca="false">X204*16</f>
        <v>64</v>
      </c>
      <c r="I204" s="108" t="n">
        <f aca="false">(Y204+Z204)*16</f>
        <v>80</v>
      </c>
      <c r="J204" s="109"/>
      <c r="K204" s="150" t="n">
        <f aca="false">SUMPRODUCT(C204:E204,G204:I204)/SUM(G204:I204)</f>
        <v>31.469621806242</v>
      </c>
      <c r="L204" s="111"/>
      <c r="M204" s="112" t="n">
        <f aca="false">G204/SUM($G204:$I204)</f>
        <v>0.63265306122449</v>
      </c>
      <c r="N204" s="112" t="n">
        <f aca="false">H204/SUM($G204:$I204)</f>
        <v>0.163265306122449</v>
      </c>
      <c r="O204" s="112" t="n">
        <f aca="false">I204/SUM($G204:$I204)</f>
        <v>0.204081632653061</v>
      </c>
      <c r="Q204" s="113" t="n">
        <f aca="false">K204/$B204</f>
        <v>0.807534354553359</v>
      </c>
      <c r="R204" s="114" t="n">
        <f aca="false">C204/$B204</f>
        <v>0.728572966420253</v>
      </c>
      <c r="S204" s="114" t="n">
        <f aca="false">D204/$B204</f>
        <v>0.972619860234148</v>
      </c>
      <c r="T204" s="114" t="n">
        <f aca="false">E204/$B204</f>
        <v>0.920246253221353</v>
      </c>
      <c r="V204" s="22" t="n">
        <v>31</v>
      </c>
      <c r="W204" s="109" t="n">
        <f aca="false">V204-SUM(X204:Z204)</f>
        <v>22</v>
      </c>
      <c r="X204" s="22" t="n">
        <v>4</v>
      </c>
      <c r="Y204" s="22" t="n">
        <v>4</v>
      </c>
      <c r="Z204" s="22" t="n">
        <v>1</v>
      </c>
    </row>
    <row r="205" customFormat="false" ht="12.75" hidden="true" customHeight="false" outlineLevel="0" collapsed="false">
      <c r="A205" s="105" t="n">
        <v>43132</v>
      </c>
      <c r="B205" s="148" t="n">
        <v>37.8200007629395</v>
      </c>
      <c r="C205" s="148" t="n">
        <v>28.8924976348877</v>
      </c>
      <c r="D205" s="149" t="n">
        <v>36.6530055999756</v>
      </c>
      <c r="E205" s="149" t="n">
        <v>35.1120056152344</v>
      </c>
      <c r="G205" s="108" t="n">
        <f aca="false">V205*8</f>
        <v>224</v>
      </c>
      <c r="H205" s="108" t="n">
        <f aca="false">X205*16</f>
        <v>64</v>
      </c>
      <c r="I205" s="108" t="n">
        <f aca="false">(Y205+Z205)*16</f>
        <v>64</v>
      </c>
      <c r="J205" s="109"/>
      <c r="K205" s="150" t="n">
        <f aca="false">SUMPRODUCT(C205:E205,G205:I205)/SUM(G205:I205)</f>
        <v>31.4343187158758</v>
      </c>
      <c r="L205" s="111"/>
      <c r="M205" s="112" t="n">
        <f aca="false">G205/SUM($G205:$I205)</f>
        <v>0.636363636363636</v>
      </c>
      <c r="N205" s="112" t="n">
        <f aca="false">H205/SUM($G205:$I205)</f>
        <v>0.181818181818182</v>
      </c>
      <c r="O205" s="112" t="n">
        <f aca="false">I205/SUM($G205:$I205)</f>
        <v>0.181818181818182</v>
      </c>
      <c r="Q205" s="113" t="n">
        <f aca="false">K205/$B205</f>
        <v>0.831155951394874</v>
      </c>
      <c r="R205" s="114" t="n">
        <f aca="false">C205/$B205</f>
        <v>0.763947568800686</v>
      </c>
      <c r="S205" s="114" t="n">
        <f aca="false">D205/$B205</f>
        <v>0.969143438936484</v>
      </c>
      <c r="T205" s="114" t="n">
        <f aca="false">E205/$B205</f>
        <v>0.928397802932921</v>
      </c>
      <c r="V205" s="22" t="n">
        <v>28</v>
      </c>
      <c r="W205" s="109" t="n">
        <f aca="false">V205-SUM(X205:Z205)</f>
        <v>20</v>
      </c>
      <c r="X205" s="22" t="n">
        <v>4</v>
      </c>
      <c r="Y205" s="22" t="n">
        <v>4</v>
      </c>
      <c r="Z205" s="22" t="n">
        <v>0</v>
      </c>
    </row>
    <row r="206" customFormat="false" ht="12.75" hidden="true" customHeight="false" outlineLevel="0" collapsed="false">
      <c r="A206" s="105" t="n">
        <v>43160</v>
      </c>
      <c r="B206" s="148" t="n">
        <v>36.2999907684326</v>
      </c>
      <c r="C206" s="148" t="n">
        <v>27.8424964904785</v>
      </c>
      <c r="D206" s="149" t="n">
        <v>35.2300033569336</v>
      </c>
      <c r="E206" s="149" t="n">
        <v>34.270002746582</v>
      </c>
      <c r="G206" s="108" t="n">
        <f aca="false">V206*8</f>
        <v>248</v>
      </c>
      <c r="H206" s="108" t="n">
        <f aca="false">X206*16</f>
        <v>80</v>
      </c>
      <c r="I206" s="108" t="n">
        <f aca="false">(Y206+Z206)*16</f>
        <v>64</v>
      </c>
      <c r="J206" s="109"/>
      <c r="K206" s="150" t="n">
        <f aca="false">SUMPRODUCT(C206:E206,G206:I206)/SUM(G206:I206)</f>
        <v>30.3995397295271</v>
      </c>
      <c r="L206" s="111"/>
      <c r="M206" s="112" t="n">
        <f aca="false">G206/SUM($G206:$I206)</f>
        <v>0.63265306122449</v>
      </c>
      <c r="N206" s="112" t="n">
        <f aca="false">H206/SUM($G206:$I206)</f>
        <v>0.204081632653061</v>
      </c>
      <c r="O206" s="112" t="n">
        <f aca="false">I206/SUM($G206:$I206)</f>
        <v>0.163265306122449</v>
      </c>
      <c r="Q206" s="113" t="n">
        <f aca="false">K206/$B206</f>
        <v>0.837453098086275</v>
      </c>
      <c r="R206" s="114" t="n">
        <f aca="false">C206/$B206</f>
        <v>0.767011117663728</v>
      </c>
      <c r="S206" s="114" t="n">
        <f aca="false">D206/$B206</f>
        <v>0.970523755272425</v>
      </c>
      <c r="T206" s="114" t="n">
        <f aca="false">E206/$B206</f>
        <v>0.944077450740954</v>
      </c>
      <c r="V206" s="22" t="n">
        <v>31</v>
      </c>
      <c r="W206" s="109" t="n">
        <f aca="false">V206-SUM(X206:Z206)</f>
        <v>22</v>
      </c>
      <c r="X206" s="22" t="n">
        <v>5</v>
      </c>
      <c r="Y206" s="22" t="n">
        <v>4</v>
      </c>
      <c r="Z206" s="22" t="n">
        <v>0</v>
      </c>
    </row>
    <row r="207" customFormat="false" ht="12.75" hidden="true" customHeight="false" outlineLevel="0" collapsed="false">
      <c r="A207" s="105" t="n">
        <v>43191</v>
      </c>
      <c r="B207" s="148" t="n">
        <v>37.499997253418</v>
      </c>
      <c r="C207" s="148" t="n">
        <v>27.542497253418</v>
      </c>
      <c r="D207" s="149" t="n">
        <v>34.4985084533691</v>
      </c>
      <c r="E207" s="149" t="n">
        <v>33.2565101623535</v>
      </c>
      <c r="G207" s="108" t="n">
        <f aca="false">V207*8</f>
        <v>240</v>
      </c>
      <c r="H207" s="108" t="n">
        <f aca="false">X207*16</f>
        <v>64</v>
      </c>
      <c r="I207" s="108" t="n">
        <f aca="false">(Y207+Z207)*16</f>
        <v>80</v>
      </c>
      <c r="J207" s="109"/>
      <c r="K207" s="150" t="n">
        <f aca="false">SUMPRODUCT(C207:E207,G207:I207)/SUM(G207:I207)</f>
        <v>29.8922518094381</v>
      </c>
      <c r="L207" s="111"/>
      <c r="M207" s="112" t="n">
        <f aca="false">G207/SUM($G207:$I207)</f>
        <v>0.625</v>
      </c>
      <c r="N207" s="112" t="n">
        <f aca="false">H207/SUM($G207:$I207)</f>
        <v>0.166666666666667</v>
      </c>
      <c r="O207" s="112" t="n">
        <f aca="false">I207/SUM($G207:$I207)</f>
        <v>0.208333333333333</v>
      </c>
      <c r="Q207" s="113" t="n">
        <f aca="false">K207/$B207</f>
        <v>0.797126773301657</v>
      </c>
      <c r="R207" s="114" t="n">
        <f aca="false">C207/$B207</f>
        <v>0.734466647218423</v>
      </c>
      <c r="S207" s="114" t="n">
        <f aca="false">D207/$B207</f>
        <v>0.919960292803081</v>
      </c>
      <c r="T207" s="114" t="n">
        <f aca="false">E207/$B207</f>
        <v>0.88684033595022</v>
      </c>
      <c r="V207" s="22" t="n">
        <v>30</v>
      </c>
      <c r="W207" s="109" t="n">
        <f aca="false">V207-SUM(X207:Z207)</f>
        <v>21</v>
      </c>
      <c r="X207" s="22" t="n">
        <v>4</v>
      </c>
      <c r="Y207" s="22" t="n">
        <v>5</v>
      </c>
      <c r="Z207" s="22" t="n">
        <v>0</v>
      </c>
      <c r="AF207" s="0" t="s">
        <v>92</v>
      </c>
    </row>
    <row r="208" customFormat="false" ht="12.75" hidden="true" customHeight="false" outlineLevel="0" collapsed="false">
      <c r="A208" s="105" t="n">
        <v>43221</v>
      </c>
      <c r="B208" s="148" t="n">
        <v>40.0500155639648</v>
      </c>
      <c r="C208" s="148" t="n">
        <v>27.1424976348877</v>
      </c>
      <c r="D208" s="149" t="n">
        <v>35.6725063323975</v>
      </c>
      <c r="E208" s="149" t="n">
        <v>36.3025039672852</v>
      </c>
      <c r="G208" s="108" t="n">
        <f aca="false">V208*8</f>
        <v>248</v>
      </c>
      <c r="H208" s="108" t="n">
        <f aca="false">X208*16</f>
        <v>64</v>
      </c>
      <c r="I208" s="108" t="n">
        <f aca="false">(Y208+Z208)*16</f>
        <v>80</v>
      </c>
      <c r="J208" s="109"/>
      <c r="K208" s="150" t="n">
        <f aca="false">SUMPRODUCT(C208:E208,G208:I208)/SUM(G208:I208)</f>
        <v>30.4045411635418</v>
      </c>
      <c r="L208" s="111"/>
      <c r="M208" s="112" t="n">
        <f aca="false">G208/SUM($G208:$I208)</f>
        <v>0.63265306122449</v>
      </c>
      <c r="N208" s="112" t="n">
        <f aca="false">H208/SUM($G208:$I208)</f>
        <v>0.163265306122449</v>
      </c>
      <c r="O208" s="112" t="n">
        <f aca="false">I208/SUM($G208:$I208)</f>
        <v>0.204081632653061</v>
      </c>
      <c r="Q208" s="113" t="n">
        <f aca="false">K208/$B208</f>
        <v>0.759164278350454</v>
      </c>
      <c r="R208" s="114" t="n">
        <f aca="false">C208/$B208</f>
        <v>0.677715033382141</v>
      </c>
      <c r="S208" s="114" t="n">
        <f aca="false">D208/$B208</f>
        <v>0.890698938067179</v>
      </c>
      <c r="T208" s="114" t="n">
        <f aca="false">E208/$B208</f>
        <v>0.906429209978847</v>
      </c>
      <c r="V208" s="22" t="n">
        <v>31</v>
      </c>
      <c r="W208" s="109" t="n">
        <f aca="false">V208-SUM(X208:Z208)</f>
        <v>22</v>
      </c>
      <c r="X208" s="22" t="n">
        <v>4</v>
      </c>
      <c r="Y208" s="22" t="n">
        <v>4</v>
      </c>
      <c r="Z208" s="22" t="n">
        <v>1</v>
      </c>
    </row>
    <row r="209" customFormat="false" ht="12.75" hidden="true" customHeight="false" outlineLevel="0" collapsed="false">
      <c r="A209" s="105" t="n">
        <v>43252</v>
      </c>
      <c r="B209" s="148" t="n">
        <v>50.7500010681152</v>
      </c>
      <c r="C209" s="148" t="n">
        <v>27.7424999237061</v>
      </c>
      <c r="D209" s="149" t="n">
        <v>44.4400024414063</v>
      </c>
      <c r="E209" s="149" t="n">
        <v>45.5225032806397</v>
      </c>
      <c r="G209" s="108" t="n">
        <f aca="false">V209*8</f>
        <v>240</v>
      </c>
      <c r="H209" s="108" t="n">
        <f aca="false">X209*16</f>
        <v>80</v>
      </c>
      <c r="I209" s="108" t="n">
        <f aca="false">(Y209+Z209)*16</f>
        <v>64</v>
      </c>
      <c r="J209" s="109"/>
      <c r="K209" s="150" t="n">
        <f aca="false">SUMPRODUCT(C209:E209,G209:I209)/SUM(G209:I209)</f>
        <v>34.1844801743825</v>
      </c>
      <c r="L209" s="111"/>
      <c r="M209" s="112" t="n">
        <f aca="false">G209/SUM($G209:$I209)</f>
        <v>0.625</v>
      </c>
      <c r="N209" s="112" t="n">
        <f aca="false">H209/SUM($G209:$I209)</f>
        <v>0.208333333333333</v>
      </c>
      <c r="O209" s="112" t="n">
        <f aca="false">I209/SUM($G209:$I209)</f>
        <v>0.166666666666667</v>
      </c>
      <c r="Q209" s="113" t="n">
        <f aca="false">K209/$B209</f>
        <v>0.673585802067296</v>
      </c>
      <c r="R209" s="114" t="n">
        <f aca="false">C209/$B209</f>
        <v>0.546650233296958</v>
      </c>
      <c r="S209" s="114" t="n">
        <f aca="false">D209/$B209</f>
        <v>0.875665054307292</v>
      </c>
      <c r="T209" s="114" t="n">
        <f aca="false">E209/$B209</f>
        <v>0.896995119656069</v>
      </c>
      <c r="V209" s="22" t="n">
        <v>30</v>
      </c>
      <c r="W209" s="109" t="n">
        <f aca="false">V209-SUM(X209:Z209)</f>
        <v>21</v>
      </c>
      <c r="X209" s="22" t="n">
        <v>5</v>
      </c>
      <c r="Y209" s="22" t="n">
        <v>4</v>
      </c>
      <c r="Z209" s="22" t="n">
        <v>0</v>
      </c>
    </row>
    <row r="210" customFormat="false" ht="12.75" hidden="true" customHeight="false" outlineLevel="0" collapsed="false">
      <c r="A210" s="105" t="n">
        <v>43282</v>
      </c>
      <c r="B210" s="148" t="n">
        <v>59.4000025939941</v>
      </c>
      <c r="C210" s="148" t="n">
        <v>29.2424999237061</v>
      </c>
      <c r="D210" s="149" t="n">
        <v>44.1100120544434</v>
      </c>
      <c r="E210" s="149" t="n">
        <v>46.6900123596191</v>
      </c>
      <c r="G210" s="108" t="n">
        <f aca="false">V210*8</f>
        <v>248</v>
      </c>
      <c r="H210" s="108" t="n">
        <f aca="false">X210*16</f>
        <v>64</v>
      </c>
      <c r="I210" s="108" t="n">
        <f aca="false">(Y210+Z210)*16</f>
        <v>96</v>
      </c>
      <c r="J210" s="109"/>
      <c r="K210" s="150" t="n">
        <f aca="false">SUMPRODUCT(C210:E210,G210:I210)/SUM(G210:I210)</f>
        <v>35.6799557330562</v>
      </c>
      <c r="L210" s="111"/>
      <c r="M210" s="112" t="n">
        <f aca="false">G210/SUM($G210:$I210)</f>
        <v>0.607843137254902</v>
      </c>
      <c r="N210" s="112" t="n">
        <f aca="false">H210/SUM($G210:$I210)</f>
        <v>0.156862745098039</v>
      </c>
      <c r="O210" s="112" t="n">
        <f aca="false">I210/SUM($G210:$I210)</f>
        <v>0.235294117647059</v>
      </c>
      <c r="Q210" s="113" t="n">
        <f aca="false">K210/$B210</f>
        <v>0.600672629207321</v>
      </c>
      <c r="R210" s="114" t="n">
        <f aca="false">C210/$B210</f>
        <v>0.49229795701495</v>
      </c>
      <c r="S210" s="114" t="n">
        <f aca="false">D210/$B210</f>
        <v>0.742592763100372</v>
      </c>
      <c r="T210" s="114" t="n">
        <f aca="false">E210/$B210</f>
        <v>0.786027109775579</v>
      </c>
      <c r="V210" s="22" t="n">
        <v>31</v>
      </c>
      <c r="W210" s="109" t="n">
        <f aca="false">V210-SUM(X210:Z210)</f>
        <v>21</v>
      </c>
      <c r="X210" s="22" t="n">
        <v>4</v>
      </c>
      <c r="Y210" s="22" t="n">
        <v>5</v>
      </c>
      <c r="Z210" s="22" t="n">
        <v>1</v>
      </c>
    </row>
    <row r="211" customFormat="false" ht="12.75" hidden="true" customHeight="false" outlineLevel="0" collapsed="false">
      <c r="A211" s="105" t="n">
        <v>43313</v>
      </c>
      <c r="B211" s="148" t="n">
        <v>58.9999992370606</v>
      </c>
      <c r="C211" s="148" t="n">
        <v>29.2924983978272</v>
      </c>
      <c r="D211" s="149" t="n">
        <v>41.9600082397461</v>
      </c>
      <c r="E211" s="149" t="n">
        <v>44.0400085449219</v>
      </c>
      <c r="G211" s="108" t="n">
        <f aca="false">V211*8</f>
        <v>248</v>
      </c>
      <c r="H211" s="108" t="n">
        <f aca="false">X211*16</f>
        <v>64</v>
      </c>
      <c r="I211" s="108" t="n">
        <f aca="false">(Y211+Z211)*16</f>
        <v>64</v>
      </c>
      <c r="J211" s="109"/>
      <c r="K211" s="150" t="n">
        <f aca="false">SUMPRODUCT(C211:E211,G211:I211)/SUM(G211:I211)</f>
        <v>33.9588847789359</v>
      </c>
      <c r="L211" s="111"/>
      <c r="M211" s="112" t="n">
        <f aca="false">G211/SUM($G211:$I211)</f>
        <v>0.659574468085106</v>
      </c>
      <c r="N211" s="112" t="n">
        <f aca="false">H211/SUM($G211:$I211)</f>
        <v>0.170212765957447</v>
      </c>
      <c r="O211" s="112" t="n">
        <f aca="false">I211/SUM($G211:$I211)</f>
        <v>0.170212765957447</v>
      </c>
      <c r="Q211" s="113" t="n">
        <f aca="false">K211/$B211</f>
        <v>0.575574325729902</v>
      </c>
      <c r="R211" s="114" t="n">
        <f aca="false">C211/$B211</f>
        <v>0.496483030112096</v>
      </c>
      <c r="S211" s="114" t="n">
        <f aca="false">D211/$B211</f>
        <v>0.711186589531159</v>
      </c>
      <c r="T211" s="114" t="n">
        <f aca="false">E211/$B211</f>
        <v>0.746440832447645</v>
      </c>
      <c r="V211" s="22" t="n">
        <v>31</v>
      </c>
      <c r="W211" s="109" t="n">
        <f aca="false">V211-SUM(X211:Z211)</f>
        <v>23</v>
      </c>
      <c r="X211" s="22" t="n">
        <v>4</v>
      </c>
      <c r="Y211" s="22" t="n">
        <v>4</v>
      </c>
      <c r="Z211" s="22" t="n">
        <v>0</v>
      </c>
    </row>
    <row r="212" customFormat="false" ht="12.75" hidden="true" customHeight="false" outlineLevel="0" collapsed="false">
      <c r="A212" s="105" t="n">
        <v>43344</v>
      </c>
      <c r="B212" s="148" t="n">
        <v>37.7499992370605</v>
      </c>
      <c r="C212" s="148" t="n">
        <v>26.0425012588501</v>
      </c>
      <c r="D212" s="149" t="n">
        <v>33.7590026855469</v>
      </c>
      <c r="E212" s="149" t="n">
        <v>36.0860023498535</v>
      </c>
      <c r="G212" s="108" t="n">
        <f aca="false">V212*8</f>
        <v>240</v>
      </c>
      <c r="H212" s="108" t="n">
        <f aca="false">X212*16</f>
        <v>80</v>
      </c>
      <c r="I212" s="108" t="n">
        <f aca="false">(Y212+Z212)*16</f>
        <v>96</v>
      </c>
      <c r="J212" s="109"/>
      <c r="K212" s="150" t="n">
        <f aca="false">SUMPRODUCT(C212:E212,G212:I212)/SUM(G212:I212)</f>
        <v>29.844174861908</v>
      </c>
      <c r="L212" s="111"/>
      <c r="M212" s="112" t="n">
        <f aca="false">G212/SUM($G212:$I212)</f>
        <v>0.576923076923077</v>
      </c>
      <c r="N212" s="112" t="n">
        <f aca="false">H212/SUM($G212:$I212)</f>
        <v>0.192307692307692</v>
      </c>
      <c r="O212" s="112" t="n">
        <f aca="false">I212/SUM($G212:$I212)</f>
        <v>0.230769230769231</v>
      </c>
      <c r="Q212" s="113" t="n">
        <f aca="false">K212/$B212</f>
        <v>0.790574184505118</v>
      </c>
      <c r="R212" s="114" t="n">
        <f aca="false">C212/$B212</f>
        <v>0.689867596958339</v>
      </c>
      <c r="S212" s="114" t="n">
        <f aca="false">D212/$B212</f>
        <v>0.894278234909325</v>
      </c>
      <c r="T212" s="114" t="n">
        <f aca="false">E212/$B212</f>
        <v>0.955920611368558</v>
      </c>
      <c r="V212" s="22" t="n">
        <v>30</v>
      </c>
      <c r="W212" s="109" t="n">
        <f aca="false">V212-SUM(X212:Z212)</f>
        <v>19</v>
      </c>
      <c r="X212" s="22" t="n">
        <v>5</v>
      </c>
      <c r="Y212" s="22" t="n">
        <v>5</v>
      </c>
      <c r="Z212" s="22" t="n">
        <v>1</v>
      </c>
    </row>
    <row r="213" customFormat="false" ht="12.75" hidden="true" customHeight="false" outlineLevel="0" collapsed="false">
      <c r="A213" s="105" t="n">
        <v>43374</v>
      </c>
      <c r="B213" s="148" t="n">
        <v>37.2999988555908</v>
      </c>
      <c r="C213" s="148" t="n">
        <v>25.6750009536743</v>
      </c>
      <c r="D213" s="149" t="n">
        <v>32.2010059356689</v>
      </c>
      <c r="E213" s="149" t="n">
        <v>33.7040042877197</v>
      </c>
      <c r="G213" s="108" t="n">
        <f aca="false">V213*8</f>
        <v>248</v>
      </c>
      <c r="H213" s="108" t="n">
        <f aca="false">X213*16</f>
        <v>64</v>
      </c>
      <c r="I213" s="108" t="n">
        <f aca="false">(Y213+Z213)*16</f>
        <v>64</v>
      </c>
      <c r="J213" s="109"/>
      <c r="K213" s="150" t="n">
        <f aca="false">SUMPRODUCT(C213:E213,G213:I213)/SUM(G213:I213)</f>
        <v>28.1524491776811</v>
      </c>
      <c r="L213" s="111"/>
      <c r="M213" s="112" t="n">
        <f aca="false">G213/SUM($G213:$I213)</f>
        <v>0.659574468085106</v>
      </c>
      <c r="N213" s="112" t="n">
        <f aca="false">H213/SUM($G213:$I213)</f>
        <v>0.170212765957447</v>
      </c>
      <c r="O213" s="112" t="n">
        <f aca="false">I213/SUM($G213:$I213)</f>
        <v>0.170212765957447</v>
      </c>
      <c r="Q213" s="113" t="n">
        <f aca="false">K213/$B213</f>
        <v>0.754757373764944</v>
      </c>
      <c r="R213" s="114" t="n">
        <f aca="false">C213/$B213</f>
        <v>0.688337848295294</v>
      </c>
      <c r="S213" s="114" t="n">
        <f aca="false">D213/$B213</f>
        <v>0.863297772751604</v>
      </c>
      <c r="T213" s="114" t="n">
        <f aca="false">E213/$B213</f>
        <v>0.903592635973175</v>
      </c>
      <c r="V213" s="22" t="n">
        <v>31</v>
      </c>
      <c r="W213" s="109" t="n">
        <f aca="false">V213-SUM(X213:Z213)</f>
        <v>23</v>
      </c>
      <c r="X213" s="22" t="n">
        <v>4</v>
      </c>
      <c r="Y213" s="22" t="n">
        <v>4</v>
      </c>
      <c r="Z213" s="22" t="n">
        <v>0</v>
      </c>
    </row>
    <row r="214" customFormat="false" ht="12.75" hidden="true" customHeight="false" outlineLevel="0" collapsed="false">
      <c r="A214" s="105" t="n">
        <v>43405</v>
      </c>
      <c r="B214" s="148" t="n">
        <v>35.7999988555908</v>
      </c>
      <c r="C214" s="148" t="n">
        <v>25.7749994277954</v>
      </c>
      <c r="D214" s="149" t="n">
        <v>32.4510059356689</v>
      </c>
      <c r="E214" s="149" t="n">
        <v>33.2040042877197</v>
      </c>
      <c r="G214" s="108" t="n">
        <f aca="false">V214*8</f>
        <v>240</v>
      </c>
      <c r="H214" s="108" t="n">
        <f aca="false">X214*16</f>
        <v>64</v>
      </c>
      <c r="I214" s="108" t="n">
        <f aca="false">(Y214+Z214)*16</f>
        <v>80</v>
      </c>
      <c r="J214" s="109"/>
      <c r="K214" s="150" t="n">
        <f aca="false">SUMPRODUCT(C214:E214,G214:I214)/SUM(G214:I214)</f>
        <v>28.4353765249252</v>
      </c>
      <c r="L214" s="111"/>
      <c r="M214" s="112" t="n">
        <f aca="false">G214/SUM($G214:$I214)</f>
        <v>0.625</v>
      </c>
      <c r="N214" s="112" t="n">
        <f aca="false">H214/SUM($G214:$I214)</f>
        <v>0.166666666666667</v>
      </c>
      <c r="O214" s="112" t="n">
        <f aca="false">I214/SUM($G214:$I214)</f>
        <v>0.208333333333333</v>
      </c>
      <c r="Q214" s="113" t="n">
        <f aca="false">K214/$B214</f>
        <v>0.794284285863449</v>
      </c>
      <c r="R214" s="114" t="n">
        <f aca="false">C214/$B214</f>
        <v>0.719972074070896</v>
      </c>
      <c r="S214" s="114" t="n">
        <f aca="false">D214/$B214</f>
        <v>0.906452708743624</v>
      </c>
      <c r="T214" s="114" t="n">
        <f aca="false">E214/$B214</f>
        <v>0.927486182936967</v>
      </c>
      <c r="V214" s="22" t="n">
        <v>30</v>
      </c>
      <c r="W214" s="109" t="n">
        <f aca="false">V214-SUM(X214:Z214)</f>
        <v>21</v>
      </c>
      <c r="X214" s="22" t="n">
        <v>4</v>
      </c>
      <c r="Y214" s="22" t="n">
        <v>4</v>
      </c>
      <c r="Z214" s="22" t="n">
        <v>1</v>
      </c>
    </row>
    <row r="215" customFormat="false" ht="12.75" hidden="true" customHeight="false" outlineLevel="0" collapsed="false">
      <c r="A215" s="105" t="n">
        <v>43435</v>
      </c>
      <c r="B215" s="148" t="n">
        <v>35.6000003814697</v>
      </c>
      <c r="C215" s="148" t="n">
        <v>27.6249969482422</v>
      </c>
      <c r="D215" s="149" t="n">
        <v>33.0160045623779</v>
      </c>
      <c r="E215" s="149" t="n">
        <v>33.9140056610107</v>
      </c>
      <c r="G215" s="108" t="n">
        <f aca="false">V215*8</f>
        <v>248</v>
      </c>
      <c r="H215" s="108" t="n">
        <f aca="false">X215*16</f>
        <v>80</v>
      </c>
      <c r="I215" s="108" t="n">
        <f aca="false">(Y215+Z215)*16</f>
        <v>96</v>
      </c>
      <c r="J215" s="109"/>
      <c r="K215" s="150" t="n">
        <f aca="false">SUMPRODUCT(C215:E215,G215:I215)/SUM(G215:I215)</f>
        <v>30.0660946971965</v>
      </c>
      <c r="L215" s="111"/>
      <c r="M215" s="112" t="n">
        <f aca="false">G215/SUM($G215:$I215)</f>
        <v>0.584905660377359</v>
      </c>
      <c r="N215" s="112" t="n">
        <f aca="false">H215/SUM($G215:$I215)</f>
        <v>0.188679245283019</v>
      </c>
      <c r="O215" s="112" t="n">
        <f aca="false">I215/SUM($G215:$I215)</f>
        <v>0.226415094339623</v>
      </c>
      <c r="Q215" s="113" t="n">
        <f aca="false">K215/$B215</f>
        <v>0.844553212781602</v>
      </c>
      <c r="R215" s="114" t="n">
        <f aca="false">C215/$B215</f>
        <v>0.775983052028881</v>
      </c>
      <c r="S215" s="114" t="n">
        <f aca="false">D215/$B215</f>
        <v>0.927415848556092</v>
      </c>
      <c r="T215" s="114" t="n">
        <f aca="false">E215/$B215</f>
        <v>0.952640598247393</v>
      </c>
      <c r="V215" s="22" t="n">
        <v>31</v>
      </c>
      <c r="W215" s="109" t="n">
        <f aca="false">V215-SUM(X215:Z215)</f>
        <v>20</v>
      </c>
      <c r="X215" s="22" t="n">
        <v>5</v>
      </c>
      <c r="Y215" s="22" t="n">
        <v>5</v>
      </c>
      <c r="Z215" s="22" t="n">
        <v>1</v>
      </c>
    </row>
    <row r="216" customFormat="false" ht="12.75" hidden="false" customHeight="false" outlineLevel="0" collapsed="false">
      <c r="A216" s="105"/>
      <c r="B216" s="151"/>
      <c r="C216" s="152"/>
      <c r="D216" s="153"/>
      <c r="E216" s="153"/>
    </row>
    <row r="217" customFormat="false" ht="12.75" hidden="false" customHeight="false" outlineLevel="0" collapsed="false">
      <c r="A217" s="105"/>
      <c r="B217" s="151"/>
      <c r="C217" s="152"/>
      <c r="D217" s="153"/>
      <c r="E217" s="153"/>
    </row>
    <row r="218" customFormat="false" ht="12.75" hidden="false" customHeight="false" outlineLevel="0" collapsed="false">
      <c r="A218" s="105"/>
      <c r="B218" s="151"/>
      <c r="C218" s="152"/>
      <c r="D218" s="153"/>
      <c r="E218" s="153"/>
    </row>
    <row r="219" customFormat="false" ht="12.75" hidden="false" customHeight="false" outlineLevel="0" collapsed="false">
      <c r="A219" s="105"/>
      <c r="B219" s="151"/>
      <c r="C219" s="152"/>
      <c r="D219" s="153"/>
      <c r="E219" s="153"/>
    </row>
    <row r="220" customFormat="false" ht="12.75" hidden="false" customHeight="false" outlineLevel="0" collapsed="false">
      <c r="A220" s="105"/>
      <c r="B220" s="151"/>
      <c r="C220" s="152"/>
      <c r="D220" s="153"/>
      <c r="E220" s="153"/>
    </row>
    <row r="221" customFormat="false" ht="12.75" hidden="false" customHeight="false" outlineLevel="0" collapsed="false">
      <c r="A221" s="105"/>
      <c r="B221" s="151"/>
      <c r="C221" s="152"/>
      <c r="D221" s="153"/>
      <c r="E221" s="153"/>
    </row>
    <row r="222" customFormat="false" ht="12.75" hidden="false" customHeight="false" outlineLevel="0" collapsed="false">
      <c r="A222" s="105"/>
      <c r="B222" s="151"/>
      <c r="C222" s="152"/>
      <c r="D222" s="153"/>
      <c r="E222" s="153"/>
    </row>
    <row r="223" customFormat="false" ht="12.75" hidden="false" customHeight="false" outlineLevel="0" collapsed="false">
      <c r="A223" s="105"/>
      <c r="B223" s="151"/>
      <c r="C223" s="152"/>
      <c r="D223" s="153"/>
      <c r="E223" s="153"/>
    </row>
    <row r="224" customFormat="false" ht="12.75" hidden="false" customHeight="false" outlineLevel="0" collapsed="false">
      <c r="A224" s="105"/>
      <c r="B224" s="151"/>
      <c r="C224" s="152"/>
      <c r="D224" s="153"/>
      <c r="E224" s="153"/>
    </row>
    <row r="225" customFormat="false" ht="12.75" hidden="false" customHeight="false" outlineLevel="0" collapsed="false">
      <c r="A225" s="105"/>
      <c r="B225" s="151"/>
      <c r="C225" s="152"/>
      <c r="D225" s="153"/>
      <c r="E225" s="153"/>
    </row>
    <row r="226" customFormat="false" ht="12.75" hidden="false" customHeight="false" outlineLevel="0" collapsed="false">
      <c r="A226" s="105"/>
      <c r="B226" s="151"/>
      <c r="C226" s="152"/>
      <c r="D226" s="153"/>
      <c r="E226" s="153"/>
    </row>
    <row r="227" customFormat="false" ht="12.75" hidden="false" customHeight="false" outlineLevel="0" collapsed="false">
      <c r="A227" s="105"/>
      <c r="B227" s="151"/>
      <c r="C227" s="152"/>
      <c r="D227" s="153"/>
      <c r="E227" s="153"/>
    </row>
    <row r="228" customFormat="false" ht="12.75" hidden="false" customHeight="false" outlineLevel="0" collapsed="false">
      <c r="A228" s="105"/>
      <c r="B228" s="151"/>
      <c r="C228" s="152"/>
      <c r="D228" s="153"/>
      <c r="E228" s="153"/>
    </row>
    <row r="229" customFormat="false" ht="12.75" hidden="false" customHeight="false" outlineLevel="0" collapsed="false">
      <c r="A229" s="105"/>
      <c r="B229" s="151"/>
      <c r="C229" s="152"/>
      <c r="D229" s="153"/>
      <c r="E229" s="153"/>
    </row>
    <row r="230" customFormat="false" ht="12.75" hidden="false" customHeight="false" outlineLevel="0" collapsed="false">
      <c r="A230" s="105"/>
      <c r="B230" s="151"/>
      <c r="C230" s="152"/>
      <c r="D230" s="153"/>
      <c r="E230" s="153"/>
    </row>
    <row r="231" customFormat="false" ht="12.75" hidden="false" customHeight="false" outlineLevel="0" collapsed="false">
      <c r="A231" s="105"/>
      <c r="B231" s="151"/>
      <c r="C231" s="152"/>
      <c r="D231" s="153"/>
      <c r="E231" s="153"/>
    </row>
    <row r="232" customFormat="false" ht="12.75" hidden="false" customHeight="false" outlineLevel="0" collapsed="false">
      <c r="A232" s="105"/>
      <c r="B232" s="151"/>
      <c r="C232" s="152"/>
      <c r="D232" s="153"/>
      <c r="E232" s="153"/>
    </row>
    <row r="233" customFormat="false" ht="12.75" hidden="false" customHeight="false" outlineLevel="0" collapsed="false">
      <c r="A233" s="105"/>
      <c r="B233" s="151"/>
      <c r="C233" s="152"/>
      <c r="D233" s="153"/>
      <c r="E233" s="153"/>
    </row>
    <row r="234" customFormat="false" ht="12.75" hidden="false" customHeight="false" outlineLevel="0" collapsed="false">
      <c r="A234" s="105"/>
      <c r="B234" s="151"/>
      <c r="C234" s="152"/>
      <c r="D234" s="153"/>
      <c r="E234" s="153"/>
    </row>
    <row r="235" customFormat="false" ht="12.75" hidden="false" customHeight="false" outlineLevel="0" collapsed="false">
      <c r="A235" s="105"/>
      <c r="B235" s="151"/>
      <c r="C235" s="152"/>
      <c r="D235" s="153"/>
      <c r="E235" s="153"/>
    </row>
    <row r="236" customFormat="false" ht="12.75" hidden="false" customHeight="false" outlineLevel="0" collapsed="false">
      <c r="A236" s="105"/>
      <c r="B236" s="151"/>
      <c r="C236" s="152"/>
      <c r="D236" s="153"/>
      <c r="E236" s="153"/>
    </row>
    <row r="237" customFormat="false" ht="12.75" hidden="false" customHeight="false" outlineLevel="0" collapsed="false">
      <c r="A237" s="105"/>
      <c r="B237" s="151"/>
      <c r="C237" s="152"/>
      <c r="D237" s="153"/>
      <c r="E237" s="153"/>
    </row>
    <row r="238" customFormat="false" ht="12.75" hidden="false" customHeight="false" outlineLevel="0" collapsed="false">
      <c r="A238" s="105"/>
      <c r="B238" s="151"/>
      <c r="C238" s="152"/>
      <c r="D238" s="153"/>
      <c r="E238" s="153"/>
    </row>
    <row r="239" customFormat="false" ht="12.75" hidden="false" customHeight="false" outlineLevel="0" collapsed="false">
      <c r="A239" s="105"/>
      <c r="B239" s="151"/>
      <c r="C239" s="152"/>
      <c r="D239" s="153"/>
      <c r="E239" s="153"/>
    </row>
    <row r="240" customFormat="false" ht="12.75" hidden="false" customHeight="false" outlineLevel="0" collapsed="false">
      <c r="A240" s="105"/>
      <c r="B240" s="151"/>
      <c r="C240" s="152"/>
      <c r="D240" s="153"/>
      <c r="E240" s="153"/>
    </row>
    <row r="241" customFormat="false" ht="12.75" hidden="false" customHeight="false" outlineLevel="0" collapsed="false">
      <c r="A241" s="105"/>
      <c r="B241" s="151"/>
      <c r="C241" s="152"/>
      <c r="D241" s="153"/>
      <c r="E241" s="153"/>
    </row>
    <row r="242" customFormat="false" ht="12.75" hidden="false" customHeight="false" outlineLevel="0" collapsed="false">
      <c r="A242" s="105"/>
      <c r="B242" s="151"/>
      <c r="C242" s="152"/>
      <c r="D242" s="153"/>
      <c r="E242" s="153"/>
    </row>
    <row r="243" customFormat="false" ht="12.75" hidden="false" customHeight="false" outlineLevel="0" collapsed="false">
      <c r="A243" s="105"/>
      <c r="B243" s="151"/>
      <c r="C243" s="152"/>
      <c r="D243" s="153"/>
      <c r="E243" s="153"/>
    </row>
    <row r="244" customFormat="false" ht="12.75" hidden="false" customHeight="false" outlineLevel="0" collapsed="false">
      <c r="A244" s="105"/>
      <c r="B244" s="151"/>
      <c r="C244" s="152"/>
      <c r="D244" s="153"/>
      <c r="E244" s="153"/>
    </row>
    <row r="245" customFormat="false" ht="12.75" hidden="false" customHeight="false" outlineLevel="0" collapsed="false">
      <c r="A245" s="105"/>
      <c r="B245" s="151"/>
      <c r="C245" s="152"/>
      <c r="D245" s="153"/>
      <c r="E245" s="153"/>
    </row>
    <row r="246" customFormat="false" ht="12.75" hidden="false" customHeight="false" outlineLevel="0" collapsed="false">
      <c r="A246" s="105"/>
      <c r="B246" s="151"/>
      <c r="C246" s="152"/>
      <c r="D246" s="153"/>
      <c r="E246" s="153"/>
    </row>
    <row r="247" customFormat="false" ht="12.75" hidden="false" customHeight="false" outlineLevel="0" collapsed="false">
      <c r="A247" s="105"/>
      <c r="B247" s="151"/>
      <c r="C247" s="152"/>
      <c r="D247" s="153"/>
      <c r="E247" s="153"/>
    </row>
    <row r="248" customFormat="false" ht="12.75" hidden="false" customHeight="false" outlineLevel="0" collapsed="false">
      <c r="A248" s="105"/>
      <c r="B248" s="151"/>
      <c r="C248" s="152"/>
      <c r="D248" s="153"/>
      <c r="E248" s="153"/>
    </row>
    <row r="249" customFormat="false" ht="12.75" hidden="false" customHeight="false" outlineLevel="0" collapsed="false">
      <c r="A249" s="105"/>
      <c r="B249" s="151"/>
      <c r="C249" s="152"/>
      <c r="D249" s="153"/>
      <c r="E249" s="153"/>
    </row>
    <row r="250" customFormat="false" ht="12.75" hidden="false" customHeight="false" outlineLevel="0" collapsed="false">
      <c r="A250" s="105"/>
      <c r="B250" s="151"/>
      <c r="C250" s="152"/>
      <c r="D250" s="153"/>
      <c r="E250" s="153"/>
    </row>
    <row r="251" customFormat="false" ht="12.75" hidden="false" customHeight="false" outlineLevel="0" collapsed="false">
      <c r="A251" s="105"/>
      <c r="B251" s="151"/>
      <c r="C251" s="152"/>
      <c r="D251" s="153"/>
      <c r="E251" s="153"/>
    </row>
    <row r="252" customFormat="false" ht="12.75" hidden="false" customHeight="false" outlineLevel="0" collapsed="false">
      <c r="A252" s="105"/>
      <c r="B252" s="151"/>
      <c r="C252" s="152"/>
      <c r="D252" s="153"/>
      <c r="E252" s="153"/>
    </row>
    <row r="253" customFormat="false" ht="12.75" hidden="false" customHeight="false" outlineLevel="0" collapsed="false">
      <c r="A253" s="105"/>
      <c r="B253" s="151"/>
      <c r="C253" s="152"/>
      <c r="D253" s="153"/>
      <c r="E253" s="153"/>
    </row>
    <row r="254" customFormat="false" ht="12.75" hidden="false" customHeight="false" outlineLevel="0" collapsed="false">
      <c r="A254" s="105"/>
      <c r="B254" s="151"/>
      <c r="C254" s="152"/>
      <c r="D254" s="153"/>
      <c r="E254" s="153"/>
    </row>
    <row r="255" customFormat="false" ht="12.75" hidden="false" customHeight="false" outlineLevel="0" collapsed="false">
      <c r="A255" s="105"/>
      <c r="B255" s="151"/>
      <c r="C255" s="152"/>
      <c r="D255" s="153"/>
      <c r="E255" s="153"/>
    </row>
    <row r="256" customFormat="false" ht="12.75" hidden="false" customHeight="false" outlineLevel="0" collapsed="false">
      <c r="A256" s="105"/>
      <c r="B256" s="151"/>
      <c r="C256" s="152"/>
      <c r="D256" s="153"/>
      <c r="E256" s="153"/>
    </row>
    <row r="257" customFormat="false" ht="12.75" hidden="false" customHeight="false" outlineLevel="0" collapsed="false">
      <c r="A257" s="105"/>
      <c r="B257" s="151"/>
      <c r="C257" s="152"/>
      <c r="D257" s="153"/>
      <c r="E257" s="153"/>
    </row>
    <row r="258" customFormat="false" ht="12.75" hidden="false" customHeight="false" outlineLevel="0" collapsed="false">
      <c r="A258" s="105"/>
      <c r="B258" s="151"/>
      <c r="C258" s="152"/>
      <c r="D258" s="153"/>
      <c r="E258" s="153"/>
    </row>
    <row r="259" customFormat="false" ht="12.75" hidden="false" customHeight="false" outlineLevel="0" collapsed="false">
      <c r="A259" s="105"/>
      <c r="B259" s="151"/>
      <c r="C259" s="152"/>
      <c r="D259" s="153"/>
      <c r="E259" s="153"/>
    </row>
    <row r="260" customFormat="false" ht="12.75" hidden="false" customHeight="false" outlineLevel="0" collapsed="false">
      <c r="A260" s="105"/>
      <c r="B260" s="151"/>
      <c r="C260" s="152"/>
      <c r="D260" s="153"/>
      <c r="E260" s="153"/>
    </row>
    <row r="261" customFormat="false" ht="12.75" hidden="false" customHeight="false" outlineLevel="0" collapsed="false">
      <c r="A261" s="105"/>
      <c r="B261" s="151"/>
      <c r="C261" s="152"/>
      <c r="D261" s="153"/>
      <c r="E261" s="153"/>
    </row>
    <row r="262" customFormat="false" ht="12.75" hidden="false" customHeight="false" outlineLevel="0" collapsed="false">
      <c r="A262" s="105"/>
      <c r="B262" s="151"/>
      <c r="C262" s="152"/>
      <c r="D262" s="153"/>
      <c r="E262" s="153"/>
    </row>
    <row r="263" customFormat="false" ht="12.75" hidden="false" customHeight="false" outlineLevel="0" collapsed="false">
      <c r="A263" s="105"/>
      <c r="B263" s="151"/>
      <c r="C263" s="152"/>
      <c r="D263" s="153"/>
      <c r="E263" s="153"/>
    </row>
    <row r="264" customFormat="false" ht="12.75" hidden="false" customHeight="false" outlineLevel="0" collapsed="false">
      <c r="A264" s="105"/>
      <c r="B264" s="151"/>
      <c r="C264" s="152"/>
      <c r="D264" s="153"/>
      <c r="E264" s="153"/>
    </row>
    <row r="265" customFormat="false" ht="12.75" hidden="false" customHeight="false" outlineLevel="0" collapsed="false">
      <c r="A265" s="105"/>
      <c r="B265" s="151"/>
      <c r="C265" s="152"/>
      <c r="D265" s="153"/>
      <c r="E265" s="153"/>
    </row>
    <row r="266" customFormat="false" ht="12.75" hidden="false" customHeight="false" outlineLevel="0" collapsed="false">
      <c r="A266" s="105"/>
      <c r="B266" s="151"/>
      <c r="C266" s="152"/>
      <c r="D266" s="153"/>
      <c r="E266" s="153"/>
    </row>
    <row r="267" customFormat="false" ht="12.75" hidden="false" customHeight="false" outlineLevel="0" collapsed="false">
      <c r="A267" s="105"/>
      <c r="B267" s="151"/>
      <c r="C267" s="152"/>
      <c r="D267" s="153"/>
      <c r="E267" s="153"/>
    </row>
    <row r="268" customFormat="false" ht="12.75" hidden="false" customHeight="false" outlineLevel="0" collapsed="false">
      <c r="A268" s="105"/>
      <c r="B268" s="151"/>
      <c r="C268" s="152"/>
      <c r="D268" s="153"/>
      <c r="E268" s="153"/>
    </row>
    <row r="269" customFormat="false" ht="12.75" hidden="false" customHeight="false" outlineLevel="0" collapsed="false">
      <c r="A269" s="105"/>
      <c r="B269" s="151"/>
      <c r="C269" s="152"/>
      <c r="D269" s="153"/>
      <c r="E269" s="153"/>
    </row>
    <row r="270" customFormat="false" ht="12.75" hidden="false" customHeight="false" outlineLevel="0" collapsed="false">
      <c r="A270" s="105"/>
      <c r="B270" s="151"/>
      <c r="C270" s="152"/>
      <c r="D270" s="153"/>
      <c r="E270" s="153"/>
    </row>
    <row r="271" customFormat="false" ht="12.75" hidden="false" customHeight="false" outlineLevel="0" collapsed="false">
      <c r="A271" s="105"/>
      <c r="B271" s="151"/>
      <c r="C271" s="152"/>
      <c r="D271" s="153"/>
      <c r="E271" s="153"/>
    </row>
    <row r="272" customFormat="false" ht="12.75" hidden="false" customHeight="false" outlineLevel="0" collapsed="false">
      <c r="A272" s="105"/>
      <c r="B272" s="151"/>
      <c r="C272" s="152"/>
      <c r="D272" s="153"/>
      <c r="E272" s="153"/>
    </row>
    <row r="273" customFormat="false" ht="12.75" hidden="false" customHeight="false" outlineLevel="0" collapsed="false">
      <c r="A273" s="105"/>
      <c r="B273" s="151"/>
      <c r="C273" s="152"/>
      <c r="D273" s="153"/>
      <c r="E273" s="153"/>
    </row>
    <row r="274" customFormat="false" ht="12.75" hidden="false" customHeight="false" outlineLevel="0" collapsed="false">
      <c r="A274" s="105"/>
      <c r="B274" s="151"/>
      <c r="C274" s="152"/>
      <c r="D274" s="153"/>
      <c r="E274" s="153"/>
    </row>
    <row r="275" customFormat="false" ht="12.75" hidden="false" customHeight="false" outlineLevel="0" collapsed="false">
      <c r="A275" s="105"/>
      <c r="B275" s="151"/>
      <c r="C275" s="152"/>
      <c r="D275" s="153"/>
      <c r="E275" s="153"/>
    </row>
    <row r="276" customFormat="false" ht="12.75" hidden="false" customHeight="false" outlineLevel="0" collapsed="false">
      <c r="A276" s="105"/>
      <c r="B276" s="151"/>
      <c r="C276" s="152"/>
      <c r="D276" s="153"/>
      <c r="E276" s="153"/>
    </row>
    <row r="277" customFormat="false" ht="12.75" hidden="false" customHeight="false" outlineLevel="0" collapsed="false">
      <c r="A277" s="105"/>
      <c r="B277" s="151"/>
      <c r="C277" s="152"/>
      <c r="D277" s="153"/>
      <c r="E277" s="153"/>
    </row>
    <row r="278" customFormat="false" ht="12.75" hidden="false" customHeight="false" outlineLevel="0" collapsed="false">
      <c r="A278" s="105"/>
      <c r="B278" s="151"/>
      <c r="C278" s="152"/>
      <c r="D278" s="153"/>
      <c r="E278" s="153"/>
    </row>
    <row r="279" customFormat="false" ht="12.75" hidden="false" customHeight="false" outlineLevel="0" collapsed="false">
      <c r="A279" s="105"/>
      <c r="B279" s="151"/>
      <c r="C279" s="152"/>
      <c r="D279" s="153"/>
      <c r="E279" s="153"/>
    </row>
    <row r="280" customFormat="false" ht="12.75" hidden="false" customHeight="false" outlineLevel="0" collapsed="false">
      <c r="A280" s="105"/>
      <c r="B280" s="151"/>
      <c r="C280" s="152"/>
      <c r="D280" s="153"/>
      <c r="E280" s="153"/>
    </row>
    <row r="281" customFormat="false" ht="12.75" hidden="false" customHeight="false" outlineLevel="0" collapsed="false">
      <c r="A281" s="105"/>
      <c r="B281" s="151"/>
      <c r="C281" s="152"/>
      <c r="D281" s="153"/>
      <c r="E281" s="153"/>
    </row>
    <row r="282" customFormat="false" ht="12.75" hidden="false" customHeight="false" outlineLevel="0" collapsed="false">
      <c r="A282" s="105"/>
      <c r="B282" s="151"/>
      <c r="C282" s="152"/>
      <c r="D282" s="153"/>
      <c r="E282" s="153"/>
    </row>
    <row r="283" customFormat="false" ht="12.75" hidden="false" customHeight="false" outlineLevel="0" collapsed="false">
      <c r="A283" s="105"/>
      <c r="B283" s="151"/>
      <c r="C283" s="152"/>
      <c r="D283" s="153"/>
      <c r="E283" s="153"/>
    </row>
    <row r="284" customFormat="false" ht="12.75" hidden="false" customHeight="false" outlineLevel="0" collapsed="false">
      <c r="A284" s="105"/>
      <c r="B284" s="151"/>
      <c r="C284" s="152"/>
      <c r="D284" s="153"/>
      <c r="E284" s="153"/>
    </row>
    <row r="285" customFormat="false" ht="12.75" hidden="false" customHeight="false" outlineLevel="0" collapsed="false">
      <c r="A285" s="105"/>
      <c r="B285" s="151"/>
      <c r="C285" s="152"/>
      <c r="D285" s="153"/>
      <c r="E285" s="153"/>
    </row>
    <row r="286" customFormat="false" ht="12.75" hidden="false" customHeight="false" outlineLevel="0" collapsed="false">
      <c r="A286" s="105"/>
      <c r="B286" s="151"/>
      <c r="C286" s="152"/>
      <c r="D286" s="153"/>
      <c r="E286" s="153"/>
    </row>
    <row r="287" customFormat="false" ht="12.75" hidden="false" customHeight="false" outlineLevel="0" collapsed="false">
      <c r="A287" s="105"/>
      <c r="B287" s="151"/>
      <c r="C287" s="152"/>
      <c r="D287" s="153"/>
      <c r="E287" s="153"/>
    </row>
    <row r="288" customFormat="false" ht="12.75" hidden="false" customHeight="false" outlineLevel="0" collapsed="false">
      <c r="A288" s="105"/>
      <c r="B288" s="151"/>
      <c r="C288" s="152"/>
      <c r="D288" s="153"/>
      <c r="E288" s="153"/>
    </row>
    <row r="289" customFormat="false" ht="12.75" hidden="false" customHeight="false" outlineLevel="0" collapsed="false">
      <c r="A289" s="105"/>
      <c r="B289" s="151"/>
      <c r="C289" s="152"/>
      <c r="D289" s="153"/>
      <c r="E289" s="153"/>
    </row>
    <row r="290" customFormat="false" ht="12.75" hidden="false" customHeight="false" outlineLevel="0" collapsed="false">
      <c r="A290" s="105"/>
      <c r="B290" s="151"/>
      <c r="C290" s="152"/>
      <c r="D290" s="153"/>
      <c r="E290" s="153"/>
    </row>
    <row r="291" customFormat="false" ht="12.75" hidden="false" customHeight="false" outlineLevel="0" collapsed="false">
      <c r="A291" s="105"/>
      <c r="B291" s="151"/>
      <c r="C291" s="152"/>
      <c r="D291" s="153"/>
      <c r="E291" s="153"/>
    </row>
    <row r="292" customFormat="false" ht="12.75" hidden="false" customHeight="false" outlineLevel="0" collapsed="false">
      <c r="A292" s="105"/>
      <c r="B292" s="151"/>
      <c r="C292" s="152"/>
      <c r="D292" s="153"/>
      <c r="E292" s="153"/>
    </row>
    <row r="293" customFormat="false" ht="12.75" hidden="false" customHeight="false" outlineLevel="0" collapsed="false">
      <c r="A293" s="105"/>
      <c r="B293" s="151"/>
      <c r="C293" s="152"/>
      <c r="D293" s="153"/>
      <c r="E293" s="153"/>
    </row>
    <row r="294" customFormat="false" ht="12.75" hidden="false" customHeight="false" outlineLevel="0" collapsed="false">
      <c r="A294" s="105"/>
      <c r="B294" s="151"/>
      <c r="C294" s="152"/>
      <c r="D294" s="153"/>
      <c r="E294" s="153"/>
    </row>
    <row r="295" customFormat="false" ht="12.75" hidden="false" customHeight="false" outlineLevel="0" collapsed="false">
      <c r="A295" s="105"/>
      <c r="B295" s="151"/>
      <c r="C295" s="152"/>
      <c r="D295" s="153"/>
      <c r="E295" s="153"/>
    </row>
    <row r="296" customFormat="false" ht="12.75" hidden="false" customHeight="false" outlineLevel="0" collapsed="false">
      <c r="A296" s="105"/>
      <c r="B296" s="151"/>
      <c r="C296" s="152"/>
      <c r="D296" s="153"/>
      <c r="E296" s="153"/>
    </row>
    <row r="297" customFormat="false" ht="12.75" hidden="false" customHeight="false" outlineLevel="0" collapsed="false">
      <c r="A297" s="105"/>
      <c r="B297" s="151"/>
      <c r="C297" s="152"/>
      <c r="D297" s="153"/>
      <c r="E297" s="153"/>
    </row>
    <row r="298" customFormat="false" ht="12.75" hidden="false" customHeight="false" outlineLevel="0" collapsed="false">
      <c r="A298" s="105"/>
      <c r="B298" s="151"/>
      <c r="C298" s="152"/>
      <c r="D298" s="153"/>
      <c r="E298" s="153"/>
    </row>
    <row r="299" customFormat="false" ht="12.75" hidden="false" customHeight="false" outlineLevel="0" collapsed="false">
      <c r="A299" s="105"/>
      <c r="B299" s="151"/>
      <c r="C299" s="152"/>
      <c r="D299" s="153"/>
      <c r="E299" s="153"/>
    </row>
    <row r="300" customFormat="false" ht="12.75" hidden="false" customHeight="false" outlineLevel="0" collapsed="false">
      <c r="A300" s="105"/>
      <c r="B300" s="151"/>
      <c r="C300" s="152"/>
      <c r="D300" s="153"/>
      <c r="E300" s="153"/>
    </row>
    <row r="301" customFormat="false" ht="12.75" hidden="false" customHeight="false" outlineLevel="0" collapsed="false">
      <c r="A301" s="105"/>
      <c r="B301" s="151"/>
      <c r="C301" s="152"/>
      <c r="D301" s="153"/>
      <c r="E301" s="153"/>
    </row>
    <row r="302" customFormat="false" ht="12.75" hidden="false" customHeight="false" outlineLevel="0" collapsed="false">
      <c r="A302" s="105"/>
      <c r="B302" s="151"/>
      <c r="C302" s="152"/>
      <c r="D302" s="153"/>
      <c r="E302" s="153"/>
    </row>
    <row r="303" customFormat="false" ht="12.75" hidden="false" customHeight="false" outlineLevel="0" collapsed="false">
      <c r="A303" s="105"/>
      <c r="B303" s="151"/>
      <c r="C303" s="152"/>
      <c r="D303" s="153"/>
      <c r="E303" s="153"/>
    </row>
    <row r="304" customFormat="false" ht="12.75" hidden="false" customHeight="false" outlineLevel="0" collapsed="false">
      <c r="A304" s="105"/>
      <c r="B304" s="151"/>
      <c r="C304" s="152"/>
      <c r="D304" s="153"/>
      <c r="E304" s="153"/>
    </row>
    <row r="305" customFormat="false" ht="12.75" hidden="false" customHeight="false" outlineLevel="0" collapsed="false">
      <c r="A305" s="105"/>
      <c r="B305" s="151"/>
      <c r="C305" s="152"/>
      <c r="D305" s="153"/>
      <c r="E305" s="153"/>
    </row>
    <row r="306" customFormat="false" ht="12.75" hidden="false" customHeight="false" outlineLevel="0" collapsed="false">
      <c r="A306" s="105"/>
      <c r="B306" s="151"/>
      <c r="C306" s="152"/>
      <c r="D306" s="153"/>
      <c r="E306" s="153"/>
    </row>
    <row r="307" customFormat="false" ht="12.75" hidden="false" customHeight="false" outlineLevel="0" collapsed="false">
      <c r="A307" s="105"/>
      <c r="B307" s="151"/>
      <c r="C307" s="152"/>
      <c r="D307" s="153"/>
      <c r="E307" s="153"/>
    </row>
    <row r="308" customFormat="false" ht="12.75" hidden="false" customHeight="false" outlineLevel="0" collapsed="false">
      <c r="A308" s="105"/>
      <c r="B308" s="151"/>
      <c r="C308" s="152"/>
      <c r="D308" s="153"/>
      <c r="E308" s="153"/>
    </row>
    <row r="309" customFormat="false" ht="12.75" hidden="false" customHeight="false" outlineLevel="0" collapsed="false">
      <c r="A309" s="105"/>
      <c r="B309" s="151"/>
      <c r="C309" s="152"/>
      <c r="D309" s="153"/>
      <c r="E309" s="153"/>
    </row>
    <row r="310" customFormat="false" ht="12.75" hidden="false" customHeight="false" outlineLevel="0" collapsed="false">
      <c r="A310" s="105"/>
      <c r="B310" s="151"/>
      <c r="C310" s="152"/>
      <c r="D310" s="153"/>
      <c r="E310" s="153"/>
    </row>
    <row r="311" customFormat="false" ht="12.75" hidden="false" customHeight="false" outlineLevel="0" collapsed="false">
      <c r="A311" s="105"/>
      <c r="B311" s="151"/>
      <c r="C311" s="152"/>
      <c r="D311" s="153"/>
      <c r="E311" s="153"/>
    </row>
    <row r="312" customFormat="false" ht="12.75" hidden="false" customHeight="false" outlineLevel="0" collapsed="false">
      <c r="A312" s="105"/>
      <c r="B312" s="151"/>
      <c r="C312" s="152"/>
      <c r="D312" s="153"/>
      <c r="E312" s="153"/>
    </row>
    <row r="313" customFormat="false" ht="12.75" hidden="false" customHeight="false" outlineLevel="0" collapsed="false">
      <c r="A313" s="105"/>
      <c r="B313" s="151"/>
      <c r="C313" s="152"/>
      <c r="D313" s="153"/>
      <c r="E313" s="153"/>
    </row>
    <row r="314" customFormat="false" ht="12.75" hidden="false" customHeight="false" outlineLevel="0" collapsed="false">
      <c r="A314" s="105"/>
      <c r="B314" s="151"/>
      <c r="C314" s="152"/>
      <c r="D314" s="153"/>
      <c r="E314" s="153"/>
    </row>
    <row r="315" customFormat="false" ht="12.75" hidden="false" customHeight="false" outlineLevel="0" collapsed="false">
      <c r="A315" s="105"/>
      <c r="B315" s="151"/>
      <c r="C315" s="152"/>
      <c r="D315" s="153"/>
      <c r="E315" s="153"/>
    </row>
    <row r="316" customFormat="false" ht="12.75" hidden="false" customHeight="false" outlineLevel="0" collapsed="false">
      <c r="A316" s="105"/>
      <c r="B316" s="151"/>
      <c r="C316" s="152"/>
      <c r="D316" s="153"/>
      <c r="E316" s="153"/>
    </row>
    <row r="317" customFormat="false" ht="12.75" hidden="false" customHeight="false" outlineLevel="0" collapsed="false">
      <c r="A317" s="105"/>
      <c r="B317" s="151"/>
      <c r="C317" s="152"/>
      <c r="D317" s="153"/>
      <c r="E317" s="153"/>
    </row>
    <row r="318" customFormat="false" ht="12.75" hidden="false" customHeight="false" outlineLevel="0" collapsed="false">
      <c r="A318" s="105"/>
      <c r="B318" s="151"/>
      <c r="C318" s="152"/>
      <c r="D318" s="153"/>
      <c r="E318" s="153"/>
    </row>
    <row r="319" customFormat="false" ht="12.75" hidden="false" customHeight="false" outlineLevel="0" collapsed="false">
      <c r="A319" s="105"/>
      <c r="B319" s="151"/>
      <c r="C319" s="152"/>
      <c r="D319" s="153"/>
      <c r="E319" s="153"/>
    </row>
    <row r="320" customFormat="false" ht="12.75" hidden="false" customHeight="false" outlineLevel="0" collapsed="false">
      <c r="A320" s="105"/>
      <c r="B320" s="151"/>
      <c r="C320" s="152"/>
      <c r="D320" s="153"/>
      <c r="E320" s="153"/>
    </row>
    <row r="321" customFormat="false" ht="12.75" hidden="false" customHeight="false" outlineLevel="0" collapsed="false">
      <c r="A321" s="105"/>
      <c r="B321" s="151"/>
      <c r="C321" s="152"/>
      <c r="D321" s="153"/>
      <c r="E321" s="153"/>
    </row>
    <row r="322" customFormat="false" ht="12.75" hidden="false" customHeight="false" outlineLevel="0" collapsed="false">
      <c r="A322" s="105"/>
      <c r="B322" s="151"/>
      <c r="C322" s="152"/>
      <c r="D322" s="153"/>
      <c r="E322" s="153"/>
    </row>
    <row r="323" customFormat="false" ht="12.75" hidden="false" customHeight="false" outlineLevel="0" collapsed="false">
      <c r="A323" s="105"/>
      <c r="B323" s="151"/>
      <c r="C323" s="152"/>
      <c r="D323" s="153"/>
      <c r="E323" s="153"/>
    </row>
    <row r="324" customFormat="false" ht="12.75" hidden="false" customHeight="false" outlineLevel="0" collapsed="false">
      <c r="A324" s="105"/>
      <c r="B324" s="151"/>
      <c r="C324" s="152"/>
      <c r="D324" s="153"/>
      <c r="E324" s="153"/>
    </row>
    <row r="325" customFormat="false" ht="12.75" hidden="false" customHeight="false" outlineLevel="0" collapsed="false">
      <c r="A325" s="105"/>
      <c r="B325" s="151"/>
      <c r="C325" s="152"/>
      <c r="D325" s="153"/>
      <c r="E325" s="153"/>
    </row>
    <row r="326" customFormat="false" ht="12.75" hidden="false" customHeight="false" outlineLevel="0" collapsed="false">
      <c r="A326" s="105"/>
      <c r="B326" s="151"/>
      <c r="C326" s="152"/>
      <c r="D326" s="153"/>
      <c r="E326" s="153"/>
    </row>
    <row r="327" customFormat="false" ht="12.75" hidden="false" customHeight="false" outlineLevel="0" collapsed="false">
      <c r="A327" s="105"/>
      <c r="B327" s="151"/>
      <c r="C327" s="152"/>
      <c r="D327" s="153"/>
      <c r="E327" s="153"/>
    </row>
    <row r="328" customFormat="false" ht="12.75" hidden="false" customHeight="false" outlineLevel="0" collapsed="false">
      <c r="A328" s="105"/>
      <c r="B328" s="151"/>
      <c r="C328" s="152"/>
      <c r="D328" s="153"/>
      <c r="E328" s="1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39" min="2" style="83" width="9.14"/>
  </cols>
  <sheetData>
    <row r="1" customFormat="false" ht="12.75" hidden="false" customHeight="false" outlineLevel="0" collapsed="false">
      <c r="A1" s="65" t="s">
        <v>93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</row>
    <row r="2" customFormat="false" ht="12.75" hidden="false" customHeight="false" outlineLevel="0" collapsed="false">
      <c r="B2" s="4" t="s">
        <v>33</v>
      </c>
      <c r="C2" s="4" t="s">
        <v>33</v>
      </c>
      <c r="D2" s="4" t="s">
        <v>33</v>
      </c>
      <c r="E2" s="4" t="s">
        <v>33</v>
      </c>
      <c r="F2" s="4" t="s">
        <v>33</v>
      </c>
      <c r="G2" s="4" t="s">
        <v>33</v>
      </c>
      <c r="H2" s="4" t="s">
        <v>33</v>
      </c>
      <c r="I2" s="4" t="s">
        <v>33</v>
      </c>
      <c r="J2" s="4" t="s">
        <v>33</v>
      </c>
      <c r="K2" s="4" t="s">
        <v>33</v>
      </c>
      <c r="L2" s="4" t="s">
        <v>33</v>
      </c>
      <c r="M2" s="4" t="s">
        <v>33</v>
      </c>
      <c r="N2" s="4" t="s">
        <v>33</v>
      </c>
      <c r="O2" s="4" t="s">
        <v>33</v>
      </c>
      <c r="P2" s="4" t="s">
        <v>33</v>
      </c>
      <c r="Q2" s="4" t="s">
        <v>33</v>
      </c>
      <c r="R2" s="4" t="s">
        <v>33</v>
      </c>
      <c r="S2" s="4" t="s">
        <v>33</v>
      </c>
      <c r="T2" s="4" t="s">
        <v>33</v>
      </c>
      <c r="U2" s="4" t="s">
        <v>33</v>
      </c>
      <c r="V2" s="4" t="s">
        <v>33</v>
      </c>
      <c r="W2" s="4" t="s">
        <v>33</v>
      </c>
      <c r="X2" s="4" t="s">
        <v>33</v>
      </c>
      <c r="Y2" s="4" t="s">
        <v>33</v>
      </c>
      <c r="Z2" s="4" t="s">
        <v>33</v>
      </c>
      <c r="AA2" s="4" t="s">
        <v>33</v>
      </c>
      <c r="AB2" s="4" t="s">
        <v>33</v>
      </c>
      <c r="AC2" s="4" t="s">
        <v>33</v>
      </c>
      <c r="AD2" s="4" t="s">
        <v>33</v>
      </c>
      <c r="AE2" s="4" t="s">
        <v>33</v>
      </c>
      <c r="AF2" s="4" t="s">
        <v>33</v>
      </c>
      <c r="AG2" s="4" t="s">
        <v>33</v>
      </c>
      <c r="AH2" s="4" t="s">
        <v>33</v>
      </c>
      <c r="AI2" s="4" t="s">
        <v>33</v>
      </c>
      <c r="AJ2" s="4" t="s">
        <v>33</v>
      </c>
      <c r="AK2" s="4" t="s">
        <v>33</v>
      </c>
      <c r="AL2" s="4" t="s">
        <v>33</v>
      </c>
      <c r="AM2" s="4" t="s">
        <v>33</v>
      </c>
    </row>
    <row r="3" customFormat="false" ht="12.75" hidden="false" customHeight="false" outlineLevel="0" collapsed="false">
      <c r="B3" s="155" t="n">
        <v>37196</v>
      </c>
      <c r="C3" s="155" t="n">
        <v>37226</v>
      </c>
      <c r="D3" s="155" t="n">
        <v>37257</v>
      </c>
      <c r="E3" s="155" t="n">
        <v>37288</v>
      </c>
      <c r="F3" s="155" t="n">
        <v>37316</v>
      </c>
      <c r="G3" s="155" t="n">
        <v>37347</v>
      </c>
      <c r="H3" s="155" t="n">
        <v>37377</v>
      </c>
      <c r="I3" s="155" t="n">
        <v>37408</v>
      </c>
      <c r="J3" s="155" t="n">
        <v>37438</v>
      </c>
      <c r="K3" s="155" t="n">
        <v>37469</v>
      </c>
      <c r="L3" s="155" t="n">
        <v>37500</v>
      </c>
      <c r="M3" s="155" t="n">
        <v>37530</v>
      </c>
      <c r="N3" s="155" t="n">
        <v>37561</v>
      </c>
      <c r="O3" s="155" t="n">
        <v>37591</v>
      </c>
      <c r="P3" s="155" t="n">
        <v>37622</v>
      </c>
      <c r="Q3" s="155" t="n">
        <v>37653</v>
      </c>
      <c r="R3" s="155" t="n">
        <v>37681</v>
      </c>
      <c r="S3" s="155" t="n">
        <v>37712</v>
      </c>
      <c r="T3" s="155" t="n">
        <v>37742</v>
      </c>
      <c r="U3" s="155" t="n">
        <v>37773</v>
      </c>
      <c r="V3" s="155" t="n">
        <v>37803</v>
      </c>
      <c r="W3" s="155" t="n">
        <v>37834</v>
      </c>
      <c r="X3" s="155" t="n">
        <v>37865</v>
      </c>
      <c r="Y3" s="155" t="n">
        <v>37895</v>
      </c>
      <c r="Z3" s="155" t="n">
        <v>37926</v>
      </c>
      <c r="AA3" s="155" t="n">
        <v>37956</v>
      </c>
      <c r="AB3" s="155" t="n">
        <v>37987</v>
      </c>
      <c r="AC3" s="155" t="n">
        <v>38018</v>
      </c>
      <c r="AD3" s="155" t="n">
        <v>38047</v>
      </c>
      <c r="AE3" s="155" t="n">
        <v>38078</v>
      </c>
      <c r="AF3" s="155" t="n">
        <v>38108</v>
      </c>
      <c r="AG3" s="155" t="n">
        <v>38139</v>
      </c>
      <c r="AH3" s="155" t="n">
        <v>38169</v>
      </c>
      <c r="AI3" s="155" t="n">
        <v>38200</v>
      </c>
      <c r="AJ3" s="155" t="n">
        <v>38231</v>
      </c>
      <c r="AK3" s="155" t="n">
        <v>38261</v>
      </c>
      <c r="AL3" s="155" t="n">
        <v>38292</v>
      </c>
      <c r="AM3" s="155" t="n">
        <v>38322</v>
      </c>
    </row>
    <row r="4" customFormat="false" ht="12.75" hidden="false" customHeight="false" outlineLevel="0" collapsed="false">
      <c r="A4" s="0" t="s">
        <v>2</v>
      </c>
      <c r="B4" s="83" t="n">
        <f aca="false">DSUM('ERCOT OFF PEAK'!$E:$J,2,B$2:B$3)</f>
        <v>0</v>
      </c>
      <c r="C4" s="83" t="n">
        <f aca="false">DSUM('ERCOT OFF PEAK'!$E:$J,2,C$2:C$3)</f>
        <v>-200</v>
      </c>
      <c r="D4" s="83" t="n">
        <f aca="false">DSUM('ERCOT OFF PEAK'!$E:$J,2,D$2:D$3)</f>
        <v>-150</v>
      </c>
      <c r="E4" s="83" t="n">
        <f aca="false">DSUM('ERCOT OFF PEAK'!$E:$J,2,E$2:E$3)</f>
        <v>-150</v>
      </c>
      <c r="F4" s="83" t="n">
        <f aca="false">DSUM('ERCOT OFF PEAK'!$E:$J,2,F$2:F$3)</f>
        <v>-250</v>
      </c>
      <c r="G4" s="83" t="n">
        <f aca="false">DSUM('ERCOT OFF PEAK'!$E:$J,2,G$2:G$3)</f>
        <v>-250</v>
      </c>
      <c r="H4" s="83" t="n">
        <f aca="false">DSUM('ERCOT OFF PEAK'!$E:$J,2,H$2:H$3)</f>
        <v>-450</v>
      </c>
      <c r="I4" s="83" t="n">
        <f aca="false">DSUM('ERCOT OFF PEAK'!$E:$J,2,I$2:I$3)</f>
        <v>-300</v>
      </c>
      <c r="J4" s="83" t="n">
        <f aca="false">DSUM('ERCOT OFF PEAK'!$E:$J,2,J$2:J$3)</f>
        <v>-600</v>
      </c>
      <c r="K4" s="83" t="n">
        <f aca="false">DSUM('ERCOT OFF PEAK'!$E:$J,2,K$2:K$3)</f>
        <v>-600</v>
      </c>
      <c r="L4" s="83" t="n">
        <f aca="false">DSUM('ERCOT OFF PEAK'!$E:$J,2,L$2:L$3)</f>
        <v>-300</v>
      </c>
      <c r="M4" s="83" t="n">
        <f aca="false">DSUM('ERCOT OFF PEAK'!$E:$J,2,M$2:M$3)</f>
        <v>-400</v>
      </c>
      <c r="N4" s="83" t="n">
        <f aca="false">DSUM('ERCOT OFF PEAK'!$E:$J,2,N$2:N$3)</f>
        <v>-400</v>
      </c>
      <c r="O4" s="83" t="n">
        <f aca="false">DSUM('ERCOT OFF PEAK'!$E:$J,2,O$2:O$3)</f>
        <v>-400</v>
      </c>
      <c r="P4" s="83" t="n">
        <f aca="false">DSUM('ERCOT OFF PEAK'!$E:$J,2,P$2:P$3)</f>
        <v>0</v>
      </c>
      <c r="Q4" s="83" t="n">
        <f aca="false">DSUM('ERCOT OFF PEAK'!$E:$J,2,Q$2:Q$3)</f>
        <v>0</v>
      </c>
      <c r="R4" s="83" t="n">
        <f aca="false">DSUM('ERCOT OFF PEAK'!$E:$J,2,R$2:R$3)</f>
        <v>0</v>
      </c>
      <c r="S4" s="83" t="n">
        <f aca="false">DSUM('ERCOT OFF PEAK'!$E:$J,2,S$2:S$3)</f>
        <v>0</v>
      </c>
      <c r="T4" s="83" t="n">
        <f aca="false">DSUM('ERCOT OFF PEAK'!$E:$J,2,T$2:T$3)</f>
        <v>0</v>
      </c>
      <c r="U4" s="83" t="n">
        <f aca="false">DSUM('ERCOT OFF PEAK'!$E:$J,2,U$2:U$3)</f>
        <v>0</v>
      </c>
      <c r="V4" s="83" t="n">
        <f aca="false">DSUM('ERCOT OFF PEAK'!$E:$J,2,V$2:V$3)</f>
        <v>0</v>
      </c>
      <c r="W4" s="83" t="n">
        <f aca="false">DSUM('ERCOT OFF PEAK'!$E:$J,2,W$2:W$3)</f>
        <v>0</v>
      </c>
      <c r="X4" s="83" t="n">
        <f aca="false">DSUM('ERCOT OFF PEAK'!$E:$J,2,X$2:X$3)</f>
        <v>0</v>
      </c>
      <c r="Y4" s="83" t="n">
        <f aca="false">DSUM('ERCOT OFF PEAK'!$E:$J,2,Y$2:Y$3)</f>
        <v>0</v>
      </c>
      <c r="Z4" s="83" t="n">
        <f aca="false">DSUM('ERCOT OFF PEAK'!$E:$J,2,Z$2:Z$3)</f>
        <v>0</v>
      </c>
      <c r="AA4" s="83" t="n">
        <f aca="false">DSUM('ERCOT OFF PEAK'!$E:$J,2,AA$2:AA$3)</f>
        <v>0</v>
      </c>
      <c r="AB4" s="83" t="n">
        <f aca="false">DSUM('ERCOT OFF PEAK'!$E:$J,2,AB$2:AB$3)</f>
        <v>0</v>
      </c>
      <c r="AC4" s="83" t="n">
        <f aca="false">DSUM('ERCOT OFF PEAK'!$E:$J,2,AC$2:AC$3)</f>
        <v>0</v>
      </c>
      <c r="AD4" s="83" t="n">
        <f aca="false">DSUM('ERCOT OFF PEAK'!$E:$J,2,AD$2:AD$3)</f>
        <v>0</v>
      </c>
      <c r="AE4" s="83" t="n">
        <f aca="false">DSUM('ERCOT OFF PEAK'!$E:$J,2,AE$2:AE$3)</f>
        <v>0</v>
      </c>
      <c r="AF4" s="83" t="n">
        <f aca="false">DSUM('ERCOT OFF PEAK'!$E:$J,2,AF$2:AF$3)</f>
        <v>0</v>
      </c>
      <c r="AG4" s="83" t="n">
        <f aca="false">DSUM('ERCOT OFF PEAK'!$E:$J,2,AG$2:AG$3)</f>
        <v>0</v>
      </c>
      <c r="AH4" s="83" t="n">
        <f aca="false">DSUM('ERCOT OFF PEAK'!$E:$J,2,AH$2:AH$3)</f>
        <v>0</v>
      </c>
      <c r="AI4" s="83" t="n">
        <f aca="false">DSUM('ERCOT OFF PEAK'!$E:$J,2,AI$2:AI$3)</f>
        <v>0</v>
      </c>
      <c r="AJ4" s="83" t="n">
        <f aca="false">DSUM('ERCOT OFF PEAK'!$E:$J,2,AJ$2:AJ$3)</f>
        <v>0</v>
      </c>
      <c r="AK4" s="83" t="n">
        <f aca="false">DSUM('ERCOT OFF PEAK'!$E:$J,2,AK$2:AK$3)</f>
        <v>0</v>
      </c>
      <c r="AL4" s="83" t="n">
        <f aca="false">DSUM('ERCOT OFF PEAK'!$E:$J,2,AL$2:AL$3)</f>
        <v>0</v>
      </c>
      <c r="AM4" s="83" t="n">
        <f aca="false">DSUM('ERCOT OFF PEAK'!$E:$J,2,AM$2:AM$3)</f>
        <v>0</v>
      </c>
    </row>
    <row r="5" customFormat="false" ht="12.75" hidden="false" customHeight="false" outlineLevel="0" collapsed="false">
      <c r="A5" s="0" t="s">
        <v>3</v>
      </c>
      <c r="B5" s="83" t="n">
        <f aca="false">DSUM('ERCOT FWD'!$E:$K,3,B$2:B$3)</f>
        <v>0</v>
      </c>
      <c r="C5" s="83" t="n">
        <f aca="false">DSUM('ERCOT FWD'!$E:$K,3,C$2:C$3)</f>
        <v>-100</v>
      </c>
      <c r="D5" s="83" t="n">
        <f aca="false">DSUM('ERCOT FWD'!$E:$K,3,D$2:D$3)</f>
        <v>50</v>
      </c>
      <c r="E5" s="83" t="n">
        <f aca="false">DSUM('ERCOT FWD'!$E:$K,3,E$2:E$3)</f>
        <v>50</v>
      </c>
      <c r="F5" s="83" t="n">
        <f aca="false">DSUM('ERCOT FWD'!$E:$K,3,F$2:F$3)</f>
        <v>0</v>
      </c>
      <c r="G5" s="83" t="n">
        <f aca="false">DSUM('ERCOT FWD'!$E:$K,3,G$2:G$3)</f>
        <v>0</v>
      </c>
      <c r="H5" s="83" t="n">
        <f aca="false">DSUM('ERCOT FWD'!$E:$K,3,H$2:H$3)</f>
        <v>0</v>
      </c>
      <c r="I5" s="83" t="n">
        <f aca="false">DSUM('ERCOT FWD'!$E:$K,3,I$2:I$3)</f>
        <v>0</v>
      </c>
      <c r="J5" s="83" t="n">
        <f aca="false">DSUM('ERCOT FWD'!$E:$K,3,J$2:J$3)</f>
        <v>0</v>
      </c>
      <c r="K5" s="83" t="n">
        <f aca="false">DSUM('ERCOT FWD'!$E:$K,3,K$2:K$3)</f>
        <v>0</v>
      </c>
      <c r="L5" s="83" t="n">
        <f aca="false">DSUM('ERCOT FWD'!$E:$K,3,L$2:L$3)</f>
        <v>0</v>
      </c>
      <c r="M5" s="83" t="n">
        <f aca="false">DSUM('ERCOT FWD'!$E:$K,3,M$2:M$3)</f>
        <v>0</v>
      </c>
      <c r="N5" s="83" t="n">
        <f aca="false">DSUM('ERCOT FWD'!$E:$K,3,N$2:N$3)</f>
        <v>0</v>
      </c>
      <c r="O5" s="83" t="n">
        <f aca="false">DSUM('ERCOT FWD'!$E:$K,3,O$2:O$3)</f>
        <v>0</v>
      </c>
      <c r="P5" s="83" t="n">
        <f aca="false">DSUM('ERCOT FWD'!$E:$K,3,P$2:P$3)</f>
        <v>0</v>
      </c>
      <c r="Q5" s="83" t="n">
        <f aca="false">DSUM('ERCOT FWD'!$E:$K,3,Q$2:Q$3)</f>
        <v>0</v>
      </c>
      <c r="R5" s="83" t="n">
        <f aca="false">DSUM('ERCOT FWD'!$E:$K,3,R$2:R$3)</f>
        <v>0</v>
      </c>
      <c r="S5" s="83" t="n">
        <f aca="false">DSUM('ERCOT FWD'!$E:$K,3,S$2:S$3)</f>
        <v>0</v>
      </c>
      <c r="T5" s="83" t="n">
        <f aca="false">DSUM('ERCOT FWD'!$E:$K,3,T$2:T$3)</f>
        <v>0</v>
      </c>
      <c r="U5" s="83" t="n">
        <f aca="false">DSUM('ERCOT FWD'!$E:$K,3,U$2:U$3)</f>
        <v>0</v>
      </c>
      <c r="V5" s="83" t="n">
        <f aca="false">DSUM('ERCOT FWD'!$E:$K,3,V$2:V$3)</f>
        <v>0</v>
      </c>
      <c r="W5" s="83" t="n">
        <f aca="false">DSUM('ERCOT FWD'!$E:$K,3,W$2:W$3)</f>
        <v>0</v>
      </c>
      <c r="X5" s="83" t="n">
        <f aca="false">DSUM('ERCOT FWD'!$E:$K,3,X$2:X$3)</f>
        <v>0</v>
      </c>
      <c r="Y5" s="83" t="n">
        <f aca="false">DSUM('ERCOT FWD'!$E:$K,3,Y$2:Y$3)</f>
        <v>0</v>
      </c>
      <c r="Z5" s="83" t="n">
        <f aca="false">DSUM('ERCOT FWD'!$E:$K,3,Z$2:Z$3)</f>
        <v>0</v>
      </c>
      <c r="AA5" s="83" t="n">
        <f aca="false">DSUM('ERCOT FWD'!$E:$K,3,AA$2:AA$3)</f>
        <v>0</v>
      </c>
      <c r="AB5" s="83" t="n">
        <f aca="false">DSUM('ERCOT FWD'!$E:$K,3,AB$2:AB$3)</f>
        <v>0</v>
      </c>
      <c r="AC5" s="83" t="n">
        <f aca="false">DSUM('ERCOT FWD'!$E:$K,3,AC$2:AC$3)</f>
        <v>0</v>
      </c>
      <c r="AD5" s="83" t="n">
        <f aca="false">DSUM('ERCOT FWD'!$E:$K,3,AD$2:AD$3)</f>
        <v>0</v>
      </c>
      <c r="AE5" s="83" t="n">
        <f aca="false">DSUM('ERCOT FWD'!$E:$K,3,AE$2:AE$3)</f>
        <v>0</v>
      </c>
      <c r="AF5" s="83" t="n">
        <f aca="false">DSUM('ERCOT FWD'!$E:$K,3,AF$2:AF$3)</f>
        <v>0</v>
      </c>
      <c r="AG5" s="83" t="n">
        <f aca="false">DSUM('ERCOT FWD'!$E:$K,3,AG$2:AG$3)</f>
        <v>0</v>
      </c>
      <c r="AH5" s="83" t="n">
        <f aca="false">DSUM('ERCOT FWD'!$E:$K,3,AH$2:AH$3)</f>
        <v>0</v>
      </c>
      <c r="AI5" s="83" t="n">
        <f aca="false">DSUM('ERCOT FWD'!$E:$K,3,AI$2:AI$3)</f>
        <v>0</v>
      </c>
      <c r="AJ5" s="83" t="n">
        <f aca="false">DSUM('ERCOT FWD'!$E:$K,3,AJ$2:AJ$3)</f>
        <v>0</v>
      </c>
      <c r="AK5" s="83" t="n">
        <f aca="false">DSUM('ERCOT FWD'!$E:$K,3,AK$2:AK$3)</f>
        <v>0</v>
      </c>
      <c r="AL5" s="83" t="n">
        <f aca="false">DSUM('ERCOT FWD'!$E:$K,3,AL$2:AL$3)</f>
        <v>0</v>
      </c>
      <c r="AM5" s="83" t="n">
        <f aca="false">DSUM('ERCOT FWD'!$E:$K,3,AM$2:AM$3)</f>
        <v>0</v>
      </c>
    </row>
    <row r="6" customFormat="false" ht="12.75" hidden="false" customHeight="false" outlineLevel="0" collapsed="false">
      <c r="A6" s="0" t="s">
        <v>94</v>
      </c>
      <c r="B6" s="83" t="n">
        <f aca="false">DSUM('NYMEX GAS'!$E:$J,2,B$2:B$3)</f>
        <v>0</v>
      </c>
      <c r="C6" s="83" t="n">
        <f aca="false">DSUM('NYMEX GAS'!$E:$J,2,C$2:C$3)</f>
        <v>0</v>
      </c>
      <c r="D6" s="83" t="n">
        <f aca="false">DSUM('NYMEX GAS'!$E:$J,2,D$2:D$3)</f>
        <v>0</v>
      </c>
      <c r="E6" s="83" t="n">
        <f aca="false">DSUM('NYMEX GAS'!$E:$J,2,E$2:E$3)</f>
        <v>0</v>
      </c>
      <c r="F6" s="83" t="n">
        <f aca="false">DSUM('NYMEX GAS'!$E:$J,2,F$2:F$3)</f>
        <v>0</v>
      </c>
      <c r="G6" s="83" t="n">
        <f aca="false">DSUM('NYMEX GAS'!$E:$J,2,G$2:G$3)</f>
        <v>22500</v>
      </c>
      <c r="H6" s="83" t="n">
        <f aca="false">DSUM('NYMEX GAS'!$E:$J,2,H$2:H$3)</f>
        <v>22500</v>
      </c>
      <c r="I6" s="83" t="n">
        <f aca="false">DSUM('NYMEX GAS'!$E:$J,2,I$2:I$3)</f>
        <v>22500</v>
      </c>
      <c r="J6" s="83" t="n">
        <f aca="false">DSUM('NYMEX GAS'!$E:$J,2,J$2:J$3)</f>
        <v>22500</v>
      </c>
      <c r="K6" s="83" t="n">
        <f aca="false">DSUM('NYMEX GAS'!$E:$J,2,K$2:K$3)</f>
        <v>22500</v>
      </c>
      <c r="L6" s="83" t="n">
        <f aca="false">DSUM('NYMEX GAS'!$E:$J,2,L$2:L$3)</f>
        <v>22500</v>
      </c>
      <c r="M6" s="83" t="n">
        <f aca="false">DSUM('NYMEX GAS'!$E:$J,2,M$2:M$3)</f>
        <v>22500</v>
      </c>
      <c r="N6" s="83" t="n">
        <f aca="false">DSUM('NYMEX GAS'!$E:$J,2,N$2:N$3)</f>
        <v>0</v>
      </c>
      <c r="O6" s="83" t="n">
        <f aca="false">DSUM('NYMEX GAS'!$E:$J,2,O$2:O$3)</f>
        <v>0</v>
      </c>
      <c r="P6" s="83" t="n">
        <f aca="false">DSUM('NYMEX GAS'!$E:$J,2,P$2:P$3)</f>
        <v>0</v>
      </c>
      <c r="Q6" s="83" t="n">
        <f aca="false">DSUM('NYMEX GAS'!$E:$J,2,Q$2:Q$3)</f>
        <v>0</v>
      </c>
      <c r="R6" s="83" t="n">
        <f aca="false">DSUM('NYMEX GAS'!$E:$J,2,R$2:R$3)</f>
        <v>0</v>
      </c>
      <c r="S6" s="83" t="n">
        <f aca="false">DSUM('NYMEX GAS'!$E:$J,2,S$2:S$3)</f>
        <v>0</v>
      </c>
      <c r="T6" s="83" t="n">
        <f aca="false">DSUM('NYMEX GAS'!$E:$J,2,T$2:T$3)</f>
        <v>0</v>
      </c>
      <c r="U6" s="83" t="n">
        <f aca="false">DSUM('NYMEX GAS'!$E:$J,2,U$2:U$3)</f>
        <v>0</v>
      </c>
      <c r="V6" s="83" t="n">
        <f aca="false">DSUM('NYMEX GAS'!$E:$J,2,V$2:V$3)</f>
        <v>0</v>
      </c>
      <c r="W6" s="83" t="n">
        <f aca="false">DSUM('NYMEX GAS'!$E:$J,2,W$2:W$3)</f>
        <v>0</v>
      </c>
      <c r="X6" s="83" t="n">
        <f aca="false">DSUM('NYMEX GAS'!$E:$J,2,X$2:X$3)</f>
        <v>0</v>
      </c>
      <c r="Y6" s="83" t="n">
        <f aca="false">DSUM('NYMEX GAS'!$E:$J,2,Y$2:Y$3)</f>
        <v>0</v>
      </c>
      <c r="Z6" s="83" t="n">
        <f aca="false">DSUM('NYMEX GAS'!$E:$J,2,Z$2:Z$3)</f>
        <v>0</v>
      </c>
      <c r="AA6" s="83" t="n">
        <f aca="false">DSUM('NYMEX GAS'!$E:$J,2,AA$2:AA$3)</f>
        <v>0</v>
      </c>
      <c r="AB6" s="83" t="n">
        <f aca="false">DSUM('NYMEX GAS'!$E:$J,2,AB$2:AB$3)</f>
        <v>0</v>
      </c>
      <c r="AC6" s="83" t="n">
        <f aca="false">DSUM('NYMEX GAS'!$E:$J,2,AC$2:AC$3)</f>
        <v>0</v>
      </c>
      <c r="AD6" s="83" t="n">
        <f aca="false">DSUM('NYMEX GAS'!$E:$J,2,AD$2:AD$3)</f>
        <v>0</v>
      </c>
      <c r="AE6" s="83" t="n">
        <f aca="false">DSUM('NYMEX GAS'!$E:$J,2,AE$2:AE$3)</f>
        <v>0</v>
      </c>
      <c r="AF6" s="83" t="n">
        <f aca="false">DSUM('NYMEX GAS'!$E:$J,2,AF$2:AF$3)</f>
        <v>0</v>
      </c>
      <c r="AG6" s="83" t="n">
        <f aca="false">DSUM('NYMEX GAS'!$E:$J,2,AG$2:AG$3)</f>
        <v>0</v>
      </c>
      <c r="AH6" s="83" t="n">
        <f aca="false">DSUM('NYMEX GAS'!$E:$J,2,AH$2:AH$3)</f>
        <v>0</v>
      </c>
      <c r="AI6" s="83" t="n">
        <f aca="false">DSUM('NYMEX GAS'!$E:$J,2,AI$2:AI$3)</f>
        <v>0</v>
      </c>
      <c r="AJ6" s="83" t="n">
        <f aca="false">DSUM('NYMEX GAS'!$E:$J,2,AJ$2:AJ$3)</f>
        <v>0</v>
      </c>
      <c r="AK6" s="83" t="n">
        <f aca="false">DSUM('NYMEX GAS'!$E:$J,2,AK$2:AK$3)</f>
        <v>0</v>
      </c>
      <c r="AL6" s="83" t="n">
        <f aca="false">DSUM('NYMEX GAS'!$E:$J,2,AL$2:AL$3)</f>
        <v>0</v>
      </c>
      <c r="AM6" s="83" t="n">
        <f aca="false">DSUM('NYMEX GAS'!$E:$J,2,AM$2:AM$3)</f>
        <v>0</v>
      </c>
    </row>
    <row r="16" customFormat="false" ht="12.75" hidden="false" customHeight="false" outlineLevel="0" collapsed="false">
      <c r="A16" s="69" t="s">
        <v>9</v>
      </c>
    </row>
    <row r="17" customFormat="false" ht="12.75" hidden="false" customHeight="false" outlineLevel="0" collapsed="false">
      <c r="B17" s="4" t="s">
        <v>33</v>
      </c>
      <c r="C17" s="4" t="s">
        <v>33</v>
      </c>
      <c r="D17" s="4" t="s">
        <v>33</v>
      </c>
      <c r="E17" s="4" t="s">
        <v>33</v>
      </c>
      <c r="F17" s="4" t="s">
        <v>33</v>
      </c>
      <c r="G17" s="4" t="s">
        <v>33</v>
      </c>
      <c r="H17" s="4" t="s">
        <v>33</v>
      </c>
      <c r="I17" s="4" t="s">
        <v>33</v>
      </c>
      <c r="J17" s="4" t="s">
        <v>33</v>
      </c>
      <c r="K17" s="4" t="s">
        <v>33</v>
      </c>
      <c r="L17" s="4" t="s">
        <v>33</v>
      </c>
      <c r="M17" s="4" t="s">
        <v>33</v>
      </c>
      <c r="N17" s="4" t="s">
        <v>33</v>
      </c>
      <c r="O17" s="4" t="s">
        <v>33</v>
      </c>
      <c r="P17" s="4" t="s">
        <v>33</v>
      </c>
      <c r="Q17" s="4" t="s">
        <v>33</v>
      </c>
      <c r="R17" s="4" t="s">
        <v>33</v>
      </c>
      <c r="S17" s="4" t="s">
        <v>33</v>
      </c>
      <c r="T17" s="4" t="s">
        <v>33</v>
      </c>
      <c r="U17" s="4" t="s">
        <v>33</v>
      </c>
      <c r="V17" s="4" t="s">
        <v>33</v>
      </c>
      <c r="W17" s="4" t="s">
        <v>33</v>
      </c>
      <c r="X17" s="4" t="s">
        <v>33</v>
      </c>
      <c r="Y17" s="4" t="s">
        <v>33</v>
      </c>
      <c r="Z17" s="4" t="s">
        <v>33</v>
      </c>
      <c r="AA17" s="4" t="s">
        <v>33</v>
      </c>
      <c r="AB17" s="4" t="s">
        <v>33</v>
      </c>
      <c r="AC17" s="4" t="s">
        <v>33</v>
      </c>
      <c r="AD17" s="4" t="s">
        <v>33</v>
      </c>
      <c r="AE17" s="4" t="s">
        <v>33</v>
      </c>
      <c r="AF17" s="4" t="s">
        <v>33</v>
      </c>
      <c r="AG17" s="4" t="s">
        <v>33</v>
      </c>
      <c r="AH17" s="4" t="s">
        <v>33</v>
      </c>
      <c r="AI17" s="4" t="s">
        <v>33</v>
      </c>
      <c r="AJ17" s="4" t="s">
        <v>33</v>
      </c>
      <c r="AK17" s="4" t="s">
        <v>33</v>
      </c>
      <c r="AL17" s="4" t="s">
        <v>33</v>
      </c>
      <c r="AM17" s="4" t="s">
        <v>33</v>
      </c>
    </row>
    <row r="18" customFormat="false" ht="12.75" hidden="false" customHeight="false" outlineLevel="0" collapsed="false">
      <c r="B18" s="155" t="n">
        <v>37196</v>
      </c>
      <c r="C18" s="155" t="n">
        <v>37226</v>
      </c>
      <c r="D18" s="155" t="n">
        <v>37257</v>
      </c>
      <c r="E18" s="155" t="n">
        <v>37288</v>
      </c>
      <c r="F18" s="155" t="n">
        <v>37316</v>
      </c>
      <c r="G18" s="155" t="n">
        <v>37347</v>
      </c>
      <c r="H18" s="155" t="n">
        <v>37377</v>
      </c>
      <c r="I18" s="155" t="n">
        <v>37408</v>
      </c>
      <c r="J18" s="155" t="n">
        <v>37438</v>
      </c>
      <c r="K18" s="155" t="n">
        <v>37469</v>
      </c>
      <c r="L18" s="155" t="n">
        <v>37500</v>
      </c>
      <c r="M18" s="155" t="n">
        <v>37530</v>
      </c>
      <c r="N18" s="155" t="n">
        <v>37561</v>
      </c>
      <c r="O18" s="155" t="n">
        <v>37591</v>
      </c>
      <c r="P18" s="155" t="n">
        <v>37622</v>
      </c>
      <c r="Q18" s="155" t="n">
        <v>37653</v>
      </c>
      <c r="R18" s="155" t="n">
        <v>37681</v>
      </c>
      <c r="S18" s="155" t="n">
        <v>37712</v>
      </c>
      <c r="T18" s="155" t="n">
        <v>37742</v>
      </c>
      <c r="U18" s="155" t="n">
        <v>37773</v>
      </c>
      <c r="V18" s="155" t="n">
        <v>37803</v>
      </c>
      <c r="W18" s="155" t="n">
        <v>37834</v>
      </c>
      <c r="X18" s="155" t="n">
        <v>37865</v>
      </c>
      <c r="Y18" s="155" t="n">
        <v>37895</v>
      </c>
      <c r="Z18" s="155" t="n">
        <v>37926</v>
      </c>
      <c r="AA18" s="155" t="n">
        <v>37956</v>
      </c>
      <c r="AB18" s="155" t="n">
        <v>37987</v>
      </c>
      <c r="AC18" s="155" t="n">
        <v>38018</v>
      </c>
      <c r="AD18" s="155" t="n">
        <v>38047</v>
      </c>
      <c r="AE18" s="155" t="n">
        <v>38078</v>
      </c>
      <c r="AF18" s="155" t="n">
        <v>38108</v>
      </c>
      <c r="AG18" s="155" t="n">
        <v>38139</v>
      </c>
      <c r="AH18" s="155" t="n">
        <v>38169</v>
      </c>
      <c r="AI18" s="155" t="n">
        <v>38200</v>
      </c>
      <c r="AJ18" s="155" t="n">
        <v>38231</v>
      </c>
      <c r="AK18" s="155" t="n">
        <v>38261</v>
      </c>
      <c r="AL18" s="155" t="n">
        <v>38292</v>
      </c>
      <c r="AM18" s="155" t="n">
        <v>38322</v>
      </c>
    </row>
    <row r="19" customFormat="false" ht="12.75" hidden="false" customHeight="false" outlineLevel="0" collapsed="false">
      <c r="A19" s="0" t="s">
        <v>2</v>
      </c>
      <c r="B19" s="3" t="n">
        <f aca="false">DSUM('ERCOT OFF PEAK'!$D:$J,7,B$17:B$18)</f>
        <v>71424</v>
      </c>
      <c r="C19" s="3" t="n">
        <f aca="false">DSUM('ERCOT OFF PEAK'!$D:$J,7,C$17:C$18)</f>
        <v>92823.5188293456</v>
      </c>
      <c r="D19" s="3" t="n">
        <f aca="false">DSUM('ERCOT OFF PEAK'!$D:$J,7,D$17:D$18)</f>
        <v>24792.2064636231</v>
      </c>
      <c r="E19" s="3" t="n">
        <f aca="false">DSUM('ERCOT OFF PEAK'!$D:$J,7,E$17:E$18)</f>
        <v>93088.8233154296</v>
      </c>
      <c r="F19" s="3" t="n">
        <f aca="false">DSUM('ERCOT OFF PEAK'!$D:$J,7,F$17:F$18)</f>
        <v>88141.0233459471</v>
      </c>
      <c r="G19" s="3" t="n">
        <f aca="false">DSUM('ERCOT OFF PEAK'!$D:$J,7,G$17:G$18)</f>
        <v>151129.980834961</v>
      </c>
      <c r="H19" s="3" t="n">
        <f aca="false">DSUM('ERCOT OFF PEAK'!$D:$J,7,H$17:H$18)</f>
        <v>82590.3999999997</v>
      </c>
      <c r="I19" s="3" t="n">
        <f aca="false">DSUM('ERCOT OFF PEAK'!$D:$J,7,I$17:I$18)</f>
        <v>38823.9981689452</v>
      </c>
      <c r="J19" s="3" t="n">
        <f aca="false">DSUM('ERCOT OFF PEAK'!$D:$J,7,J$17:J$18)</f>
        <v>-142782.531671143</v>
      </c>
      <c r="K19" s="3" t="n">
        <f aca="false">DSUM('ERCOT OFF PEAK'!$D:$J,7,K$17:K$18)</f>
        <v>-91438.5319152841</v>
      </c>
      <c r="L19" s="3" t="n">
        <f aca="false">DSUM('ERCOT OFF PEAK'!$D:$J,7,L$17:L$18)</f>
        <v>125006.035131836</v>
      </c>
      <c r="M19" s="3" t="n">
        <f aca="false">DSUM('ERCOT OFF PEAK'!$D:$J,7,M$17:M$18)</f>
        <v>206296</v>
      </c>
      <c r="N19" s="3" t="n">
        <f aca="false">DSUM('ERCOT OFF PEAK'!$D:$J,7,N$17:N$18)</f>
        <v>128240</v>
      </c>
      <c r="O19" s="3" t="n">
        <f aca="false">DSUM('ERCOT OFF PEAK'!$D:$J,7,O$17:O$18)</f>
        <v>-45595.2</v>
      </c>
      <c r="P19" s="3" t="n">
        <f aca="false">DSUM('ERCOT OFF PEAK'!$D:$J,7,P$17:P$18)</f>
        <v>0</v>
      </c>
      <c r="Q19" s="3" t="n">
        <f aca="false">DSUM('ERCOT OFF PEAK'!$D:$J,7,Q$17:Q$18)</f>
        <v>0</v>
      </c>
      <c r="R19" s="3" t="n">
        <f aca="false">DSUM('ERCOT OFF PEAK'!$D:$J,7,R$17:R$18)</f>
        <v>0</v>
      </c>
      <c r="S19" s="3" t="n">
        <f aca="false">DSUM('ERCOT OFF PEAK'!$D:$J,7,S$17:S$18)</f>
        <v>0</v>
      </c>
      <c r="T19" s="3" t="n">
        <f aca="false">DSUM('ERCOT OFF PEAK'!$D:$J,7,T$17:T$18)</f>
        <v>0</v>
      </c>
      <c r="U19" s="3" t="n">
        <f aca="false">DSUM('ERCOT OFF PEAK'!$D:$J,7,U$17:U$18)</f>
        <v>0</v>
      </c>
      <c r="V19" s="3" t="n">
        <f aca="false">DSUM('ERCOT OFF PEAK'!$D:$J,7,V$17:V$18)</f>
        <v>0</v>
      </c>
      <c r="W19" s="3" t="n">
        <f aca="false">DSUM('ERCOT OFF PEAK'!$D:$J,7,W$17:W$18)</f>
        <v>0</v>
      </c>
      <c r="X19" s="3" t="n">
        <f aca="false">DSUM('ERCOT OFF PEAK'!$D:$J,7,X$17:X$18)</f>
        <v>0</v>
      </c>
      <c r="Y19" s="3" t="n">
        <f aca="false">DSUM('ERCOT OFF PEAK'!$D:$J,7,Y$17:Y$18)</f>
        <v>0</v>
      </c>
      <c r="Z19" s="3" t="n">
        <f aca="false">DSUM('ERCOT OFF PEAK'!$D:$J,7,Z$17:Z$18)</f>
        <v>0</v>
      </c>
      <c r="AA19" s="3" t="n">
        <f aca="false">DSUM('ERCOT OFF PEAK'!$D:$J,7,AA$17:AA$18)</f>
        <v>0</v>
      </c>
      <c r="AB19" s="3" t="n">
        <f aca="false">DSUM('ERCOT OFF PEAK'!$D:$J,7,AB$17:AB$18)</f>
        <v>0</v>
      </c>
      <c r="AC19" s="3" t="n">
        <f aca="false">DSUM('ERCOT OFF PEAK'!$D:$J,7,AC$17:AC$18)</f>
        <v>0</v>
      </c>
      <c r="AD19" s="3" t="n">
        <f aca="false">DSUM('ERCOT OFF PEAK'!$D:$J,7,AD$17:AD$18)</f>
        <v>0</v>
      </c>
      <c r="AE19" s="3" t="n">
        <f aca="false">DSUM('ERCOT OFF PEAK'!$D:$J,7,AE$17:AE$18)</f>
        <v>0</v>
      </c>
      <c r="AF19" s="3" t="n">
        <f aca="false">DSUM('ERCOT OFF PEAK'!$D:$J,7,AF$17:AF$18)</f>
        <v>0</v>
      </c>
      <c r="AG19" s="3" t="n">
        <f aca="false">DSUM('ERCOT OFF PEAK'!$D:$J,7,AG$17:AG$18)</f>
        <v>0</v>
      </c>
      <c r="AH19" s="3" t="n">
        <f aca="false">DSUM('ERCOT OFF PEAK'!$D:$J,7,AH$17:AH$18)</f>
        <v>0</v>
      </c>
      <c r="AI19" s="3" t="n">
        <f aca="false">DSUM('ERCOT OFF PEAK'!$D:$J,7,AI$17:AI$18)</f>
        <v>0</v>
      </c>
      <c r="AJ19" s="3" t="n">
        <f aca="false">DSUM('ERCOT OFF PEAK'!$D:$J,7,AJ$17:AJ$18)</f>
        <v>0</v>
      </c>
      <c r="AK19" s="3" t="n">
        <f aca="false">DSUM('ERCOT OFF PEAK'!$D:$J,7,AK$17:AK$18)</f>
        <v>0</v>
      </c>
      <c r="AL19" s="3" t="n">
        <f aca="false">DSUM('ERCOT OFF PEAK'!$D:$J,7,AL$17:AL$18)</f>
        <v>0</v>
      </c>
      <c r="AM19" s="3" t="n">
        <f aca="false">DSUM('ERCOT OFF PEAK'!$D:$J,7,AM$17:AM$18)</f>
        <v>0</v>
      </c>
    </row>
    <row r="20" customFormat="false" ht="12.75" hidden="false" customHeight="false" outlineLevel="0" collapsed="false">
      <c r="A20" s="0" t="s">
        <v>3</v>
      </c>
      <c r="B20" s="3" t="n">
        <f aca="false">DSUM('ERCOT FWD'!$E:$K,7,B$17:B$18)</f>
        <v>0</v>
      </c>
      <c r="C20" s="3" t="n">
        <f aca="false">DSUM('ERCOT FWD'!$E:$K,7,C$17:C$18)</f>
        <v>-108800</v>
      </c>
      <c r="D20" s="3" t="n">
        <f aca="false">DSUM('ERCOT FWD'!$E:$K,7,D$17:D$18)</f>
        <v>-62128</v>
      </c>
      <c r="E20" s="3" t="n">
        <f aca="false">DSUM('ERCOT FWD'!$E:$K,7,E$17:E$18)</f>
        <v>-68480</v>
      </c>
      <c r="F20" s="3" t="n">
        <f aca="false">DSUM('ERCOT FWD'!$E:$K,7,F$17:F$18)</f>
        <v>0</v>
      </c>
      <c r="G20" s="3" t="n">
        <f aca="false">DSUM('ERCOT FWD'!$E:$K,7,G$17:G$18)</f>
        <v>0</v>
      </c>
      <c r="H20" s="3" t="n">
        <f aca="false">DSUM('ERCOT FWD'!$E:$K,7,H$17:H$18)</f>
        <v>0</v>
      </c>
      <c r="I20" s="3" t="n">
        <f aca="false">DSUM('ERCOT FWD'!$E:$K,7,I$17:I$18)</f>
        <v>0</v>
      </c>
      <c r="J20" s="3" t="n">
        <f aca="false">DSUM('ERCOT FWD'!$E:$K,7,J$17:J$18)</f>
        <v>0</v>
      </c>
      <c r="K20" s="3" t="n">
        <f aca="false">DSUM('ERCOT FWD'!$E:$K,7,K$17:K$18)</f>
        <v>0</v>
      </c>
      <c r="L20" s="3" t="n">
        <f aca="false">DSUM('ERCOT FWD'!$E:$K,7,L$17:L$18)</f>
        <v>0</v>
      </c>
      <c r="M20" s="3" t="n">
        <f aca="false">DSUM('ERCOT FWD'!$E:$K,7,M$17:M$18)</f>
        <v>0</v>
      </c>
      <c r="N20" s="3" t="n">
        <f aca="false">DSUM('ERCOT FWD'!$E:$K,7,N$17:N$18)</f>
        <v>0</v>
      </c>
      <c r="O20" s="3" t="n">
        <f aca="false">DSUM('ERCOT FWD'!$E:$K,7,O$17:O$18)</f>
        <v>0</v>
      </c>
      <c r="P20" s="3" t="n">
        <f aca="false">DSUM('ERCOT FWD'!$E:$K,7,P$17:P$18)</f>
        <v>0</v>
      </c>
      <c r="Q20" s="3" t="n">
        <f aca="false">DSUM('ERCOT FWD'!$E:$K,7,Q$17:Q$18)</f>
        <v>0</v>
      </c>
      <c r="R20" s="3" t="n">
        <f aca="false">DSUM('ERCOT FWD'!$E:$K,7,R$17:R$18)</f>
        <v>0</v>
      </c>
      <c r="S20" s="3" t="n">
        <f aca="false">DSUM('ERCOT FWD'!$E:$K,7,S$17:S$18)</f>
        <v>0</v>
      </c>
      <c r="T20" s="3" t="n">
        <f aca="false">DSUM('ERCOT FWD'!$E:$K,7,T$17:T$18)</f>
        <v>0</v>
      </c>
      <c r="U20" s="3" t="n">
        <f aca="false">DSUM('ERCOT FWD'!$E:$K,7,U$17:U$18)</f>
        <v>0</v>
      </c>
      <c r="V20" s="3" t="n">
        <f aca="false">DSUM('ERCOT FWD'!$E:$K,7,V$17:V$18)</f>
        <v>0</v>
      </c>
      <c r="W20" s="3" t="n">
        <f aca="false">DSUM('ERCOT FWD'!$E:$K,7,W$17:W$18)</f>
        <v>0</v>
      </c>
      <c r="X20" s="3" t="n">
        <f aca="false">DSUM('ERCOT FWD'!$E:$K,7,X$17:X$18)</f>
        <v>0</v>
      </c>
      <c r="Y20" s="3" t="n">
        <f aca="false">DSUM('ERCOT FWD'!$E:$K,7,Y$17:Y$18)</f>
        <v>0</v>
      </c>
      <c r="Z20" s="3" t="n">
        <f aca="false">DSUM('ERCOT FWD'!$E:$K,7,Z$17:Z$18)</f>
        <v>0</v>
      </c>
      <c r="AA20" s="3" t="n">
        <f aca="false">DSUM('ERCOT FWD'!$E:$K,7,AA$17:AA$18)</f>
        <v>0</v>
      </c>
      <c r="AB20" s="3" t="n">
        <f aca="false">DSUM('ERCOT FWD'!$E:$K,7,AB$17:AB$18)</f>
        <v>0</v>
      </c>
      <c r="AC20" s="3" t="n">
        <f aca="false">DSUM('ERCOT FWD'!$E:$K,7,AC$17:AC$18)</f>
        <v>0</v>
      </c>
      <c r="AD20" s="3" t="n">
        <f aca="false">DSUM('ERCOT FWD'!$E:$K,7,AD$17:AD$18)</f>
        <v>0</v>
      </c>
      <c r="AE20" s="3" t="n">
        <f aca="false">DSUM('ERCOT FWD'!$E:$K,7,AE$17:AE$18)</f>
        <v>0</v>
      </c>
      <c r="AF20" s="3" t="n">
        <f aca="false">DSUM('ERCOT FWD'!$E:$K,7,AF$17:AF$18)</f>
        <v>0</v>
      </c>
      <c r="AG20" s="3" t="n">
        <f aca="false">DSUM('ERCOT FWD'!$E:$K,7,AG$17:AG$18)</f>
        <v>0</v>
      </c>
      <c r="AH20" s="3" t="n">
        <f aca="false">DSUM('ERCOT FWD'!$E:$K,7,AH$17:AH$18)</f>
        <v>0</v>
      </c>
      <c r="AI20" s="3" t="n">
        <f aca="false">DSUM('ERCOT FWD'!$E:$K,7,AI$17:AI$18)</f>
        <v>0</v>
      </c>
      <c r="AJ20" s="3" t="n">
        <f aca="false">DSUM('ERCOT FWD'!$E:$K,7,AJ$17:AJ$18)</f>
        <v>0</v>
      </c>
      <c r="AK20" s="3" t="n">
        <f aca="false">DSUM('ERCOT FWD'!$E:$K,7,AK$17:AK$18)</f>
        <v>0</v>
      </c>
      <c r="AL20" s="3" t="n">
        <f aca="false">DSUM('ERCOT FWD'!$E:$K,7,AL$17:AL$18)</f>
        <v>0</v>
      </c>
      <c r="AM20" s="3" t="n">
        <f aca="false">DSUM('ERCOT FWD'!$E:$K,7,AM$17:AM$18)</f>
        <v>0</v>
      </c>
    </row>
    <row r="21" customFormat="false" ht="12.75" hidden="false" customHeight="false" outlineLevel="0" collapsed="false">
      <c r="A21" s="0" t="s">
        <v>94</v>
      </c>
      <c r="B21" s="3" t="n">
        <f aca="false">DSUM('NYMEX GAS'!$D:$J,7,B$17:B$18)</f>
        <v>0</v>
      </c>
      <c r="C21" s="3" t="n">
        <f aca="false">DSUM('NYMEX GAS'!$D:$J,7,C$17:C$18)</f>
        <v>42237.5000000002</v>
      </c>
      <c r="D21" s="3" t="n">
        <f aca="false">DSUM('NYMEX GAS'!$D:$J,7,D$17:D$18)</f>
        <v>-91760.0000000001</v>
      </c>
      <c r="E21" s="3" t="n">
        <f aca="false">DSUM('NYMEX GAS'!$D:$J,7,E$17:E$18)</f>
        <v>-82880.0000000001</v>
      </c>
      <c r="F21" s="3" t="n">
        <f aca="false">DSUM('NYMEX GAS'!$D:$J,7,F$17:F$18)</f>
        <v>-91760.0000000001</v>
      </c>
      <c r="G21" s="3" t="n">
        <f aca="false">DSUM('NYMEX GAS'!$D:$J,7,G$17:G$18)</f>
        <v>-91050</v>
      </c>
      <c r="H21" s="3" t="n">
        <f aca="false">DSUM('NYMEX GAS'!$D:$J,7,H$17:H$18)</f>
        <v>-94085</v>
      </c>
      <c r="I21" s="3" t="n">
        <f aca="false">DSUM('NYMEX GAS'!$D:$J,7,I$17:I$18)</f>
        <v>-91050</v>
      </c>
      <c r="J21" s="3" t="n">
        <f aca="false">DSUM('NYMEX GAS'!$D:$J,7,J$17:J$18)</f>
        <v>-94085</v>
      </c>
      <c r="K21" s="3" t="n">
        <f aca="false">DSUM('NYMEX GAS'!$D:$J,7,K$17:K$18)</f>
        <v>-94085</v>
      </c>
      <c r="L21" s="3" t="n">
        <f aca="false">DSUM('NYMEX GAS'!$D:$J,7,L$17:L$18)</f>
        <v>-91050</v>
      </c>
      <c r="M21" s="3" t="n">
        <f aca="false">DSUM('NYMEX GAS'!$D:$J,7,M$17:M$18)</f>
        <v>-94085</v>
      </c>
      <c r="N21" s="3" t="n">
        <f aca="false">DSUM('NYMEX GAS'!$D:$J,7,N$17:N$18)</f>
        <v>-88800.0000000001</v>
      </c>
      <c r="O21" s="3" t="n">
        <f aca="false">DSUM('NYMEX GAS'!$D:$J,7,O$17:O$18)</f>
        <v>-91760.0000000001</v>
      </c>
      <c r="P21" s="3" t="n">
        <f aca="false">DSUM('NYMEX GAS'!$D:$J,7,P$17:P$18)</f>
        <v>0</v>
      </c>
      <c r="Q21" s="3" t="n">
        <f aca="false">DSUM('NYMEX GAS'!$D:$J,7,Q$17:Q$18)</f>
        <v>0</v>
      </c>
      <c r="R21" s="3" t="n">
        <f aca="false">DSUM('NYMEX GAS'!$D:$J,7,R$17:R$18)</f>
        <v>0</v>
      </c>
      <c r="S21" s="3" t="n">
        <f aca="false">DSUM('NYMEX GAS'!$D:$J,7,S$17:S$18)</f>
        <v>0</v>
      </c>
      <c r="T21" s="3" t="n">
        <f aca="false">DSUM('NYMEX GAS'!$D:$J,7,T$17:T$18)</f>
        <v>0</v>
      </c>
      <c r="U21" s="3" t="n">
        <f aca="false">DSUM('NYMEX GAS'!$D:$J,7,U$17:U$18)</f>
        <v>0</v>
      </c>
      <c r="V21" s="3" t="n">
        <f aca="false">DSUM('NYMEX GAS'!$D:$J,7,V$17:V$18)</f>
        <v>0</v>
      </c>
      <c r="W21" s="3" t="n">
        <f aca="false">DSUM('NYMEX GAS'!$D:$J,7,W$17:W$18)</f>
        <v>0</v>
      </c>
      <c r="X21" s="3" t="n">
        <f aca="false">DSUM('NYMEX GAS'!$D:$J,7,X$17:X$18)</f>
        <v>0</v>
      </c>
      <c r="Y21" s="3" t="n">
        <f aca="false">DSUM('NYMEX GAS'!$D:$J,7,Y$17:Y$18)</f>
        <v>0</v>
      </c>
      <c r="Z21" s="3" t="n">
        <f aca="false">DSUM('NYMEX GAS'!$D:$J,7,Z$17:Z$18)</f>
        <v>0</v>
      </c>
      <c r="AA21" s="3" t="n">
        <f aca="false">DSUM('NYMEX GAS'!$D:$J,7,AA$17:AA$18)</f>
        <v>0</v>
      </c>
      <c r="AB21" s="3" t="n">
        <f aca="false">DSUM('NYMEX GAS'!$D:$J,7,AB$17:AB$18)</f>
        <v>0</v>
      </c>
      <c r="AC21" s="3" t="n">
        <f aca="false">DSUM('NYMEX GAS'!$D:$J,7,AC$17:AC$18)</f>
        <v>0</v>
      </c>
      <c r="AD21" s="3" t="n">
        <f aca="false">DSUM('NYMEX GAS'!$D:$J,7,AD$17:AD$18)</f>
        <v>0</v>
      </c>
      <c r="AE21" s="3" t="n">
        <f aca="false">DSUM('NYMEX GAS'!$D:$J,7,AE$17:AE$18)</f>
        <v>0</v>
      </c>
      <c r="AF21" s="3" t="n">
        <f aca="false">DSUM('NYMEX GAS'!$D:$J,7,AF$17:AF$18)</f>
        <v>0</v>
      </c>
      <c r="AG21" s="3" t="n">
        <f aca="false">DSUM('NYMEX GAS'!$D:$J,7,AG$17:AG$18)</f>
        <v>0</v>
      </c>
      <c r="AH21" s="3" t="n">
        <f aca="false">DSUM('NYMEX GAS'!$D:$J,7,AH$17:AH$18)</f>
        <v>0</v>
      </c>
      <c r="AI21" s="3" t="n">
        <f aca="false">DSUM('NYMEX GAS'!$D:$J,7,AI$17:AI$18)</f>
        <v>0</v>
      </c>
      <c r="AJ21" s="3" t="n">
        <f aca="false">DSUM('NYMEX GAS'!$D:$J,7,AJ$17:AJ$18)</f>
        <v>0</v>
      </c>
      <c r="AK21" s="3" t="n">
        <f aca="false">DSUM('NYMEX GAS'!$D:$J,7,AK$17:AK$18)</f>
        <v>0</v>
      </c>
      <c r="AL21" s="3" t="n">
        <f aca="false">DSUM('NYMEX GAS'!$D:$J,7,AL$17:AL$18)</f>
        <v>0</v>
      </c>
      <c r="AM21" s="3" t="n">
        <f aca="false">DSUM('NYMEX GAS'!$D:$J,7,AM$17:AM$18)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2000-05-26T12:17:09Z</dcterms:created>
  <dc:creator>Eric Saibi</dc:creator>
  <dc:description/>
  <dc:language>en-US</dc:language>
  <cp:lastModifiedBy>esaibi</cp:lastModifiedBy>
  <cp:lastPrinted>2001-11-27T19:00:18Z</cp:lastPrinted>
  <dcterms:modified xsi:type="dcterms:W3CDTF">2001-11-28T14:30:05Z</dcterms:modified>
  <cp:revision>0</cp:revision>
  <dc:subject/>
  <dc:title/>
</cp:coreProperties>
</file>