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ll Ratio .35" sheetId="1" state="visible" r:id="rId3"/>
    <sheet name="Sell Ratio .3" sheetId="2" state="visible" r:id="rId4"/>
    <sheet name="Sell Ratio .25" sheetId="3" state="visible" r:id="rId5"/>
    <sheet name="Sell Ratio .35 tie to K-1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<sst xmlns="http://schemas.openxmlformats.org/spreadsheetml/2006/main" count="184" uniqueCount="47">
  <si>
    <t xml:space="preserve">Project NFL: Gain/Loss Calculation</t>
  </si>
  <si>
    <t xml:space="preserve">Enron recapitalizing Sub-Units, and API at .35</t>
  </si>
  <si>
    <t xml:space="preserve">All Estimates based on March / 2001 information</t>
  </si>
  <si>
    <t xml:space="preserve">Summary:</t>
  </si>
  <si>
    <t xml:space="preserve">Co #105</t>
  </si>
  <si>
    <t xml:space="preserve">Co #23Q</t>
  </si>
  <si>
    <t xml:space="preserve">Recapitalizing EOTT's Subordinated Units</t>
  </si>
  <si>
    <t xml:space="preserve">Sell EOTT GP, Sub-Units and API </t>
  </si>
  <si>
    <t xml:space="preserve">Sell Enron's API's</t>
  </si>
  <si>
    <t xml:space="preserve">Total</t>
  </si>
  <si>
    <t xml:space="preserve">Income Statement Effect</t>
  </si>
  <si>
    <t xml:space="preserve">Proceeds on Sale</t>
  </si>
  <si>
    <t xml:space="preserve">Book Basis per G/L - pre-sale</t>
  </si>
  <si>
    <t xml:space="preserve">Effective Book Basis </t>
  </si>
  <si>
    <t xml:space="preserve">Book Gain/(Loss) pre-tax</t>
  </si>
  <si>
    <t xml:space="preserve">Tax Expense </t>
  </si>
  <si>
    <t xml:space="preserve">Current </t>
  </si>
  <si>
    <t xml:space="preserve">Deferred</t>
  </si>
  <si>
    <t xml:space="preserve">Total Tax Expense</t>
  </si>
  <si>
    <t xml:space="preserve">Net Income/(Loss) on Sale</t>
  </si>
  <si>
    <t xml:space="preserve">Effective Tax Rate on Sale</t>
  </si>
  <si>
    <t xml:space="preserve">Current Tax Calculation</t>
  </si>
  <si>
    <t xml:space="preserve">Tax Basis </t>
  </si>
  <si>
    <t xml:space="preserve">Tax effect/basis in contingency items</t>
  </si>
  <si>
    <t xml:space="preserve">Taxable Income</t>
  </si>
  <si>
    <t xml:space="preserve">Statutory Tax Rate</t>
  </si>
  <si>
    <t xml:space="preserve">Total Current Tax Expense</t>
  </si>
  <si>
    <t xml:space="preserve">Deferred Tax Calculation</t>
  </si>
  <si>
    <t xml:space="preserve">Tax Basis (estimate)</t>
  </si>
  <si>
    <t xml:space="preserve">Book Basis </t>
  </si>
  <si>
    <t xml:space="preserve">Net Basis difference</t>
  </si>
  <si>
    <t xml:space="preserve">Subtotal Deferred Taxes Calculated</t>
  </si>
  <si>
    <t xml:space="preserve">Total Deferred Taxes per G/L</t>
  </si>
  <si>
    <t xml:space="preserve">USE FOR PLANNING PURPOSES ONLY.  ACTUAL WILL BE DIFFERENT.</t>
  </si>
  <si>
    <t xml:space="preserve">Sub-Units</t>
  </si>
  <si>
    <t xml:space="preserve">API's</t>
  </si>
  <si>
    <t xml:space="preserve">Convertion Ratio</t>
  </si>
  <si>
    <t xml:space="preserve">Base converted</t>
  </si>
  <si>
    <t xml:space="preserve">Market Price</t>
  </si>
  <si>
    <t xml:space="preserve">Prepared By:</t>
  </si>
  <si>
    <t xml:space="preserve">Robert Guthrie</t>
  </si>
  <si>
    <t xml:space="preserve">Date Prepared:</t>
  </si>
  <si>
    <t xml:space="preserve">Location:</t>
  </si>
  <si>
    <t xml:space="preserve">Run Date:</t>
  </si>
  <si>
    <t xml:space="preserve">Enron recapitalizing Sub-Units, and API at .30</t>
  </si>
  <si>
    <t xml:space="preserve">Enron recapitalizing Sub-Units, and API at .25</t>
  </si>
  <si>
    <t xml:space="preserve">DO NOT USE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</si>
</sst>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_(\$* #,##0.0_);_(\$* \(#,##0.0\);_(\$* \-??_);_(@_)"/>
    <numFmt numFmtId="167" formatCode="0%"/>
    <numFmt numFmtId="168" formatCode="0.00%"/>
    <numFmt numFmtId="169" formatCode="_(* #,##0.00_);_(* \(#,##0.00\);_(* \-??_);_(@_)"/>
    <numFmt numFmtId="170" formatCode="_(* #,##0_);_(* \(#,##0\);_(* \-??_);_(@_)"/>
    <numFmt numFmtId="171" formatCode="[$-409]m/d/yyyy"/>
    <numFmt numFmtId="172" formatCode="[$-409]m/d/yyyy\ h:m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10080</xdr:colOff>
      <xdr:row>32</xdr:row>
      <xdr:rowOff>76320</xdr:rowOff>
    </xdr:from>
    <xdr:to>
      <xdr:col>12</xdr:col>
      <xdr:colOff>433080</xdr:colOff>
      <xdr:row>32</xdr:row>
      <xdr:rowOff>76320</xdr:rowOff>
    </xdr:to>
    <xdr:sp>
      <xdr:nvSpPr>
        <xdr:cNvPr id="0" name="Line 1"/>
        <xdr:cNvSpPr/>
      </xdr:nvSpPr>
      <xdr:spPr>
        <a:xfrm>
          <a:off x="4691160" y="6010560"/>
          <a:ext cx="423000" cy="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10080</xdr:colOff>
      <xdr:row>18</xdr:row>
      <xdr:rowOff>75960</xdr:rowOff>
    </xdr:from>
    <xdr:to>
      <xdr:col>12</xdr:col>
      <xdr:colOff>433080</xdr:colOff>
      <xdr:row>18</xdr:row>
      <xdr:rowOff>75960</xdr:rowOff>
    </xdr:to>
    <xdr:sp>
      <xdr:nvSpPr>
        <xdr:cNvPr id="1" name="Line 2"/>
        <xdr:cNvSpPr/>
      </xdr:nvSpPr>
      <xdr:spPr>
        <a:xfrm>
          <a:off x="4691160" y="3552480"/>
          <a:ext cx="423000" cy="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442800</xdr:colOff>
      <xdr:row>18</xdr:row>
      <xdr:rowOff>86040</xdr:rowOff>
    </xdr:from>
    <xdr:to>
      <xdr:col>12</xdr:col>
      <xdr:colOff>443520</xdr:colOff>
      <xdr:row>32</xdr:row>
      <xdr:rowOff>66960</xdr:rowOff>
    </xdr:to>
    <xdr:sp>
      <xdr:nvSpPr>
        <xdr:cNvPr id="2" name="Line 3"/>
        <xdr:cNvSpPr/>
      </xdr:nvSpPr>
      <xdr:spPr>
        <a:xfrm>
          <a:off x="5123880" y="3562560"/>
          <a:ext cx="720" cy="243864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50040</xdr:colOff>
      <xdr:row>41</xdr:row>
      <xdr:rowOff>85680</xdr:rowOff>
    </xdr:from>
    <xdr:to>
      <xdr:col>12</xdr:col>
      <xdr:colOff>563400</xdr:colOff>
      <xdr:row>41</xdr:row>
      <xdr:rowOff>85680</xdr:rowOff>
    </xdr:to>
    <xdr:sp>
      <xdr:nvSpPr>
        <xdr:cNvPr id="3" name="Line 4"/>
        <xdr:cNvSpPr/>
      </xdr:nvSpPr>
      <xdr:spPr>
        <a:xfrm>
          <a:off x="4731120" y="7515360"/>
          <a:ext cx="513360" cy="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20520</xdr:colOff>
      <xdr:row>19</xdr:row>
      <xdr:rowOff>66600</xdr:rowOff>
    </xdr:from>
    <xdr:to>
      <xdr:col>13</xdr:col>
      <xdr:colOff>10080</xdr:colOff>
      <xdr:row>19</xdr:row>
      <xdr:rowOff>66600</xdr:rowOff>
    </xdr:to>
    <xdr:sp>
      <xdr:nvSpPr>
        <xdr:cNvPr id="4" name="Line 5"/>
        <xdr:cNvSpPr/>
      </xdr:nvSpPr>
      <xdr:spPr>
        <a:xfrm>
          <a:off x="4701600" y="3705120"/>
          <a:ext cx="552960" cy="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19</xdr:row>
      <xdr:rowOff>75960</xdr:rowOff>
    </xdr:from>
    <xdr:to>
      <xdr:col>13</xdr:col>
      <xdr:colOff>0</xdr:colOff>
      <xdr:row>41</xdr:row>
      <xdr:rowOff>76320</xdr:rowOff>
    </xdr:to>
    <xdr:sp>
      <xdr:nvSpPr>
        <xdr:cNvPr id="5" name="Line 6"/>
        <xdr:cNvSpPr/>
      </xdr:nvSpPr>
      <xdr:spPr>
        <a:xfrm>
          <a:off x="5244480" y="3714480"/>
          <a:ext cx="0" cy="379152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10080</xdr:colOff>
      <xdr:row>32</xdr:row>
      <xdr:rowOff>76320</xdr:rowOff>
    </xdr:from>
    <xdr:to>
      <xdr:col>12</xdr:col>
      <xdr:colOff>433080</xdr:colOff>
      <xdr:row>32</xdr:row>
      <xdr:rowOff>76320</xdr:rowOff>
    </xdr:to>
    <xdr:sp>
      <xdr:nvSpPr>
        <xdr:cNvPr id="6" name="Line 1"/>
        <xdr:cNvSpPr/>
      </xdr:nvSpPr>
      <xdr:spPr>
        <a:xfrm>
          <a:off x="4691160" y="6010560"/>
          <a:ext cx="423000" cy="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10080</xdr:colOff>
      <xdr:row>18</xdr:row>
      <xdr:rowOff>75960</xdr:rowOff>
    </xdr:from>
    <xdr:to>
      <xdr:col>12</xdr:col>
      <xdr:colOff>433080</xdr:colOff>
      <xdr:row>18</xdr:row>
      <xdr:rowOff>75960</xdr:rowOff>
    </xdr:to>
    <xdr:sp>
      <xdr:nvSpPr>
        <xdr:cNvPr id="7" name="Line 2"/>
        <xdr:cNvSpPr/>
      </xdr:nvSpPr>
      <xdr:spPr>
        <a:xfrm>
          <a:off x="4691160" y="3552480"/>
          <a:ext cx="423000" cy="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442800</xdr:colOff>
      <xdr:row>18</xdr:row>
      <xdr:rowOff>86040</xdr:rowOff>
    </xdr:from>
    <xdr:to>
      <xdr:col>12</xdr:col>
      <xdr:colOff>443520</xdr:colOff>
      <xdr:row>32</xdr:row>
      <xdr:rowOff>66960</xdr:rowOff>
    </xdr:to>
    <xdr:sp>
      <xdr:nvSpPr>
        <xdr:cNvPr id="8" name="Line 3"/>
        <xdr:cNvSpPr/>
      </xdr:nvSpPr>
      <xdr:spPr>
        <a:xfrm>
          <a:off x="5123880" y="3562560"/>
          <a:ext cx="720" cy="243864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50040</xdr:colOff>
      <xdr:row>41</xdr:row>
      <xdr:rowOff>85680</xdr:rowOff>
    </xdr:from>
    <xdr:to>
      <xdr:col>12</xdr:col>
      <xdr:colOff>563400</xdr:colOff>
      <xdr:row>41</xdr:row>
      <xdr:rowOff>85680</xdr:rowOff>
    </xdr:to>
    <xdr:sp>
      <xdr:nvSpPr>
        <xdr:cNvPr id="9" name="Line 7"/>
        <xdr:cNvSpPr/>
      </xdr:nvSpPr>
      <xdr:spPr>
        <a:xfrm>
          <a:off x="4731120" y="7515360"/>
          <a:ext cx="513360" cy="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20520</xdr:colOff>
      <xdr:row>19</xdr:row>
      <xdr:rowOff>66600</xdr:rowOff>
    </xdr:from>
    <xdr:to>
      <xdr:col>13</xdr:col>
      <xdr:colOff>10080</xdr:colOff>
      <xdr:row>19</xdr:row>
      <xdr:rowOff>66600</xdr:rowOff>
    </xdr:to>
    <xdr:sp>
      <xdr:nvSpPr>
        <xdr:cNvPr id="10" name="Line 8"/>
        <xdr:cNvSpPr/>
      </xdr:nvSpPr>
      <xdr:spPr>
        <a:xfrm>
          <a:off x="4701600" y="3705120"/>
          <a:ext cx="552960" cy="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19</xdr:row>
      <xdr:rowOff>75960</xdr:rowOff>
    </xdr:from>
    <xdr:to>
      <xdr:col>13</xdr:col>
      <xdr:colOff>0</xdr:colOff>
      <xdr:row>41</xdr:row>
      <xdr:rowOff>76320</xdr:rowOff>
    </xdr:to>
    <xdr:sp>
      <xdr:nvSpPr>
        <xdr:cNvPr id="11" name="Line 9"/>
        <xdr:cNvSpPr/>
      </xdr:nvSpPr>
      <xdr:spPr>
        <a:xfrm>
          <a:off x="5244480" y="3714480"/>
          <a:ext cx="0" cy="379152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10080</xdr:colOff>
      <xdr:row>32</xdr:row>
      <xdr:rowOff>76320</xdr:rowOff>
    </xdr:from>
    <xdr:to>
      <xdr:col>12</xdr:col>
      <xdr:colOff>433080</xdr:colOff>
      <xdr:row>32</xdr:row>
      <xdr:rowOff>76320</xdr:rowOff>
    </xdr:to>
    <xdr:sp>
      <xdr:nvSpPr>
        <xdr:cNvPr id="12" name="Line 1"/>
        <xdr:cNvSpPr/>
      </xdr:nvSpPr>
      <xdr:spPr>
        <a:xfrm>
          <a:off x="4691160" y="6010560"/>
          <a:ext cx="423000" cy="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10080</xdr:colOff>
      <xdr:row>18</xdr:row>
      <xdr:rowOff>75960</xdr:rowOff>
    </xdr:from>
    <xdr:to>
      <xdr:col>12</xdr:col>
      <xdr:colOff>433080</xdr:colOff>
      <xdr:row>18</xdr:row>
      <xdr:rowOff>75960</xdr:rowOff>
    </xdr:to>
    <xdr:sp>
      <xdr:nvSpPr>
        <xdr:cNvPr id="13" name="Line 2"/>
        <xdr:cNvSpPr/>
      </xdr:nvSpPr>
      <xdr:spPr>
        <a:xfrm>
          <a:off x="4691160" y="3552480"/>
          <a:ext cx="423000" cy="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442800</xdr:colOff>
      <xdr:row>18</xdr:row>
      <xdr:rowOff>86040</xdr:rowOff>
    </xdr:from>
    <xdr:to>
      <xdr:col>12</xdr:col>
      <xdr:colOff>443520</xdr:colOff>
      <xdr:row>32</xdr:row>
      <xdr:rowOff>66960</xdr:rowOff>
    </xdr:to>
    <xdr:sp>
      <xdr:nvSpPr>
        <xdr:cNvPr id="14" name="Line 3"/>
        <xdr:cNvSpPr/>
      </xdr:nvSpPr>
      <xdr:spPr>
        <a:xfrm>
          <a:off x="5123880" y="3562560"/>
          <a:ext cx="720" cy="243864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50040</xdr:colOff>
      <xdr:row>41</xdr:row>
      <xdr:rowOff>85680</xdr:rowOff>
    </xdr:from>
    <xdr:to>
      <xdr:col>12</xdr:col>
      <xdr:colOff>563400</xdr:colOff>
      <xdr:row>41</xdr:row>
      <xdr:rowOff>85680</xdr:rowOff>
    </xdr:to>
    <xdr:sp>
      <xdr:nvSpPr>
        <xdr:cNvPr id="15" name="Line 4"/>
        <xdr:cNvSpPr/>
      </xdr:nvSpPr>
      <xdr:spPr>
        <a:xfrm>
          <a:off x="4731120" y="7515360"/>
          <a:ext cx="513360" cy="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20520</xdr:colOff>
      <xdr:row>19</xdr:row>
      <xdr:rowOff>66600</xdr:rowOff>
    </xdr:from>
    <xdr:to>
      <xdr:col>13</xdr:col>
      <xdr:colOff>10080</xdr:colOff>
      <xdr:row>19</xdr:row>
      <xdr:rowOff>66600</xdr:rowOff>
    </xdr:to>
    <xdr:sp>
      <xdr:nvSpPr>
        <xdr:cNvPr id="16" name="Line 5"/>
        <xdr:cNvSpPr/>
      </xdr:nvSpPr>
      <xdr:spPr>
        <a:xfrm>
          <a:off x="4701600" y="3705120"/>
          <a:ext cx="552960" cy="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19</xdr:row>
      <xdr:rowOff>75960</xdr:rowOff>
    </xdr:from>
    <xdr:to>
      <xdr:col>13</xdr:col>
      <xdr:colOff>0</xdr:colOff>
      <xdr:row>41</xdr:row>
      <xdr:rowOff>76320</xdr:rowOff>
    </xdr:to>
    <xdr:sp>
      <xdr:nvSpPr>
        <xdr:cNvPr id="17" name="Line 6"/>
        <xdr:cNvSpPr/>
      </xdr:nvSpPr>
      <xdr:spPr>
        <a:xfrm>
          <a:off x="5244480" y="3714480"/>
          <a:ext cx="0" cy="379152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10080</xdr:colOff>
      <xdr:row>32</xdr:row>
      <xdr:rowOff>76320</xdr:rowOff>
    </xdr:from>
    <xdr:to>
      <xdr:col>12</xdr:col>
      <xdr:colOff>433080</xdr:colOff>
      <xdr:row>32</xdr:row>
      <xdr:rowOff>76320</xdr:rowOff>
    </xdr:to>
    <xdr:sp>
      <xdr:nvSpPr>
        <xdr:cNvPr id="18" name="Line 1"/>
        <xdr:cNvSpPr/>
      </xdr:nvSpPr>
      <xdr:spPr>
        <a:xfrm>
          <a:off x="4691160" y="6143760"/>
          <a:ext cx="423000" cy="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10080</xdr:colOff>
      <xdr:row>18</xdr:row>
      <xdr:rowOff>75960</xdr:rowOff>
    </xdr:from>
    <xdr:to>
      <xdr:col>12</xdr:col>
      <xdr:colOff>433080</xdr:colOff>
      <xdr:row>18</xdr:row>
      <xdr:rowOff>75960</xdr:rowOff>
    </xdr:to>
    <xdr:sp>
      <xdr:nvSpPr>
        <xdr:cNvPr id="19" name="Line 2"/>
        <xdr:cNvSpPr/>
      </xdr:nvSpPr>
      <xdr:spPr>
        <a:xfrm>
          <a:off x="4691160" y="3686040"/>
          <a:ext cx="423000" cy="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442800</xdr:colOff>
      <xdr:row>18</xdr:row>
      <xdr:rowOff>86040</xdr:rowOff>
    </xdr:from>
    <xdr:to>
      <xdr:col>12</xdr:col>
      <xdr:colOff>443520</xdr:colOff>
      <xdr:row>32</xdr:row>
      <xdr:rowOff>66960</xdr:rowOff>
    </xdr:to>
    <xdr:sp>
      <xdr:nvSpPr>
        <xdr:cNvPr id="20" name="Line 3"/>
        <xdr:cNvSpPr/>
      </xdr:nvSpPr>
      <xdr:spPr>
        <a:xfrm>
          <a:off x="5123880" y="3696120"/>
          <a:ext cx="720" cy="243828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50040</xdr:colOff>
      <xdr:row>41</xdr:row>
      <xdr:rowOff>85680</xdr:rowOff>
    </xdr:from>
    <xdr:to>
      <xdr:col>12</xdr:col>
      <xdr:colOff>563400</xdr:colOff>
      <xdr:row>41</xdr:row>
      <xdr:rowOff>85680</xdr:rowOff>
    </xdr:to>
    <xdr:sp>
      <xdr:nvSpPr>
        <xdr:cNvPr id="21" name="Line 4"/>
        <xdr:cNvSpPr/>
      </xdr:nvSpPr>
      <xdr:spPr>
        <a:xfrm>
          <a:off x="4731120" y="7648560"/>
          <a:ext cx="513360" cy="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20520</xdr:colOff>
      <xdr:row>19</xdr:row>
      <xdr:rowOff>66240</xdr:rowOff>
    </xdr:from>
    <xdr:to>
      <xdr:col>13</xdr:col>
      <xdr:colOff>10080</xdr:colOff>
      <xdr:row>19</xdr:row>
      <xdr:rowOff>66240</xdr:rowOff>
    </xdr:to>
    <xdr:sp>
      <xdr:nvSpPr>
        <xdr:cNvPr id="22" name="Line 5"/>
        <xdr:cNvSpPr/>
      </xdr:nvSpPr>
      <xdr:spPr>
        <a:xfrm>
          <a:off x="4701600" y="3838320"/>
          <a:ext cx="552960" cy="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19</xdr:row>
      <xdr:rowOff>75600</xdr:rowOff>
    </xdr:from>
    <xdr:to>
      <xdr:col>13</xdr:col>
      <xdr:colOff>0</xdr:colOff>
      <xdr:row>41</xdr:row>
      <xdr:rowOff>76320</xdr:rowOff>
    </xdr:to>
    <xdr:sp>
      <xdr:nvSpPr>
        <xdr:cNvPr id="23" name="Line 6"/>
        <xdr:cNvSpPr/>
      </xdr:nvSpPr>
      <xdr:spPr>
        <a:xfrm>
          <a:off x="5244480" y="3847680"/>
          <a:ext cx="0" cy="3791520"/>
        </a:xfrm>
        <a:prstGeom prst="line">
          <a:avLst/>
        </a:prstGeom>
        <a:ln cap="rnd" w="9360">
          <a:solidFill>
            <a:srgbClr val="000000"/>
          </a:solidFill>
          <a:custDash>
            <a:ds d="100000" sp="1000"/>
          </a:custDash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.7"/>
    <col collapsed="false" customWidth="true" hidden="false" outlineLevel="0" max="6" min="3" style="0" width="1.56"/>
    <col collapsed="false" customWidth="true" hidden="false" outlineLevel="0" max="9" min="9" style="0" width="18.56"/>
    <col collapsed="false" customWidth="true" hidden="false" outlineLevel="0" max="10" min="10" style="0" width="1.7"/>
    <col collapsed="false" customWidth="true" hidden="false" outlineLevel="0" max="11" min="11" style="1" width="15.7"/>
    <col collapsed="false" customWidth="true" hidden="false" outlineLevel="0" max="12" min="12" style="0" width="1.7"/>
    <col collapsed="false" customWidth="true" hidden="false" outlineLevel="0" max="13" min="13" style="0" width="7.99"/>
    <col collapsed="false" customWidth="true" hidden="false" outlineLevel="0" max="14" min="14" style="0" width="1.7"/>
    <col collapsed="false" customWidth="true" hidden="true" outlineLevel="0" max="15" min="15" style="0" width="15.99"/>
    <col collapsed="false" customWidth="true" hidden="false" outlineLevel="0" max="16" min="16" style="1" width="15.7"/>
    <col collapsed="false" customWidth="true" hidden="false" outlineLevel="0" max="18" min="18" style="1" width="15.7"/>
  </cols>
  <sheetData>
    <row r="1" customFormat="false" ht="18" hidden="false" customHeight="false" outlineLevel="0" collapsed="false">
      <c r="A1" s="2" t="s">
        <v>0</v>
      </c>
    </row>
    <row r="2" customFormat="false" ht="18" hidden="false" customHeight="false" outlineLevel="0" collapsed="false">
      <c r="A2" s="2" t="s">
        <v>1</v>
      </c>
    </row>
    <row r="3" customFormat="false" ht="18" hidden="false" customHeight="false" outlineLevel="0" collapsed="false">
      <c r="A3" s="2" t="s">
        <v>2</v>
      </c>
    </row>
    <row r="5" customFormat="false" ht="15.75" hidden="false" customHeight="false" outlineLevel="0" collapsed="false">
      <c r="A5" s="3" t="s">
        <v>3</v>
      </c>
      <c r="B5" s="4"/>
      <c r="C5" s="4"/>
      <c r="D5" s="4"/>
      <c r="E5" s="4"/>
      <c r="F5" s="4"/>
      <c r="G5" s="4"/>
    </row>
    <row r="6" customFormat="false" ht="12.75" hidden="false" customHeight="false" outlineLevel="0" collapsed="false">
      <c r="K6" s="5" t="s">
        <v>4</v>
      </c>
      <c r="L6" s="6"/>
      <c r="O6" s="7" t="s">
        <v>4</v>
      </c>
      <c r="P6" s="5" t="s">
        <v>5</v>
      </c>
      <c r="R6" s="5"/>
    </row>
    <row r="7" customFormat="false" ht="51" hidden="false" customHeight="false" outlineLevel="0" collapsed="false">
      <c r="K7" s="8" t="s">
        <v>6</v>
      </c>
      <c r="L7" s="9"/>
      <c r="O7" s="10" t="s">
        <v>7</v>
      </c>
      <c r="P7" s="8" t="s">
        <v>8</v>
      </c>
      <c r="R7" s="8" t="s">
        <v>9</v>
      </c>
    </row>
    <row r="8" customFormat="false" ht="15.75" hidden="false" customHeight="true" outlineLevel="0" collapsed="false">
      <c r="A8" s="9" t="s">
        <v>10</v>
      </c>
      <c r="O8" s="11"/>
    </row>
    <row r="9" customFormat="false" ht="6" hidden="false" customHeight="true" outlineLevel="0" collapsed="false">
      <c r="A9" s="9"/>
      <c r="O9" s="11"/>
    </row>
    <row r="10" customFormat="false" ht="15.75" hidden="false" customHeight="false" outlineLevel="0" collapsed="false">
      <c r="B10" s="12" t="s">
        <v>11</v>
      </c>
      <c r="C10" s="12"/>
      <c r="D10" s="12"/>
      <c r="E10" s="12"/>
      <c r="F10" s="12"/>
      <c r="G10" s="12"/>
      <c r="H10" s="12"/>
      <c r="I10" s="12"/>
      <c r="J10" s="12"/>
      <c r="K10" s="13" t="n">
        <f aca="false">+K52/1000000</f>
        <v>41.5275</v>
      </c>
      <c r="L10" s="12"/>
      <c r="O10" s="14" t="n">
        <v>33.4</v>
      </c>
      <c r="P10" s="13" t="n">
        <f aca="false">+P50/1000000</f>
        <v>3.26137455</v>
      </c>
      <c r="R10" s="13" t="n">
        <f aca="false">+P10+K10</f>
        <v>44.78887455</v>
      </c>
    </row>
    <row r="11" customFormat="false" ht="7.5" hidden="false" customHeight="true" outlineLevel="0" collapsed="false">
      <c r="O11" s="11"/>
    </row>
    <row r="12" customFormat="false" ht="12.75" hidden="false" customHeight="false" outlineLevel="0" collapsed="false">
      <c r="C12" s="0" t="s">
        <v>12</v>
      </c>
      <c r="K12" s="1" t="n">
        <f aca="false">38.16-7.3</f>
        <v>30.86</v>
      </c>
      <c r="O12" s="11" t="n">
        <v>38.3</v>
      </c>
      <c r="P12" s="1" t="n">
        <v>9.32</v>
      </c>
      <c r="R12" s="15" t="n">
        <f aca="false">+P12+K12</f>
        <v>40.18</v>
      </c>
    </row>
    <row r="13" customFormat="false" ht="6" hidden="false" customHeight="true" outlineLevel="0" collapsed="false">
      <c r="K13" s="16"/>
      <c r="O13" s="11"/>
      <c r="P13" s="16"/>
      <c r="R13" s="16"/>
    </row>
    <row r="14" customFormat="false" ht="15.75" hidden="false" customHeight="false" outlineLevel="0" collapsed="false">
      <c r="B14" s="12" t="s">
        <v>13</v>
      </c>
      <c r="C14" s="12"/>
      <c r="D14" s="12"/>
      <c r="E14" s="12"/>
      <c r="F14" s="12"/>
      <c r="G14" s="12"/>
      <c r="H14" s="12"/>
      <c r="I14" s="12"/>
      <c r="J14" s="12"/>
      <c r="K14" s="17" t="n">
        <f aca="false">+K12</f>
        <v>30.86</v>
      </c>
      <c r="L14" s="12"/>
      <c r="O14" s="18" t="n">
        <f aca="false">SUM(O12:O13)</f>
        <v>38.3</v>
      </c>
      <c r="P14" s="17" t="n">
        <f aca="false">SUM(P12:P13)</f>
        <v>9.32</v>
      </c>
      <c r="R14" s="17" t="n">
        <f aca="false">SUM(R12:R13)</f>
        <v>40.18</v>
      </c>
    </row>
    <row r="15" customFormat="false" ht="3.75" hidden="false" customHeight="true" outlineLevel="0" collapsed="false">
      <c r="O15" s="11"/>
    </row>
    <row r="16" customFormat="false" ht="15.75" hidden="false" customHeight="false" outlineLevel="0" collapsed="false">
      <c r="A16" s="12"/>
      <c r="B16" s="12"/>
      <c r="C16" s="12"/>
      <c r="D16" s="12" t="s">
        <v>14</v>
      </c>
      <c r="E16" s="12"/>
      <c r="F16" s="12"/>
      <c r="G16" s="12"/>
      <c r="H16" s="12"/>
      <c r="I16" s="12"/>
      <c r="J16" s="12"/>
      <c r="K16" s="17" t="n">
        <f aca="false">+K10-K14</f>
        <v>10.6675</v>
      </c>
      <c r="L16" s="12"/>
      <c r="M16" s="12"/>
      <c r="N16" s="12"/>
      <c r="O16" s="18" t="n">
        <f aca="false">+O10-O14</f>
        <v>-4.9</v>
      </c>
      <c r="P16" s="17" t="n">
        <f aca="false">+P10-P14</f>
        <v>-6.05862545</v>
      </c>
      <c r="Q16" s="12"/>
      <c r="R16" s="17" t="n">
        <f aca="false">+R10-R14</f>
        <v>4.60887455000001</v>
      </c>
    </row>
    <row r="17" customFormat="false" ht="12.75" hidden="false" customHeight="false" outlineLevel="0" collapsed="false">
      <c r="O17" s="11"/>
    </row>
    <row r="18" customFormat="false" ht="15.75" hidden="false" customHeight="false" outlineLevel="0" collapsed="false">
      <c r="B18" s="12" t="s">
        <v>15</v>
      </c>
      <c r="O18" s="11"/>
    </row>
    <row r="19" customFormat="false" ht="12.75" hidden="false" customHeight="false" outlineLevel="0" collapsed="false">
      <c r="E19" s="0" t="s">
        <v>16</v>
      </c>
      <c r="K19" s="1" t="n">
        <f aca="false">+K33</f>
        <v>18.3179325</v>
      </c>
      <c r="O19" s="11" t="n">
        <f aca="false">+O33</f>
        <v>12.1028</v>
      </c>
      <c r="P19" s="1" t="n">
        <f aca="false">+P33</f>
        <v>-2.32045354735</v>
      </c>
      <c r="R19" s="15" t="n">
        <f aca="false">+P19+K19</f>
        <v>15.99747895265</v>
      </c>
    </row>
    <row r="20" customFormat="false" ht="12.75" hidden="false" customHeight="false" outlineLevel="0" collapsed="false">
      <c r="E20" s="0" t="s">
        <v>17</v>
      </c>
      <c r="K20" s="16" t="n">
        <f aca="false">+K42</f>
        <v>-11.9</v>
      </c>
      <c r="O20" s="19" t="n">
        <f aca="false">+O42</f>
        <v>-8.5731</v>
      </c>
      <c r="P20" s="16" t="n">
        <f aca="false">+P42</f>
        <v>0</v>
      </c>
      <c r="R20" s="20" t="n">
        <f aca="false">+R42</f>
        <v>-11.9</v>
      </c>
    </row>
    <row r="21" customFormat="false" ht="12.75" hidden="false" customHeight="false" outlineLevel="0" collapsed="false">
      <c r="G21" s="9" t="s">
        <v>18</v>
      </c>
      <c r="K21" s="1" t="n">
        <f aca="false">SUM(K19:K20)</f>
        <v>6.4179325</v>
      </c>
      <c r="O21" s="11" t="n">
        <f aca="false">SUM(O19:O20)</f>
        <v>3.5297</v>
      </c>
      <c r="P21" s="1" t="n">
        <f aca="false">SUM(P19:P20)</f>
        <v>-2.32045354735</v>
      </c>
      <c r="R21" s="1" t="n">
        <f aca="false">SUM(R19:R20)</f>
        <v>4.09747895265</v>
      </c>
    </row>
    <row r="22" customFormat="false" ht="12.75" hidden="false" customHeight="false" outlineLevel="0" collapsed="false">
      <c r="O22" s="11"/>
    </row>
    <row r="23" customFormat="false" ht="16.5" hidden="false" customHeight="false" outlineLevel="0" collapsed="false">
      <c r="G23" s="12" t="s">
        <v>19</v>
      </c>
      <c r="H23" s="12"/>
      <c r="I23" s="12"/>
      <c r="J23" s="12"/>
      <c r="K23" s="21" t="n">
        <f aca="false">+K16-K21</f>
        <v>4.24956750000001</v>
      </c>
      <c r="L23" s="12"/>
      <c r="O23" s="22" t="n">
        <f aca="false">+O16-O21</f>
        <v>-8.4297</v>
      </c>
      <c r="P23" s="21" t="n">
        <f aca="false">+P16-P21</f>
        <v>-3.73817190265</v>
      </c>
      <c r="R23" s="21" t="n">
        <f aca="false">+R16-R21</f>
        <v>0.51139559735001</v>
      </c>
    </row>
    <row r="24" customFormat="false" ht="16.5" hidden="false" customHeight="false" outlineLevel="0" collapsed="false">
      <c r="G24" s="12"/>
      <c r="H24" s="12"/>
      <c r="I24" s="12"/>
      <c r="J24" s="12"/>
      <c r="K24" s="17"/>
      <c r="L24" s="12"/>
      <c r="O24" s="18"/>
      <c r="P24" s="17"/>
      <c r="R24" s="17"/>
    </row>
    <row r="25" customFormat="false" ht="16.5" hidden="false" customHeight="false" outlineLevel="0" collapsed="false">
      <c r="G25" s="12" t="s">
        <v>20</v>
      </c>
      <c r="H25" s="12"/>
      <c r="I25" s="12"/>
      <c r="J25" s="23"/>
      <c r="K25" s="24" t="n">
        <f aca="false">+K21/K16</f>
        <v>0.601634169205531</v>
      </c>
      <c r="L25" s="23"/>
      <c r="O25" s="24" t="n">
        <f aca="false">+O21/O16</f>
        <v>-0.720346938775511</v>
      </c>
      <c r="P25" s="24" t="n">
        <f aca="false">+P21/P16</f>
        <v>0.383</v>
      </c>
      <c r="R25" s="24" t="n">
        <f aca="false">+R21/R16</f>
        <v>0.889041111490004</v>
      </c>
    </row>
    <row r="26" customFormat="false" ht="16.5" hidden="false" customHeight="false" outlineLevel="0" collapsed="false">
      <c r="G26" s="12"/>
      <c r="H26" s="12"/>
      <c r="I26" s="12"/>
      <c r="J26" s="12"/>
      <c r="K26" s="17"/>
      <c r="L26" s="12"/>
      <c r="O26" s="18"/>
      <c r="P26" s="17"/>
      <c r="R26" s="17"/>
    </row>
    <row r="27" customFormat="false" ht="12.75" hidden="false" customHeight="false" outlineLevel="0" collapsed="false">
      <c r="A27" s="9" t="s">
        <v>21</v>
      </c>
      <c r="O27" s="11"/>
    </row>
    <row r="28" customFormat="false" ht="12.75" hidden="false" customHeight="false" outlineLevel="0" collapsed="false">
      <c r="B28" s="0" t="s">
        <v>11</v>
      </c>
      <c r="K28" s="1" t="n">
        <f aca="false">+K10</f>
        <v>41.5275</v>
      </c>
      <c r="O28" s="11" t="n">
        <f aca="false">+O10</f>
        <v>33.4</v>
      </c>
      <c r="P28" s="1" t="n">
        <f aca="false">+P10</f>
        <v>3.26137455</v>
      </c>
      <c r="R28" s="1" t="n">
        <f aca="false">+R10</f>
        <v>44.78887455</v>
      </c>
    </row>
    <row r="29" customFormat="false" ht="12.75" hidden="false" customHeight="false" outlineLevel="0" collapsed="false">
      <c r="B29" s="0" t="s">
        <v>22</v>
      </c>
      <c r="K29" s="1" t="n">
        <v>-6.3</v>
      </c>
      <c r="O29" s="11" t="n">
        <v>1.8</v>
      </c>
      <c r="P29" s="1" t="n">
        <f aca="false">+P14</f>
        <v>9.32</v>
      </c>
      <c r="R29" s="1" t="n">
        <f aca="false">+P29+K29</f>
        <v>3.02</v>
      </c>
    </row>
    <row r="30" customFormat="false" ht="12.75" hidden="false" customHeight="false" outlineLevel="0" collapsed="false">
      <c r="B30" s="0" t="s">
        <v>23</v>
      </c>
      <c r="K30" s="16" t="n">
        <v>0</v>
      </c>
      <c r="O30" s="19" t="n">
        <v>0</v>
      </c>
      <c r="P30" s="16" t="n">
        <v>0</v>
      </c>
      <c r="R30" s="16" t="n">
        <v>0</v>
      </c>
    </row>
    <row r="31" customFormat="false" ht="12.75" hidden="false" customHeight="false" outlineLevel="0" collapsed="false">
      <c r="F31" s="0" t="s">
        <v>24</v>
      </c>
      <c r="K31" s="1" t="n">
        <f aca="false">+K28-K29+K30</f>
        <v>47.8275</v>
      </c>
      <c r="O31" s="11" t="n">
        <f aca="false">+O28-O29+O30</f>
        <v>31.6</v>
      </c>
      <c r="P31" s="1" t="n">
        <f aca="false">+P28-P29+P30</f>
        <v>-6.05862545</v>
      </c>
      <c r="R31" s="1" t="n">
        <f aca="false">+R28-R29+R30</f>
        <v>41.76887455</v>
      </c>
    </row>
    <row r="32" customFormat="false" ht="12.75" hidden="false" customHeight="false" outlineLevel="0" collapsed="false">
      <c r="G32" s="0" t="s">
        <v>25</v>
      </c>
      <c r="K32" s="25" t="n">
        <v>0.383</v>
      </c>
      <c r="L32" s="26"/>
      <c r="M32" s="26"/>
      <c r="N32" s="26"/>
      <c r="O32" s="25" t="n">
        <v>0.383</v>
      </c>
      <c r="P32" s="25" t="n">
        <v>0.383</v>
      </c>
      <c r="Q32" s="26"/>
      <c r="R32" s="25" t="n">
        <v>0.383</v>
      </c>
    </row>
    <row r="33" customFormat="false" ht="13.5" hidden="false" customHeight="false" outlineLevel="0" collapsed="false">
      <c r="G33" s="9" t="s">
        <v>26</v>
      </c>
      <c r="K33" s="27" t="n">
        <f aca="false">+K31*K32</f>
        <v>18.3179325</v>
      </c>
      <c r="O33" s="28" t="n">
        <f aca="false">+O31*O32</f>
        <v>12.1028</v>
      </c>
      <c r="P33" s="27" t="n">
        <f aca="false">+P31*P32</f>
        <v>-2.32045354735</v>
      </c>
      <c r="R33" s="27" t="n">
        <f aca="false">+R31*R32</f>
        <v>15.99747895265</v>
      </c>
    </row>
    <row r="34" customFormat="false" ht="13.5" hidden="false" customHeight="false" outlineLevel="0" collapsed="false">
      <c r="O34" s="11"/>
    </row>
    <row r="35" customFormat="false" ht="12.75" hidden="false" customHeight="false" outlineLevel="0" collapsed="false">
      <c r="A35" s="9" t="s">
        <v>27</v>
      </c>
      <c r="O35" s="11"/>
    </row>
    <row r="36" customFormat="false" ht="12.75" hidden="false" customHeight="false" outlineLevel="0" collapsed="false">
      <c r="E36" s="0" t="s">
        <v>28</v>
      </c>
      <c r="J36" s="29"/>
      <c r="K36" s="30" t="n">
        <f aca="false">+K29</f>
        <v>-6.3</v>
      </c>
      <c r="L36" s="29"/>
      <c r="O36" s="31" t="n">
        <v>1.8</v>
      </c>
      <c r="P36" s="30" t="n">
        <f aca="false">+P29</f>
        <v>9.32</v>
      </c>
      <c r="R36" s="30" t="n">
        <f aca="false">+P36+K36</f>
        <v>3.02</v>
      </c>
    </row>
    <row r="37" customFormat="false" ht="12.75" hidden="false" customHeight="false" outlineLevel="0" collapsed="false">
      <c r="E37" s="0" t="s">
        <v>29</v>
      </c>
      <c r="J37" s="29"/>
      <c r="K37" s="32" t="n">
        <f aca="false">+K12</f>
        <v>30.86</v>
      </c>
      <c r="L37" s="29"/>
      <c r="O37" s="33" t="n">
        <v>33.9</v>
      </c>
      <c r="P37" s="32" t="n">
        <f aca="false">+P12</f>
        <v>9.32</v>
      </c>
      <c r="R37" s="32" t="n">
        <f aca="false">+P37+K37</f>
        <v>40.18</v>
      </c>
    </row>
    <row r="38" customFormat="false" ht="12.75" hidden="false" customHeight="false" outlineLevel="0" collapsed="false">
      <c r="F38" s="0" t="s">
        <v>30</v>
      </c>
      <c r="J38" s="29"/>
      <c r="K38" s="1" t="n">
        <f aca="false">+K37-K36</f>
        <v>37.16</v>
      </c>
      <c r="L38" s="29"/>
      <c r="O38" s="11" t="n">
        <f aca="false">SUM(O36:O37)</f>
        <v>35.7</v>
      </c>
      <c r="P38" s="1" t="n">
        <f aca="false">+P37-P36</f>
        <v>0</v>
      </c>
      <c r="R38" s="1" t="n">
        <f aca="false">+R37-R36</f>
        <v>37.16</v>
      </c>
    </row>
    <row r="39" customFormat="false" ht="12.75" hidden="false" customHeight="false" outlineLevel="0" collapsed="false">
      <c r="F39" s="0" t="s">
        <v>25</v>
      </c>
      <c r="J39" s="29"/>
      <c r="K39" s="25" t="n">
        <v>0.383</v>
      </c>
      <c r="L39" s="26"/>
      <c r="M39" s="26"/>
      <c r="N39" s="26"/>
      <c r="O39" s="25" t="n">
        <v>0.383</v>
      </c>
      <c r="P39" s="25" t="n">
        <v>0.383</v>
      </c>
      <c r="Q39" s="26"/>
      <c r="R39" s="25" t="n">
        <v>0.383</v>
      </c>
    </row>
    <row r="40" customFormat="false" ht="13.5" hidden="false" customHeight="false" outlineLevel="0" collapsed="false">
      <c r="G40" s="0" t="s">
        <v>31</v>
      </c>
      <c r="J40" s="34"/>
      <c r="K40" s="27" t="n">
        <f aca="false">+K38*-K39</f>
        <v>-14.23228</v>
      </c>
      <c r="L40" s="34"/>
      <c r="O40" s="11" t="n">
        <f aca="false">+O38*-O39</f>
        <v>-13.6731</v>
      </c>
      <c r="P40" s="27" t="n">
        <f aca="false">+P38*-P39</f>
        <v>-0</v>
      </c>
      <c r="R40" s="27" t="n">
        <f aca="false">+R38*-R39</f>
        <v>-14.23228</v>
      </c>
    </row>
    <row r="41" customFormat="false" ht="13.5" hidden="false" customHeight="false" outlineLevel="0" collapsed="false">
      <c r="J41" s="34"/>
      <c r="K41" s="35"/>
      <c r="L41" s="34"/>
      <c r="O41" s="36" t="n">
        <v>5.1</v>
      </c>
      <c r="P41" s="35"/>
      <c r="R41" s="35"/>
    </row>
    <row r="42" customFormat="false" ht="13.5" hidden="false" customHeight="false" outlineLevel="0" collapsed="false">
      <c r="G42" s="9" t="s">
        <v>32</v>
      </c>
      <c r="J42" s="34"/>
      <c r="K42" s="37" t="n">
        <v>-11.9</v>
      </c>
      <c r="L42" s="34"/>
      <c r="O42" s="38" t="n">
        <f aca="false">SUM(O40:O41)</f>
        <v>-8.5731</v>
      </c>
      <c r="P42" s="37" t="n">
        <f aca="false">SUM(P40:P41)</f>
        <v>0</v>
      </c>
      <c r="R42" s="37" t="n">
        <f aca="false">+P42+K42</f>
        <v>-11.9</v>
      </c>
    </row>
    <row r="43" customFormat="false" ht="13.5" hidden="false" customHeight="false" outlineLevel="0" collapsed="false">
      <c r="B43" s="39"/>
      <c r="C43" s="39"/>
      <c r="D43" s="39"/>
      <c r="E43" s="39"/>
      <c r="F43" s="39"/>
      <c r="G43" s="39"/>
      <c r="H43" s="39"/>
      <c r="I43" s="39"/>
      <c r="J43" s="34"/>
      <c r="L43" s="34"/>
      <c r="O43" s="11"/>
    </row>
    <row r="44" customFormat="false" ht="18" hidden="false" customHeight="false" outlineLevel="0" collapsed="false">
      <c r="B44" s="40" t="s">
        <v>33</v>
      </c>
      <c r="C44" s="41"/>
      <c r="D44" s="41"/>
      <c r="E44" s="41"/>
      <c r="F44" s="41"/>
      <c r="G44" s="41"/>
      <c r="H44" s="41"/>
      <c r="I44" s="41"/>
      <c r="J44" s="41"/>
      <c r="K44" s="42"/>
      <c r="L44" s="41"/>
      <c r="M44" s="43"/>
      <c r="N44" s="43"/>
      <c r="O44" s="43"/>
      <c r="P44" s="42"/>
      <c r="Q44" s="44"/>
      <c r="R44" s="45"/>
    </row>
    <row r="46" customFormat="false" ht="12.75" hidden="false" customHeight="false" outlineLevel="0" collapsed="false">
      <c r="G46" s="0" t="s">
        <v>34</v>
      </c>
      <c r="K46" s="46" t="n">
        <v>7000000</v>
      </c>
    </row>
    <row r="47" customFormat="false" ht="12.75" hidden="false" customHeight="false" outlineLevel="0" collapsed="false">
      <c r="G47" s="0" t="s">
        <v>35</v>
      </c>
      <c r="P47" s="1" t="n">
        <v>9318213</v>
      </c>
    </row>
    <row r="48" customFormat="false" ht="12.75" hidden="false" customHeight="false" outlineLevel="0" collapsed="false">
      <c r="G48" s="0" t="s">
        <v>36</v>
      </c>
      <c r="K48" s="47" t="n">
        <v>0.35</v>
      </c>
      <c r="P48" s="47" t="n">
        <v>0.35</v>
      </c>
    </row>
    <row r="50" customFormat="false" ht="13.5" hidden="false" customHeight="false" outlineLevel="0" collapsed="false">
      <c r="G50" s="0" t="s">
        <v>37</v>
      </c>
      <c r="K50" s="46" t="n">
        <f aca="false">+K46*K48</f>
        <v>2450000</v>
      </c>
      <c r="P50" s="48" t="n">
        <f aca="false">+P47*P48</f>
        <v>3261374.55</v>
      </c>
    </row>
    <row r="51" customFormat="false" ht="13.5" hidden="false" customHeight="false" outlineLevel="0" collapsed="false">
      <c r="G51" s="0" t="s">
        <v>38</v>
      </c>
      <c r="K51" s="16" t="n">
        <v>16.95</v>
      </c>
      <c r="P51" s="49"/>
    </row>
    <row r="52" customFormat="false" ht="13.5" hidden="false" customHeight="false" outlineLevel="0" collapsed="false">
      <c r="K52" s="27" t="n">
        <f aca="false">+K50*K51</f>
        <v>41527500</v>
      </c>
    </row>
    <row r="53" customFormat="false" ht="13.5" hidden="false" customHeight="false" outlineLevel="0" collapsed="false">
      <c r="I53" s="9"/>
    </row>
    <row r="54" customFormat="false" ht="12.75" hidden="false" customHeight="false" outlineLevel="0" collapsed="false">
      <c r="D54" s="0" t="s">
        <v>39</v>
      </c>
      <c r="I54" s="50" t="s">
        <v>40</v>
      </c>
    </row>
    <row r="55" customFormat="false" ht="12.75" hidden="false" customHeight="false" outlineLevel="0" collapsed="false">
      <c r="D55" s="0" t="s">
        <v>41</v>
      </c>
      <c r="I55" s="51" t="n">
        <v>37019</v>
      </c>
    </row>
    <row r="56" customFormat="false" ht="12.75" hidden="false" customHeight="false" outlineLevel="0" collapsed="false">
      <c r="D56" s="0" t="s">
        <v>42</v>
      </c>
      <c r="I56" s="50" t="str">
        <f aca="true">CELL("filename")</f>
        <v>'file:///mnt/12tb/@roms/datasets/enron/EDRM Enron Email Data Set v2 XML/filtered-attachments/xls/EOTT_Summary_subunits.xls'#$Sell Ratio .35</v>
      </c>
    </row>
    <row r="57" customFormat="false" ht="12.75" hidden="false" customHeight="false" outlineLevel="0" collapsed="false">
      <c r="D57" s="0" t="s">
        <v>43</v>
      </c>
      <c r="I57" s="52" t="n">
        <f aca="true">NOW()</f>
        <v>45926.8983558664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K12" activeCellId="0" sqref="K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.7"/>
    <col collapsed="false" customWidth="true" hidden="false" outlineLevel="0" max="6" min="3" style="0" width="1.56"/>
    <col collapsed="false" customWidth="true" hidden="false" outlineLevel="0" max="9" min="9" style="0" width="18.56"/>
    <col collapsed="false" customWidth="true" hidden="false" outlineLevel="0" max="10" min="10" style="0" width="1.7"/>
    <col collapsed="false" customWidth="true" hidden="false" outlineLevel="0" max="11" min="11" style="1" width="15.7"/>
    <col collapsed="false" customWidth="true" hidden="false" outlineLevel="0" max="12" min="12" style="0" width="1.7"/>
    <col collapsed="false" customWidth="true" hidden="false" outlineLevel="0" max="13" min="13" style="0" width="7.99"/>
    <col collapsed="false" customWidth="true" hidden="false" outlineLevel="0" max="14" min="14" style="0" width="1.7"/>
    <col collapsed="false" customWidth="true" hidden="true" outlineLevel="0" max="15" min="15" style="0" width="15.99"/>
    <col collapsed="false" customWidth="true" hidden="false" outlineLevel="0" max="16" min="16" style="1" width="15.7"/>
    <col collapsed="false" customWidth="true" hidden="false" outlineLevel="0" max="18" min="18" style="1" width="15.7"/>
  </cols>
  <sheetData>
    <row r="1" customFormat="false" ht="18" hidden="false" customHeight="false" outlineLevel="0" collapsed="false">
      <c r="A1" s="2" t="s">
        <v>0</v>
      </c>
    </row>
    <row r="2" customFormat="false" ht="18" hidden="false" customHeight="false" outlineLevel="0" collapsed="false">
      <c r="A2" s="2" t="s">
        <v>44</v>
      </c>
    </row>
    <row r="3" customFormat="false" ht="18" hidden="false" customHeight="false" outlineLevel="0" collapsed="false">
      <c r="A3" s="2" t="s">
        <v>2</v>
      </c>
    </row>
    <row r="5" customFormat="false" ht="15.75" hidden="false" customHeight="false" outlineLevel="0" collapsed="false">
      <c r="A5" s="3" t="s">
        <v>3</v>
      </c>
      <c r="B5" s="4"/>
      <c r="C5" s="4"/>
      <c r="D5" s="4"/>
      <c r="E5" s="4"/>
      <c r="F5" s="4"/>
      <c r="G5" s="4"/>
    </row>
    <row r="6" customFormat="false" ht="12.75" hidden="false" customHeight="false" outlineLevel="0" collapsed="false">
      <c r="K6" s="5" t="s">
        <v>4</v>
      </c>
      <c r="L6" s="6"/>
      <c r="O6" s="7" t="s">
        <v>4</v>
      </c>
      <c r="P6" s="5" t="s">
        <v>5</v>
      </c>
      <c r="R6" s="5"/>
    </row>
    <row r="7" customFormat="false" ht="51" hidden="false" customHeight="false" outlineLevel="0" collapsed="false">
      <c r="K7" s="8" t="s">
        <v>6</v>
      </c>
      <c r="L7" s="9"/>
      <c r="O7" s="10" t="s">
        <v>7</v>
      </c>
      <c r="P7" s="8" t="s">
        <v>8</v>
      </c>
      <c r="R7" s="8" t="s">
        <v>9</v>
      </c>
    </row>
    <row r="8" customFormat="false" ht="15.75" hidden="false" customHeight="true" outlineLevel="0" collapsed="false">
      <c r="A8" s="9" t="s">
        <v>10</v>
      </c>
      <c r="O8" s="11"/>
    </row>
    <row r="9" customFormat="false" ht="6" hidden="false" customHeight="true" outlineLevel="0" collapsed="false">
      <c r="A9" s="9"/>
      <c r="O9" s="11"/>
    </row>
    <row r="10" customFormat="false" ht="15.75" hidden="false" customHeight="false" outlineLevel="0" collapsed="false">
      <c r="B10" s="12" t="s">
        <v>11</v>
      </c>
      <c r="C10" s="12"/>
      <c r="D10" s="12"/>
      <c r="E10" s="12"/>
      <c r="F10" s="12"/>
      <c r="G10" s="12"/>
      <c r="H10" s="12"/>
      <c r="I10" s="12"/>
      <c r="J10" s="12"/>
      <c r="K10" s="13" t="n">
        <f aca="false">+K52/1000000</f>
        <v>35.595</v>
      </c>
      <c r="L10" s="12"/>
      <c r="O10" s="14" t="n">
        <v>33.4</v>
      </c>
      <c r="P10" s="13" t="n">
        <f aca="false">+P50/1000000</f>
        <v>2.7954639</v>
      </c>
      <c r="R10" s="13" t="n">
        <f aca="false">+P10+K10</f>
        <v>38.3904639</v>
      </c>
    </row>
    <row r="11" customFormat="false" ht="7.5" hidden="false" customHeight="true" outlineLevel="0" collapsed="false">
      <c r="O11" s="11"/>
    </row>
    <row r="12" customFormat="false" ht="12.75" hidden="false" customHeight="false" outlineLevel="0" collapsed="false">
      <c r="C12" s="0" t="s">
        <v>12</v>
      </c>
      <c r="K12" s="1" t="n">
        <f aca="false">'Sell Ratio .35'!K12</f>
        <v>30.86</v>
      </c>
      <c r="O12" s="11" t="n">
        <v>38.3</v>
      </c>
      <c r="P12" s="1" t="n">
        <v>9.32</v>
      </c>
      <c r="R12" s="15" t="n">
        <f aca="false">+P12+K12</f>
        <v>40.18</v>
      </c>
    </row>
    <row r="13" customFormat="false" ht="6" hidden="false" customHeight="true" outlineLevel="0" collapsed="false">
      <c r="K13" s="16"/>
      <c r="O13" s="11"/>
      <c r="P13" s="16"/>
      <c r="R13" s="16"/>
    </row>
    <row r="14" customFormat="false" ht="15.75" hidden="false" customHeight="false" outlineLevel="0" collapsed="false">
      <c r="B14" s="12" t="s">
        <v>13</v>
      </c>
      <c r="C14" s="12"/>
      <c r="D14" s="12"/>
      <c r="E14" s="12"/>
      <c r="F14" s="12"/>
      <c r="G14" s="12"/>
      <c r="H14" s="12"/>
      <c r="I14" s="12"/>
      <c r="J14" s="12"/>
      <c r="K14" s="17" t="n">
        <f aca="false">+K12</f>
        <v>30.86</v>
      </c>
      <c r="L14" s="12"/>
      <c r="O14" s="18" t="n">
        <f aca="false">SUM(O12:O13)</f>
        <v>38.3</v>
      </c>
      <c r="P14" s="17" t="n">
        <f aca="false">SUM(P12:P13)</f>
        <v>9.32</v>
      </c>
      <c r="R14" s="17" t="n">
        <f aca="false">SUM(R12:R13)</f>
        <v>40.18</v>
      </c>
    </row>
    <row r="15" customFormat="false" ht="3.75" hidden="false" customHeight="true" outlineLevel="0" collapsed="false">
      <c r="O15" s="11"/>
    </row>
    <row r="16" customFormat="false" ht="15.75" hidden="false" customHeight="false" outlineLevel="0" collapsed="false">
      <c r="A16" s="12"/>
      <c r="B16" s="12"/>
      <c r="C16" s="12"/>
      <c r="D16" s="12" t="s">
        <v>14</v>
      </c>
      <c r="E16" s="12"/>
      <c r="F16" s="12"/>
      <c r="G16" s="12"/>
      <c r="H16" s="12"/>
      <c r="I16" s="12"/>
      <c r="J16" s="12"/>
      <c r="K16" s="17" t="n">
        <f aca="false">+K10-K14</f>
        <v>4.735</v>
      </c>
      <c r="L16" s="12"/>
      <c r="M16" s="12"/>
      <c r="N16" s="12"/>
      <c r="O16" s="18" t="n">
        <f aca="false">+O10-O14</f>
        <v>-4.9</v>
      </c>
      <c r="P16" s="17" t="n">
        <f aca="false">+P10-P14</f>
        <v>-6.5245361</v>
      </c>
      <c r="Q16" s="12"/>
      <c r="R16" s="17" t="n">
        <f aca="false">+R10-R14</f>
        <v>-1.78953609999999</v>
      </c>
    </row>
    <row r="17" customFormat="false" ht="12.75" hidden="false" customHeight="false" outlineLevel="0" collapsed="false">
      <c r="O17" s="11"/>
    </row>
    <row r="18" customFormat="false" ht="15.75" hidden="false" customHeight="false" outlineLevel="0" collapsed="false">
      <c r="B18" s="12" t="s">
        <v>15</v>
      </c>
      <c r="O18" s="11"/>
    </row>
    <row r="19" customFormat="false" ht="12.75" hidden="false" customHeight="false" outlineLevel="0" collapsed="false">
      <c r="E19" s="0" t="s">
        <v>16</v>
      </c>
      <c r="K19" s="1" t="n">
        <f aca="false">+K33</f>
        <v>16.045785</v>
      </c>
      <c r="O19" s="11" t="n">
        <f aca="false">+O33</f>
        <v>12.1028</v>
      </c>
      <c r="P19" s="1" t="n">
        <f aca="false">+P33</f>
        <v>-2.4988973263</v>
      </c>
      <c r="R19" s="1" t="n">
        <f aca="false">+R33</f>
        <v>13.5468876737</v>
      </c>
    </row>
    <row r="20" customFormat="false" ht="12.75" hidden="false" customHeight="false" outlineLevel="0" collapsed="false">
      <c r="E20" s="0" t="s">
        <v>17</v>
      </c>
      <c r="K20" s="16" t="n">
        <f aca="false">+K42</f>
        <v>-11.9</v>
      </c>
      <c r="O20" s="19" t="n">
        <f aca="false">+O42</f>
        <v>-8.5731</v>
      </c>
      <c r="P20" s="16" t="n">
        <f aca="false">+P42</f>
        <v>0</v>
      </c>
      <c r="R20" s="16" t="n">
        <f aca="false">+R42</f>
        <v>-11.9</v>
      </c>
    </row>
    <row r="21" customFormat="false" ht="12.75" hidden="false" customHeight="false" outlineLevel="0" collapsed="false">
      <c r="G21" s="9" t="s">
        <v>18</v>
      </c>
      <c r="K21" s="1" t="n">
        <f aca="false">SUM(K19:K20)</f>
        <v>4.145785</v>
      </c>
      <c r="O21" s="11" t="n">
        <f aca="false">SUM(O19:O20)</f>
        <v>3.5297</v>
      </c>
      <c r="P21" s="1" t="n">
        <f aca="false">SUM(P19:P20)</f>
        <v>-2.4988973263</v>
      </c>
      <c r="R21" s="1" t="n">
        <f aca="false">SUM(R19:R20)</f>
        <v>1.6468876737</v>
      </c>
    </row>
    <row r="22" customFormat="false" ht="12.75" hidden="false" customHeight="false" outlineLevel="0" collapsed="false">
      <c r="O22" s="11"/>
    </row>
    <row r="23" customFormat="false" ht="16.5" hidden="false" customHeight="false" outlineLevel="0" collapsed="false">
      <c r="G23" s="12" t="s">
        <v>19</v>
      </c>
      <c r="H23" s="12"/>
      <c r="I23" s="12"/>
      <c r="J23" s="12"/>
      <c r="K23" s="21" t="n">
        <f aca="false">+K16-K21</f>
        <v>0.589215000000005</v>
      </c>
      <c r="L23" s="12"/>
      <c r="O23" s="22" t="n">
        <f aca="false">+O16-O21</f>
        <v>-8.4297</v>
      </c>
      <c r="P23" s="21" t="n">
        <f aca="false">+P16-P21</f>
        <v>-4.0256387737</v>
      </c>
      <c r="R23" s="21" t="n">
        <f aca="false">+R16-R21</f>
        <v>-3.43642377369999</v>
      </c>
    </row>
    <row r="24" customFormat="false" ht="16.5" hidden="false" customHeight="false" outlineLevel="0" collapsed="false">
      <c r="G24" s="12"/>
      <c r="H24" s="12"/>
      <c r="I24" s="12"/>
      <c r="J24" s="12"/>
      <c r="K24" s="17"/>
      <c r="L24" s="12"/>
      <c r="O24" s="18"/>
      <c r="P24" s="17"/>
      <c r="R24" s="17"/>
    </row>
    <row r="25" customFormat="false" ht="16.5" hidden="false" customHeight="false" outlineLevel="0" collapsed="false">
      <c r="G25" s="12" t="s">
        <v>20</v>
      </c>
      <c r="H25" s="12"/>
      <c r="I25" s="12"/>
      <c r="J25" s="23"/>
      <c r="K25" s="24" t="n">
        <f aca="false">+K21/K16</f>
        <v>0.87556177402323</v>
      </c>
      <c r="L25" s="23"/>
      <c r="O25" s="24" t="n">
        <f aca="false">+O21/O16</f>
        <v>-0.720346938775511</v>
      </c>
      <c r="P25" s="24" t="n">
        <f aca="false">+P21/P16</f>
        <v>0.383</v>
      </c>
      <c r="R25" s="24" t="n">
        <f aca="false">+R21/R16</f>
        <v>-0.920287483275697</v>
      </c>
    </row>
    <row r="26" customFormat="false" ht="16.5" hidden="false" customHeight="false" outlineLevel="0" collapsed="false">
      <c r="G26" s="12"/>
      <c r="H26" s="12"/>
      <c r="I26" s="12"/>
      <c r="J26" s="12"/>
      <c r="K26" s="17"/>
      <c r="L26" s="12"/>
      <c r="O26" s="18"/>
      <c r="P26" s="17"/>
      <c r="R26" s="17"/>
    </row>
    <row r="27" customFormat="false" ht="12.75" hidden="false" customHeight="false" outlineLevel="0" collapsed="false">
      <c r="A27" s="9" t="s">
        <v>21</v>
      </c>
      <c r="O27" s="11"/>
    </row>
    <row r="28" customFormat="false" ht="12.75" hidden="false" customHeight="false" outlineLevel="0" collapsed="false">
      <c r="B28" s="0" t="s">
        <v>11</v>
      </c>
      <c r="K28" s="1" t="n">
        <f aca="false">+K10</f>
        <v>35.595</v>
      </c>
      <c r="O28" s="11" t="n">
        <f aca="false">+O10</f>
        <v>33.4</v>
      </c>
      <c r="P28" s="1" t="n">
        <f aca="false">+P10</f>
        <v>2.7954639</v>
      </c>
      <c r="R28" s="1" t="n">
        <f aca="false">+R10</f>
        <v>38.3904639</v>
      </c>
    </row>
    <row r="29" customFormat="false" ht="12.75" hidden="false" customHeight="false" outlineLevel="0" collapsed="false">
      <c r="B29" s="0" t="s">
        <v>22</v>
      </c>
      <c r="K29" s="1" t="n">
        <v>-6.3</v>
      </c>
      <c r="O29" s="11" t="n">
        <v>1.8</v>
      </c>
      <c r="P29" s="1" t="n">
        <f aca="false">+P14</f>
        <v>9.32</v>
      </c>
      <c r="R29" s="1" t="n">
        <f aca="false">+P29+K29</f>
        <v>3.02</v>
      </c>
    </row>
    <row r="30" customFormat="false" ht="12.75" hidden="false" customHeight="false" outlineLevel="0" collapsed="false">
      <c r="B30" s="0" t="s">
        <v>23</v>
      </c>
      <c r="K30" s="16" t="n">
        <v>0</v>
      </c>
      <c r="O30" s="19" t="n">
        <v>0</v>
      </c>
      <c r="P30" s="16" t="n">
        <v>0</v>
      </c>
      <c r="R30" s="16" t="n">
        <v>0</v>
      </c>
    </row>
    <row r="31" customFormat="false" ht="12.75" hidden="false" customHeight="false" outlineLevel="0" collapsed="false">
      <c r="F31" s="0" t="s">
        <v>24</v>
      </c>
      <c r="K31" s="1" t="n">
        <f aca="false">+K28-K29+K30</f>
        <v>41.895</v>
      </c>
      <c r="O31" s="11" t="n">
        <f aca="false">+O28-O29+O30</f>
        <v>31.6</v>
      </c>
      <c r="P31" s="1" t="n">
        <f aca="false">+P28-P29+P30</f>
        <v>-6.5245361</v>
      </c>
      <c r="R31" s="1" t="n">
        <f aca="false">+R28-R29+R30</f>
        <v>35.3704639</v>
      </c>
    </row>
    <row r="32" customFormat="false" ht="12.75" hidden="false" customHeight="false" outlineLevel="0" collapsed="false">
      <c r="G32" s="0" t="s">
        <v>25</v>
      </c>
      <c r="K32" s="25" t="n">
        <v>0.383</v>
      </c>
      <c r="L32" s="26"/>
      <c r="M32" s="26"/>
      <c r="N32" s="26"/>
      <c r="O32" s="25" t="n">
        <v>0.383</v>
      </c>
      <c r="P32" s="25" t="n">
        <v>0.383</v>
      </c>
      <c r="Q32" s="26"/>
      <c r="R32" s="25" t="n">
        <v>0.383</v>
      </c>
    </row>
    <row r="33" customFormat="false" ht="13.5" hidden="false" customHeight="false" outlineLevel="0" collapsed="false">
      <c r="G33" s="9" t="s">
        <v>26</v>
      </c>
      <c r="K33" s="27" t="n">
        <f aca="false">+K31*K32</f>
        <v>16.045785</v>
      </c>
      <c r="O33" s="28" t="n">
        <f aca="false">+O31*O32</f>
        <v>12.1028</v>
      </c>
      <c r="P33" s="27" t="n">
        <f aca="false">+P31*P32</f>
        <v>-2.4988973263</v>
      </c>
      <c r="R33" s="27" t="n">
        <f aca="false">+R31*R32</f>
        <v>13.5468876737</v>
      </c>
    </row>
    <row r="34" customFormat="false" ht="13.5" hidden="false" customHeight="false" outlineLevel="0" collapsed="false">
      <c r="O34" s="11"/>
    </row>
    <row r="35" customFormat="false" ht="12.75" hidden="false" customHeight="false" outlineLevel="0" collapsed="false">
      <c r="A35" s="9" t="s">
        <v>27</v>
      </c>
      <c r="O35" s="11"/>
    </row>
    <row r="36" customFormat="false" ht="12.75" hidden="false" customHeight="false" outlineLevel="0" collapsed="false">
      <c r="E36" s="0" t="s">
        <v>28</v>
      </c>
      <c r="J36" s="29"/>
      <c r="K36" s="30" t="n">
        <f aca="false">+K29</f>
        <v>-6.3</v>
      </c>
      <c r="L36" s="29"/>
      <c r="O36" s="31" t="n">
        <v>1.8</v>
      </c>
      <c r="P36" s="30" t="n">
        <f aca="false">+P29</f>
        <v>9.32</v>
      </c>
      <c r="R36" s="30" t="n">
        <f aca="false">+K36+P36</f>
        <v>3.02</v>
      </c>
    </row>
    <row r="37" customFormat="false" ht="12.75" hidden="false" customHeight="false" outlineLevel="0" collapsed="false">
      <c r="E37" s="0" t="s">
        <v>29</v>
      </c>
      <c r="J37" s="29"/>
      <c r="K37" s="32" t="n">
        <f aca="false">+K12</f>
        <v>30.86</v>
      </c>
      <c r="L37" s="29"/>
      <c r="O37" s="33" t="n">
        <v>33.9</v>
      </c>
      <c r="P37" s="32" t="n">
        <f aca="false">+P12</f>
        <v>9.32</v>
      </c>
      <c r="R37" s="32" t="n">
        <f aca="false">+K37+P37</f>
        <v>40.18</v>
      </c>
    </row>
    <row r="38" customFormat="false" ht="12.75" hidden="false" customHeight="false" outlineLevel="0" collapsed="false">
      <c r="F38" s="0" t="s">
        <v>30</v>
      </c>
      <c r="J38" s="29"/>
      <c r="K38" s="1" t="n">
        <f aca="false">+K37-K36</f>
        <v>37.16</v>
      </c>
      <c r="L38" s="29"/>
      <c r="O38" s="11" t="n">
        <f aca="false">SUM(O36:O37)</f>
        <v>35.7</v>
      </c>
      <c r="P38" s="1" t="n">
        <f aca="false">+P37-P36</f>
        <v>0</v>
      </c>
      <c r="R38" s="1" t="n">
        <f aca="false">+R37-R36</f>
        <v>37.16</v>
      </c>
    </row>
    <row r="39" customFormat="false" ht="12.75" hidden="false" customHeight="false" outlineLevel="0" collapsed="false">
      <c r="F39" s="0" t="s">
        <v>25</v>
      </c>
      <c r="J39" s="29"/>
      <c r="K39" s="25" t="n">
        <v>0.383</v>
      </c>
      <c r="L39" s="26"/>
      <c r="M39" s="26"/>
      <c r="N39" s="26"/>
      <c r="O39" s="25" t="n">
        <v>0.383</v>
      </c>
      <c r="P39" s="25" t="n">
        <v>0.383</v>
      </c>
      <c r="Q39" s="26"/>
      <c r="R39" s="25" t="n">
        <v>0.383</v>
      </c>
      <c r="S39" s="26"/>
    </row>
    <row r="40" customFormat="false" ht="13.5" hidden="false" customHeight="false" outlineLevel="0" collapsed="false">
      <c r="G40" s="0" t="s">
        <v>31</v>
      </c>
      <c r="J40" s="34"/>
      <c r="K40" s="27" t="n">
        <f aca="false">+K38*-K39</f>
        <v>-14.23228</v>
      </c>
      <c r="L40" s="34"/>
      <c r="O40" s="11" t="n">
        <f aca="false">+O38*-O39</f>
        <v>-13.6731</v>
      </c>
      <c r="P40" s="27" t="n">
        <f aca="false">+P38*-P39</f>
        <v>-0</v>
      </c>
      <c r="R40" s="27" t="n">
        <f aca="false">+R38*-R39</f>
        <v>-14.23228</v>
      </c>
    </row>
    <row r="41" customFormat="false" ht="13.5" hidden="false" customHeight="false" outlineLevel="0" collapsed="false">
      <c r="J41" s="34"/>
      <c r="K41" s="35"/>
      <c r="L41" s="34"/>
      <c r="O41" s="36" t="n">
        <v>5.1</v>
      </c>
      <c r="P41" s="35"/>
      <c r="R41" s="35"/>
    </row>
    <row r="42" customFormat="false" ht="13.5" hidden="false" customHeight="false" outlineLevel="0" collapsed="false">
      <c r="G42" s="9" t="s">
        <v>32</v>
      </c>
      <c r="J42" s="34"/>
      <c r="K42" s="37" t="n">
        <v>-11.9</v>
      </c>
      <c r="L42" s="34"/>
      <c r="O42" s="38" t="n">
        <f aca="false">SUM(O40:O41)</f>
        <v>-8.5731</v>
      </c>
      <c r="P42" s="37" t="n">
        <f aca="false">SUM(P40:P41)</f>
        <v>0</v>
      </c>
      <c r="R42" s="37" t="n">
        <f aca="false">+P42+K42</f>
        <v>-11.9</v>
      </c>
    </row>
    <row r="43" customFormat="false" ht="13.5" hidden="false" customHeight="false" outlineLevel="0" collapsed="false">
      <c r="B43" s="39"/>
      <c r="C43" s="39"/>
      <c r="D43" s="39"/>
      <c r="E43" s="39"/>
      <c r="F43" s="39"/>
      <c r="G43" s="39"/>
      <c r="H43" s="39"/>
      <c r="I43" s="39"/>
      <c r="J43" s="34"/>
      <c r="L43" s="34"/>
      <c r="O43" s="11"/>
    </row>
    <row r="44" customFormat="false" ht="18" hidden="false" customHeight="false" outlineLevel="0" collapsed="false">
      <c r="B44" s="40" t="s">
        <v>33</v>
      </c>
      <c r="C44" s="41"/>
      <c r="D44" s="41"/>
      <c r="E44" s="41"/>
      <c r="F44" s="41"/>
      <c r="G44" s="41"/>
      <c r="H44" s="41"/>
      <c r="I44" s="41"/>
      <c r="J44" s="41"/>
      <c r="K44" s="42"/>
      <c r="L44" s="41"/>
      <c r="M44" s="43"/>
      <c r="N44" s="43"/>
      <c r="O44" s="43"/>
      <c r="P44" s="42"/>
      <c r="Q44" s="44"/>
      <c r="R44" s="45"/>
    </row>
    <row r="46" customFormat="false" ht="12.75" hidden="false" customHeight="false" outlineLevel="0" collapsed="false">
      <c r="G46" s="0" t="s">
        <v>34</v>
      </c>
      <c r="K46" s="46" t="n">
        <v>7000000</v>
      </c>
    </row>
    <row r="47" customFormat="false" ht="12.75" hidden="false" customHeight="false" outlineLevel="0" collapsed="false">
      <c r="G47" s="0" t="s">
        <v>35</v>
      </c>
      <c r="P47" s="1" t="n">
        <v>9318213</v>
      </c>
    </row>
    <row r="48" customFormat="false" ht="12.75" hidden="false" customHeight="false" outlineLevel="0" collapsed="false">
      <c r="G48" s="0" t="s">
        <v>36</v>
      </c>
      <c r="K48" s="47" t="n">
        <v>0.3</v>
      </c>
      <c r="P48" s="47" t="n">
        <v>0.3</v>
      </c>
    </row>
    <row r="50" customFormat="false" ht="13.5" hidden="false" customHeight="false" outlineLevel="0" collapsed="false">
      <c r="G50" s="0" t="s">
        <v>37</v>
      </c>
      <c r="K50" s="46" t="n">
        <f aca="false">+K46*K48</f>
        <v>2100000</v>
      </c>
      <c r="P50" s="48" t="n">
        <f aca="false">+P47*P48</f>
        <v>2795463.9</v>
      </c>
    </row>
    <row r="51" customFormat="false" ht="13.5" hidden="false" customHeight="false" outlineLevel="0" collapsed="false">
      <c r="G51" s="0" t="s">
        <v>38</v>
      </c>
      <c r="K51" s="16" t="n">
        <v>16.95</v>
      </c>
      <c r="P51" s="49"/>
    </row>
    <row r="52" customFormat="false" ht="13.5" hidden="false" customHeight="false" outlineLevel="0" collapsed="false">
      <c r="K52" s="27" t="n">
        <f aca="false">+K50*K51</f>
        <v>35595000</v>
      </c>
    </row>
    <row r="53" customFormat="false" ht="11.25" hidden="false" customHeight="true" outlineLevel="0" collapsed="false">
      <c r="I53" s="9"/>
    </row>
    <row r="54" customFormat="false" ht="12.75" hidden="false" customHeight="false" outlineLevel="0" collapsed="false">
      <c r="D54" s="0" t="s">
        <v>39</v>
      </c>
      <c r="I54" s="50" t="s">
        <v>40</v>
      </c>
    </row>
    <row r="55" customFormat="false" ht="12.75" hidden="false" customHeight="false" outlineLevel="0" collapsed="false">
      <c r="D55" s="0" t="s">
        <v>41</v>
      </c>
      <c r="I55" s="51" t="n">
        <f aca="false">+'Sell Ratio .35'!I55</f>
        <v>37019</v>
      </c>
    </row>
    <row r="56" customFormat="false" ht="12.75" hidden="false" customHeight="false" outlineLevel="0" collapsed="false">
      <c r="D56" s="0" t="s">
        <v>42</v>
      </c>
      <c r="I56" s="50" t="str">
        <f aca="true">CELL("filename")</f>
        <v>'file:///mnt/12tb/@roms/datasets/enron/EDRM Enron Email Data Set v2 XML/filtered-attachments/xls/EOTT_Summary_subunits.xls'#$Sell Ratio .3</v>
      </c>
    </row>
    <row r="57" customFormat="false" ht="12.75" hidden="false" customHeight="false" outlineLevel="0" collapsed="false">
      <c r="D57" s="0" t="s">
        <v>43</v>
      </c>
      <c r="I57" s="52" t="n">
        <f aca="true">NOW()</f>
        <v>45926.8983559094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7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K13" activeCellId="0" sqref="K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.7"/>
    <col collapsed="false" customWidth="true" hidden="false" outlineLevel="0" max="6" min="3" style="0" width="1.56"/>
    <col collapsed="false" customWidth="true" hidden="false" outlineLevel="0" max="9" min="9" style="0" width="18.56"/>
    <col collapsed="false" customWidth="true" hidden="false" outlineLevel="0" max="10" min="10" style="0" width="1.7"/>
    <col collapsed="false" customWidth="true" hidden="false" outlineLevel="0" max="11" min="11" style="1" width="15.7"/>
    <col collapsed="false" customWidth="true" hidden="false" outlineLevel="0" max="12" min="12" style="0" width="1.7"/>
    <col collapsed="false" customWidth="true" hidden="false" outlineLevel="0" max="13" min="13" style="0" width="7.99"/>
    <col collapsed="false" customWidth="true" hidden="false" outlineLevel="0" max="14" min="14" style="0" width="1.7"/>
    <col collapsed="false" customWidth="true" hidden="true" outlineLevel="0" max="15" min="15" style="0" width="15.99"/>
    <col collapsed="false" customWidth="true" hidden="false" outlineLevel="0" max="16" min="16" style="1" width="15.7"/>
    <col collapsed="false" customWidth="true" hidden="false" outlineLevel="0" max="18" min="18" style="1" width="15.7"/>
  </cols>
  <sheetData>
    <row r="1" customFormat="false" ht="18" hidden="false" customHeight="false" outlineLevel="0" collapsed="false">
      <c r="A1" s="2" t="s">
        <v>0</v>
      </c>
    </row>
    <row r="2" customFormat="false" ht="18" hidden="false" customHeight="false" outlineLevel="0" collapsed="false">
      <c r="A2" s="2" t="s">
        <v>45</v>
      </c>
    </row>
    <row r="3" customFormat="false" ht="18" hidden="false" customHeight="false" outlineLevel="0" collapsed="false">
      <c r="A3" s="2" t="s">
        <v>2</v>
      </c>
    </row>
    <row r="5" customFormat="false" ht="15.75" hidden="false" customHeight="false" outlineLevel="0" collapsed="false">
      <c r="A5" s="3" t="s">
        <v>3</v>
      </c>
      <c r="B5" s="4"/>
      <c r="C5" s="4"/>
      <c r="D5" s="4"/>
      <c r="E5" s="4"/>
      <c r="F5" s="4"/>
      <c r="G5" s="4"/>
    </row>
    <row r="6" customFormat="false" ht="12.75" hidden="false" customHeight="false" outlineLevel="0" collapsed="false">
      <c r="K6" s="5" t="s">
        <v>4</v>
      </c>
      <c r="L6" s="6"/>
      <c r="O6" s="7" t="s">
        <v>4</v>
      </c>
      <c r="P6" s="5" t="s">
        <v>5</v>
      </c>
      <c r="R6" s="5"/>
    </row>
    <row r="7" customFormat="false" ht="51" hidden="false" customHeight="false" outlineLevel="0" collapsed="false">
      <c r="K7" s="8" t="s">
        <v>6</v>
      </c>
      <c r="L7" s="9"/>
      <c r="O7" s="10" t="s">
        <v>7</v>
      </c>
      <c r="P7" s="8" t="s">
        <v>8</v>
      </c>
      <c r="R7" s="8" t="s">
        <v>9</v>
      </c>
    </row>
    <row r="8" customFormat="false" ht="15.75" hidden="false" customHeight="true" outlineLevel="0" collapsed="false">
      <c r="A8" s="9" t="s">
        <v>10</v>
      </c>
      <c r="O8" s="11"/>
    </row>
    <row r="9" customFormat="false" ht="6" hidden="false" customHeight="true" outlineLevel="0" collapsed="false">
      <c r="A9" s="9"/>
      <c r="O9" s="11"/>
    </row>
    <row r="10" customFormat="false" ht="15.75" hidden="false" customHeight="false" outlineLevel="0" collapsed="false">
      <c r="B10" s="12" t="s">
        <v>11</v>
      </c>
      <c r="C10" s="12"/>
      <c r="D10" s="12"/>
      <c r="E10" s="12"/>
      <c r="F10" s="12"/>
      <c r="G10" s="12"/>
      <c r="H10" s="12"/>
      <c r="I10" s="12"/>
      <c r="J10" s="12"/>
      <c r="K10" s="13" t="n">
        <f aca="false">+K52/1000000</f>
        <v>29.6625</v>
      </c>
      <c r="L10" s="12"/>
      <c r="O10" s="14" t="n">
        <v>33.4</v>
      </c>
      <c r="P10" s="13" t="n">
        <f aca="false">+P50/1000000</f>
        <v>2.32955325</v>
      </c>
      <c r="R10" s="13" t="n">
        <f aca="false">+P10+K10</f>
        <v>31.99205325</v>
      </c>
    </row>
    <row r="11" customFormat="false" ht="7.5" hidden="false" customHeight="true" outlineLevel="0" collapsed="false">
      <c r="O11" s="11"/>
    </row>
    <row r="12" customFormat="false" ht="12.75" hidden="false" customHeight="false" outlineLevel="0" collapsed="false">
      <c r="C12" s="0" t="s">
        <v>12</v>
      </c>
      <c r="K12" s="1" t="n">
        <f aca="false">'Sell Ratio .35'!K12</f>
        <v>30.86</v>
      </c>
      <c r="O12" s="11" t="n">
        <v>38.3</v>
      </c>
      <c r="P12" s="1" t="n">
        <v>9.32</v>
      </c>
      <c r="R12" s="15" t="n">
        <f aca="false">+P12+K12</f>
        <v>40.18</v>
      </c>
    </row>
    <row r="13" customFormat="false" ht="6" hidden="false" customHeight="true" outlineLevel="0" collapsed="false">
      <c r="K13" s="16"/>
      <c r="O13" s="11"/>
      <c r="P13" s="16"/>
      <c r="R13" s="16"/>
    </row>
    <row r="14" customFormat="false" ht="15.75" hidden="false" customHeight="false" outlineLevel="0" collapsed="false">
      <c r="B14" s="12" t="s">
        <v>13</v>
      </c>
      <c r="C14" s="12"/>
      <c r="D14" s="12"/>
      <c r="E14" s="12"/>
      <c r="F14" s="12"/>
      <c r="G14" s="12"/>
      <c r="H14" s="12"/>
      <c r="I14" s="12"/>
      <c r="J14" s="12"/>
      <c r="K14" s="17" t="n">
        <f aca="false">+K12</f>
        <v>30.86</v>
      </c>
      <c r="L14" s="12"/>
      <c r="O14" s="18" t="n">
        <f aca="false">SUM(O12:O13)</f>
        <v>38.3</v>
      </c>
      <c r="P14" s="17" t="n">
        <f aca="false">SUM(P12:P13)</f>
        <v>9.32</v>
      </c>
      <c r="R14" s="17" t="n">
        <f aca="false">SUM(R12:R13)</f>
        <v>40.18</v>
      </c>
    </row>
    <row r="15" customFormat="false" ht="3.75" hidden="false" customHeight="true" outlineLevel="0" collapsed="false">
      <c r="O15" s="11"/>
    </row>
    <row r="16" customFormat="false" ht="15.75" hidden="false" customHeight="false" outlineLevel="0" collapsed="false">
      <c r="A16" s="12"/>
      <c r="B16" s="12"/>
      <c r="C16" s="12"/>
      <c r="D16" s="12" t="s">
        <v>14</v>
      </c>
      <c r="E16" s="12"/>
      <c r="F16" s="12"/>
      <c r="G16" s="12"/>
      <c r="H16" s="12"/>
      <c r="I16" s="12"/>
      <c r="J16" s="12"/>
      <c r="K16" s="17" t="n">
        <f aca="false">+K10-K14</f>
        <v>-1.19749999999999</v>
      </c>
      <c r="L16" s="12"/>
      <c r="M16" s="12"/>
      <c r="N16" s="12"/>
      <c r="O16" s="18" t="n">
        <f aca="false">+O10-O14</f>
        <v>-4.9</v>
      </c>
      <c r="P16" s="17" t="n">
        <f aca="false">+P10-P14</f>
        <v>-6.99044675</v>
      </c>
      <c r="Q16" s="12"/>
      <c r="R16" s="17" t="n">
        <f aca="false">+R10-R14</f>
        <v>-8.18794674999999</v>
      </c>
    </row>
    <row r="17" customFormat="false" ht="12.75" hidden="false" customHeight="false" outlineLevel="0" collapsed="false">
      <c r="O17" s="11"/>
    </row>
    <row r="18" customFormat="false" ht="15.75" hidden="false" customHeight="false" outlineLevel="0" collapsed="false">
      <c r="B18" s="12" t="s">
        <v>15</v>
      </c>
      <c r="O18" s="11"/>
    </row>
    <row r="19" customFormat="false" ht="12.75" hidden="false" customHeight="false" outlineLevel="0" collapsed="false">
      <c r="E19" s="0" t="s">
        <v>16</v>
      </c>
      <c r="K19" s="1" t="n">
        <f aca="false">+K33</f>
        <v>13.7736375</v>
      </c>
      <c r="O19" s="11" t="n">
        <f aca="false">+O33</f>
        <v>12.1028</v>
      </c>
      <c r="P19" s="1" t="n">
        <f aca="false">+P33</f>
        <v>-2.67734110525</v>
      </c>
      <c r="R19" s="15" t="n">
        <f aca="false">+P19+K19</f>
        <v>11.09629639475</v>
      </c>
    </row>
    <row r="20" customFormat="false" ht="12.75" hidden="false" customHeight="false" outlineLevel="0" collapsed="false">
      <c r="E20" s="0" t="s">
        <v>17</v>
      </c>
      <c r="K20" s="16" t="n">
        <f aca="false">+K42</f>
        <v>-11.9</v>
      </c>
      <c r="O20" s="19" t="n">
        <f aca="false">+O42</f>
        <v>-8.5731</v>
      </c>
      <c r="P20" s="16" t="n">
        <f aca="false">+P42</f>
        <v>0</v>
      </c>
      <c r="R20" s="20" t="n">
        <f aca="false">+R42</f>
        <v>-11.9</v>
      </c>
    </row>
    <row r="21" customFormat="false" ht="12.75" hidden="false" customHeight="false" outlineLevel="0" collapsed="false">
      <c r="G21" s="9" t="s">
        <v>18</v>
      </c>
      <c r="K21" s="1" t="n">
        <f aca="false">SUM(K19:K20)</f>
        <v>1.8736375</v>
      </c>
      <c r="O21" s="11" t="n">
        <f aca="false">SUM(O19:O20)</f>
        <v>3.5297</v>
      </c>
      <c r="P21" s="1" t="n">
        <f aca="false">SUM(P19:P20)</f>
        <v>-2.67734110525</v>
      </c>
      <c r="R21" s="1" t="n">
        <f aca="false">SUM(R19:R20)</f>
        <v>-0.803703605250002</v>
      </c>
    </row>
    <row r="22" customFormat="false" ht="12.75" hidden="false" customHeight="false" outlineLevel="0" collapsed="false">
      <c r="O22" s="11"/>
    </row>
    <row r="23" customFormat="false" ht="16.5" hidden="false" customHeight="false" outlineLevel="0" collapsed="false">
      <c r="G23" s="12" t="s">
        <v>19</v>
      </c>
      <c r="H23" s="12"/>
      <c r="I23" s="12"/>
      <c r="J23" s="12"/>
      <c r="K23" s="21" t="n">
        <f aca="false">+K16-K21</f>
        <v>-3.07113749999999</v>
      </c>
      <c r="L23" s="12"/>
      <c r="O23" s="22" t="n">
        <f aca="false">+O16-O21</f>
        <v>-8.4297</v>
      </c>
      <c r="P23" s="21" t="n">
        <f aca="false">+P16-P21</f>
        <v>-4.31310564475</v>
      </c>
      <c r="R23" s="21" t="n">
        <f aca="false">+R16-R21</f>
        <v>-7.38424314474999</v>
      </c>
    </row>
    <row r="24" customFormat="false" ht="16.5" hidden="false" customHeight="false" outlineLevel="0" collapsed="false">
      <c r="G24" s="12"/>
      <c r="H24" s="12"/>
      <c r="I24" s="12"/>
      <c r="J24" s="12"/>
      <c r="K24" s="17"/>
      <c r="L24" s="12"/>
      <c r="O24" s="18"/>
      <c r="P24" s="17"/>
      <c r="R24" s="17"/>
    </row>
    <row r="25" customFormat="false" ht="16.5" hidden="false" customHeight="false" outlineLevel="0" collapsed="false">
      <c r="G25" s="12" t="s">
        <v>20</v>
      </c>
      <c r="H25" s="12"/>
      <c r="I25" s="12"/>
      <c r="J25" s="23"/>
      <c r="K25" s="24" t="n">
        <f aca="false">+K21/K16</f>
        <v>-1.564624217119</v>
      </c>
      <c r="L25" s="23"/>
      <c r="O25" s="24" t="n">
        <f aca="false">+O21/O16</f>
        <v>-0.720346938775511</v>
      </c>
      <c r="P25" s="24" t="n">
        <f aca="false">+P21/P16</f>
        <v>0.383</v>
      </c>
      <c r="R25" s="24" t="n">
        <f aca="false">+R21/R16</f>
        <v>0.0981569164760387</v>
      </c>
    </row>
    <row r="26" customFormat="false" ht="16.5" hidden="false" customHeight="false" outlineLevel="0" collapsed="false">
      <c r="G26" s="12"/>
      <c r="H26" s="12"/>
      <c r="I26" s="12"/>
      <c r="J26" s="12"/>
      <c r="K26" s="17"/>
      <c r="L26" s="12"/>
      <c r="O26" s="18"/>
      <c r="P26" s="17"/>
      <c r="R26" s="17"/>
    </row>
    <row r="27" customFormat="false" ht="12.75" hidden="false" customHeight="false" outlineLevel="0" collapsed="false">
      <c r="A27" s="9" t="s">
        <v>21</v>
      </c>
      <c r="O27" s="11"/>
    </row>
    <row r="28" customFormat="false" ht="12.75" hidden="false" customHeight="false" outlineLevel="0" collapsed="false">
      <c r="B28" s="0" t="s">
        <v>11</v>
      </c>
      <c r="K28" s="1" t="n">
        <f aca="false">+K10</f>
        <v>29.6625</v>
      </c>
      <c r="O28" s="11" t="n">
        <f aca="false">+O10</f>
        <v>33.4</v>
      </c>
      <c r="P28" s="1" t="n">
        <f aca="false">+P10</f>
        <v>2.32955325</v>
      </c>
      <c r="R28" s="1" t="n">
        <f aca="false">+R10</f>
        <v>31.99205325</v>
      </c>
    </row>
    <row r="29" customFormat="false" ht="12.75" hidden="false" customHeight="false" outlineLevel="0" collapsed="false">
      <c r="B29" s="0" t="s">
        <v>22</v>
      </c>
      <c r="K29" s="1" t="n">
        <v>-6.3</v>
      </c>
      <c r="O29" s="11" t="n">
        <v>1.8</v>
      </c>
      <c r="P29" s="1" t="n">
        <f aca="false">+P14</f>
        <v>9.32</v>
      </c>
      <c r="R29" s="1" t="n">
        <f aca="false">+P29+K29</f>
        <v>3.02</v>
      </c>
    </row>
    <row r="30" customFormat="false" ht="12.75" hidden="false" customHeight="false" outlineLevel="0" collapsed="false">
      <c r="B30" s="0" t="s">
        <v>23</v>
      </c>
      <c r="K30" s="16" t="n">
        <v>0</v>
      </c>
      <c r="O30" s="19" t="n">
        <v>0</v>
      </c>
      <c r="P30" s="16" t="n">
        <v>0</v>
      </c>
      <c r="R30" s="16" t="n">
        <v>0</v>
      </c>
    </row>
    <row r="31" customFormat="false" ht="12.75" hidden="false" customHeight="false" outlineLevel="0" collapsed="false">
      <c r="F31" s="0" t="s">
        <v>24</v>
      </c>
      <c r="K31" s="1" t="n">
        <f aca="false">+K28-K29+K30</f>
        <v>35.9625</v>
      </c>
      <c r="O31" s="11" t="n">
        <f aca="false">+O28-O29+O30</f>
        <v>31.6</v>
      </c>
      <c r="P31" s="1" t="n">
        <f aca="false">+P28-P29+P30</f>
        <v>-6.99044675</v>
      </c>
      <c r="R31" s="1" t="n">
        <f aca="false">+R28-R29+R30</f>
        <v>28.97205325</v>
      </c>
    </row>
    <row r="32" customFormat="false" ht="12.75" hidden="false" customHeight="false" outlineLevel="0" collapsed="false">
      <c r="G32" s="0" t="s">
        <v>25</v>
      </c>
      <c r="K32" s="25" t="n">
        <v>0.383</v>
      </c>
      <c r="L32" s="26"/>
      <c r="M32" s="26"/>
      <c r="N32" s="26"/>
      <c r="O32" s="25" t="n">
        <v>0.383</v>
      </c>
      <c r="P32" s="25" t="n">
        <v>0.383</v>
      </c>
      <c r="Q32" s="26"/>
      <c r="R32" s="25" t="n">
        <v>0.383</v>
      </c>
    </row>
    <row r="33" customFormat="false" ht="13.5" hidden="false" customHeight="false" outlineLevel="0" collapsed="false">
      <c r="G33" s="9" t="s">
        <v>26</v>
      </c>
      <c r="K33" s="27" t="n">
        <f aca="false">+K31*K32</f>
        <v>13.7736375</v>
      </c>
      <c r="O33" s="28" t="n">
        <f aca="false">+O31*O32</f>
        <v>12.1028</v>
      </c>
      <c r="P33" s="27" t="n">
        <f aca="false">+P31*P32</f>
        <v>-2.67734110525</v>
      </c>
      <c r="R33" s="27" t="n">
        <f aca="false">+R31*R32</f>
        <v>11.09629639475</v>
      </c>
    </row>
    <row r="34" customFormat="false" ht="13.5" hidden="false" customHeight="false" outlineLevel="0" collapsed="false">
      <c r="O34" s="11"/>
    </row>
    <row r="35" customFormat="false" ht="12.75" hidden="false" customHeight="false" outlineLevel="0" collapsed="false">
      <c r="A35" s="9" t="s">
        <v>27</v>
      </c>
      <c r="O35" s="11"/>
    </row>
    <row r="36" customFormat="false" ht="12.75" hidden="false" customHeight="false" outlineLevel="0" collapsed="false">
      <c r="E36" s="0" t="s">
        <v>28</v>
      </c>
      <c r="J36" s="29"/>
      <c r="K36" s="30" t="n">
        <f aca="false">+K29</f>
        <v>-6.3</v>
      </c>
      <c r="L36" s="29"/>
      <c r="O36" s="31" t="n">
        <v>1.8</v>
      </c>
      <c r="P36" s="30" t="n">
        <f aca="false">+P29</f>
        <v>9.32</v>
      </c>
      <c r="R36" s="30" t="n">
        <f aca="false">+P36+K36</f>
        <v>3.02</v>
      </c>
    </row>
    <row r="37" customFormat="false" ht="12.75" hidden="false" customHeight="false" outlineLevel="0" collapsed="false">
      <c r="E37" s="0" t="s">
        <v>29</v>
      </c>
      <c r="J37" s="29"/>
      <c r="K37" s="32" t="n">
        <f aca="false">+K12</f>
        <v>30.86</v>
      </c>
      <c r="L37" s="29"/>
      <c r="O37" s="33" t="n">
        <v>33.9</v>
      </c>
      <c r="P37" s="32" t="n">
        <f aca="false">+P12</f>
        <v>9.32</v>
      </c>
      <c r="R37" s="32" t="n">
        <f aca="false">+P37+K37</f>
        <v>40.18</v>
      </c>
    </row>
    <row r="38" customFormat="false" ht="12.75" hidden="false" customHeight="false" outlineLevel="0" collapsed="false">
      <c r="F38" s="0" t="s">
        <v>30</v>
      </c>
      <c r="J38" s="29"/>
      <c r="K38" s="1" t="n">
        <f aca="false">+K37-K36</f>
        <v>37.16</v>
      </c>
      <c r="L38" s="29"/>
      <c r="O38" s="11" t="n">
        <f aca="false">SUM(O36:O37)</f>
        <v>35.7</v>
      </c>
      <c r="P38" s="1" t="n">
        <f aca="false">+P37-P36</f>
        <v>0</v>
      </c>
      <c r="R38" s="1" t="n">
        <f aca="false">+R37-R36</f>
        <v>37.16</v>
      </c>
    </row>
    <row r="39" customFormat="false" ht="12.75" hidden="false" customHeight="false" outlineLevel="0" collapsed="false">
      <c r="F39" s="0" t="s">
        <v>25</v>
      </c>
      <c r="J39" s="29"/>
      <c r="K39" s="25" t="n">
        <v>0.383</v>
      </c>
      <c r="L39" s="26"/>
      <c r="M39" s="26"/>
      <c r="N39" s="26"/>
      <c r="O39" s="25" t="n">
        <v>0.383</v>
      </c>
      <c r="P39" s="25" t="n">
        <v>0.383</v>
      </c>
      <c r="Q39" s="26"/>
      <c r="R39" s="25" t="n">
        <v>0.383</v>
      </c>
    </row>
    <row r="40" customFormat="false" ht="13.5" hidden="false" customHeight="false" outlineLevel="0" collapsed="false">
      <c r="G40" s="0" t="s">
        <v>31</v>
      </c>
      <c r="J40" s="34"/>
      <c r="K40" s="27" t="n">
        <f aca="false">+K38*-K39</f>
        <v>-14.23228</v>
      </c>
      <c r="L40" s="34"/>
      <c r="O40" s="11" t="n">
        <f aca="false">+O38*-O39</f>
        <v>-13.6731</v>
      </c>
      <c r="P40" s="27" t="n">
        <f aca="false">+P38*-P39</f>
        <v>-0</v>
      </c>
      <c r="R40" s="27" t="n">
        <f aca="false">+R38*-R39</f>
        <v>-14.23228</v>
      </c>
    </row>
    <row r="41" customFormat="false" ht="13.5" hidden="false" customHeight="false" outlineLevel="0" collapsed="false">
      <c r="J41" s="34"/>
      <c r="K41" s="35"/>
      <c r="L41" s="34"/>
      <c r="O41" s="36" t="n">
        <v>5.1</v>
      </c>
      <c r="P41" s="35"/>
      <c r="R41" s="35"/>
    </row>
    <row r="42" customFormat="false" ht="13.5" hidden="false" customHeight="false" outlineLevel="0" collapsed="false">
      <c r="G42" s="9" t="s">
        <v>32</v>
      </c>
      <c r="J42" s="34"/>
      <c r="K42" s="37" t="n">
        <v>-11.9</v>
      </c>
      <c r="L42" s="34"/>
      <c r="O42" s="38" t="n">
        <f aca="false">SUM(O40:O41)</f>
        <v>-8.5731</v>
      </c>
      <c r="P42" s="37" t="n">
        <f aca="false">SUM(P40:P41)</f>
        <v>0</v>
      </c>
      <c r="R42" s="37" t="n">
        <f aca="false">+P42+K42</f>
        <v>-11.9</v>
      </c>
    </row>
    <row r="43" customFormat="false" ht="13.5" hidden="false" customHeight="false" outlineLevel="0" collapsed="false">
      <c r="B43" s="39"/>
      <c r="C43" s="39"/>
      <c r="D43" s="39"/>
      <c r="E43" s="39"/>
      <c r="F43" s="39"/>
      <c r="G43" s="39"/>
      <c r="H43" s="39"/>
      <c r="I43" s="39"/>
      <c r="J43" s="34"/>
      <c r="L43" s="34"/>
      <c r="O43" s="11"/>
    </row>
    <row r="44" customFormat="false" ht="18" hidden="false" customHeight="false" outlineLevel="0" collapsed="false">
      <c r="B44" s="40" t="s">
        <v>33</v>
      </c>
      <c r="C44" s="41"/>
      <c r="D44" s="41"/>
      <c r="E44" s="41"/>
      <c r="F44" s="41"/>
      <c r="G44" s="41"/>
      <c r="H44" s="41"/>
      <c r="I44" s="41"/>
      <c r="J44" s="41"/>
      <c r="K44" s="42"/>
      <c r="L44" s="41"/>
      <c r="M44" s="43"/>
      <c r="N44" s="43"/>
      <c r="O44" s="43"/>
      <c r="P44" s="42"/>
      <c r="Q44" s="44"/>
      <c r="R44" s="45"/>
    </row>
    <row r="46" customFormat="false" ht="12.75" hidden="false" customHeight="false" outlineLevel="0" collapsed="false">
      <c r="G46" s="0" t="s">
        <v>34</v>
      </c>
      <c r="K46" s="46" t="n">
        <v>7000000</v>
      </c>
    </row>
    <row r="47" customFormat="false" ht="12.75" hidden="false" customHeight="false" outlineLevel="0" collapsed="false">
      <c r="G47" s="0" t="s">
        <v>35</v>
      </c>
      <c r="P47" s="1" t="n">
        <v>9318213</v>
      </c>
    </row>
    <row r="48" customFormat="false" ht="12.75" hidden="false" customHeight="false" outlineLevel="0" collapsed="false">
      <c r="G48" s="0" t="s">
        <v>36</v>
      </c>
      <c r="K48" s="47" t="n">
        <v>0.25</v>
      </c>
      <c r="P48" s="47" t="n">
        <v>0.25</v>
      </c>
    </row>
    <row r="50" customFormat="false" ht="13.5" hidden="false" customHeight="false" outlineLevel="0" collapsed="false">
      <c r="G50" s="0" t="s">
        <v>37</v>
      </c>
      <c r="K50" s="46" t="n">
        <f aca="false">+K46*K48</f>
        <v>1750000</v>
      </c>
      <c r="P50" s="48" t="n">
        <f aca="false">+P47*P48</f>
        <v>2329553.25</v>
      </c>
    </row>
    <row r="51" customFormat="false" ht="13.5" hidden="false" customHeight="false" outlineLevel="0" collapsed="false">
      <c r="G51" s="0" t="s">
        <v>38</v>
      </c>
      <c r="K51" s="16" t="n">
        <v>16.95</v>
      </c>
      <c r="P51" s="49"/>
    </row>
    <row r="52" customFormat="false" ht="13.5" hidden="false" customHeight="false" outlineLevel="0" collapsed="false">
      <c r="K52" s="27" t="n">
        <f aca="false">+K50*K51</f>
        <v>29662500</v>
      </c>
    </row>
    <row r="53" customFormat="false" ht="13.5" hidden="false" customHeight="false" outlineLevel="0" collapsed="false"/>
    <row r="54" customFormat="false" ht="12.75" hidden="false" customHeight="false" outlineLevel="0" collapsed="false">
      <c r="D54" s="0" t="s">
        <v>39</v>
      </c>
      <c r="I54" s="50" t="s">
        <v>40</v>
      </c>
    </row>
    <row r="55" customFormat="false" ht="12.75" hidden="false" customHeight="false" outlineLevel="0" collapsed="false">
      <c r="D55" s="0" t="s">
        <v>41</v>
      </c>
      <c r="I55" s="51" t="n">
        <f aca="false">+'Sell Ratio .35'!I55</f>
        <v>37019</v>
      </c>
    </row>
    <row r="56" customFormat="false" ht="12.75" hidden="false" customHeight="false" outlineLevel="0" collapsed="false">
      <c r="D56" s="0" t="s">
        <v>42</v>
      </c>
      <c r="I56" s="50" t="str">
        <f aca="true">CELL("filename")</f>
        <v>'file:///mnt/12tb/@roms/datasets/enron/EDRM Enron Email Data Set v2 XML/filtered-attachments/xls/EOTT_Summary_subunits.xls'#$Sell Ratio .25</v>
      </c>
    </row>
    <row r="57" customFormat="false" ht="12.75" hidden="false" customHeight="false" outlineLevel="0" collapsed="false">
      <c r="D57" s="0" t="s">
        <v>43</v>
      </c>
      <c r="I57" s="52" t="n">
        <f aca="true">NOW()</f>
        <v>45926.8983559403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7" activeCellId="0" sqref="H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.7"/>
    <col collapsed="false" customWidth="true" hidden="false" outlineLevel="0" max="6" min="3" style="0" width="1.56"/>
    <col collapsed="false" customWidth="true" hidden="false" outlineLevel="0" max="9" min="9" style="0" width="18.56"/>
    <col collapsed="false" customWidth="true" hidden="false" outlineLevel="0" max="10" min="10" style="0" width="1.7"/>
    <col collapsed="false" customWidth="true" hidden="false" outlineLevel="0" max="11" min="11" style="1" width="15.7"/>
    <col collapsed="false" customWidth="true" hidden="false" outlineLevel="0" max="12" min="12" style="0" width="1.7"/>
    <col collapsed="false" customWidth="true" hidden="false" outlineLevel="0" max="13" min="13" style="0" width="7.99"/>
    <col collapsed="false" customWidth="true" hidden="false" outlineLevel="0" max="14" min="14" style="0" width="1.7"/>
    <col collapsed="false" customWidth="true" hidden="true" outlineLevel="0" max="15" min="15" style="0" width="15.99"/>
    <col collapsed="false" customWidth="true" hidden="false" outlineLevel="0" max="16" min="16" style="1" width="15.7"/>
    <col collapsed="false" customWidth="true" hidden="false" outlineLevel="0" max="18" min="18" style="1" width="15.7"/>
  </cols>
  <sheetData>
    <row r="1" customFormat="false" ht="18" hidden="false" customHeight="false" outlineLevel="0" collapsed="false">
      <c r="A1" s="2" t="s">
        <v>0</v>
      </c>
    </row>
    <row r="2" customFormat="false" ht="18" hidden="false" customHeight="false" outlineLevel="0" collapsed="false">
      <c r="A2" s="2" t="s">
        <v>1</v>
      </c>
    </row>
    <row r="3" customFormat="false" ht="18" hidden="false" customHeight="false" outlineLevel="0" collapsed="false">
      <c r="A3" s="2" t="s">
        <v>2</v>
      </c>
    </row>
    <row r="5" customFormat="false" ht="26.25" hidden="false" customHeight="false" outlineLevel="0" collapsed="false">
      <c r="A5" s="3" t="s">
        <v>3</v>
      </c>
      <c r="B5" s="4"/>
      <c r="C5" s="4"/>
      <c r="D5" s="4"/>
      <c r="E5" s="4"/>
      <c r="F5" s="4"/>
      <c r="G5" s="4"/>
      <c r="H5" s="53" t="s">
        <v>46</v>
      </c>
    </row>
    <row r="6" customFormat="false" ht="12.75" hidden="false" customHeight="false" outlineLevel="0" collapsed="false">
      <c r="K6" s="5" t="s">
        <v>4</v>
      </c>
      <c r="L6" s="6"/>
      <c r="O6" s="7" t="s">
        <v>4</v>
      </c>
      <c r="P6" s="5" t="s">
        <v>5</v>
      </c>
      <c r="R6" s="5"/>
    </row>
    <row r="7" customFormat="false" ht="51" hidden="false" customHeight="false" outlineLevel="0" collapsed="false">
      <c r="K7" s="8" t="s">
        <v>6</v>
      </c>
      <c r="L7" s="9"/>
      <c r="O7" s="10" t="s">
        <v>7</v>
      </c>
      <c r="P7" s="8" t="s">
        <v>8</v>
      </c>
      <c r="R7" s="8" t="s">
        <v>9</v>
      </c>
    </row>
    <row r="8" customFormat="false" ht="15.75" hidden="false" customHeight="true" outlineLevel="0" collapsed="false">
      <c r="A8" s="9" t="s">
        <v>10</v>
      </c>
      <c r="O8" s="11"/>
    </row>
    <row r="9" customFormat="false" ht="6" hidden="false" customHeight="true" outlineLevel="0" collapsed="false">
      <c r="A9" s="9"/>
      <c r="O9" s="11"/>
    </row>
    <row r="10" customFormat="false" ht="15.75" hidden="false" customHeight="false" outlineLevel="0" collapsed="false">
      <c r="B10" s="12" t="s">
        <v>11</v>
      </c>
      <c r="C10" s="12"/>
      <c r="D10" s="12"/>
      <c r="E10" s="12"/>
      <c r="F10" s="12"/>
      <c r="G10" s="12"/>
      <c r="H10" s="12"/>
      <c r="I10" s="12"/>
      <c r="J10" s="12"/>
      <c r="K10" s="13" t="n">
        <f aca="false">+((7000000*0.35)*16.95)/1000000</f>
        <v>41.5275</v>
      </c>
      <c r="L10" s="12"/>
      <c r="O10" s="14" t="n">
        <v>33.4</v>
      </c>
      <c r="P10" s="13" t="n">
        <f aca="false">9.3*0.35</f>
        <v>3.255</v>
      </c>
      <c r="R10" s="13" t="n">
        <f aca="false">+P10+K10</f>
        <v>44.7825</v>
      </c>
    </row>
    <row r="11" customFormat="false" ht="7.5" hidden="false" customHeight="true" outlineLevel="0" collapsed="false">
      <c r="O11" s="11"/>
    </row>
    <row r="12" customFormat="false" ht="12.75" hidden="false" customHeight="false" outlineLevel="0" collapsed="false">
      <c r="C12" s="0" t="s">
        <v>12</v>
      </c>
      <c r="K12" s="1" t="n">
        <v>26.12</v>
      </c>
      <c r="O12" s="11" t="n">
        <v>38.3</v>
      </c>
      <c r="P12" s="1" t="n">
        <v>9.32</v>
      </c>
      <c r="R12" s="15" t="n">
        <f aca="false">+P12+K12</f>
        <v>35.44</v>
      </c>
    </row>
    <row r="13" customFormat="false" ht="6" hidden="false" customHeight="true" outlineLevel="0" collapsed="false">
      <c r="K13" s="16"/>
      <c r="O13" s="11"/>
      <c r="P13" s="16"/>
      <c r="R13" s="16"/>
    </row>
    <row r="14" customFormat="false" ht="15.75" hidden="false" customHeight="false" outlineLevel="0" collapsed="false">
      <c r="B14" s="12" t="s">
        <v>13</v>
      </c>
      <c r="C14" s="12"/>
      <c r="D14" s="12"/>
      <c r="E14" s="12"/>
      <c r="F14" s="12"/>
      <c r="G14" s="12"/>
      <c r="H14" s="12"/>
      <c r="I14" s="12"/>
      <c r="J14" s="12"/>
      <c r="K14" s="17" t="n">
        <f aca="false">+K12</f>
        <v>26.12</v>
      </c>
      <c r="L14" s="12"/>
      <c r="O14" s="18" t="n">
        <f aca="false">SUM(O12:O13)</f>
        <v>38.3</v>
      </c>
      <c r="P14" s="17" t="n">
        <f aca="false">SUM(P12:P13)</f>
        <v>9.32</v>
      </c>
      <c r="R14" s="17" t="n">
        <f aca="false">SUM(R12:R13)</f>
        <v>35.44</v>
      </c>
    </row>
    <row r="15" customFormat="false" ht="3.75" hidden="false" customHeight="true" outlineLevel="0" collapsed="false">
      <c r="O15" s="11"/>
    </row>
    <row r="16" customFormat="false" ht="15.75" hidden="false" customHeight="false" outlineLevel="0" collapsed="false">
      <c r="A16" s="12"/>
      <c r="B16" s="12"/>
      <c r="C16" s="12"/>
      <c r="D16" s="12" t="s">
        <v>14</v>
      </c>
      <c r="E16" s="12"/>
      <c r="F16" s="12"/>
      <c r="G16" s="12"/>
      <c r="H16" s="12"/>
      <c r="I16" s="12"/>
      <c r="J16" s="12"/>
      <c r="K16" s="17" t="n">
        <f aca="false">+K10-K14</f>
        <v>15.4075</v>
      </c>
      <c r="L16" s="12"/>
      <c r="M16" s="12"/>
      <c r="N16" s="12"/>
      <c r="O16" s="18" t="n">
        <f aca="false">+O10-O14</f>
        <v>-4.9</v>
      </c>
      <c r="P16" s="17" t="n">
        <f aca="false">+P10-P14</f>
        <v>-6.065</v>
      </c>
      <c r="Q16" s="12"/>
      <c r="R16" s="17" t="n">
        <f aca="false">+R10-R14</f>
        <v>9.34250000000001</v>
      </c>
    </row>
    <row r="17" customFormat="false" ht="12.75" hidden="false" customHeight="false" outlineLevel="0" collapsed="false">
      <c r="O17" s="11"/>
    </row>
    <row r="18" customFormat="false" ht="15.75" hidden="false" customHeight="false" outlineLevel="0" collapsed="false">
      <c r="B18" s="12" t="s">
        <v>15</v>
      </c>
      <c r="O18" s="11"/>
    </row>
    <row r="19" customFormat="false" ht="12.75" hidden="false" customHeight="false" outlineLevel="0" collapsed="false">
      <c r="E19" s="0" t="s">
        <v>16</v>
      </c>
      <c r="K19" s="1" t="n">
        <f aca="false">+K33</f>
        <v>18.3179325</v>
      </c>
      <c r="O19" s="11" t="n">
        <f aca="false">+O33</f>
        <v>12.1028</v>
      </c>
      <c r="P19" s="1" t="n">
        <f aca="false">+P33</f>
        <v>-2.322895</v>
      </c>
      <c r="R19" s="15" t="n">
        <f aca="false">+P19+K19</f>
        <v>15.9950375</v>
      </c>
    </row>
    <row r="20" customFormat="false" ht="12.75" hidden="false" customHeight="false" outlineLevel="0" collapsed="false">
      <c r="E20" s="0" t="s">
        <v>17</v>
      </c>
      <c r="K20" s="16" t="n">
        <f aca="false">+K42</f>
        <v>-11.9</v>
      </c>
      <c r="O20" s="19" t="n">
        <f aca="false">+O42</f>
        <v>-8.5731</v>
      </c>
      <c r="P20" s="16" t="n">
        <f aca="false">+P42</f>
        <v>0</v>
      </c>
      <c r="R20" s="20" t="n">
        <f aca="false">+R42</f>
        <v>-11.9</v>
      </c>
    </row>
    <row r="21" customFormat="false" ht="12.75" hidden="false" customHeight="false" outlineLevel="0" collapsed="false">
      <c r="G21" s="9" t="s">
        <v>18</v>
      </c>
      <c r="K21" s="1" t="n">
        <f aca="false">SUM(K19:K20)</f>
        <v>6.4179325</v>
      </c>
      <c r="O21" s="11" t="n">
        <f aca="false">SUM(O19:O20)</f>
        <v>3.5297</v>
      </c>
      <c r="P21" s="1" t="n">
        <f aca="false">SUM(P19:P20)</f>
        <v>-2.322895</v>
      </c>
      <c r="R21" s="1" t="n">
        <f aca="false">SUM(R19:R20)</f>
        <v>4.0950375</v>
      </c>
    </row>
    <row r="22" customFormat="false" ht="12.75" hidden="false" customHeight="false" outlineLevel="0" collapsed="false">
      <c r="O22" s="11"/>
    </row>
    <row r="23" customFormat="false" ht="16.5" hidden="false" customHeight="false" outlineLevel="0" collapsed="false">
      <c r="G23" s="12" t="s">
        <v>19</v>
      </c>
      <c r="H23" s="12"/>
      <c r="I23" s="12"/>
      <c r="J23" s="12"/>
      <c r="K23" s="21" t="n">
        <f aca="false">+K16-K21</f>
        <v>8.9895675</v>
      </c>
      <c r="L23" s="12"/>
      <c r="O23" s="22" t="n">
        <f aca="false">+O16-O21</f>
        <v>-8.4297</v>
      </c>
      <c r="P23" s="21" t="n">
        <f aca="false">+P16-P21</f>
        <v>-3.742105</v>
      </c>
      <c r="R23" s="21" t="n">
        <f aca="false">+R16-R21</f>
        <v>5.24746250000001</v>
      </c>
    </row>
    <row r="24" customFormat="false" ht="16.5" hidden="false" customHeight="false" outlineLevel="0" collapsed="false">
      <c r="G24" s="12"/>
      <c r="H24" s="12"/>
      <c r="I24" s="12"/>
      <c r="J24" s="12"/>
      <c r="K24" s="17"/>
      <c r="L24" s="12"/>
      <c r="O24" s="18"/>
      <c r="P24" s="17"/>
      <c r="R24" s="17"/>
    </row>
    <row r="25" customFormat="false" ht="16.5" hidden="false" customHeight="false" outlineLevel="0" collapsed="false">
      <c r="G25" s="12" t="s">
        <v>20</v>
      </c>
      <c r="H25" s="12"/>
      <c r="I25" s="12"/>
      <c r="J25" s="23"/>
      <c r="K25" s="24" t="n">
        <f aca="false">+K21/K16</f>
        <v>0.416546000324517</v>
      </c>
      <c r="L25" s="23"/>
      <c r="O25" s="24" t="n">
        <f aca="false">+O21/O16</f>
        <v>-0.720346938775511</v>
      </c>
      <c r="P25" s="24" t="n">
        <f aca="false">+P21/P16</f>
        <v>0.383</v>
      </c>
      <c r="R25" s="24" t="n">
        <f aca="false">+R21/R16</f>
        <v>0.438323521541343</v>
      </c>
    </row>
    <row r="26" customFormat="false" ht="16.5" hidden="false" customHeight="false" outlineLevel="0" collapsed="false">
      <c r="G26" s="12"/>
      <c r="H26" s="12"/>
      <c r="I26" s="12"/>
      <c r="J26" s="12"/>
      <c r="K26" s="17"/>
      <c r="L26" s="12"/>
      <c r="O26" s="18"/>
      <c r="P26" s="17"/>
      <c r="R26" s="17"/>
    </row>
    <row r="27" customFormat="false" ht="12.75" hidden="false" customHeight="false" outlineLevel="0" collapsed="false">
      <c r="A27" s="9" t="s">
        <v>21</v>
      </c>
      <c r="O27" s="11"/>
    </row>
    <row r="28" customFormat="false" ht="12.75" hidden="false" customHeight="false" outlineLevel="0" collapsed="false">
      <c r="B28" s="0" t="s">
        <v>11</v>
      </c>
      <c r="K28" s="1" t="n">
        <f aca="false">+K10</f>
        <v>41.5275</v>
      </c>
      <c r="O28" s="11" t="n">
        <f aca="false">+O10</f>
        <v>33.4</v>
      </c>
      <c r="P28" s="1" t="n">
        <f aca="false">+P10</f>
        <v>3.255</v>
      </c>
      <c r="R28" s="1" t="n">
        <f aca="false">+R10</f>
        <v>44.7825</v>
      </c>
    </row>
    <row r="29" customFormat="false" ht="12.75" hidden="false" customHeight="false" outlineLevel="0" collapsed="false">
      <c r="B29" s="0" t="s">
        <v>22</v>
      </c>
      <c r="K29" s="1" t="n">
        <v>-6.3</v>
      </c>
      <c r="O29" s="11" t="n">
        <v>1.8</v>
      </c>
      <c r="P29" s="1" t="n">
        <f aca="false">+P14</f>
        <v>9.32</v>
      </c>
      <c r="R29" s="1" t="n">
        <f aca="false">+P29+K29</f>
        <v>3.02</v>
      </c>
    </row>
    <row r="30" customFormat="false" ht="12.75" hidden="false" customHeight="false" outlineLevel="0" collapsed="false">
      <c r="B30" s="0" t="s">
        <v>23</v>
      </c>
      <c r="K30" s="16" t="n">
        <v>0</v>
      </c>
      <c r="O30" s="19" t="n">
        <v>0</v>
      </c>
      <c r="P30" s="16" t="n">
        <v>0</v>
      </c>
      <c r="R30" s="16" t="n">
        <v>0</v>
      </c>
    </row>
    <row r="31" customFormat="false" ht="12.75" hidden="false" customHeight="false" outlineLevel="0" collapsed="false">
      <c r="F31" s="0" t="s">
        <v>24</v>
      </c>
      <c r="K31" s="1" t="n">
        <f aca="false">+K28-K29+K30</f>
        <v>47.8275</v>
      </c>
      <c r="O31" s="11" t="n">
        <f aca="false">+O28-O29+O30</f>
        <v>31.6</v>
      </c>
      <c r="P31" s="1" t="n">
        <f aca="false">+P28-P29+P30</f>
        <v>-6.065</v>
      </c>
      <c r="R31" s="1" t="n">
        <f aca="false">+R28-R29+R30</f>
        <v>41.7625</v>
      </c>
    </row>
    <row r="32" customFormat="false" ht="12.75" hidden="false" customHeight="false" outlineLevel="0" collapsed="false">
      <c r="G32" s="0" t="s">
        <v>25</v>
      </c>
      <c r="K32" s="25" t="n">
        <v>0.383</v>
      </c>
      <c r="L32" s="26"/>
      <c r="M32" s="26"/>
      <c r="N32" s="26"/>
      <c r="O32" s="25" t="n">
        <v>0.383</v>
      </c>
      <c r="P32" s="25" t="n">
        <v>0.383</v>
      </c>
      <c r="Q32" s="26"/>
      <c r="R32" s="25" t="n">
        <v>0.383</v>
      </c>
    </row>
    <row r="33" customFormat="false" ht="13.5" hidden="false" customHeight="false" outlineLevel="0" collapsed="false">
      <c r="G33" s="9" t="s">
        <v>26</v>
      </c>
      <c r="K33" s="27" t="n">
        <f aca="false">+K31*K32</f>
        <v>18.3179325</v>
      </c>
      <c r="O33" s="28" t="n">
        <f aca="false">+O31*O32</f>
        <v>12.1028</v>
      </c>
      <c r="P33" s="27" t="n">
        <f aca="false">+P31*P32</f>
        <v>-2.322895</v>
      </c>
      <c r="R33" s="27" t="n">
        <f aca="false">+R31*R32</f>
        <v>15.9950375</v>
      </c>
    </row>
    <row r="34" customFormat="false" ht="13.5" hidden="false" customHeight="false" outlineLevel="0" collapsed="false">
      <c r="O34" s="11"/>
    </row>
    <row r="35" customFormat="false" ht="12.75" hidden="false" customHeight="false" outlineLevel="0" collapsed="false">
      <c r="A35" s="9" t="s">
        <v>27</v>
      </c>
      <c r="O35" s="11"/>
    </row>
    <row r="36" customFormat="false" ht="12.75" hidden="false" customHeight="false" outlineLevel="0" collapsed="false">
      <c r="E36" s="0" t="s">
        <v>28</v>
      </c>
      <c r="J36" s="29"/>
      <c r="K36" s="30" t="n">
        <f aca="false">+K29</f>
        <v>-6.3</v>
      </c>
      <c r="L36" s="29"/>
      <c r="O36" s="31" t="n">
        <v>1.8</v>
      </c>
      <c r="P36" s="30" t="n">
        <f aca="false">+P29</f>
        <v>9.32</v>
      </c>
      <c r="R36" s="30" t="n">
        <f aca="false">+P36+K36</f>
        <v>3.02</v>
      </c>
    </row>
    <row r="37" customFormat="false" ht="12.75" hidden="false" customHeight="false" outlineLevel="0" collapsed="false">
      <c r="E37" s="0" t="s">
        <v>29</v>
      </c>
      <c r="J37" s="29"/>
      <c r="K37" s="32" t="n">
        <f aca="false">+K12</f>
        <v>26.12</v>
      </c>
      <c r="L37" s="29"/>
      <c r="O37" s="33" t="n">
        <v>33.9</v>
      </c>
      <c r="P37" s="32" t="n">
        <f aca="false">+P12</f>
        <v>9.32</v>
      </c>
      <c r="R37" s="32" t="n">
        <f aca="false">+P37+K37</f>
        <v>35.44</v>
      </c>
    </row>
    <row r="38" customFormat="false" ht="12.75" hidden="false" customHeight="false" outlineLevel="0" collapsed="false">
      <c r="F38" s="0" t="s">
        <v>30</v>
      </c>
      <c r="J38" s="29"/>
      <c r="K38" s="1" t="n">
        <f aca="false">+K37-K36</f>
        <v>32.42</v>
      </c>
      <c r="L38" s="29"/>
      <c r="O38" s="11" t="n">
        <f aca="false">SUM(O36:O37)</f>
        <v>35.7</v>
      </c>
      <c r="P38" s="1" t="n">
        <f aca="false">+P37-P36</f>
        <v>0</v>
      </c>
      <c r="R38" s="1" t="n">
        <f aca="false">+R37-R36</f>
        <v>32.42</v>
      </c>
    </row>
    <row r="39" customFormat="false" ht="12.75" hidden="false" customHeight="false" outlineLevel="0" collapsed="false">
      <c r="F39" s="0" t="s">
        <v>25</v>
      </c>
      <c r="J39" s="29"/>
      <c r="K39" s="25" t="n">
        <v>0.383</v>
      </c>
      <c r="L39" s="26"/>
      <c r="M39" s="26"/>
      <c r="N39" s="26"/>
      <c r="O39" s="25" t="n">
        <v>0.383</v>
      </c>
      <c r="P39" s="25" t="n">
        <v>0.383</v>
      </c>
      <c r="Q39" s="26"/>
      <c r="R39" s="25" t="n">
        <v>0.383</v>
      </c>
    </row>
    <row r="40" customFormat="false" ht="13.5" hidden="false" customHeight="false" outlineLevel="0" collapsed="false">
      <c r="G40" s="0" t="s">
        <v>31</v>
      </c>
      <c r="J40" s="34"/>
      <c r="K40" s="27" t="n">
        <f aca="false">+K38*-K39</f>
        <v>-12.41686</v>
      </c>
      <c r="L40" s="34"/>
      <c r="O40" s="11" t="n">
        <f aca="false">+O38*-O39</f>
        <v>-13.6731</v>
      </c>
      <c r="P40" s="27" t="n">
        <f aca="false">+P38*-P39</f>
        <v>-0</v>
      </c>
      <c r="R40" s="27" t="n">
        <f aca="false">+R38*-R39</f>
        <v>-12.41686</v>
      </c>
    </row>
    <row r="41" customFormat="false" ht="13.5" hidden="false" customHeight="false" outlineLevel="0" collapsed="false">
      <c r="J41" s="34"/>
      <c r="K41" s="35"/>
      <c r="L41" s="34"/>
      <c r="O41" s="36" t="n">
        <v>5.1</v>
      </c>
      <c r="P41" s="35"/>
      <c r="R41" s="35"/>
    </row>
    <row r="42" customFormat="false" ht="13.5" hidden="false" customHeight="false" outlineLevel="0" collapsed="false">
      <c r="G42" s="9" t="s">
        <v>32</v>
      </c>
      <c r="J42" s="34"/>
      <c r="K42" s="37" t="n">
        <v>-11.9</v>
      </c>
      <c r="L42" s="34"/>
      <c r="O42" s="38" t="n">
        <f aca="false">SUM(O40:O41)</f>
        <v>-8.5731</v>
      </c>
      <c r="P42" s="37" t="n">
        <f aca="false">SUM(P40:P41)</f>
        <v>0</v>
      </c>
      <c r="R42" s="37" t="n">
        <f aca="false">+P42+K42</f>
        <v>-11.9</v>
      </c>
    </row>
    <row r="43" customFormat="false" ht="13.5" hidden="false" customHeight="false" outlineLevel="0" collapsed="false">
      <c r="B43" s="39"/>
      <c r="C43" s="39"/>
      <c r="D43" s="39"/>
      <c r="E43" s="39"/>
      <c r="F43" s="39"/>
      <c r="G43" s="39"/>
      <c r="H43" s="39"/>
      <c r="I43" s="39"/>
      <c r="J43" s="34"/>
      <c r="L43" s="34"/>
      <c r="O43" s="11"/>
    </row>
    <row r="44" customFormat="false" ht="18" hidden="false" customHeight="false" outlineLevel="0" collapsed="false">
      <c r="B44" s="40" t="s">
        <v>33</v>
      </c>
      <c r="C44" s="41"/>
      <c r="D44" s="41"/>
      <c r="E44" s="41"/>
      <c r="F44" s="41"/>
      <c r="G44" s="41"/>
      <c r="H44" s="41"/>
      <c r="I44" s="41"/>
      <c r="J44" s="41"/>
      <c r="K44" s="42"/>
      <c r="L44" s="41"/>
      <c r="M44" s="43"/>
      <c r="N44" s="43"/>
      <c r="O44" s="43"/>
      <c r="P44" s="42"/>
      <c r="Q44" s="44"/>
      <c r="R44" s="45"/>
    </row>
    <row r="46" customFormat="false" ht="12.75" hidden="false" customHeight="false" outlineLevel="0" collapsed="false">
      <c r="I46" s="9"/>
    </row>
    <row r="47" customFormat="false" ht="12.75" hidden="false" customHeight="false" outlineLevel="0" collapsed="false">
      <c r="D47" s="0" t="s">
        <v>39</v>
      </c>
      <c r="I47" s="50" t="s">
        <v>40</v>
      </c>
    </row>
    <row r="48" customFormat="false" ht="12.75" hidden="false" customHeight="false" outlineLevel="0" collapsed="false">
      <c r="D48" s="0" t="s">
        <v>41</v>
      </c>
      <c r="I48" s="51" t="n">
        <v>37019</v>
      </c>
    </row>
    <row r="49" customFormat="false" ht="12.75" hidden="false" customHeight="false" outlineLevel="0" collapsed="false">
      <c r="D49" s="0" t="s">
        <v>42</v>
      </c>
      <c r="I49" s="50" t="str">
        <f aca="true">CELL("filename")</f>
        <v>'file:///mnt/12tb/@roms/datasets/enron/EDRM Enron Email Data Set v2 XML/filtered-attachments/xls/EOTT_Summary_subunits.xls'#$Sell Ratio .35 tie to K-1</v>
      </c>
    </row>
    <row r="50" customFormat="false" ht="12.75" hidden="false" customHeight="false" outlineLevel="0" collapsed="false">
      <c r="D50" s="0" t="s">
        <v>43</v>
      </c>
      <c r="I50" s="52" t="n">
        <f aca="true">NOW()</f>
        <v>45926.8983559639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2001-04-03T19:44:32Z</dcterms:created>
  <dc:creator>rguthri</dc:creator>
  <dc:description/>
  <dc:language>en-US</dc:language>
  <cp:lastModifiedBy>juhl</cp:lastModifiedBy>
  <cp:lastPrinted>2001-05-08T14:15:37Z</cp:lastPrinted>
  <dcterms:modified xsi:type="dcterms:W3CDTF">2001-05-09T13:16:27Z</dcterms:modified>
  <cp:revision>0</cp:revision>
  <dc:subject/>
  <dc:title/>
</cp:coreProperties>
</file>