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Organization-rev. Apr 4" sheetId="1" state="visible" r:id="rId3"/>
  </sheets>
  <definedNames>
    <definedName function="false" hidden="false" localSheetId="0" name="_xlnm.Print_Titles" vbProcedure="false">'By Organization-rev. Apr 4'!$1:$4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<sst xmlns="http://schemas.openxmlformats.org/spreadsheetml/2006/main" count="293" uniqueCount="127">
  <si>
    <t xml:space="preserve">Monthly Analysis of EOTT Redeployment</t>
  </si>
  <si>
    <t xml:space="preserve">By Organizaton (1195 Only)</t>
  </si>
  <si>
    <t xml:space="preserve">New Salary</t>
  </si>
  <si>
    <t xml:space="preserve">Employee</t>
  </si>
  <si>
    <t xml:space="preserve">Action</t>
  </si>
  <si>
    <t xml:space="preserve">Co. #</t>
  </si>
  <si>
    <t xml:space="preserve">Area</t>
  </si>
  <si>
    <t xml:space="preserve">Cost Ctr</t>
  </si>
  <si>
    <t xml:space="preserve">Effect Date</t>
  </si>
  <si>
    <t xml:space="preserve">New Sal</t>
  </si>
  <si>
    <t xml:space="preserve">Ben/Tax</t>
  </si>
  <si>
    <t xml:space="preserve">Ben &amp; Tax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</si>
  <si>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</si>
  <si>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</si>
  <si>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</si>
  <si>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</si>
  <si>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</si>
  <si>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</si>
  <si>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</si>
  <si>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</si>
  <si>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</si>
  <si>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</si>
  <si>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</si>
  <si>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</si>
  <si>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</si>
  <si>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North Area</t>
  </si>
  <si>
    <t xml:space="preserve">Buckman, Roger</t>
  </si>
  <si>
    <t xml:space="preserve">Terminated</t>
  </si>
  <si>
    <t xml:space="preserve">North</t>
  </si>
  <si>
    <t xml:space="preserve">Net North Area - Co. 1195</t>
  </si>
  <si>
    <t xml:space="preserve">SE Area</t>
  </si>
  <si>
    <t xml:space="preserve">Barnes, Robert</t>
  </si>
  <si>
    <t xml:space="preserve">SE</t>
  </si>
  <si>
    <t xml:space="preserve">Broome, Jeff</t>
  </si>
  <si>
    <t xml:space="preserve">Transfer</t>
  </si>
  <si>
    <t xml:space="preserve">Butler, Eric</t>
  </si>
  <si>
    <t xml:space="preserve">Elizondo, Benny</t>
  </si>
  <si>
    <t xml:space="preserve">Esthay, Randall</t>
  </si>
  <si>
    <t xml:space="preserve">Flores, Alfred</t>
  </si>
  <si>
    <t xml:space="preserve">Hannaford, Steve</t>
  </si>
  <si>
    <t xml:space="preserve">Harrison, James</t>
  </si>
  <si>
    <t xml:space="preserve">Henderson, Kevin</t>
  </si>
  <si>
    <t xml:space="preserve">Hoag, Jody</t>
  </si>
  <si>
    <t xml:space="preserve">Kirkpatrick, Mark</t>
  </si>
  <si>
    <t xml:space="preserve">LeBlanc, Mike</t>
  </si>
  <si>
    <t xml:space="preserve">Meyer, Greg</t>
  </si>
  <si>
    <t xml:space="preserve">Mullen, William</t>
  </si>
  <si>
    <t xml:space="preserve">@</t>
  </si>
  <si>
    <t xml:space="preserve">Phillips, Vince</t>
  </si>
  <si>
    <t xml:space="preserve">Pilcher, Doug</t>
  </si>
  <si>
    <t xml:space="preserve">Scaggs, Terry</t>
  </si>
  <si>
    <t xml:space="preserve">Net SE Area - Co. 1195</t>
  </si>
  <si>
    <t xml:space="preserve">SW Area</t>
  </si>
  <si>
    <t xml:space="preserve">Allen, Randy</t>
  </si>
  <si>
    <t xml:space="preserve">SW</t>
  </si>
  <si>
    <t xml:space="preserve">Aswell, Charles</t>
  </si>
  <si>
    <t xml:space="preserve">Baird, Bill</t>
  </si>
  <si>
    <t xml:space="preserve">Beatty, Sam</t>
  </si>
  <si>
    <t xml:space="preserve">Blackwood, Bobby</t>
  </si>
  <si>
    <t xml:space="preserve">Brittain, James</t>
  </si>
  <si>
    <t xml:space="preserve">Brunette, Wayne</t>
  </si>
  <si>
    <t xml:space="preserve">Claburn, Mike</t>
  </si>
  <si>
    <t xml:space="preserve">Clark, Scott</t>
  </si>
  <si>
    <t xml:space="preserve">Cline, Andrew</t>
  </si>
  <si>
    <t xml:space="preserve">Combs, Paul</t>
  </si>
  <si>
    <t xml:space="preserve">Cook, Mike</t>
  </si>
  <si>
    <t xml:space="preserve">Davis, Wilburn</t>
  </si>
  <si>
    <t xml:space="preserve">Dodson, Donald</t>
  </si>
  <si>
    <t xml:space="preserve">Fraley, Harold</t>
  </si>
  <si>
    <t xml:space="preserve">Gillean, Billy Ray</t>
  </si>
  <si>
    <t xml:space="preserve">Grier, Fred</t>
  </si>
  <si>
    <t xml:space="preserve">Hammer, Douglas</t>
  </si>
  <si>
    <t xml:space="preserve">Hernandez, Frank</t>
  </si>
  <si>
    <t xml:space="preserve">Hoffman, Jimmy</t>
  </si>
  <si>
    <t xml:space="preserve">Killman, Eric</t>
  </si>
  <si>
    <t xml:space="preserve">Kilser, Ken</t>
  </si>
  <si>
    <t xml:space="preserve">Lane, Larry</t>
  </si>
  <si>
    <t xml:space="preserve">Layshot, Clark</t>
  </si>
  <si>
    <t xml:space="preserve">Maier, Terry</t>
  </si>
  <si>
    <t xml:space="preserve">Martin, Brett</t>
  </si>
  <si>
    <t xml:space="preserve">Mauldin, Donald</t>
  </si>
  <si>
    <t xml:space="preserve">Miller, Michael R.</t>
  </si>
  <si>
    <t xml:space="preserve">Miranda, Charlie</t>
  </si>
  <si>
    <t xml:space="preserve">Ornelas, Eddie</t>
  </si>
  <si>
    <t xml:space="preserve">Ortega, Armando</t>
  </si>
  <si>
    <t xml:space="preserve">Phillips, Paul</t>
  </si>
  <si>
    <t xml:space="preserve">Presgrove, Cody</t>
  </si>
  <si>
    <t xml:space="preserve">Ramsland, Roy</t>
  </si>
  <si>
    <t xml:space="preserve">Rich, Steve</t>
  </si>
  <si>
    <t xml:space="preserve">Schmitt, Deric</t>
  </si>
  <si>
    <t xml:space="preserve">Schoenhals, Barry</t>
  </si>
  <si>
    <t xml:space="preserve">Small, James</t>
  </si>
  <si>
    <t xml:space="preserve">Spires, JJ</t>
  </si>
  <si>
    <t xml:space="preserve">Steele, Robert</t>
  </si>
  <si>
    <t xml:space="preserve">Stewart, William</t>
  </si>
  <si>
    <t xml:space="preserve">Streety, James</t>
  </si>
  <si>
    <t xml:space="preserve">Thomason, Scott</t>
  </si>
  <si>
    <t xml:space="preserve">Tucker, George</t>
  </si>
  <si>
    <t xml:space="preserve">Waldrop, Glenn</t>
  </si>
  <si>
    <t xml:space="preserve">Watkins, Eddie</t>
  </si>
  <si>
    <t xml:space="preserve">Whaley, Paul</t>
  </si>
  <si>
    <t xml:space="preserve">Whitfill, Joey</t>
  </si>
  <si>
    <t xml:space="preserve">Willis, James</t>
  </si>
  <si>
    <t xml:space="preserve">Net SW Area - Co. 1195</t>
  </si>
  <si>
    <t xml:space="preserve">Other</t>
  </si>
  <si>
    <t xml:space="preserve">To</t>
  </si>
  <si>
    <t xml:space="preserve">SE-Corr.</t>
  </si>
  <si>
    <t xml:space="preserve">SE-Meas.</t>
  </si>
  <si>
    <t xml:space="preserve">SW-C&amp;E</t>
  </si>
  <si>
    <t xml:space="preserve">SW-Corr.</t>
  </si>
  <si>
    <t xml:space="preserve">SW-Environ</t>
  </si>
  <si>
    <t xml:space="preserve">SW-Meas.</t>
  </si>
  <si>
    <t xml:space="preserve"> </t>
  </si>
  <si>
    <t xml:space="preserve">Fuller, Gary</t>
  </si>
  <si>
    <t xml:space="preserve">Ops Gov</t>
  </si>
  <si>
    <t xml:space="preserve">Gibson, Renae</t>
  </si>
  <si>
    <t xml:space="preserve">Sides, Mark</t>
  </si>
  <si>
    <t xml:space="preserve">Net Other - Co. 1195</t>
  </si>
  <si>
    <t xml:space="preserve">Net Total - Company 1195</t>
  </si>
  <si>
    <t xml:space="preserve">Net Present Value</t>
  </si>
  <si>
    <t xml:space="preserve">Note:  @ indicates old salary;</t>
  </si>
  <si>
    <t xml:space="preserve">     Claburn, Mike</t>
  </si>
  <si>
    <t xml:space="preserve">     Dodson, Donald</t>
  </si>
  <si>
    <t xml:space="preserve">     Miller, Michael</t>
  </si>
  <si>
    <t xml:space="preserve">     Whaley, Paul</t>
  </si>
  <si>
    <t xml:space="preserve">     Rich, Steve</t>
  </si>
  <si>
    <t xml:space="preserve">     Mullen, William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</si>
</sst>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00"/>
    <numFmt numFmtId="166" formatCode="[$-409]m/d/yyyy"/>
    <numFmt numFmtId="167" formatCode="_(* #,##0.00_);_(* \(#,##0.00\);_(* \-??_);_(@_)"/>
    <numFmt numFmtId="168" formatCode="_(* #,##0_);_(* \(#,##0\);_(* \-??_);_(@_)"/>
    <numFmt numFmtId="169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u val="single"/>
      <sz val="8"/>
      <name val="Times New Roman"/>
      <family val="1"/>
    </font>
    <font>
      <u val="single"/>
      <sz val="8"/>
      <name val="Times New Roman"/>
      <family val="1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8.7"/>
    <col collapsed="false" customWidth="true" hidden="false" outlineLevel="0" max="3" min="3" style="2" width="5.41"/>
    <col collapsed="false" customWidth="true" hidden="false" outlineLevel="0" max="4" min="4" style="2" width="14.99"/>
    <col collapsed="false" customWidth="true" hidden="false" outlineLevel="0" max="5" min="5" style="2" width="6.7"/>
    <col collapsed="false" customWidth="true" hidden="false" outlineLevel="0" max="6" min="6" style="1" width="8.7"/>
    <col collapsed="false" customWidth="true" hidden="true" outlineLevel="0" max="7" min="7" style="1" width="2.7"/>
    <col collapsed="false" customWidth="true" hidden="true" outlineLevel="0" max="9" min="8" style="1" width="7.7"/>
    <col collapsed="false" customWidth="true" hidden="false" outlineLevel="0" max="10" min="10" style="1" width="7.7"/>
    <col collapsed="false" customWidth="true" hidden="false" outlineLevel="0" max="11" min="11" style="1" width="8.99"/>
    <col collapsed="false" customWidth="true" hidden="false" outlineLevel="0" max="12" min="12" style="1" width="7.7"/>
    <col collapsed="false" customWidth="true" hidden="false" outlineLevel="0" max="18" min="13" style="1" width="8.28"/>
    <col collapsed="false" customWidth="true" hidden="false" outlineLevel="0" max="19" min="19" style="1" width="8.99"/>
    <col collapsed="false" customWidth="true" hidden="false" outlineLevel="0" max="22" min="20" style="1" width="8.28"/>
    <col collapsed="false" customWidth="true" hidden="false" outlineLevel="0" max="23" min="23" style="1" width="9.56"/>
    <col collapsed="false" customWidth="false" hidden="false" outlineLevel="0" max="257" min="24" style="1" width="9.14"/>
  </cols>
  <sheetData>
    <row r="1" customFormat="false" ht="10.5" hidden="false" customHeight="false" outlineLevel="0" collapsed="false">
      <c r="A1" s="3" t="s">
        <v>0</v>
      </c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0.5" hidden="false" customHeight="false" outlineLevel="0" collapsed="false">
      <c r="A2" s="3" t="s">
        <v>1</v>
      </c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0.5" hidden="false" customHeight="false" outlineLevel="0" collapsed="false">
      <c r="A3" s="3"/>
      <c r="B3" s="3"/>
      <c r="C3" s="4"/>
      <c r="D3" s="4"/>
      <c r="E3" s="4"/>
      <c r="F3" s="3"/>
      <c r="G3" s="3"/>
      <c r="H3" s="3"/>
      <c r="I3" s="3"/>
      <c r="J3" s="3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0.5" hidden="false" customHeight="fals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6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customFormat="false" ht="11.25" hidden="false" customHeight="false" outlineLevel="0" collapsed="false">
      <c r="A6" s="8" t="s">
        <v>26</v>
      </c>
      <c r="B6" s="8" t="s">
        <v>27</v>
      </c>
      <c r="C6" s="9" t="n">
        <v>1195</v>
      </c>
      <c r="D6" s="2" t="s">
        <v>28</v>
      </c>
      <c r="E6" s="2" t="n">
        <v>112278</v>
      </c>
      <c r="F6" s="10" t="n">
        <v>36929</v>
      </c>
      <c r="G6" s="10"/>
      <c r="H6" s="11" t="n">
        <v>3508.34</v>
      </c>
      <c r="I6" s="12" t="n">
        <v>1192.88484</v>
      </c>
      <c r="J6" s="12" t="n">
        <v>4701.22484</v>
      </c>
      <c r="K6" s="12" t="n">
        <v>0</v>
      </c>
      <c r="L6" s="12" t="n">
        <v>-4701.22484</v>
      </c>
      <c r="M6" s="12" t="n">
        <v>-4701.22484</v>
      </c>
      <c r="N6" s="12" t="n">
        <v>-4701.22484</v>
      </c>
      <c r="O6" s="12" t="n">
        <v>-4701.22484</v>
      </c>
      <c r="P6" s="12" t="n">
        <v>-4701.22484</v>
      </c>
      <c r="Q6" s="12" t="n">
        <v>-4701.22484</v>
      </c>
      <c r="R6" s="12" t="n">
        <v>-4701.22484</v>
      </c>
      <c r="S6" s="12" t="n">
        <v>-4701.22484</v>
      </c>
      <c r="T6" s="12" t="n">
        <v>-4701.22484</v>
      </c>
      <c r="U6" s="12" t="n">
        <v>-4701.22484</v>
      </c>
      <c r="V6" s="12" t="n">
        <v>-4701.22484</v>
      </c>
      <c r="W6" s="12" t="n">
        <f aca="false">SUM(K6:V6)</f>
        <v>-51713.47324</v>
      </c>
    </row>
    <row r="7" customFormat="false" ht="11.25" hidden="false" customHeight="false" outlineLevel="0" collapsed="false">
      <c r="A7" s="1" t="s">
        <v>29</v>
      </c>
      <c r="C7" s="1"/>
      <c r="D7" s="1"/>
      <c r="E7" s="1"/>
      <c r="J7" s="12"/>
      <c r="K7" s="13" t="n">
        <f aca="false">SUM(K6)</f>
        <v>0</v>
      </c>
      <c r="L7" s="13" t="n">
        <f aca="false">SUM(L6)</f>
        <v>-4701.22484</v>
      </c>
      <c r="M7" s="13" t="n">
        <f aca="false">SUM(M6)</f>
        <v>-4701.22484</v>
      </c>
      <c r="N7" s="13" t="n">
        <f aca="false">SUM(N6)</f>
        <v>-4701.22484</v>
      </c>
      <c r="O7" s="13" t="n">
        <f aca="false">SUM(O6)</f>
        <v>-4701.22484</v>
      </c>
      <c r="P7" s="13" t="n">
        <f aca="false">SUM(P6)</f>
        <v>-4701.22484</v>
      </c>
      <c r="Q7" s="13" t="n">
        <f aca="false">SUM(Q6)</f>
        <v>-4701.22484</v>
      </c>
      <c r="R7" s="13" t="n">
        <f aca="false">SUM(R6)</f>
        <v>-4701.22484</v>
      </c>
      <c r="S7" s="13" t="n">
        <f aca="false">SUM(S6)</f>
        <v>-4701.22484</v>
      </c>
      <c r="T7" s="13" t="n">
        <f aca="false">SUM(T6)</f>
        <v>-4701.22484</v>
      </c>
      <c r="U7" s="13" t="n">
        <f aca="false">SUM(U6)</f>
        <v>-4701.22484</v>
      </c>
      <c r="V7" s="13" t="n">
        <f aca="false">SUM(V6)</f>
        <v>-4701.22484</v>
      </c>
      <c r="W7" s="13" t="n">
        <f aca="false">SUM(W6)</f>
        <v>-51713.47324</v>
      </c>
    </row>
    <row r="8" customFormat="false" ht="11.25" hidden="false" customHeight="false" outlineLevel="0" collapsed="false">
      <c r="C8" s="1"/>
      <c r="D8" s="1"/>
      <c r="E8" s="1"/>
    </row>
    <row r="9" customFormat="false" ht="11.25" hidden="false" customHeight="false" outlineLevel="0" collapsed="false">
      <c r="A9" s="14" t="s">
        <v>30</v>
      </c>
      <c r="C9" s="1"/>
      <c r="D9" s="1"/>
      <c r="E9" s="1"/>
    </row>
    <row r="10" customFormat="false" ht="11.25" hidden="false" customHeight="false" outlineLevel="0" collapsed="false">
      <c r="A10" s="8" t="s">
        <v>31</v>
      </c>
      <c r="B10" s="8" t="s">
        <v>27</v>
      </c>
      <c r="C10" s="9" t="n">
        <v>1195</v>
      </c>
      <c r="D10" s="2" t="s">
        <v>32</v>
      </c>
      <c r="E10" s="2" t="n">
        <v>112313</v>
      </c>
      <c r="F10" s="10" t="n">
        <v>36929</v>
      </c>
      <c r="G10" s="10"/>
      <c r="H10" s="11" t="n">
        <v>4488.43</v>
      </c>
      <c r="I10" s="12" t="n">
        <v>1414.38518</v>
      </c>
      <c r="J10" s="12" t="n">
        <v>5902.81518</v>
      </c>
      <c r="K10" s="12" t="n">
        <v>0</v>
      </c>
      <c r="L10" s="12" t="n">
        <v>-5902.81518</v>
      </c>
      <c r="M10" s="12" t="n">
        <v>-5902.81518</v>
      </c>
      <c r="N10" s="12" t="n">
        <v>-5902.81518</v>
      </c>
      <c r="O10" s="12" t="n">
        <v>-5902.81518</v>
      </c>
      <c r="P10" s="12" t="n">
        <v>-5902.81518</v>
      </c>
      <c r="Q10" s="12" t="n">
        <v>-5902.81518</v>
      </c>
      <c r="R10" s="12" t="n">
        <v>-5902.81518</v>
      </c>
      <c r="S10" s="12" t="n">
        <v>-5902.81518</v>
      </c>
      <c r="T10" s="12" t="n">
        <v>-5902.81518</v>
      </c>
      <c r="U10" s="12" t="n">
        <v>-5902.81518</v>
      </c>
      <c r="V10" s="12" t="n">
        <v>-5902.81518</v>
      </c>
      <c r="W10" s="12" t="n">
        <f aca="false">SUM(K10:V10)</f>
        <v>-64930.96698</v>
      </c>
    </row>
    <row r="11" customFormat="false" ht="11.25" hidden="false" customHeight="false" outlineLevel="0" collapsed="false">
      <c r="A11" s="15" t="s">
        <v>33</v>
      </c>
      <c r="B11" s="15" t="s">
        <v>34</v>
      </c>
      <c r="C11" s="9" t="n">
        <v>1195</v>
      </c>
      <c r="D11" s="2" t="s">
        <v>32</v>
      </c>
      <c r="E11" s="2" t="n">
        <v>112260</v>
      </c>
      <c r="F11" s="10" t="n">
        <v>36951</v>
      </c>
      <c r="G11" s="10"/>
      <c r="H11" s="11" t="n">
        <v>3381</v>
      </c>
      <c r="I11" s="12" t="n">
        <f aca="false">(400+(H11*0.136)+(H11*0.09))</f>
        <v>1164.106</v>
      </c>
      <c r="J11" s="12" t="n">
        <f aca="false">H11+I11</f>
        <v>4545.106</v>
      </c>
      <c r="K11" s="12" t="n">
        <v>0</v>
      </c>
      <c r="L11" s="12" t="n">
        <v>0</v>
      </c>
      <c r="M11" s="12" t="n">
        <v>-4545</v>
      </c>
      <c r="N11" s="12" t="n">
        <v>-4545</v>
      </c>
      <c r="O11" s="12" t="n">
        <v>-4545</v>
      </c>
      <c r="P11" s="12" t="n">
        <v>-4545</v>
      </c>
      <c r="Q11" s="12" t="n">
        <v>-4545</v>
      </c>
      <c r="R11" s="12" t="n">
        <v>-4545</v>
      </c>
      <c r="S11" s="12" t="n">
        <v>-4545</v>
      </c>
      <c r="T11" s="12" t="n">
        <v>-4545</v>
      </c>
      <c r="U11" s="12" t="n">
        <v>-4545</v>
      </c>
      <c r="V11" s="12" t="n">
        <v>-4545</v>
      </c>
      <c r="W11" s="12" t="n">
        <f aca="false">SUM(K11:V11)</f>
        <v>-45450</v>
      </c>
    </row>
    <row r="12" customFormat="false" ht="11.25" hidden="false" customHeight="false" outlineLevel="0" collapsed="false">
      <c r="A12" s="8" t="s">
        <v>35</v>
      </c>
      <c r="B12" s="8" t="s">
        <v>27</v>
      </c>
      <c r="C12" s="9" t="n">
        <v>1195</v>
      </c>
      <c r="D12" s="2" t="s">
        <v>32</v>
      </c>
      <c r="E12" s="2" t="n">
        <v>112231</v>
      </c>
      <c r="F12" s="10" t="n">
        <v>36830</v>
      </c>
      <c r="G12" s="10"/>
      <c r="H12" s="11" t="n">
        <v>3504.92</v>
      </c>
      <c r="I12" s="12" t="n">
        <v>1192.11192</v>
      </c>
      <c r="J12" s="12" t="n">
        <v>4697.03192</v>
      </c>
      <c r="K12" s="12" t="n">
        <v>-4697.03192</v>
      </c>
      <c r="L12" s="12" t="n">
        <v>-4697.03192</v>
      </c>
      <c r="M12" s="12" t="n">
        <v>-4697.03192</v>
      </c>
      <c r="N12" s="12" t="n">
        <v>-4697.03192</v>
      </c>
      <c r="O12" s="12" t="n">
        <v>-4697.03192</v>
      </c>
      <c r="P12" s="12" t="n">
        <v>-4697.03192</v>
      </c>
      <c r="Q12" s="12" t="n">
        <v>-4697.03192</v>
      </c>
      <c r="R12" s="12" t="n">
        <v>-4697.03192</v>
      </c>
      <c r="S12" s="12" t="n">
        <v>-4697.03192</v>
      </c>
      <c r="T12" s="12" t="n">
        <v>-4697.03192</v>
      </c>
      <c r="U12" s="12" t="n">
        <v>-4697.03192</v>
      </c>
      <c r="V12" s="12" t="n">
        <v>-4697.03192</v>
      </c>
      <c r="W12" s="12" t="n">
        <f aca="false">SUM(K12:V12)</f>
        <v>-56364.38304</v>
      </c>
    </row>
    <row r="13" customFormat="false" ht="11.25" hidden="false" customHeight="false" outlineLevel="0" collapsed="false">
      <c r="A13" s="16" t="s">
        <v>36</v>
      </c>
      <c r="B13" s="16" t="s">
        <v>27</v>
      </c>
      <c r="C13" s="17" t="n">
        <v>1195</v>
      </c>
      <c r="D13" s="18" t="s">
        <v>32</v>
      </c>
      <c r="E13" s="18" t="n">
        <v>112244</v>
      </c>
      <c r="F13" s="19" t="n">
        <v>36960</v>
      </c>
      <c r="G13" s="19"/>
      <c r="H13" s="20" t="n">
        <v>2528</v>
      </c>
      <c r="I13" s="21" t="n">
        <f aca="false">(400+(H13*0.136)+(H13*0.09))</f>
        <v>971.328</v>
      </c>
      <c r="J13" s="21" t="n">
        <f aca="false">H13+I13</f>
        <v>3499.328</v>
      </c>
      <c r="K13" s="21"/>
      <c r="L13" s="21"/>
      <c r="M13" s="21" t="n">
        <f aca="false">-3499+(18672/6)</f>
        <v>-387</v>
      </c>
      <c r="N13" s="21" t="n">
        <f aca="false">-3499+(18672/6)</f>
        <v>-387</v>
      </c>
      <c r="O13" s="21" t="n">
        <f aca="false">-3499+(18672/6)</f>
        <v>-387</v>
      </c>
      <c r="P13" s="21" t="n">
        <f aca="false">-3499+(18672/6)</f>
        <v>-387</v>
      </c>
      <c r="Q13" s="21" t="n">
        <f aca="false">-3499+(18672/6)</f>
        <v>-387</v>
      </c>
      <c r="R13" s="21" t="n">
        <f aca="false">-3499+(18672/10)</f>
        <v>-1631.8</v>
      </c>
      <c r="S13" s="21" t="n">
        <f aca="false">-3499+(18672/10)</f>
        <v>-1631.8</v>
      </c>
      <c r="T13" s="21" t="n">
        <f aca="false">-3499+(18672/10)</f>
        <v>-1631.8</v>
      </c>
      <c r="U13" s="21" t="n">
        <f aca="false">-3499+(18672/10)</f>
        <v>-1631.8</v>
      </c>
      <c r="V13" s="21" t="n">
        <f aca="false">-3499+(18672/10)</f>
        <v>-1631.8</v>
      </c>
      <c r="W13" s="21" t="n">
        <f aca="false">SUM(K13:V13)</f>
        <v>-10094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1.25" hidden="false" customHeight="false" outlineLevel="0" collapsed="false">
      <c r="A14" s="15" t="s">
        <v>37</v>
      </c>
      <c r="B14" s="15" t="s">
        <v>34</v>
      </c>
      <c r="C14" s="9" t="n">
        <v>1195</v>
      </c>
      <c r="D14" s="2" t="s">
        <v>32</v>
      </c>
      <c r="E14" s="2" t="n">
        <v>112281</v>
      </c>
      <c r="F14" s="10" t="n">
        <v>36951</v>
      </c>
      <c r="G14" s="10"/>
      <c r="H14" s="11" t="n">
        <v>3467</v>
      </c>
      <c r="I14" s="12" t="n">
        <f aca="false">(400+(H14*0.136)+(H14*0.09))</f>
        <v>1183.542</v>
      </c>
      <c r="J14" s="12" t="n">
        <f aca="false">H14+I14</f>
        <v>4650.542</v>
      </c>
      <c r="K14" s="12" t="n">
        <v>0</v>
      </c>
      <c r="L14" s="12" t="n">
        <v>0</v>
      </c>
      <c r="M14" s="12" t="n">
        <v>-4651</v>
      </c>
      <c r="N14" s="12" t="n">
        <v>-4651</v>
      </c>
      <c r="O14" s="12" t="n">
        <v>-4651</v>
      </c>
      <c r="P14" s="12" t="n">
        <v>-4651</v>
      </c>
      <c r="Q14" s="12" t="n">
        <v>-4651</v>
      </c>
      <c r="R14" s="12" t="n">
        <v>-4651</v>
      </c>
      <c r="S14" s="12" t="n">
        <v>-4651</v>
      </c>
      <c r="T14" s="12" t="n">
        <v>-4651</v>
      </c>
      <c r="U14" s="12" t="n">
        <v>-4651</v>
      </c>
      <c r="V14" s="12" t="n">
        <v>-4651</v>
      </c>
      <c r="W14" s="12" t="n">
        <f aca="false">SUM(K14:V14)</f>
        <v>-46510</v>
      </c>
    </row>
    <row r="15" customFormat="false" ht="11.25" hidden="false" customHeight="false" outlineLevel="0" collapsed="false">
      <c r="A15" s="23" t="s">
        <v>38</v>
      </c>
      <c r="B15" s="23" t="s">
        <v>27</v>
      </c>
      <c r="C15" s="17" t="n">
        <v>1195</v>
      </c>
      <c r="D15" s="18" t="s">
        <v>32</v>
      </c>
      <c r="E15" s="18" t="n">
        <v>112244</v>
      </c>
      <c r="F15" s="19" t="n">
        <v>36960</v>
      </c>
      <c r="G15" s="19"/>
      <c r="H15" s="20" t="n">
        <v>2506</v>
      </c>
      <c r="I15" s="21" t="n">
        <f aca="false">(400+(H15*0.136)+(H15*0.09))</f>
        <v>966.356</v>
      </c>
      <c r="J15" s="21" t="n">
        <f aca="false">H15+I15</f>
        <v>3472.356</v>
      </c>
      <c r="K15" s="21"/>
      <c r="L15" s="21"/>
      <c r="M15" s="21" t="n">
        <f aca="false">-3472+(18509/6)</f>
        <v>-387.166666666667</v>
      </c>
      <c r="N15" s="21" t="n">
        <f aca="false">-3472+(18509/6)</f>
        <v>-387.166666666667</v>
      </c>
      <c r="O15" s="21" t="n">
        <f aca="false">-3472+(18509/6)</f>
        <v>-387.166666666667</v>
      </c>
      <c r="P15" s="21" t="n">
        <f aca="false">-3472+(18509/6)</f>
        <v>-387.166666666667</v>
      </c>
      <c r="Q15" s="21" t="n">
        <f aca="false">-3472+(18509/6)</f>
        <v>-387.166666666667</v>
      </c>
      <c r="R15" s="21" t="n">
        <f aca="false">-3472+(18509/10)</f>
        <v>-1621.1</v>
      </c>
      <c r="S15" s="21" t="n">
        <f aca="false">-3472+(18509/10)</f>
        <v>-1621.1</v>
      </c>
      <c r="T15" s="21" t="n">
        <f aca="false">-3472+(18509/10)</f>
        <v>-1621.1</v>
      </c>
      <c r="U15" s="21" t="n">
        <f aca="false">-3472+(18509/10)</f>
        <v>-1621.1</v>
      </c>
      <c r="V15" s="21" t="n">
        <f aca="false">-3472+(18509/10)</f>
        <v>-1621.1</v>
      </c>
      <c r="W15" s="21" t="n">
        <f aca="false">SUM(K15:V15)</f>
        <v>-10041.3333333333</v>
      </c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1.25" hidden="false" customHeight="false" outlineLevel="0" collapsed="false">
      <c r="A16" s="15" t="s">
        <v>39</v>
      </c>
      <c r="B16" s="15" t="s">
        <v>34</v>
      </c>
      <c r="C16" s="9" t="n">
        <v>1195</v>
      </c>
      <c r="D16" s="2" t="s">
        <v>32</v>
      </c>
      <c r="E16" s="2" t="n">
        <v>112260</v>
      </c>
      <c r="F16" s="10" t="n">
        <v>36938</v>
      </c>
      <c r="G16" s="10"/>
      <c r="H16" s="11" t="n">
        <v>5069</v>
      </c>
      <c r="I16" s="12" t="n">
        <v>1545.594</v>
      </c>
      <c r="J16" s="12" t="n">
        <v>6614.594</v>
      </c>
      <c r="K16" s="12" t="n">
        <v>0</v>
      </c>
      <c r="L16" s="12" t="n">
        <f aca="false">-6615*0.5</f>
        <v>-3307.5</v>
      </c>
      <c r="M16" s="12" t="n">
        <v>-6614.594</v>
      </c>
      <c r="N16" s="12" t="n">
        <v>-6614.594</v>
      </c>
      <c r="O16" s="12" t="n">
        <v>-6614.594</v>
      </c>
      <c r="P16" s="12" t="n">
        <v>-6614.594</v>
      </c>
      <c r="Q16" s="12" t="n">
        <v>-6614.594</v>
      </c>
      <c r="R16" s="12" t="n">
        <v>-6614.594</v>
      </c>
      <c r="S16" s="12" t="n">
        <v>-6614.594</v>
      </c>
      <c r="T16" s="12" t="n">
        <v>-6614.594</v>
      </c>
      <c r="U16" s="12" t="n">
        <v>-6614.594</v>
      </c>
      <c r="V16" s="12" t="n">
        <v>-6614.594</v>
      </c>
      <c r="W16" s="12" t="n">
        <f aca="false">SUM(K16:V16)</f>
        <v>-69453.44</v>
      </c>
    </row>
    <row r="17" customFormat="false" ht="11.25" hidden="false" customHeight="false" outlineLevel="0" collapsed="false">
      <c r="A17" s="8" t="s">
        <v>40</v>
      </c>
      <c r="B17" s="8" t="s">
        <v>27</v>
      </c>
      <c r="C17" s="9" t="n">
        <v>1195</v>
      </c>
      <c r="D17" s="2" t="s">
        <v>32</v>
      </c>
      <c r="E17" s="2" t="n">
        <v>112226</v>
      </c>
      <c r="F17" s="10" t="n">
        <v>36929</v>
      </c>
      <c r="G17" s="10"/>
      <c r="H17" s="11" t="n">
        <v>2431.26</v>
      </c>
      <c r="I17" s="12" t="n">
        <v>949.46476</v>
      </c>
      <c r="J17" s="12" t="n">
        <v>3380.72476</v>
      </c>
      <c r="K17" s="12" t="n">
        <v>0</v>
      </c>
      <c r="L17" s="12" t="n">
        <v>-3380.72476</v>
      </c>
      <c r="M17" s="12" t="n">
        <v>-3380.72476</v>
      </c>
      <c r="N17" s="12" t="n">
        <v>-3380.72476</v>
      </c>
      <c r="O17" s="12" t="n">
        <v>-3380.72476</v>
      </c>
      <c r="P17" s="12" t="n">
        <v>-3380.72476</v>
      </c>
      <c r="Q17" s="12" t="n">
        <v>-3380.72476</v>
      </c>
      <c r="R17" s="12" t="n">
        <v>-3380.72476</v>
      </c>
      <c r="S17" s="12" t="n">
        <v>-3380.72476</v>
      </c>
      <c r="T17" s="12" t="n">
        <v>-3380.72476</v>
      </c>
      <c r="U17" s="12" t="n">
        <v>-3380.72476</v>
      </c>
      <c r="V17" s="12" t="n">
        <v>-3380.72476</v>
      </c>
      <c r="W17" s="12" t="n">
        <f aca="false">SUM(K17:V17)</f>
        <v>-37187.97236</v>
      </c>
    </row>
    <row r="18" customFormat="false" ht="11.25" hidden="false" customHeight="false" outlineLevel="0" collapsed="false">
      <c r="A18" s="15" t="s">
        <v>41</v>
      </c>
      <c r="B18" s="15" t="s">
        <v>34</v>
      </c>
      <c r="C18" s="9" t="n">
        <v>1195</v>
      </c>
      <c r="D18" s="2" t="s">
        <v>32</v>
      </c>
      <c r="E18" s="2" t="n">
        <v>112232</v>
      </c>
      <c r="F18" s="10" t="n">
        <v>36951</v>
      </c>
      <c r="G18" s="10"/>
      <c r="H18" s="11" t="n">
        <v>3101</v>
      </c>
      <c r="I18" s="12" t="n">
        <f aca="false">(400+(H18*0.136)+(H18*0.09))</f>
        <v>1100.826</v>
      </c>
      <c r="J18" s="12" t="n">
        <f aca="false">H18+I18</f>
        <v>4201.826</v>
      </c>
      <c r="K18" s="12" t="n">
        <v>0</v>
      </c>
      <c r="L18" s="12" t="n">
        <v>0</v>
      </c>
      <c r="M18" s="12" t="n">
        <v>-4202</v>
      </c>
      <c r="N18" s="12" t="n">
        <v>-4202</v>
      </c>
      <c r="O18" s="12" t="n">
        <v>-4202</v>
      </c>
      <c r="P18" s="12" t="n">
        <v>-4202</v>
      </c>
      <c r="Q18" s="12" t="n">
        <v>-4202</v>
      </c>
      <c r="R18" s="12" t="n">
        <v>-4202</v>
      </c>
      <c r="S18" s="12" t="n">
        <v>-4202</v>
      </c>
      <c r="T18" s="12" t="n">
        <v>-4202</v>
      </c>
      <c r="U18" s="12" t="n">
        <v>-4202</v>
      </c>
      <c r="V18" s="12" t="n">
        <v>-4202</v>
      </c>
      <c r="W18" s="12" t="n">
        <f aca="false">SUM(K18:V18)</f>
        <v>-42020</v>
      </c>
    </row>
    <row r="19" customFormat="false" ht="11.25" hidden="false" customHeight="false" outlineLevel="0" collapsed="false">
      <c r="A19" s="15" t="s">
        <v>42</v>
      </c>
      <c r="B19" s="15" t="s">
        <v>34</v>
      </c>
      <c r="C19" s="9" t="n">
        <v>1195</v>
      </c>
      <c r="D19" s="2" t="s">
        <v>32</v>
      </c>
      <c r="E19" s="2" t="n">
        <v>112281</v>
      </c>
      <c r="F19" s="10" t="n">
        <v>36938</v>
      </c>
      <c r="G19" s="10"/>
      <c r="H19" s="11" t="n">
        <v>4562.25</v>
      </c>
      <c r="I19" s="12" t="n">
        <v>1431.0685</v>
      </c>
      <c r="J19" s="12" t="n">
        <v>5993.3185</v>
      </c>
      <c r="K19" s="12" t="n">
        <v>0</v>
      </c>
      <c r="L19" s="12" t="n">
        <f aca="false">-5993*0.5</f>
        <v>-2996.5</v>
      </c>
      <c r="M19" s="12" t="n">
        <v>-5993.3185</v>
      </c>
      <c r="N19" s="12" t="n">
        <v>-5993.3185</v>
      </c>
      <c r="O19" s="12" t="n">
        <v>-5993.3185</v>
      </c>
      <c r="P19" s="12" t="n">
        <v>-5993.3185</v>
      </c>
      <c r="Q19" s="12" t="n">
        <v>-5993.3185</v>
      </c>
      <c r="R19" s="12" t="n">
        <v>-5993.3185</v>
      </c>
      <c r="S19" s="12" t="n">
        <v>-5993.3185</v>
      </c>
      <c r="T19" s="12" t="n">
        <v>-5993.3185</v>
      </c>
      <c r="U19" s="12" t="n">
        <v>-5993.3185</v>
      </c>
      <c r="V19" s="12" t="n">
        <v>-5993.3185</v>
      </c>
      <c r="W19" s="12" t="n">
        <f aca="false">SUM(K19:V19)</f>
        <v>-62929.685</v>
      </c>
    </row>
    <row r="20" customFormat="false" ht="11.25" hidden="false" customHeight="false" outlineLevel="0" collapsed="false">
      <c r="A20" s="15" t="s">
        <v>43</v>
      </c>
      <c r="B20" s="15" t="s">
        <v>34</v>
      </c>
      <c r="C20" s="9" t="n">
        <v>1195</v>
      </c>
      <c r="D20" s="2" t="s">
        <v>32</v>
      </c>
      <c r="E20" s="2" t="n">
        <v>112234</v>
      </c>
      <c r="F20" s="10" t="n">
        <v>36969</v>
      </c>
      <c r="G20" s="10"/>
      <c r="H20" s="11" t="n">
        <v>2652</v>
      </c>
      <c r="I20" s="12" t="n">
        <v>999.352</v>
      </c>
      <c r="J20" s="12" t="n">
        <v>3651.352</v>
      </c>
      <c r="K20" s="12" t="n">
        <v>0</v>
      </c>
      <c r="L20" s="12" t="n">
        <v>0</v>
      </c>
      <c r="M20" s="12" t="n">
        <f aca="false">-3651*0.5</f>
        <v>-1825.5</v>
      </c>
      <c r="N20" s="12" t="n">
        <v>-3651.352</v>
      </c>
      <c r="O20" s="12" t="n">
        <v>-3651.352</v>
      </c>
      <c r="P20" s="12" t="n">
        <v>-3651.352</v>
      </c>
      <c r="Q20" s="12" t="n">
        <v>-3651.352</v>
      </c>
      <c r="R20" s="12" t="n">
        <v>-3651.352</v>
      </c>
      <c r="S20" s="12" t="n">
        <v>-3651.352</v>
      </c>
      <c r="T20" s="12" t="n">
        <v>-3651.352</v>
      </c>
      <c r="U20" s="12" t="n">
        <v>-3651.352</v>
      </c>
      <c r="V20" s="12" t="n">
        <v>-3651.352</v>
      </c>
      <c r="W20" s="12" t="n">
        <f aca="false">SUM(K20:V20)</f>
        <v>-34687.668</v>
      </c>
    </row>
    <row r="21" customFormat="false" ht="11.25" hidden="false" customHeight="false" outlineLevel="0" collapsed="false">
      <c r="A21" s="15" t="s">
        <v>44</v>
      </c>
      <c r="B21" s="15" t="s">
        <v>34</v>
      </c>
      <c r="C21" s="9" t="n">
        <v>1195</v>
      </c>
      <c r="D21" s="2" t="s">
        <v>32</v>
      </c>
      <c r="E21" s="2" t="n">
        <v>112234</v>
      </c>
      <c r="F21" s="10" t="n">
        <v>36969</v>
      </c>
      <c r="G21" s="10"/>
      <c r="H21" s="11" t="n">
        <v>2300</v>
      </c>
      <c r="I21" s="12" t="n">
        <v>919.8</v>
      </c>
      <c r="J21" s="12" t="n">
        <v>3219.8</v>
      </c>
      <c r="K21" s="12" t="n">
        <v>0</v>
      </c>
      <c r="L21" s="12" t="n">
        <v>0</v>
      </c>
      <c r="M21" s="12" t="n">
        <f aca="false">-3220*0.5</f>
        <v>-1610</v>
      </c>
      <c r="N21" s="12" t="n">
        <v>-3219.8</v>
      </c>
      <c r="O21" s="12" t="n">
        <v>-3219.8</v>
      </c>
      <c r="P21" s="12" t="n">
        <v>-3219.8</v>
      </c>
      <c r="Q21" s="12" t="n">
        <v>-3219.8</v>
      </c>
      <c r="R21" s="12" t="n">
        <v>-3219.8</v>
      </c>
      <c r="S21" s="12" t="n">
        <v>-3219.8</v>
      </c>
      <c r="T21" s="12" t="n">
        <v>-3219.8</v>
      </c>
      <c r="U21" s="12" t="n">
        <v>-3219.8</v>
      </c>
      <c r="V21" s="12" t="n">
        <v>-3219.8</v>
      </c>
      <c r="W21" s="12" t="n">
        <f aca="false">SUM(K21:V21)</f>
        <v>-30588.2</v>
      </c>
    </row>
    <row r="22" customFormat="false" ht="11.25" hidden="false" customHeight="false" outlineLevel="0" collapsed="false">
      <c r="A22" s="8" t="s">
        <v>45</v>
      </c>
      <c r="B22" s="8" t="s">
        <v>27</v>
      </c>
      <c r="C22" s="9" t="n">
        <v>1195</v>
      </c>
      <c r="D22" s="2" t="s">
        <v>32</v>
      </c>
      <c r="F22" s="10" t="n">
        <v>36951</v>
      </c>
      <c r="G22" s="10"/>
      <c r="H22" s="11" t="n">
        <v>5456</v>
      </c>
      <c r="I22" s="12" t="n">
        <f aca="false">(400+(H22*0.136)+(H22*0.09))</f>
        <v>1633.056</v>
      </c>
      <c r="J22" s="12" t="n">
        <f aca="false">H22+I22</f>
        <v>7089.056</v>
      </c>
      <c r="K22" s="12"/>
      <c r="L22" s="12"/>
      <c r="M22" s="12" t="n">
        <v>-7089</v>
      </c>
      <c r="N22" s="12" t="n">
        <v>-7089</v>
      </c>
      <c r="O22" s="12" t="n">
        <v>-7089</v>
      </c>
      <c r="P22" s="12" t="n">
        <v>-7089</v>
      </c>
      <c r="Q22" s="12" t="n">
        <v>-7089</v>
      </c>
      <c r="R22" s="12" t="n">
        <v>-7089</v>
      </c>
      <c r="S22" s="12" t="n">
        <v>-7089</v>
      </c>
      <c r="T22" s="12" t="n">
        <v>-7089</v>
      </c>
      <c r="U22" s="12" t="n">
        <v>-7089</v>
      </c>
      <c r="V22" s="12" t="n">
        <v>-7089</v>
      </c>
      <c r="W22" s="12" t="n">
        <f aca="false">SUM(K22:V22)</f>
        <v>-70890</v>
      </c>
    </row>
    <row r="23" customFormat="false" ht="11.25" hidden="false" customHeight="false" outlineLevel="0" collapsed="false">
      <c r="A23" s="15" t="s">
        <v>46</v>
      </c>
      <c r="B23" s="15" t="s">
        <v>34</v>
      </c>
      <c r="C23" s="9" t="n">
        <v>1195</v>
      </c>
      <c r="D23" s="2" t="s">
        <v>32</v>
      </c>
      <c r="E23" s="2" t="n">
        <v>112281</v>
      </c>
      <c r="F23" s="10" t="n">
        <v>36938</v>
      </c>
      <c r="G23" s="10" t="s">
        <v>47</v>
      </c>
      <c r="H23" s="11" t="n">
        <v>3916</v>
      </c>
      <c r="I23" s="12" t="n">
        <f aca="false">(400+(H23*0.136)+(H23*0.09))</f>
        <v>1285.016</v>
      </c>
      <c r="J23" s="12" t="n">
        <f aca="false">H23+I23</f>
        <v>5201.016</v>
      </c>
      <c r="K23" s="12" t="n">
        <v>0</v>
      </c>
      <c r="L23" s="12" t="n">
        <f aca="false">-3812*0.5</f>
        <v>-1906</v>
      </c>
      <c r="M23" s="12" t="n">
        <v>-3812</v>
      </c>
      <c r="N23" s="12" t="n">
        <v>-3812</v>
      </c>
      <c r="O23" s="12" t="n">
        <v>-3812</v>
      </c>
      <c r="P23" s="12" t="n">
        <v>-3812</v>
      </c>
      <c r="Q23" s="12" t="n">
        <v>-3812</v>
      </c>
      <c r="R23" s="12" t="n">
        <v>-3812</v>
      </c>
      <c r="S23" s="12" t="n">
        <v>-3812</v>
      </c>
      <c r="T23" s="12" t="n">
        <v>-3812</v>
      </c>
      <c r="U23" s="12" t="n">
        <v>-3812</v>
      </c>
      <c r="V23" s="12" t="n">
        <v>-3812</v>
      </c>
      <c r="W23" s="12" t="n">
        <f aca="false">SUM(K23:V23)</f>
        <v>-40026</v>
      </c>
    </row>
    <row r="24" customFormat="false" ht="11.25" hidden="false" customHeight="false" outlineLevel="0" collapsed="false">
      <c r="A24" s="15" t="s">
        <v>48</v>
      </c>
      <c r="B24" s="15" t="s">
        <v>34</v>
      </c>
      <c r="C24" s="9" t="n">
        <v>1195</v>
      </c>
      <c r="D24" s="2" t="s">
        <v>32</v>
      </c>
      <c r="E24" s="2" t="n">
        <v>112232</v>
      </c>
      <c r="F24" s="10" t="n">
        <v>36951</v>
      </c>
      <c r="G24" s="10"/>
      <c r="H24" s="11" t="n">
        <v>2583</v>
      </c>
      <c r="I24" s="12" t="n">
        <f aca="false">(400+(H24*0.136)+(H24*0.09))</f>
        <v>983.758</v>
      </c>
      <c r="J24" s="12" t="n">
        <f aca="false">H24+I24</f>
        <v>3566.758</v>
      </c>
      <c r="K24" s="12" t="n">
        <v>0</v>
      </c>
      <c r="L24" s="12" t="n">
        <v>0</v>
      </c>
      <c r="M24" s="12" t="n">
        <v>-3567</v>
      </c>
      <c r="N24" s="12" t="n">
        <v>-3567</v>
      </c>
      <c r="O24" s="12" t="n">
        <v>-3567</v>
      </c>
      <c r="P24" s="12" t="n">
        <v>-3567</v>
      </c>
      <c r="Q24" s="12" t="n">
        <v>-3567</v>
      </c>
      <c r="R24" s="12" t="n">
        <v>-3567</v>
      </c>
      <c r="S24" s="12" t="n">
        <v>-3567</v>
      </c>
      <c r="T24" s="12" t="n">
        <v>-3567</v>
      </c>
      <c r="U24" s="12" t="n">
        <v>-3567</v>
      </c>
      <c r="V24" s="12" t="n">
        <v>-3567</v>
      </c>
      <c r="W24" s="12" t="n">
        <f aca="false">SUM(K24:V24)</f>
        <v>-35670</v>
      </c>
    </row>
    <row r="25" customFormat="false" ht="11.25" hidden="false" customHeight="false" outlineLevel="0" collapsed="false">
      <c r="A25" s="15" t="s">
        <v>49</v>
      </c>
      <c r="B25" s="15" t="s">
        <v>34</v>
      </c>
      <c r="C25" s="9" t="n">
        <v>1195</v>
      </c>
      <c r="D25" s="2" t="s">
        <v>32</v>
      </c>
      <c r="E25" s="2" t="n">
        <v>112313</v>
      </c>
      <c r="F25" s="10" t="n">
        <v>36969</v>
      </c>
      <c r="G25" s="10"/>
      <c r="H25" s="11" t="n">
        <v>4973.52</v>
      </c>
      <c r="I25" s="12" t="n">
        <v>1524.01552</v>
      </c>
      <c r="J25" s="12" t="n">
        <v>6497.53552</v>
      </c>
      <c r="K25" s="12" t="n">
        <v>0</v>
      </c>
      <c r="L25" s="12" t="n">
        <v>0</v>
      </c>
      <c r="M25" s="12" t="n">
        <f aca="false">-6498*0.5</f>
        <v>-3249</v>
      </c>
      <c r="N25" s="12" t="n">
        <v>-6497.53552</v>
      </c>
      <c r="O25" s="12" t="n">
        <v>-6497.53552</v>
      </c>
      <c r="P25" s="12" t="n">
        <v>-6497.53552</v>
      </c>
      <c r="Q25" s="12" t="n">
        <v>-6497.53552</v>
      </c>
      <c r="R25" s="12" t="n">
        <v>-6497.53552</v>
      </c>
      <c r="S25" s="12" t="n">
        <v>-6497.53552</v>
      </c>
      <c r="T25" s="12" t="n">
        <v>-6497.53552</v>
      </c>
      <c r="U25" s="12" t="n">
        <v>-6497.53552</v>
      </c>
      <c r="V25" s="12" t="n">
        <v>-6497.53552</v>
      </c>
      <c r="W25" s="12" t="n">
        <f aca="false">SUM(K25:V25)</f>
        <v>-61726.81968</v>
      </c>
    </row>
    <row r="26" customFormat="false" ht="11.25" hidden="false" customHeight="false" outlineLevel="0" collapsed="false">
      <c r="A26" s="15" t="s">
        <v>50</v>
      </c>
      <c r="B26" s="15" t="s">
        <v>34</v>
      </c>
      <c r="C26" s="9" t="n">
        <v>1195</v>
      </c>
      <c r="D26" s="2" t="s">
        <v>32</v>
      </c>
      <c r="E26" s="2" t="n">
        <v>112313</v>
      </c>
      <c r="F26" s="10" t="n">
        <v>36938</v>
      </c>
      <c r="G26" s="10"/>
      <c r="H26" s="11" t="n">
        <v>4166.66</v>
      </c>
      <c r="I26" s="12" t="n">
        <v>1341.66516</v>
      </c>
      <c r="J26" s="12" t="n">
        <v>5508.32516</v>
      </c>
      <c r="K26" s="12" t="n">
        <v>0</v>
      </c>
      <c r="L26" s="12" t="n">
        <f aca="false">-5508*0.5</f>
        <v>-2754</v>
      </c>
      <c r="M26" s="12" t="n">
        <v>-5508.32516</v>
      </c>
      <c r="N26" s="12" t="n">
        <v>-5508.32516</v>
      </c>
      <c r="O26" s="12" t="n">
        <v>-5508.32516</v>
      </c>
      <c r="P26" s="12" t="n">
        <v>-5508.32516</v>
      </c>
      <c r="Q26" s="12" t="n">
        <v>-5508.32516</v>
      </c>
      <c r="R26" s="12" t="n">
        <v>-5508.32516</v>
      </c>
      <c r="S26" s="12" t="n">
        <v>-5508.32516</v>
      </c>
      <c r="T26" s="12" t="n">
        <v>-5508.32516</v>
      </c>
      <c r="U26" s="12" t="n">
        <v>-5508.32516</v>
      </c>
      <c r="V26" s="12" t="n">
        <v>-5508.32516</v>
      </c>
      <c r="W26" s="12" t="n">
        <f aca="false">SUM(K26:V26)</f>
        <v>-57837.2516</v>
      </c>
    </row>
    <row r="27" customFormat="false" ht="11.25" hidden="false" customHeight="false" outlineLevel="0" collapsed="false">
      <c r="A27" s="15" t="s">
        <v>51</v>
      </c>
      <c r="B27" s="15"/>
      <c r="C27" s="9"/>
      <c r="F27" s="10"/>
      <c r="G27" s="10"/>
      <c r="H27" s="11"/>
      <c r="I27" s="12"/>
      <c r="J27" s="12"/>
      <c r="K27" s="13" t="n">
        <f aca="false">SUM(K10:K26)</f>
        <v>-4697.03192</v>
      </c>
      <c r="L27" s="13" t="n">
        <f aca="false">SUM(L10:L26)</f>
        <v>-24944.57186</v>
      </c>
      <c r="M27" s="13" t="n">
        <f aca="false">SUM(M10:M26)</f>
        <v>-67421.4761866667</v>
      </c>
      <c r="N27" s="13" t="n">
        <f aca="false">SUM(N10:N26)</f>
        <v>-74105.6637066667</v>
      </c>
      <c r="O27" s="13" t="n">
        <f aca="false">SUM(O10:O26)</f>
        <v>-74105.6637066667</v>
      </c>
      <c r="P27" s="13" t="n">
        <f aca="false">SUM(P10:P26)</f>
        <v>-74105.6637066667</v>
      </c>
      <c r="Q27" s="13" t="n">
        <f aca="false">SUM(Q10:Q26)</f>
        <v>-74105.6637066667</v>
      </c>
      <c r="R27" s="13" t="n">
        <f aca="false">SUM(R10:R26)</f>
        <v>-76584.39704</v>
      </c>
      <c r="S27" s="13" t="n">
        <f aca="false">SUM(S10:S26)</f>
        <v>-76584.39704</v>
      </c>
      <c r="T27" s="13" t="n">
        <f aca="false">SUM(T10:T26)</f>
        <v>-76584.39704</v>
      </c>
      <c r="U27" s="13" t="n">
        <f aca="false">SUM(U10:U26)</f>
        <v>-76584.39704</v>
      </c>
      <c r="V27" s="13" t="n">
        <f aca="false">SUM(V10:V26)</f>
        <v>-76584.39704</v>
      </c>
      <c r="W27" s="13" t="n">
        <f aca="false">SUM(W10:W26)</f>
        <v>-776407.719993333</v>
      </c>
    </row>
    <row r="28" customFormat="false" ht="11.25" hidden="false" customHeight="false" outlineLevel="0" collapsed="false">
      <c r="A28" s="15"/>
      <c r="B28" s="15"/>
      <c r="C28" s="9"/>
      <c r="F28" s="10"/>
      <c r="G28" s="10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customFormat="false" ht="11.25" hidden="false" customHeight="false" outlineLevel="0" collapsed="false">
      <c r="A29" s="24" t="s">
        <v>52</v>
      </c>
      <c r="B29" s="15"/>
      <c r="C29" s="9"/>
      <c r="F29" s="10"/>
      <c r="G29" s="10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customFormat="false" ht="11.25" hidden="false" customHeight="false" outlineLevel="0" collapsed="false">
      <c r="A30" s="15" t="s">
        <v>53</v>
      </c>
      <c r="B30" s="15" t="s">
        <v>34</v>
      </c>
      <c r="C30" s="9" t="n">
        <v>1195</v>
      </c>
      <c r="D30" s="2" t="s">
        <v>54</v>
      </c>
      <c r="E30" s="2" t="n">
        <v>112224</v>
      </c>
      <c r="F30" s="10" t="n">
        <v>36938</v>
      </c>
      <c r="G30" s="10"/>
      <c r="H30" s="11" t="n">
        <v>4099</v>
      </c>
      <c r="I30" s="12" t="n">
        <v>1326.374</v>
      </c>
      <c r="J30" s="12" t="n">
        <v>5425.374</v>
      </c>
      <c r="K30" s="12" t="n">
        <v>0</v>
      </c>
      <c r="L30" s="12" t="n">
        <f aca="false">-5425*0.5</f>
        <v>-2712.5</v>
      </c>
      <c r="M30" s="12" t="n">
        <v>-5425.374</v>
      </c>
      <c r="N30" s="12" t="n">
        <v>-5425.374</v>
      </c>
      <c r="O30" s="12" t="n">
        <v>-5425.374</v>
      </c>
      <c r="P30" s="12" t="n">
        <v>-5425.374</v>
      </c>
      <c r="Q30" s="12" t="n">
        <v>-5425.374</v>
      </c>
      <c r="R30" s="12" t="n">
        <v>-5425.374</v>
      </c>
      <c r="S30" s="12" t="n">
        <v>-5425.374</v>
      </c>
      <c r="T30" s="12" t="n">
        <v>-5425.374</v>
      </c>
      <c r="U30" s="12" t="n">
        <v>-5425.374</v>
      </c>
      <c r="V30" s="12" t="n">
        <v>-5425.374</v>
      </c>
      <c r="W30" s="12" t="n">
        <f aca="false">SUM(K30:V30)</f>
        <v>-56966.24</v>
      </c>
    </row>
    <row r="31" customFormat="false" ht="11.25" hidden="false" customHeight="false" outlineLevel="0" collapsed="false">
      <c r="A31" s="15" t="s">
        <v>55</v>
      </c>
      <c r="B31" s="15" t="s">
        <v>34</v>
      </c>
      <c r="C31" s="9" t="n">
        <v>1195</v>
      </c>
      <c r="D31" s="2" t="s">
        <v>54</v>
      </c>
      <c r="E31" s="2" t="n">
        <v>112253</v>
      </c>
      <c r="F31" s="10" t="n">
        <v>36923</v>
      </c>
      <c r="G31" s="10"/>
      <c r="H31" s="11" t="n">
        <v>2887.08</v>
      </c>
      <c r="I31" s="12" t="n">
        <v>1052.48008</v>
      </c>
      <c r="J31" s="12" t="n">
        <v>3939.56008</v>
      </c>
      <c r="K31" s="12" t="n">
        <v>0</v>
      </c>
      <c r="L31" s="12" t="n">
        <v>-3939</v>
      </c>
      <c r="M31" s="12" t="n">
        <v>-3939.56008</v>
      </c>
      <c r="N31" s="12" t="n">
        <v>-3939.56008</v>
      </c>
      <c r="O31" s="12" t="n">
        <v>-3939.56008</v>
      </c>
      <c r="P31" s="12" t="n">
        <v>-3939.56008</v>
      </c>
      <c r="Q31" s="12" t="n">
        <v>-3939.56008</v>
      </c>
      <c r="R31" s="12" t="n">
        <v>-3939.56008</v>
      </c>
      <c r="S31" s="12" t="n">
        <v>-3939.56008</v>
      </c>
      <c r="T31" s="12" t="n">
        <v>-3939.56008</v>
      </c>
      <c r="U31" s="12" t="n">
        <v>-3939.56008</v>
      </c>
      <c r="V31" s="12" t="n">
        <v>-3939.56008</v>
      </c>
      <c r="W31" s="12" t="n">
        <f aca="false">SUM(K31:V31)</f>
        <v>-43334.6008</v>
      </c>
    </row>
    <row r="32" customFormat="false" ht="11.25" hidden="false" customHeight="false" outlineLevel="0" collapsed="false">
      <c r="A32" s="15" t="s">
        <v>56</v>
      </c>
      <c r="B32" s="15" t="s">
        <v>34</v>
      </c>
      <c r="C32" s="9" t="n">
        <v>1195</v>
      </c>
      <c r="D32" s="2" t="s">
        <v>54</v>
      </c>
      <c r="E32" s="2" t="n">
        <v>112248</v>
      </c>
      <c r="F32" s="10" t="n">
        <v>36938</v>
      </c>
      <c r="G32" s="10"/>
      <c r="H32" s="11" t="n">
        <v>3927.58</v>
      </c>
      <c r="I32" s="12" t="n">
        <v>1287.63308</v>
      </c>
      <c r="J32" s="12" t="n">
        <v>5215.21308</v>
      </c>
      <c r="K32" s="12" t="n">
        <v>0</v>
      </c>
      <c r="L32" s="12" t="n">
        <f aca="false">-5215*0.5</f>
        <v>-2607.5</v>
      </c>
      <c r="M32" s="12" t="n">
        <v>-5215.21308</v>
      </c>
      <c r="N32" s="12" t="n">
        <v>-5215.21308</v>
      </c>
      <c r="O32" s="12" t="n">
        <v>-5215.21308</v>
      </c>
      <c r="P32" s="12" t="n">
        <v>-5215.21308</v>
      </c>
      <c r="Q32" s="12" t="n">
        <v>-5215.21308</v>
      </c>
      <c r="R32" s="12" t="n">
        <v>-5215.21308</v>
      </c>
      <c r="S32" s="12" t="n">
        <v>-5215.21308</v>
      </c>
      <c r="T32" s="12" t="n">
        <v>-5215.21308</v>
      </c>
      <c r="U32" s="12" t="n">
        <v>-5215.21308</v>
      </c>
      <c r="V32" s="12" t="n">
        <v>-5215.21308</v>
      </c>
      <c r="W32" s="12" t="n">
        <f aca="false">SUM(K32:V32)</f>
        <v>-54759.6308</v>
      </c>
    </row>
    <row r="33" customFormat="false" ht="11.25" hidden="false" customHeight="false" outlineLevel="0" collapsed="false">
      <c r="A33" s="8" t="s">
        <v>57</v>
      </c>
      <c r="B33" s="8" t="s">
        <v>27</v>
      </c>
      <c r="C33" s="9" t="n">
        <v>1195</v>
      </c>
      <c r="D33" s="2" t="s">
        <v>54</v>
      </c>
      <c r="E33" s="2" t="n">
        <v>112247</v>
      </c>
      <c r="F33" s="10" t="n">
        <v>36959</v>
      </c>
      <c r="G33" s="10"/>
      <c r="H33" s="11" t="n">
        <v>2803.17</v>
      </c>
      <c r="I33" s="12" t="n">
        <v>1033.51642</v>
      </c>
      <c r="J33" s="12" t="n">
        <v>3836.68642</v>
      </c>
      <c r="K33" s="12" t="n">
        <v>0</v>
      </c>
      <c r="L33" s="12" t="n">
        <v>0</v>
      </c>
      <c r="M33" s="12" t="n">
        <v>-3836.68642</v>
      </c>
      <c r="N33" s="12" t="n">
        <v>-3836.68642</v>
      </c>
      <c r="O33" s="12" t="n">
        <v>-3836.68642</v>
      </c>
      <c r="P33" s="12" t="n">
        <v>-3836.68642</v>
      </c>
      <c r="Q33" s="12" t="n">
        <v>-3836.68642</v>
      </c>
      <c r="R33" s="12" t="n">
        <v>-3836.68642</v>
      </c>
      <c r="S33" s="12" t="n">
        <v>-3836.68642</v>
      </c>
      <c r="T33" s="12" t="n">
        <v>-3836.68642</v>
      </c>
      <c r="U33" s="12" t="n">
        <v>-3836.68642</v>
      </c>
      <c r="V33" s="12" t="n">
        <v>-3836.68642</v>
      </c>
      <c r="W33" s="12" t="n">
        <f aca="false">SUM(K33:V33)</f>
        <v>-38366.8642</v>
      </c>
    </row>
    <row r="34" customFormat="false" ht="11.25" hidden="false" customHeight="false" outlineLevel="0" collapsed="false">
      <c r="A34" s="8" t="s">
        <v>58</v>
      </c>
      <c r="B34" s="8" t="s">
        <v>27</v>
      </c>
      <c r="C34" s="9" t="n">
        <v>1195</v>
      </c>
      <c r="D34" s="2" t="s">
        <v>54</v>
      </c>
      <c r="E34" s="2" t="n">
        <v>112254</v>
      </c>
      <c r="F34" s="10" t="n">
        <v>36929</v>
      </c>
      <c r="G34" s="10"/>
      <c r="H34" s="11" t="n">
        <v>2706.25</v>
      </c>
      <c r="I34" s="12" t="n">
        <v>1011.6125</v>
      </c>
      <c r="J34" s="12" t="n">
        <v>3717.8625</v>
      </c>
      <c r="K34" s="12" t="n">
        <v>0</v>
      </c>
      <c r="L34" s="12" t="n">
        <v>-3717.8625</v>
      </c>
      <c r="M34" s="12" t="n">
        <v>-3717.8625</v>
      </c>
      <c r="N34" s="12" t="n">
        <v>-3717.8625</v>
      </c>
      <c r="O34" s="12" t="n">
        <v>-3717.8625</v>
      </c>
      <c r="P34" s="12" t="n">
        <v>-3717.8625</v>
      </c>
      <c r="Q34" s="12" t="n">
        <v>-3717.8625</v>
      </c>
      <c r="R34" s="12" t="n">
        <v>-3717.8625</v>
      </c>
      <c r="S34" s="12" t="n">
        <v>-3717.8625</v>
      </c>
      <c r="T34" s="12" t="n">
        <v>-3717.8625</v>
      </c>
      <c r="U34" s="12" t="n">
        <v>-3717.8625</v>
      </c>
      <c r="V34" s="12" t="n">
        <v>-3717.8625</v>
      </c>
      <c r="W34" s="12" t="n">
        <f aca="false">SUM(K34:V34)</f>
        <v>-40896.4875</v>
      </c>
    </row>
    <row r="35" customFormat="false" ht="11.25" hidden="false" customHeight="false" outlineLevel="0" collapsed="false">
      <c r="A35" s="15" t="s">
        <v>59</v>
      </c>
      <c r="B35" s="15" t="s">
        <v>34</v>
      </c>
      <c r="C35" s="9" t="n">
        <v>1195</v>
      </c>
      <c r="D35" s="2" t="s">
        <v>54</v>
      </c>
      <c r="E35" s="2" t="n">
        <v>112290</v>
      </c>
      <c r="F35" s="10" t="n">
        <v>36938</v>
      </c>
      <c r="G35" s="10"/>
      <c r="H35" s="11" t="n">
        <v>2550</v>
      </c>
      <c r="I35" s="12" t="n">
        <v>976.3</v>
      </c>
      <c r="J35" s="12" t="n">
        <v>3526.3</v>
      </c>
      <c r="K35" s="12" t="n">
        <v>0</v>
      </c>
      <c r="L35" s="12" t="n">
        <f aca="false">-3526*0.5</f>
        <v>-1763</v>
      </c>
      <c r="M35" s="12" t="n">
        <v>-3526.3</v>
      </c>
      <c r="N35" s="12" t="n">
        <v>-3526.3</v>
      </c>
      <c r="O35" s="12" t="n">
        <v>-3526.3</v>
      </c>
      <c r="P35" s="12" t="n">
        <v>-3526.3</v>
      </c>
      <c r="Q35" s="12" t="n">
        <v>-3526.3</v>
      </c>
      <c r="R35" s="12" t="n">
        <v>-3526.3</v>
      </c>
      <c r="S35" s="12" t="n">
        <v>-3526.3</v>
      </c>
      <c r="T35" s="12" t="n">
        <v>-3526.3</v>
      </c>
      <c r="U35" s="12" t="n">
        <v>-3526.3</v>
      </c>
      <c r="V35" s="12" t="n">
        <v>-3526.3</v>
      </c>
      <c r="W35" s="12" t="n">
        <f aca="false">SUM(K35:V35)</f>
        <v>-37026</v>
      </c>
    </row>
    <row r="36" customFormat="false" ht="11.25" hidden="false" customHeight="false" outlineLevel="0" collapsed="false">
      <c r="A36" s="15" t="s">
        <v>60</v>
      </c>
      <c r="B36" s="15" t="s">
        <v>34</v>
      </c>
      <c r="C36" s="9" t="n">
        <v>1195</v>
      </c>
      <c r="D36" s="2" t="s">
        <v>54</v>
      </c>
      <c r="F36" s="10" t="n">
        <v>36923</v>
      </c>
      <c r="G36" s="10"/>
      <c r="H36" s="11" t="n">
        <v>3518</v>
      </c>
      <c r="I36" s="12" t="n">
        <f aca="false">(400+(H36*0.136)+(H36*0.09))</f>
        <v>1195.068</v>
      </c>
      <c r="J36" s="12" t="n">
        <f aca="false">H36+I36</f>
        <v>4713.068</v>
      </c>
      <c r="K36" s="12" t="n">
        <v>0</v>
      </c>
      <c r="L36" s="12" t="n">
        <v>-4713</v>
      </c>
      <c r="M36" s="12" t="n">
        <v>-4713</v>
      </c>
      <c r="N36" s="12" t="n">
        <v>-4713</v>
      </c>
      <c r="O36" s="12" t="n">
        <v>-4713</v>
      </c>
      <c r="P36" s="12" t="n">
        <v>-4713</v>
      </c>
      <c r="Q36" s="12" t="n">
        <v>-4713</v>
      </c>
      <c r="R36" s="12" t="n">
        <v>-4713</v>
      </c>
      <c r="S36" s="12" t="n">
        <v>-4713</v>
      </c>
      <c r="T36" s="12" t="n">
        <v>-4713</v>
      </c>
      <c r="U36" s="12" t="n">
        <v>-4713</v>
      </c>
      <c r="V36" s="12" t="n">
        <v>-4713</v>
      </c>
      <c r="W36" s="12" t="n">
        <f aca="false">SUM(K36:V36)</f>
        <v>-51843</v>
      </c>
    </row>
    <row r="37" customFormat="false" ht="11.25" hidden="false" customHeight="false" outlineLevel="0" collapsed="false">
      <c r="A37" s="15" t="s">
        <v>61</v>
      </c>
      <c r="B37" s="15" t="s">
        <v>34</v>
      </c>
      <c r="C37" s="9" t="n">
        <v>1195</v>
      </c>
      <c r="D37" s="2" t="s">
        <v>54</v>
      </c>
      <c r="E37" s="2" t="n">
        <v>112241</v>
      </c>
      <c r="F37" s="10" t="n">
        <v>36938</v>
      </c>
      <c r="G37" s="10" t="s">
        <v>47</v>
      </c>
      <c r="H37" s="11" t="n">
        <v>3917</v>
      </c>
      <c r="I37" s="12" t="n">
        <v>1285.242</v>
      </c>
      <c r="J37" s="12" t="n">
        <v>5202.242</v>
      </c>
      <c r="K37" s="12" t="n">
        <v>0</v>
      </c>
      <c r="L37" s="12" t="n">
        <v>-2315</v>
      </c>
      <c r="M37" s="12" t="n">
        <v>-4056</v>
      </c>
      <c r="N37" s="12" t="n">
        <v>-4056</v>
      </c>
      <c r="O37" s="12" t="n">
        <v>-4056</v>
      </c>
      <c r="P37" s="12" t="n">
        <v>-4056</v>
      </c>
      <c r="Q37" s="12" t="n">
        <v>-4056</v>
      </c>
      <c r="R37" s="12" t="n">
        <v>-4056</v>
      </c>
      <c r="S37" s="12" t="n">
        <v>-4056</v>
      </c>
      <c r="T37" s="12" t="n">
        <v>-4056</v>
      </c>
      <c r="U37" s="12" t="n">
        <v>-4056</v>
      </c>
      <c r="V37" s="12" t="n">
        <v>-4056</v>
      </c>
      <c r="W37" s="12" t="n">
        <f aca="false">SUM(K37:V37)</f>
        <v>-42875</v>
      </c>
    </row>
    <row r="38" customFormat="false" ht="11.25" hidden="false" customHeight="false" outlineLevel="0" collapsed="false">
      <c r="A38" s="15" t="s">
        <v>62</v>
      </c>
      <c r="B38" s="15" t="s">
        <v>34</v>
      </c>
      <c r="C38" s="9" t="n">
        <v>1195</v>
      </c>
      <c r="D38" s="2" t="s">
        <v>54</v>
      </c>
      <c r="E38" s="2" t="n">
        <v>112266</v>
      </c>
      <c r="F38" s="10" t="n">
        <v>36800</v>
      </c>
      <c r="G38" s="10"/>
      <c r="H38" s="11" t="n">
        <v>8625</v>
      </c>
      <c r="I38" s="12" t="n">
        <f aca="false">(400+(H38*0.136)+(H38*0.09))</f>
        <v>2349.25</v>
      </c>
      <c r="J38" s="12" t="n">
        <f aca="false">H38+I38</f>
        <v>10974.25</v>
      </c>
      <c r="K38" s="12" t="n">
        <v>-10974</v>
      </c>
      <c r="L38" s="12" t="n">
        <v>-10974</v>
      </c>
      <c r="M38" s="12" t="n">
        <v>-10974</v>
      </c>
      <c r="N38" s="12" t="n">
        <v>-10974</v>
      </c>
      <c r="O38" s="12" t="n">
        <v>-10974</v>
      </c>
      <c r="P38" s="12" t="n">
        <v>-10974</v>
      </c>
      <c r="Q38" s="12" t="n">
        <v>-10974</v>
      </c>
      <c r="R38" s="12" t="n">
        <v>-10974</v>
      </c>
      <c r="S38" s="12" t="n">
        <v>-10974</v>
      </c>
      <c r="T38" s="12" t="n">
        <v>-10974</v>
      </c>
      <c r="U38" s="12" t="n">
        <v>-10974</v>
      </c>
      <c r="V38" s="12" t="n">
        <v>-10974</v>
      </c>
      <c r="W38" s="12" t="n">
        <f aca="false">SUM(K38:V38)</f>
        <v>-131688</v>
      </c>
    </row>
    <row r="39" customFormat="false" ht="11.25" hidden="false" customHeight="false" outlineLevel="0" collapsed="false">
      <c r="A39" s="15" t="s">
        <v>63</v>
      </c>
      <c r="B39" s="15" t="s">
        <v>34</v>
      </c>
      <c r="C39" s="9" t="n">
        <v>1195</v>
      </c>
      <c r="D39" s="2" t="s">
        <v>54</v>
      </c>
      <c r="E39" s="2" t="n">
        <v>112287</v>
      </c>
      <c r="F39" s="10" t="n">
        <v>36892</v>
      </c>
      <c r="G39" s="10"/>
      <c r="H39" s="11" t="n">
        <v>3185</v>
      </c>
      <c r="I39" s="12" t="n">
        <v>1119.81</v>
      </c>
      <c r="J39" s="12" t="n">
        <v>4304.81</v>
      </c>
      <c r="K39" s="12" t="n">
        <v>-4304.81</v>
      </c>
      <c r="L39" s="12" t="n">
        <v>-4304.81</v>
      </c>
      <c r="M39" s="12" t="n">
        <v>-4304.81</v>
      </c>
      <c r="N39" s="12" t="n">
        <v>-4304.81</v>
      </c>
      <c r="O39" s="12" t="n">
        <v>-4304.81</v>
      </c>
      <c r="P39" s="12" t="n">
        <v>-4304.81</v>
      </c>
      <c r="Q39" s="12" t="n">
        <v>-4304.81</v>
      </c>
      <c r="R39" s="12" t="n">
        <v>-4304.81</v>
      </c>
      <c r="S39" s="12" t="n">
        <v>-4304.81</v>
      </c>
      <c r="T39" s="12" t="n">
        <v>-4304.81</v>
      </c>
      <c r="U39" s="12" t="n">
        <v>-4304.81</v>
      </c>
      <c r="V39" s="12" t="n">
        <v>-4304.81</v>
      </c>
      <c r="W39" s="12" t="n">
        <f aca="false">SUM(K39:V39)</f>
        <v>-51657.72</v>
      </c>
    </row>
    <row r="40" customFormat="false" ht="11.25" hidden="false" customHeight="false" outlineLevel="0" collapsed="false">
      <c r="A40" s="8" t="s">
        <v>64</v>
      </c>
      <c r="B40" s="8" t="s">
        <v>27</v>
      </c>
      <c r="C40" s="9" t="n">
        <v>1195</v>
      </c>
      <c r="D40" s="2" t="s">
        <v>54</v>
      </c>
      <c r="E40" s="2" t="n">
        <v>112274</v>
      </c>
      <c r="F40" s="10" t="n">
        <v>36959</v>
      </c>
      <c r="G40" s="10"/>
      <c r="H40" s="11" t="n">
        <v>3675</v>
      </c>
      <c r="I40" s="12" t="n">
        <v>1230.55</v>
      </c>
      <c r="J40" s="12" t="n">
        <v>4905.55</v>
      </c>
      <c r="K40" s="12" t="n">
        <v>0</v>
      </c>
      <c r="L40" s="12" t="n">
        <v>0</v>
      </c>
      <c r="M40" s="12" t="n">
        <v>-4905.55</v>
      </c>
      <c r="N40" s="12" t="n">
        <v>-4905.55</v>
      </c>
      <c r="O40" s="12" t="n">
        <v>-4905.55</v>
      </c>
      <c r="P40" s="12" t="n">
        <v>-4905.55</v>
      </c>
      <c r="Q40" s="12" t="n">
        <v>-4905.55</v>
      </c>
      <c r="R40" s="12" t="n">
        <v>-4905.55</v>
      </c>
      <c r="S40" s="12" t="n">
        <v>-4905.55</v>
      </c>
      <c r="T40" s="12" t="n">
        <v>-4905.55</v>
      </c>
      <c r="U40" s="12" t="n">
        <v>-4905.55</v>
      </c>
      <c r="V40" s="12" t="n">
        <v>-4905.55</v>
      </c>
      <c r="W40" s="12" t="n">
        <f aca="false">SUM(K40:V40)</f>
        <v>-49055.5</v>
      </c>
    </row>
    <row r="41" customFormat="false" ht="11.25" hidden="false" customHeight="false" outlineLevel="0" collapsed="false">
      <c r="A41" s="16" t="s">
        <v>65</v>
      </c>
      <c r="B41" s="16" t="s">
        <v>27</v>
      </c>
      <c r="C41" s="17" t="n">
        <v>1195</v>
      </c>
      <c r="D41" s="18" t="s">
        <v>54</v>
      </c>
      <c r="E41" s="18" t="n">
        <v>112282</v>
      </c>
      <c r="F41" s="19" t="n">
        <v>36983</v>
      </c>
      <c r="G41" s="19"/>
      <c r="H41" s="20" t="n">
        <v>2642</v>
      </c>
      <c r="I41" s="21" t="n">
        <f aca="false">(400+(H41*0.136)+(H41*0.09))</f>
        <v>997.092</v>
      </c>
      <c r="J41" s="21" t="n">
        <f aca="false">H41+I41</f>
        <v>3639.092</v>
      </c>
      <c r="K41" s="21" t="n">
        <v>0</v>
      </c>
      <c r="L41" s="21" t="n">
        <v>0</v>
      </c>
      <c r="M41" s="21" t="n">
        <v>0</v>
      </c>
      <c r="N41" s="21" t="n">
        <v>-3639</v>
      </c>
      <c r="O41" s="21" t="n">
        <v>-3639</v>
      </c>
      <c r="P41" s="21" t="n">
        <v>-3639</v>
      </c>
      <c r="Q41" s="21" t="n">
        <v>-3639</v>
      </c>
      <c r="R41" s="21" t="n">
        <v>-3639</v>
      </c>
      <c r="S41" s="21" t="n">
        <v>-3639</v>
      </c>
      <c r="T41" s="21" t="n">
        <v>-3639</v>
      </c>
      <c r="U41" s="21" t="n">
        <v>-3639</v>
      </c>
      <c r="V41" s="21" t="n">
        <v>-3639</v>
      </c>
      <c r="W41" s="21" t="n">
        <f aca="false">SUM(K41:V41)</f>
        <v>-32751</v>
      </c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1.25" hidden="false" customHeight="false" outlineLevel="0" collapsed="false">
      <c r="A42" s="8" t="s">
        <v>66</v>
      </c>
      <c r="B42" s="8" t="s">
        <v>27</v>
      </c>
      <c r="C42" s="9" t="n">
        <v>1195</v>
      </c>
      <c r="D42" s="2" t="s">
        <v>54</v>
      </c>
      <c r="E42" s="2" t="n">
        <v>112254</v>
      </c>
      <c r="F42" s="10" t="n">
        <v>36971</v>
      </c>
      <c r="G42" s="10"/>
      <c r="H42" s="11" t="n">
        <v>2794.08</v>
      </c>
      <c r="I42" s="12" t="n">
        <v>1031.46208</v>
      </c>
      <c r="J42" s="12" t="n">
        <v>3825.54208</v>
      </c>
      <c r="K42" s="12" t="n">
        <v>0</v>
      </c>
      <c r="L42" s="12" t="n">
        <v>0</v>
      </c>
      <c r="M42" s="12" t="n">
        <v>-3825.54208</v>
      </c>
      <c r="N42" s="12" t="n">
        <v>-3825.54208</v>
      </c>
      <c r="O42" s="12" t="n">
        <v>-3825.54208</v>
      </c>
      <c r="P42" s="12" t="n">
        <v>-3825.54208</v>
      </c>
      <c r="Q42" s="12" t="n">
        <v>-3825.54208</v>
      </c>
      <c r="R42" s="12" t="n">
        <v>-3825.54208</v>
      </c>
      <c r="S42" s="12" t="n">
        <v>-3825.54208</v>
      </c>
      <c r="T42" s="12" t="n">
        <v>-3825.54208</v>
      </c>
      <c r="U42" s="12" t="n">
        <v>-3825.54208</v>
      </c>
      <c r="V42" s="12" t="n">
        <v>-3825.54208</v>
      </c>
      <c r="W42" s="12" t="n">
        <f aca="false">SUM(K42:V42)</f>
        <v>-38255.4208</v>
      </c>
    </row>
    <row r="43" customFormat="false" ht="11.25" hidden="false" customHeight="false" outlineLevel="0" collapsed="false">
      <c r="A43" s="15" t="s">
        <v>67</v>
      </c>
      <c r="B43" s="15" t="s">
        <v>34</v>
      </c>
      <c r="C43" s="9" t="n">
        <v>1195</v>
      </c>
      <c r="D43" s="2" t="s">
        <v>54</v>
      </c>
      <c r="E43" s="2" t="n">
        <v>112266</v>
      </c>
      <c r="F43" s="10" t="n">
        <v>36938</v>
      </c>
      <c r="G43" s="10" t="s">
        <v>47</v>
      </c>
      <c r="H43" s="11" t="n">
        <v>3504</v>
      </c>
      <c r="I43" s="12" t="n">
        <v>1191.904</v>
      </c>
      <c r="J43" s="12" t="n">
        <v>4695.904</v>
      </c>
      <c r="K43" s="12" t="n">
        <v>0</v>
      </c>
      <c r="L43" s="12" t="n">
        <v>-2151</v>
      </c>
      <c r="M43" s="12" t="n">
        <v>-3906</v>
      </c>
      <c r="N43" s="12" t="n">
        <v>-3906</v>
      </c>
      <c r="O43" s="12" t="n">
        <v>-3906</v>
      </c>
      <c r="P43" s="12" t="n">
        <v>-3906</v>
      </c>
      <c r="Q43" s="12" t="n">
        <v>-3906</v>
      </c>
      <c r="R43" s="12" t="n">
        <v>-3906</v>
      </c>
      <c r="S43" s="12" t="n">
        <v>-3906</v>
      </c>
      <c r="T43" s="12" t="n">
        <v>-3906</v>
      </c>
      <c r="U43" s="12" t="n">
        <v>-3906</v>
      </c>
      <c r="V43" s="12" t="n">
        <v>-3906</v>
      </c>
      <c r="W43" s="12" t="n">
        <f aca="false">SUM(K43:V43)</f>
        <v>-41211</v>
      </c>
    </row>
    <row r="44" customFormat="false" ht="11.25" hidden="false" customHeight="false" outlineLevel="0" collapsed="false">
      <c r="A44" s="15" t="s">
        <v>68</v>
      </c>
      <c r="B44" s="15" t="s">
        <v>27</v>
      </c>
      <c r="C44" s="9" t="n">
        <v>1195</v>
      </c>
      <c r="D44" s="2" t="s">
        <v>54</v>
      </c>
      <c r="E44" s="2" t="n">
        <v>112248</v>
      </c>
      <c r="F44" s="10" t="n">
        <v>36969</v>
      </c>
      <c r="G44" s="10"/>
      <c r="H44" s="11" t="n">
        <v>2613.82</v>
      </c>
      <c r="I44" s="12" t="n">
        <v>990.72332</v>
      </c>
      <c r="J44" s="12" t="n">
        <v>3604.54332</v>
      </c>
      <c r="K44" s="12" t="n">
        <v>0</v>
      </c>
      <c r="L44" s="12" t="n">
        <v>0</v>
      </c>
      <c r="M44" s="12" t="n">
        <f aca="false">-3605*0.5</f>
        <v>-1802.5</v>
      </c>
      <c r="N44" s="12" t="n">
        <v>-3604.54332</v>
      </c>
      <c r="O44" s="12" t="n">
        <v>-3604.54332</v>
      </c>
      <c r="P44" s="12" t="n">
        <v>-3604.54332</v>
      </c>
      <c r="Q44" s="12" t="n">
        <v>-3604.54332</v>
      </c>
      <c r="R44" s="12" t="n">
        <v>-3604.54332</v>
      </c>
      <c r="S44" s="12" t="n">
        <v>-3604.54332</v>
      </c>
      <c r="T44" s="12" t="n">
        <v>-3604.54332</v>
      </c>
      <c r="U44" s="12" t="n">
        <v>-3604.54332</v>
      </c>
      <c r="V44" s="12" t="n">
        <v>-3604.54332</v>
      </c>
      <c r="W44" s="12" t="n">
        <f aca="false">SUM(K44:V44)</f>
        <v>-34243.38988</v>
      </c>
    </row>
    <row r="45" customFormat="false" ht="11.25" hidden="false" customHeight="false" outlineLevel="0" collapsed="false">
      <c r="A45" s="15" t="s">
        <v>69</v>
      </c>
      <c r="B45" s="15" t="s">
        <v>34</v>
      </c>
      <c r="C45" s="9" t="n">
        <v>1195</v>
      </c>
      <c r="D45" s="2" t="s">
        <v>54</v>
      </c>
      <c r="E45" s="2" t="n">
        <v>112247</v>
      </c>
      <c r="F45" s="10" t="n">
        <v>36938</v>
      </c>
      <c r="G45" s="10"/>
      <c r="H45" s="11" t="n">
        <v>2821</v>
      </c>
      <c r="I45" s="12" t="n">
        <v>1037.546</v>
      </c>
      <c r="J45" s="12" t="n">
        <v>3858.546</v>
      </c>
      <c r="K45" s="12" t="n">
        <v>0</v>
      </c>
      <c r="L45" s="12" t="n">
        <f aca="false">-3859*0.5</f>
        <v>-1929.5</v>
      </c>
      <c r="M45" s="12" t="n">
        <v>-3858.546</v>
      </c>
      <c r="N45" s="12" t="n">
        <v>-3858.546</v>
      </c>
      <c r="O45" s="12" t="n">
        <v>-3858.546</v>
      </c>
      <c r="P45" s="12" t="n">
        <v>-3858.546</v>
      </c>
      <c r="Q45" s="12" t="n">
        <v>-3858.546</v>
      </c>
      <c r="R45" s="12" t="n">
        <v>-3858.546</v>
      </c>
      <c r="S45" s="12" t="n">
        <v>-3858.546</v>
      </c>
      <c r="T45" s="12" t="n">
        <v>-3858.546</v>
      </c>
      <c r="U45" s="12" t="n">
        <v>-3858.546</v>
      </c>
      <c r="V45" s="12" t="n">
        <v>-3858.546</v>
      </c>
      <c r="W45" s="12" t="n">
        <f aca="false">SUM(K45:V45)</f>
        <v>-40514.96</v>
      </c>
    </row>
    <row r="46" customFormat="false" ht="11.25" hidden="false" customHeight="false" outlineLevel="0" collapsed="false">
      <c r="A46" s="23" t="s">
        <v>70</v>
      </c>
      <c r="B46" s="23" t="s">
        <v>27</v>
      </c>
      <c r="C46" s="17" t="n">
        <v>1195</v>
      </c>
      <c r="D46" s="18" t="s">
        <v>54</v>
      </c>
      <c r="E46" s="18" t="n">
        <v>112304</v>
      </c>
      <c r="F46" s="19" t="n">
        <v>36980</v>
      </c>
      <c r="G46" s="19"/>
      <c r="H46" s="20" t="n">
        <v>2530</v>
      </c>
      <c r="I46" s="21" t="n">
        <f aca="false">(400+(H46*0.136)+(H46*0.09))</f>
        <v>971.78</v>
      </c>
      <c r="J46" s="21" t="n">
        <f aca="false">H46+I46</f>
        <v>3501.78</v>
      </c>
      <c r="K46" s="21" t="n">
        <v>0</v>
      </c>
      <c r="L46" s="21" t="n">
        <v>0</v>
      </c>
      <c r="M46" s="21" t="n">
        <v>0</v>
      </c>
      <c r="N46" s="21" t="n">
        <v>-3502</v>
      </c>
      <c r="O46" s="21" t="n">
        <v>-3502</v>
      </c>
      <c r="P46" s="21" t="n">
        <v>-3502</v>
      </c>
      <c r="Q46" s="21" t="n">
        <v>-3502</v>
      </c>
      <c r="R46" s="21" t="n">
        <v>-3502</v>
      </c>
      <c r="S46" s="21" t="n">
        <v>-3502</v>
      </c>
      <c r="T46" s="21" t="n">
        <v>-3502</v>
      </c>
      <c r="U46" s="21" t="n">
        <v>-3502</v>
      </c>
      <c r="V46" s="21" t="n">
        <v>-3502</v>
      </c>
      <c r="W46" s="21" t="n">
        <f aca="false">SUM(K46:V46)</f>
        <v>-31518</v>
      </c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1.25" hidden="false" customHeight="false" outlineLevel="0" collapsed="false">
      <c r="A47" s="15" t="s">
        <v>71</v>
      </c>
      <c r="B47" s="15" t="s">
        <v>34</v>
      </c>
      <c r="C47" s="9" t="n">
        <v>1195</v>
      </c>
      <c r="D47" s="2" t="s">
        <v>54</v>
      </c>
      <c r="E47" s="2" t="n">
        <v>112282</v>
      </c>
      <c r="F47" s="10" t="n">
        <v>36948</v>
      </c>
      <c r="G47" s="10"/>
      <c r="H47" s="11" t="n">
        <v>3041.67</v>
      </c>
      <c r="I47" s="12" t="n">
        <v>1087.41742</v>
      </c>
      <c r="J47" s="12" t="n">
        <v>4129.08742</v>
      </c>
      <c r="K47" s="12" t="n">
        <v>0</v>
      </c>
      <c r="L47" s="12" t="n">
        <f aca="false">+K47*0.5</f>
        <v>0</v>
      </c>
      <c r="M47" s="12" t="n">
        <v>-4129.08742</v>
      </c>
      <c r="N47" s="12" t="n">
        <v>-4129.08742</v>
      </c>
      <c r="O47" s="12" t="n">
        <v>-4129.08742</v>
      </c>
      <c r="P47" s="12" t="n">
        <v>-4129.08742</v>
      </c>
      <c r="Q47" s="12" t="n">
        <v>-4129.08742</v>
      </c>
      <c r="R47" s="12" t="n">
        <v>-4129.08742</v>
      </c>
      <c r="S47" s="12" t="n">
        <v>-4129.08742</v>
      </c>
      <c r="T47" s="12" t="n">
        <v>-4129.08742</v>
      </c>
      <c r="U47" s="12" t="n">
        <v>-4129.08742</v>
      </c>
      <c r="V47" s="12" t="n">
        <v>-4129.08742</v>
      </c>
      <c r="W47" s="12" t="n">
        <f aca="false">SUM(K47:V47)</f>
        <v>-41290.8742</v>
      </c>
    </row>
    <row r="48" customFormat="false" ht="11.25" hidden="false" customHeight="false" outlineLevel="0" collapsed="false">
      <c r="A48" s="15" t="s">
        <v>72</v>
      </c>
      <c r="B48" s="15" t="s">
        <v>34</v>
      </c>
      <c r="C48" s="9" t="n">
        <v>1195</v>
      </c>
      <c r="D48" s="2" t="s">
        <v>54</v>
      </c>
      <c r="F48" s="10" t="n">
        <v>36923</v>
      </c>
      <c r="G48" s="10"/>
      <c r="H48" s="11" t="n">
        <v>3535</v>
      </c>
      <c r="I48" s="12" t="n">
        <f aca="false">(400+(H48*0.136)+(H48*0.09))</f>
        <v>1198.91</v>
      </c>
      <c r="J48" s="12" t="n">
        <f aca="false">H48+I48</f>
        <v>4733.91</v>
      </c>
      <c r="K48" s="12" t="n">
        <v>0</v>
      </c>
      <c r="L48" s="12" t="n">
        <v>-4734</v>
      </c>
      <c r="M48" s="12" t="n">
        <v>-4734</v>
      </c>
      <c r="N48" s="12" t="n">
        <v>-4734</v>
      </c>
      <c r="O48" s="12" t="n">
        <v>-4734</v>
      </c>
      <c r="P48" s="12" t="n">
        <v>-4734</v>
      </c>
      <c r="Q48" s="12" t="n">
        <v>-4734</v>
      </c>
      <c r="R48" s="12" t="n">
        <v>-4734</v>
      </c>
      <c r="S48" s="12" t="n">
        <v>-4734</v>
      </c>
      <c r="T48" s="12" t="n">
        <v>-4734</v>
      </c>
      <c r="U48" s="12" t="n">
        <v>-4734</v>
      </c>
      <c r="V48" s="12" t="n">
        <v>-4734</v>
      </c>
      <c r="W48" s="12" t="n">
        <f aca="false">SUM(K48:V48)</f>
        <v>-52074</v>
      </c>
    </row>
    <row r="49" customFormat="false" ht="11.25" hidden="false" customHeight="false" outlineLevel="0" collapsed="false">
      <c r="A49" s="8" t="s">
        <v>73</v>
      </c>
      <c r="B49" s="8" t="s">
        <v>27</v>
      </c>
      <c r="C49" s="9" t="n">
        <v>1195</v>
      </c>
      <c r="D49" s="2" t="s">
        <v>54</v>
      </c>
      <c r="E49" s="2" t="n">
        <v>112253</v>
      </c>
      <c r="F49" s="10" t="n">
        <v>36971</v>
      </c>
      <c r="G49" s="10"/>
      <c r="H49" s="11" t="n">
        <v>2558.8</v>
      </c>
      <c r="I49" s="12" t="n">
        <v>978.2888</v>
      </c>
      <c r="J49" s="12" t="n">
        <v>3537.0888</v>
      </c>
      <c r="K49" s="12" t="n">
        <v>0</v>
      </c>
      <c r="L49" s="12" t="n">
        <v>0</v>
      </c>
      <c r="M49" s="12" t="n">
        <v>-3537.0888</v>
      </c>
      <c r="N49" s="12" t="n">
        <v>-3537.0888</v>
      </c>
      <c r="O49" s="12" t="n">
        <v>-3537.0888</v>
      </c>
      <c r="P49" s="12" t="n">
        <v>-3537.0888</v>
      </c>
      <c r="Q49" s="12" t="n">
        <v>-3537.0888</v>
      </c>
      <c r="R49" s="12" t="n">
        <v>-3537.0888</v>
      </c>
      <c r="S49" s="12" t="n">
        <v>-3537.0888</v>
      </c>
      <c r="T49" s="12" t="n">
        <v>-3537.0888</v>
      </c>
      <c r="U49" s="12" t="n">
        <v>-3537.0888</v>
      </c>
      <c r="V49" s="12" t="n">
        <v>-3537.0888</v>
      </c>
      <c r="W49" s="12" t="n">
        <f aca="false">SUM(K49:V49)</f>
        <v>-35370.888</v>
      </c>
    </row>
    <row r="50" customFormat="false" ht="11.25" hidden="false" customHeight="false" outlineLevel="0" collapsed="false">
      <c r="A50" s="8" t="s">
        <v>74</v>
      </c>
      <c r="B50" s="8" t="s">
        <v>27</v>
      </c>
      <c r="C50" s="9" t="n">
        <v>1195</v>
      </c>
      <c r="D50" s="2" t="s">
        <v>54</v>
      </c>
      <c r="E50" s="2" t="n">
        <v>112224</v>
      </c>
      <c r="F50" s="10" t="n">
        <v>36969</v>
      </c>
      <c r="G50" s="10"/>
      <c r="H50" s="11" t="n">
        <v>2583.33</v>
      </c>
      <c r="I50" s="12" t="n">
        <v>983.83258</v>
      </c>
      <c r="J50" s="12" t="n">
        <v>3567.16258</v>
      </c>
      <c r="K50" s="12" t="n">
        <v>0</v>
      </c>
      <c r="L50" s="12" t="n">
        <v>0</v>
      </c>
      <c r="M50" s="12" t="n">
        <f aca="false">-3567*0.5</f>
        <v>-1783.5</v>
      </c>
      <c r="N50" s="12" t="n">
        <v>-3567.16258</v>
      </c>
      <c r="O50" s="12" t="n">
        <v>-3567.16258</v>
      </c>
      <c r="P50" s="12" t="n">
        <v>-3567.16258</v>
      </c>
      <c r="Q50" s="12" t="n">
        <v>-3567.16258</v>
      </c>
      <c r="R50" s="12" t="n">
        <v>-3567.16258</v>
      </c>
      <c r="S50" s="12" t="n">
        <v>-3567.16258</v>
      </c>
      <c r="T50" s="12" t="n">
        <v>-3567.16258</v>
      </c>
      <c r="U50" s="12" t="n">
        <v>-3567.16258</v>
      </c>
      <c r="V50" s="12" t="n">
        <v>-3567.16258</v>
      </c>
      <c r="W50" s="12" t="n">
        <f aca="false">SUM(K50:V50)</f>
        <v>-33887.96322</v>
      </c>
    </row>
    <row r="51" customFormat="false" ht="11.25" hidden="false" customHeight="false" outlineLevel="0" collapsed="false">
      <c r="A51" s="15" t="s">
        <v>75</v>
      </c>
      <c r="B51" s="15" t="s">
        <v>34</v>
      </c>
      <c r="C51" s="9" t="n">
        <v>1195</v>
      </c>
      <c r="D51" s="2" t="s">
        <v>54</v>
      </c>
      <c r="F51" s="10" t="n">
        <v>36923</v>
      </c>
      <c r="G51" s="10"/>
      <c r="H51" s="11" t="n">
        <v>3739</v>
      </c>
      <c r="I51" s="12" t="n">
        <f aca="false">(400+(H51*0.136)+(H51*0.09))</f>
        <v>1245.014</v>
      </c>
      <c r="J51" s="12" t="n">
        <f aca="false">H51+I51</f>
        <v>4984.014</v>
      </c>
      <c r="K51" s="12" t="n">
        <v>0</v>
      </c>
      <c r="L51" s="12" t="n">
        <v>-4984</v>
      </c>
      <c r="M51" s="12" t="n">
        <v>-4984</v>
      </c>
      <c r="N51" s="12" t="n">
        <v>-4984</v>
      </c>
      <c r="O51" s="12" t="n">
        <v>-4984</v>
      </c>
      <c r="P51" s="12" t="n">
        <v>-4984</v>
      </c>
      <c r="Q51" s="12" t="n">
        <v>-4984</v>
      </c>
      <c r="R51" s="12" t="n">
        <v>-4984</v>
      </c>
      <c r="S51" s="12" t="n">
        <v>-4984</v>
      </c>
      <c r="T51" s="12" t="n">
        <v>-4984</v>
      </c>
      <c r="U51" s="12" t="n">
        <v>-4984</v>
      </c>
      <c r="V51" s="12" t="n">
        <v>-4984</v>
      </c>
      <c r="W51" s="12" t="n">
        <f aca="false">SUM(K51:V51)</f>
        <v>-54824</v>
      </c>
    </row>
    <row r="52" customFormat="false" ht="11.25" hidden="false" customHeight="false" outlineLevel="0" collapsed="false">
      <c r="A52" s="8" t="s">
        <v>76</v>
      </c>
      <c r="B52" s="8" t="s">
        <v>27</v>
      </c>
      <c r="C52" s="9" t="n">
        <v>1195</v>
      </c>
      <c r="D52" s="2" t="s">
        <v>54</v>
      </c>
      <c r="E52" s="2" t="n">
        <v>111446</v>
      </c>
      <c r="F52" s="10" t="n">
        <v>36951</v>
      </c>
      <c r="G52" s="10"/>
      <c r="H52" s="11" t="n">
        <v>4852.83</v>
      </c>
      <c r="I52" s="12" t="n">
        <v>1496.73958</v>
      </c>
      <c r="J52" s="12" t="n">
        <v>6349.56958</v>
      </c>
      <c r="K52" s="12" t="n">
        <v>0</v>
      </c>
      <c r="L52" s="12" t="n">
        <v>0</v>
      </c>
      <c r="M52" s="12" t="n">
        <v>-6349.56958</v>
      </c>
      <c r="N52" s="12" t="n">
        <v>-6349.56958</v>
      </c>
      <c r="O52" s="12" t="n">
        <v>-6349.56958</v>
      </c>
      <c r="P52" s="12" t="n">
        <v>-6349.56958</v>
      </c>
      <c r="Q52" s="12" t="n">
        <v>-6349.56958</v>
      </c>
      <c r="R52" s="12" t="n">
        <v>-6349.56958</v>
      </c>
      <c r="S52" s="12" t="n">
        <v>-6349.56958</v>
      </c>
      <c r="T52" s="12" t="n">
        <v>-6349.56958</v>
      </c>
      <c r="U52" s="12" t="n">
        <v>-6349.56958</v>
      </c>
      <c r="V52" s="12" t="n">
        <v>-6349.56958</v>
      </c>
      <c r="W52" s="12" t="n">
        <f aca="false">SUM(K52:V52)</f>
        <v>-63495.6958</v>
      </c>
    </row>
    <row r="53" customFormat="false" ht="11.25" hidden="false" customHeight="false" outlineLevel="0" collapsed="false">
      <c r="A53" s="8" t="s">
        <v>77</v>
      </c>
      <c r="B53" s="8" t="s">
        <v>27</v>
      </c>
      <c r="C53" s="9" t="n">
        <v>1195</v>
      </c>
      <c r="D53" s="2" t="s">
        <v>54</v>
      </c>
      <c r="E53" s="2" t="n">
        <v>112265</v>
      </c>
      <c r="F53" s="10" t="n">
        <v>36923</v>
      </c>
      <c r="G53" s="10"/>
      <c r="H53" s="11" t="n">
        <v>3206.67</v>
      </c>
      <c r="I53" s="12" t="n">
        <v>1124.70742</v>
      </c>
      <c r="J53" s="12" t="n">
        <v>4331.37742</v>
      </c>
      <c r="K53" s="12" t="n">
        <v>0</v>
      </c>
      <c r="L53" s="12" t="n">
        <v>-4331.37742</v>
      </c>
      <c r="M53" s="12" t="n">
        <v>-4331.37742</v>
      </c>
      <c r="N53" s="12" t="n">
        <v>-4331.37742</v>
      </c>
      <c r="O53" s="12" t="n">
        <v>-4331.37742</v>
      </c>
      <c r="P53" s="12" t="n">
        <v>-4331.37742</v>
      </c>
      <c r="Q53" s="12" t="n">
        <v>-4331.37742</v>
      </c>
      <c r="R53" s="12" t="n">
        <v>-4331.37742</v>
      </c>
      <c r="S53" s="12" t="n">
        <v>-4331.37742</v>
      </c>
      <c r="T53" s="12" t="n">
        <v>-4331.37742</v>
      </c>
      <c r="U53" s="12" t="n">
        <v>-4331.37742</v>
      </c>
      <c r="V53" s="12" t="n">
        <v>-4331.37742</v>
      </c>
      <c r="W53" s="12" t="n">
        <f aca="false">SUM(K53:V53)</f>
        <v>-47645.15162</v>
      </c>
    </row>
    <row r="54" customFormat="false" ht="11.25" hidden="false" customHeight="false" outlineLevel="0" collapsed="false">
      <c r="A54" s="15" t="s">
        <v>78</v>
      </c>
      <c r="B54" s="15" t="s">
        <v>34</v>
      </c>
      <c r="C54" s="9" t="n">
        <v>1195</v>
      </c>
      <c r="D54" s="2" t="s">
        <v>54</v>
      </c>
      <c r="E54" s="2" t="n">
        <v>112285</v>
      </c>
      <c r="F54" s="10" t="n">
        <v>36938</v>
      </c>
      <c r="G54" s="10"/>
      <c r="H54" s="11" t="n">
        <v>3080.42</v>
      </c>
      <c r="I54" s="12" t="n">
        <v>1096.17492</v>
      </c>
      <c r="J54" s="12" t="n">
        <v>4176.59492</v>
      </c>
      <c r="K54" s="12" t="n">
        <v>0</v>
      </c>
      <c r="L54" s="12" t="n">
        <f aca="false">-4177*0.5</f>
        <v>-2088.5</v>
      </c>
      <c r="M54" s="12" t="n">
        <v>-4176.59492</v>
      </c>
      <c r="N54" s="12" t="n">
        <v>-4176.59492</v>
      </c>
      <c r="O54" s="12" t="n">
        <v>-4176.59492</v>
      </c>
      <c r="P54" s="12" t="n">
        <v>-4176.59492</v>
      </c>
      <c r="Q54" s="12" t="n">
        <v>-4176.59492</v>
      </c>
      <c r="R54" s="12" t="n">
        <v>-4176.59492</v>
      </c>
      <c r="S54" s="12" t="n">
        <v>-4176.59492</v>
      </c>
      <c r="T54" s="12" t="n">
        <v>-4176.59492</v>
      </c>
      <c r="U54" s="12" t="n">
        <v>-4176.59492</v>
      </c>
      <c r="V54" s="12" t="n">
        <v>-4176.59492</v>
      </c>
      <c r="W54" s="12" t="n">
        <f aca="false">SUM(K54:V54)</f>
        <v>-43854.4492</v>
      </c>
    </row>
    <row r="55" customFormat="false" ht="11.25" hidden="false" customHeight="false" outlineLevel="0" collapsed="false">
      <c r="A55" s="15" t="s">
        <v>79</v>
      </c>
      <c r="B55" s="15" t="s">
        <v>34</v>
      </c>
      <c r="C55" s="9" t="n">
        <v>1195</v>
      </c>
      <c r="D55" s="2" t="s">
        <v>54</v>
      </c>
      <c r="E55" s="2" t="n">
        <v>112233</v>
      </c>
      <c r="F55" s="10" t="n">
        <v>36938</v>
      </c>
      <c r="G55" s="10"/>
      <c r="H55" s="11" t="n">
        <v>2599.06</v>
      </c>
      <c r="I55" s="12" t="n">
        <v>987.38756</v>
      </c>
      <c r="J55" s="12" t="n">
        <v>3586.44756</v>
      </c>
      <c r="K55" s="12" t="n">
        <v>0</v>
      </c>
      <c r="L55" s="12" t="n">
        <f aca="false">-3586*0.5</f>
        <v>-1793</v>
      </c>
      <c r="M55" s="12" t="n">
        <v>-3586.44756</v>
      </c>
      <c r="N55" s="12" t="n">
        <v>-3586.44756</v>
      </c>
      <c r="O55" s="12" t="n">
        <v>-3586.44756</v>
      </c>
      <c r="P55" s="12" t="n">
        <v>-3586.44756</v>
      </c>
      <c r="Q55" s="12" t="n">
        <v>-3586.44756</v>
      </c>
      <c r="R55" s="12" t="n">
        <v>-3586.44756</v>
      </c>
      <c r="S55" s="12" t="n">
        <v>-3586.44756</v>
      </c>
      <c r="T55" s="12" t="n">
        <v>-3586.44756</v>
      </c>
      <c r="U55" s="12" t="n">
        <v>-3586.44756</v>
      </c>
      <c r="V55" s="12" t="n">
        <v>-3586.44756</v>
      </c>
      <c r="W55" s="12" t="n">
        <f aca="false">SUM(K55:V55)</f>
        <v>-37657.4756</v>
      </c>
    </row>
    <row r="56" customFormat="false" ht="11.25" hidden="false" customHeight="false" outlineLevel="0" collapsed="false">
      <c r="A56" s="8" t="s">
        <v>80</v>
      </c>
      <c r="B56" s="8" t="s">
        <v>27</v>
      </c>
      <c r="C56" s="9" t="n">
        <v>1195</v>
      </c>
      <c r="D56" s="2" t="s">
        <v>54</v>
      </c>
      <c r="E56" s="2" t="n">
        <v>112255</v>
      </c>
      <c r="F56" s="10" t="n">
        <v>36803</v>
      </c>
      <c r="G56" s="10"/>
      <c r="H56" s="11" t="n">
        <v>3125</v>
      </c>
      <c r="I56" s="12" t="n">
        <v>1106.25</v>
      </c>
      <c r="J56" s="12" t="n">
        <v>4231.25</v>
      </c>
      <c r="K56" s="12" t="n">
        <v>-4231.25</v>
      </c>
      <c r="L56" s="12" t="n">
        <v>-4231.25</v>
      </c>
      <c r="M56" s="12" t="n">
        <v>-4231.25</v>
      </c>
      <c r="N56" s="12" t="n">
        <v>-4231.25</v>
      </c>
      <c r="O56" s="12" t="n">
        <v>-4231.25</v>
      </c>
      <c r="P56" s="12" t="n">
        <v>-4231.25</v>
      </c>
      <c r="Q56" s="12" t="n">
        <v>-4231.25</v>
      </c>
      <c r="R56" s="12" t="n">
        <v>-4231.25</v>
      </c>
      <c r="S56" s="12" t="n">
        <v>-4231.25</v>
      </c>
      <c r="T56" s="12" t="n">
        <v>-4231.25</v>
      </c>
      <c r="U56" s="12" t="n">
        <v>-4231.25</v>
      </c>
      <c r="V56" s="12" t="n">
        <v>-4231.25</v>
      </c>
      <c r="W56" s="12" t="n">
        <f aca="false">SUM(K56:V56)</f>
        <v>-50775</v>
      </c>
    </row>
    <row r="57" customFormat="false" ht="11.25" hidden="false" customHeight="false" outlineLevel="0" collapsed="false">
      <c r="A57" s="15" t="s">
        <v>81</v>
      </c>
      <c r="B57" s="15" t="s">
        <v>34</v>
      </c>
      <c r="C57" s="9" t="n">
        <v>1195</v>
      </c>
      <c r="D57" s="2" t="s">
        <v>54</v>
      </c>
      <c r="E57" s="2" t="n">
        <v>112219</v>
      </c>
      <c r="F57" s="10" t="n">
        <v>36938</v>
      </c>
      <c r="G57" s="10" t="s">
        <v>47</v>
      </c>
      <c r="H57" s="11" t="n">
        <v>2998</v>
      </c>
      <c r="I57" s="12" t="n">
        <v>1077.548</v>
      </c>
      <c r="J57" s="12" t="n">
        <v>4075.548</v>
      </c>
      <c r="K57" s="12" t="n">
        <v>0</v>
      </c>
      <c r="L57" s="12" t="n">
        <v>-2005</v>
      </c>
      <c r="M57" s="12" t="n">
        <v>-3943</v>
      </c>
      <c r="N57" s="12" t="n">
        <v>-3943</v>
      </c>
      <c r="O57" s="12" t="n">
        <v>-3943</v>
      </c>
      <c r="P57" s="12" t="n">
        <v>-3943</v>
      </c>
      <c r="Q57" s="12" t="n">
        <v>-3943</v>
      </c>
      <c r="R57" s="12" t="n">
        <v>-3943</v>
      </c>
      <c r="S57" s="12" t="n">
        <v>-3943</v>
      </c>
      <c r="T57" s="12" t="n">
        <v>-3943</v>
      </c>
      <c r="U57" s="12" t="n">
        <v>-3943</v>
      </c>
      <c r="V57" s="12" t="n">
        <v>-3943</v>
      </c>
      <c r="W57" s="12" t="n">
        <f aca="false">SUM(K57:V57)</f>
        <v>-41435</v>
      </c>
    </row>
    <row r="58" customFormat="false" ht="11.25" hidden="false" customHeight="false" outlineLevel="0" collapsed="false">
      <c r="A58" s="23" t="s">
        <v>82</v>
      </c>
      <c r="B58" s="23" t="s">
        <v>34</v>
      </c>
      <c r="C58" s="17" t="n">
        <v>1195</v>
      </c>
      <c r="D58" s="18" t="s">
        <v>54</v>
      </c>
      <c r="E58" s="18" t="n">
        <v>111593</v>
      </c>
      <c r="F58" s="19" t="n">
        <v>37004</v>
      </c>
      <c r="G58" s="19"/>
      <c r="H58" s="20" t="n">
        <v>2667</v>
      </c>
      <c r="I58" s="21" t="n">
        <f aca="false">(400+(H58*0.136)+(H58*0.09))</f>
        <v>1002.742</v>
      </c>
      <c r="J58" s="21" t="n">
        <f aca="false">H58+I58</f>
        <v>3669.742</v>
      </c>
      <c r="K58" s="21" t="n">
        <v>0</v>
      </c>
      <c r="L58" s="21" t="n">
        <v>0</v>
      </c>
      <c r="M58" s="21" t="n">
        <v>0</v>
      </c>
      <c r="N58" s="21" t="n">
        <v>0</v>
      </c>
      <c r="O58" s="21" t="n">
        <v>-3670</v>
      </c>
      <c r="P58" s="21" t="n">
        <v>-3670</v>
      </c>
      <c r="Q58" s="21" t="n">
        <v>-3670</v>
      </c>
      <c r="R58" s="21" t="n">
        <v>-3670</v>
      </c>
      <c r="S58" s="21" t="n">
        <v>-3670</v>
      </c>
      <c r="T58" s="21" t="n">
        <v>-3670</v>
      </c>
      <c r="U58" s="21" t="n">
        <v>-3670</v>
      </c>
      <c r="V58" s="21" t="n">
        <v>-3670</v>
      </c>
      <c r="W58" s="21" t="n">
        <f aca="false">SUM(K58:V58)</f>
        <v>-29360</v>
      </c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</row>
    <row r="59" customFormat="false" ht="11.25" hidden="false" customHeight="false" outlineLevel="0" collapsed="false">
      <c r="A59" s="8" t="s">
        <v>83</v>
      </c>
      <c r="B59" s="8" t="s">
        <v>27</v>
      </c>
      <c r="C59" s="9" t="n">
        <v>1195</v>
      </c>
      <c r="D59" s="2" t="s">
        <v>54</v>
      </c>
      <c r="E59" s="2" t="n">
        <v>112253</v>
      </c>
      <c r="F59" s="10" t="n">
        <v>36927</v>
      </c>
      <c r="G59" s="10"/>
      <c r="H59" s="11" t="n">
        <v>2559.43</v>
      </c>
      <c r="I59" s="12" t="n">
        <v>978.43118</v>
      </c>
      <c r="J59" s="12" t="n">
        <v>3537.86118</v>
      </c>
      <c r="K59" s="12" t="n">
        <v>0</v>
      </c>
      <c r="L59" s="12" t="n">
        <v>-3537.86118</v>
      </c>
      <c r="M59" s="12" t="n">
        <v>-3537.86118</v>
      </c>
      <c r="N59" s="12" t="n">
        <v>-3537.86118</v>
      </c>
      <c r="O59" s="12" t="n">
        <v>-3537.86118</v>
      </c>
      <c r="P59" s="12" t="n">
        <v>-3537.86118</v>
      </c>
      <c r="Q59" s="12" t="n">
        <v>-3537.86118</v>
      </c>
      <c r="R59" s="12" t="n">
        <v>-3537.86118</v>
      </c>
      <c r="S59" s="12" t="n">
        <v>-3537.86118</v>
      </c>
      <c r="T59" s="12" t="n">
        <v>-3537.86118</v>
      </c>
      <c r="U59" s="12" t="n">
        <v>-3537.86118</v>
      </c>
      <c r="V59" s="12" t="n">
        <v>-3537.86118</v>
      </c>
      <c r="W59" s="12" t="n">
        <f aca="false">SUM(K59:V59)</f>
        <v>-38916.47298</v>
      </c>
    </row>
    <row r="60" customFormat="false" ht="11.25" hidden="false" customHeight="false" outlineLevel="0" collapsed="false">
      <c r="A60" s="15" t="s">
        <v>84</v>
      </c>
      <c r="B60" s="15" t="s">
        <v>34</v>
      </c>
      <c r="C60" s="9" t="n">
        <v>1195</v>
      </c>
      <c r="D60" s="2" t="s">
        <v>54</v>
      </c>
      <c r="E60" s="2" t="n">
        <v>112229</v>
      </c>
      <c r="F60" s="10" t="n">
        <v>36969</v>
      </c>
      <c r="G60" s="10"/>
      <c r="H60" s="11" t="n">
        <v>2522.68</v>
      </c>
      <c r="I60" s="12" t="n">
        <v>970.12568</v>
      </c>
      <c r="J60" s="12" t="n">
        <v>3492.80568</v>
      </c>
      <c r="K60" s="12" t="n">
        <v>0</v>
      </c>
      <c r="L60" s="12" t="n">
        <v>0</v>
      </c>
      <c r="M60" s="12" t="n">
        <f aca="false">-3493*0.5</f>
        <v>-1746.5</v>
      </c>
      <c r="N60" s="12" t="n">
        <v>-3492.80568</v>
      </c>
      <c r="O60" s="12" t="n">
        <v>-3492.80568</v>
      </c>
      <c r="P60" s="12" t="n">
        <v>-3492.80568</v>
      </c>
      <c r="Q60" s="12" t="n">
        <v>-3492.80568</v>
      </c>
      <c r="R60" s="12" t="n">
        <v>-3492.80568</v>
      </c>
      <c r="S60" s="12" t="n">
        <v>-3492.80568</v>
      </c>
      <c r="T60" s="12" t="n">
        <v>-3492.80568</v>
      </c>
      <c r="U60" s="12" t="n">
        <v>-3492.80568</v>
      </c>
      <c r="V60" s="12" t="n">
        <v>-3492.80568</v>
      </c>
      <c r="W60" s="12" t="n">
        <f aca="false">SUM(K60:V60)</f>
        <v>-33181.75112</v>
      </c>
    </row>
    <row r="61" customFormat="false" ht="11.25" hidden="false" customHeight="false" outlineLevel="0" collapsed="false">
      <c r="A61" s="15" t="s">
        <v>85</v>
      </c>
      <c r="B61" s="15" t="s">
        <v>34</v>
      </c>
      <c r="C61" s="9" t="n">
        <v>1195</v>
      </c>
      <c r="D61" s="2" t="s">
        <v>54</v>
      </c>
      <c r="E61" s="2" t="n">
        <v>112290</v>
      </c>
      <c r="F61" s="10" t="n">
        <v>36938</v>
      </c>
      <c r="G61" s="10"/>
      <c r="H61" s="11" t="n">
        <v>2345.83</v>
      </c>
      <c r="I61" s="12" t="n">
        <v>930.15758</v>
      </c>
      <c r="J61" s="12" t="n">
        <v>3275.98758</v>
      </c>
      <c r="K61" s="12" t="n">
        <v>0</v>
      </c>
      <c r="L61" s="12" t="n">
        <f aca="false">-3276*0.5</f>
        <v>-1638</v>
      </c>
      <c r="M61" s="12" t="n">
        <v>-3275.98758</v>
      </c>
      <c r="N61" s="12" t="n">
        <v>-3275.98758</v>
      </c>
      <c r="O61" s="12" t="n">
        <v>-3275.98758</v>
      </c>
      <c r="P61" s="12" t="n">
        <v>-3275.98758</v>
      </c>
      <c r="Q61" s="12" t="n">
        <v>-3275.98758</v>
      </c>
      <c r="R61" s="12" t="n">
        <v>-3275.98758</v>
      </c>
      <c r="S61" s="12" t="n">
        <v>-3275.98758</v>
      </c>
      <c r="T61" s="12" t="n">
        <v>-3275.98758</v>
      </c>
      <c r="U61" s="12" t="n">
        <v>-3275.98758</v>
      </c>
      <c r="V61" s="12" t="n">
        <v>-3275.98758</v>
      </c>
      <c r="W61" s="12" t="n">
        <f aca="false">SUM(K61:V61)</f>
        <v>-34397.8758</v>
      </c>
    </row>
    <row r="62" customFormat="false" ht="11.25" hidden="false" customHeight="false" outlineLevel="0" collapsed="false">
      <c r="A62" s="8" t="s">
        <v>86</v>
      </c>
      <c r="B62" s="8" t="s">
        <v>27</v>
      </c>
      <c r="C62" s="9" t="n">
        <v>1195</v>
      </c>
      <c r="D62" s="2" t="s">
        <v>54</v>
      </c>
      <c r="E62" s="2" t="n">
        <v>112292</v>
      </c>
      <c r="F62" s="10" t="n">
        <v>36906</v>
      </c>
      <c r="G62" s="10"/>
      <c r="H62" s="11" t="n">
        <v>5291.67</v>
      </c>
      <c r="I62" s="12" t="n">
        <v>1595.91742</v>
      </c>
      <c r="J62" s="12" t="n">
        <v>6887.58742</v>
      </c>
      <c r="K62" s="12" t="n">
        <f aca="false">-6888*0.5</f>
        <v>-3444</v>
      </c>
      <c r="L62" s="12" t="n">
        <v>-6887.58742</v>
      </c>
      <c r="M62" s="12" t="n">
        <v>-6887.58742</v>
      </c>
      <c r="N62" s="12" t="n">
        <v>-6887.58742</v>
      </c>
      <c r="O62" s="12" t="n">
        <v>-6887.58742</v>
      </c>
      <c r="P62" s="12" t="n">
        <v>-6887.58742</v>
      </c>
      <c r="Q62" s="12" t="n">
        <v>-6887.58742</v>
      </c>
      <c r="R62" s="12" t="n">
        <v>-6887.58742</v>
      </c>
      <c r="S62" s="12" t="n">
        <v>-6887.58742</v>
      </c>
      <c r="T62" s="12" t="n">
        <v>-6887.58742</v>
      </c>
      <c r="U62" s="12" t="n">
        <v>-6887.58742</v>
      </c>
      <c r="V62" s="12" t="n">
        <v>-6887.58742</v>
      </c>
      <c r="W62" s="12" t="n">
        <f aca="false">SUM(K62:V62)</f>
        <v>-79207.46162</v>
      </c>
    </row>
    <row r="63" customFormat="false" ht="11.25" hidden="false" customHeight="false" outlineLevel="0" collapsed="false">
      <c r="A63" s="8" t="s">
        <v>87</v>
      </c>
      <c r="B63" s="8" t="s">
        <v>27</v>
      </c>
      <c r="C63" s="9" t="n">
        <v>1195</v>
      </c>
      <c r="D63" s="2" t="s">
        <v>54</v>
      </c>
      <c r="E63" s="2" t="n">
        <v>112263</v>
      </c>
      <c r="F63" s="10" t="n">
        <v>36860</v>
      </c>
      <c r="G63" s="10"/>
      <c r="H63" s="11" t="n">
        <v>3004.43</v>
      </c>
      <c r="I63" s="12" t="n">
        <v>1079.00118</v>
      </c>
      <c r="J63" s="12" t="n">
        <v>4083.43118</v>
      </c>
      <c r="K63" s="12" t="n">
        <v>-4083.43118</v>
      </c>
      <c r="L63" s="12" t="n">
        <v>-4083.43118</v>
      </c>
      <c r="M63" s="12" t="n">
        <v>-4083.43118</v>
      </c>
      <c r="N63" s="12" t="n">
        <v>-4083.43118</v>
      </c>
      <c r="O63" s="12" t="n">
        <v>-4083.43118</v>
      </c>
      <c r="P63" s="12" t="n">
        <v>-4083.43118</v>
      </c>
      <c r="Q63" s="12" t="n">
        <v>-4083.43118</v>
      </c>
      <c r="R63" s="12" t="n">
        <v>-4083.43118</v>
      </c>
      <c r="S63" s="12" t="n">
        <v>-4083.43118</v>
      </c>
      <c r="T63" s="12" t="n">
        <v>-4083.43118</v>
      </c>
      <c r="U63" s="12" t="n">
        <v>-4083.43118</v>
      </c>
      <c r="V63" s="12" t="n">
        <v>-4083.43118</v>
      </c>
      <c r="W63" s="12" t="n">
        <f aca="false">SUM(K63:V63)</f>
        <v>-49001.17416</v>
      </c>
    </row>
    <row r="64" customFormat="false" ht="11.25" hidden="false" customHeight="false" outlineLevel="0" collapsed="false">
      <c r="A64" s="15" t="s">
        <v>88</v>
      </c>
      <c r="B64" s="15" t="s">
        <v>34</v>
      </c>
      <c r="C64" s="9" t="n">
        <v>1195</v>
      </c>
      <c r="D64" s="2" t="s">
        <v>54</v>
      </c>
      <c r="E64" s="2" t="n">
        <v>112224</v>
      </c>
      <c r="F64" s="10" t="n">
        <v>36969</v>
      </c>
      <c r="G64" s="10" t="s">
        <v>47</v>
      </c>
      <c r="H64" s="11" t="n">
        <v>3917</v>
      </c>
      <c r="I64" s="12" t="n">
        <v>1285.242</v>
      </c>
      <c r="J64" s="12" t="n">
        <v>5202.242</v>
      </c>
      <c r="K64" s="12" t="n">
        <v>0</v>
      </c>
      <c r="L64" s="12" t="n">
        <v>0</v>
      </c>
      <c r="M64" s="12" t="n">
        <f aca="false">-3996*0.5</f>
        <v>-1998</v>
      </c>
      <c r="N64" s="12" t="n">
        <v>-3996</v>
      </c>
      <c r="O64" s="12" t="n">
        <v>-3996</v>
      </c>
      <c r="P64" s="12" t="n">
        <v>-3996</v>
      </c>
      <c r="Q64" s="12" t="n">
        <v>-3996</v>
      </c>
      <c r="R64" s="12" t="n">
        <v>-3996</v>
      </c>
      <c r="S64" s="12" t="n">
        <v>-3996</v>
      </c>
      <c r="T64" s="12" t="n">
        <v>-3996</v>
      </c>
      <c r="U64" s="12" t="n">
        <v>-3996</v>
      </c>
      <c r="V64" s="12" t="n">
        <v>-3996</v>
      </c>
      <c r="W64" s="12" t="n">
        <f aca="false">SUM(K64:V64)</f>
        <v>-37962</v>
      </c>
    </row>
    <row r="65" customFormat="false" ht="11.25" hidden="false" customHeight="false" outlineLevel="0" collapsed="false">
      <c r="A65" s="15" t="s">
        <v>89</v>
      </c>
      <c r="B65" s="15" t="s">
        <v>34</v>
      </c>
      <c r="C65" s="9" t="n">
        <v>1195</v>
      </c>
      <c r="D65" s="2" t="s">
        <v>54</v>
      </c>
      <c r="E65" s="2" t="n">
        <v>112291</v>
      </c>
      <c r="F65" s="10" t="n">
        <v>36938</v>
      </c>
      <c r="G65" s="10"/>
      <c r="H65" s="11" t="n">
        <v>2253.33</v>
      </c>
      <c r="I65" s="12" t="n">
        <v>909.25258</v>
      </c>
      <c r="J65" s="12" t="n">
        <v>3162.58258</v>
      </c>
      <c r="K65" s="12" t="n">
        <v>0</v>
      </c>
      <c r="L65" s="12" t="n">
        <f aca="false">-3163*0.5</f>
        <v>-1581.5</v>
      </c>
      <c r="M65" s="12" t="n">
        <v>-3162.58258</v>
      </c>
      <c r="N65" s="12" t="n">
        <v>-3162.58258</v>
      </c>
      <c r="O65" s="12" t="n">
        <v>-3162.58258</v>
      </c>
      <c r="P65" s="12" t="n">
        <v>-3162.58258</v>
      </c>
      <c r="Q65" s="12" t="n">
        <v>-3162.58258</v>
      </c>
      <c r="R65" s="12" t="n">
        <v>-3162.58258</v>
      </c>
      <c r="S65" s="12" t="n">
        <v>-3162.58258</v>
      </c>
      <c r="T65" s="12" t="n">
        <v>-3162.58258</v>
      </c>
      <c r="U65" s="12" t="n">
        <v>-3162.58258</v>
      </c>
      <c r="V65" s="12" t="n">
        <v>-3162.58258</v>
      </c>
      <c r="W65" s="12" t="n">
        <f aca="false">SUM(K65:V65)</f>
        <v>-33207.3258</v>
      </c>
    </row>
    <row r="66" customFormat="false" ht="11.25" hidden="false" customHeight="false" outlineLevel="0" collapsed="false">
      <c r="A66" s="23" t="s">
        <v>90</v>
      </c>
      <c r="B66" s="23" t="s">
        <v>27</v>
      </c>
      <c r="C66" s="17" t="n">
        <v>1195</v>
      </c>
      <c r="D66" s="18" t="s">
        <v>54</v>
      </c>
      <c r="E66" s="18" t="n">
        <v>111613</v>
      </c>
      <c r="F66" s="19" t="n">
        <v>36980</v>
      </c>
      <c r="G66" s="19"/>
      <c r="H66" s="20" t="n">
        <v>4215</v>
      </c>
      <c r="I66" s="21" t="n">
        <f aca="false">(400+(H66*0.136)+(H66*0.09))</f>
        <v>1352.59</v>
      </c>
      <c r="J66" s="21" t="n">
        <f aca="false">H66+I66</f>
        <v>5567.59</v>
      </c>
      <c r="K66" s="21" t="n">
        <v>0</v>
      </c>
      <c r="L66" s="21" t="n">
        <v>0</v>
      </c>
      <c r="M66" s="21" t="n">
        <v>0</v>
      </c>
      <c r="N66" s="21" t="n">
        <v>-5568</v>
      </c>
      <c r="O66" s="21" t="n">
        <v>-5568</v>
      </c>
      <c r="P66" s="21" t="n">
        <v>-5568</v>
      </c>
      <c r="Q66" s="21" t="n">
        <v>-5568</v>
      </c>
      <c r="R66" s="21" t="n">
        <v>-5568</v>
      </c>
      <c r="S66" s="21" t="n">
        <v>-5568</v>
      </c>
      <c r="T66" s="21" t="n">
        <v>-5568</v>
      </c>
      <c r="U66" s="21" t="n">
        <v>-5568</v>
      </c>
      <c r="V66" s="21" t="n">
        <v>-5568</v>
      </c>
      <c r="W66" s="21" t="n">
        <f aca="false">SUM(K66:V66)</f>
        <v>-50112</v>
      </c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</row>
    <row r="67" customFormat="false" ht="11.25" hidden="false" customHeight="false" outlineLevel="0" collapsed="false">
      <c r="A67" s="8" t="s">
        <v>91</v>
      </c>
      <c r="B67" s="8" t="s">
        <v>27</v>
      </c>
      <c r="C67" s="9" t="n">
        <v>1195</v>
      </c>
      <c r="D67" s="2" t="s">
        <v>54</v>
      </c>
      <c r="E67" s="2" t="n">
        <v>112246</v>
      </c>
      <c r="F67" s="10" t="n">
        <v>36860</v>
      </c>
      <c r="G67" s="10"/>
      <c r="H67" s="11" t="n">
        <v>4534.24</v>
      </c>
      <c r="I67" s="12" t="n">
        <v>1424.73824</v>
      </c>
      <c r="J67" s="12" t="n">
        <v>5958.97824</v>
      </c>
      <c r="K67" s="12" t="n">
        <v>-5958.97824</v>
      </c>
      <c r="L67" s="12" t="n">
        <v>-5958.97824</v>
      </c>
      <c r="M67" s="12" t="n">
        <v>-5958.97824</v>
      </c>
      <c r="N67" s="12" t="n">
        <v>-5958.97824</v>
      </c>
      <c r="O67" s="12" t="n">
        <v>-5958.97824</v>
      </c>
      <c r="P67" s="12" t="n">
        <v>-5958.97824</v>
      </c>
      <c r="Q67" s="12" t="n">
        <v>-5958.97824</v>
      </c>
      <c r="R67" s="12" t="n">
        <v>-5958.97824</v>
      </c>
      <c r="S67" s="12" t="n">
        <v>-5958.97824</v>
      </c>
      <c r="T67" s="12" t="n">
        <v>-5958.97824</v>
      </c>
      <c r="U67" s="12" t="n">
        <v>-5958.97824</v>
      </c>
      <c r="V67" s="12" t="n">
        <v>-5958.97824</v>
      </c>
      <c r="W67" s="12" t="n">
        <f aca="false">SUM(K67:V67)</f>
        <v>-71507.73888</v>
      </c>
    </row>
    <row r="68" customFormat="false" ht="11.25" hidden="false" customHeight="false" outlineLevel="0" collapsed="false">
      <c r="A68" s="15" t="s">
        <v>92</v>
      </c>
      <c r="B68" s="15" t="s">
        <v>34</v>
      </c>
      <c r="C68" s="9" t="n">
        <v>1195</v>
      </c>
      <c r="D68" s="2" t="s">
        <v>54</v>
      </c>
      <c r="E68" s="2" t="n">
        <v>112241</v>
      </c>
      <c r="F68" s="10" t="n">
        <v>36969</v>
      </c>
      <c r="G68" s="10"/>
      <c r="H68" s="11" t="n">
        <v>2553.34</v>
      </c>
      <c r="I68" s="12" t="n">
        <v>977.05484</v>
      </c>
      <c r="J68" s="12" t="n">
        <v>3530.39484</v>
      </c>
      <c r="K68" s="12" t="n">
        <v>0</v>
      </c>
      <c r="L68" s="12" t="n">
        <v>0</v>
      </c>
      <c r="M68" s="12" t="n">
        <f aca="false">-3530*0.5</f>
        <v>-1765</v>
      </c>
      <c r="N68" s="12" t="n">
        <v>-3530.39484</v>
      </c>
      <c r="O68" s="12" t="n">
        <v>-3530.39484</v>
      </c>
      <c r="P68" s="12" t="n">
        <v>-3530.39484</v>
      </c>
      <c r="Q68" s="12" t="n">
        <v>-3530.39484</v>
      </c>
      <c r="R68" s="12" t="n">
        <v>-3530.39484</v>
      </c>
      <c r="S68" s="12" t="n">
        <v>-3530.39484</v>
      </c>
      <c r="T68" s="12" t="n">
        <v>-3530.39484</v>
      </c>
      <c r="U68" s="12" t="n">
        <v>-3530.39484</v>
      </c>
      <c r="V68" s="12" t="n">
        <v>-3530.39484</v>
      </c>
      <c r="W68" s="12" t="n">
        <f aca="false">SUM(K68:V68)</f>
        <v>-33538.55356</v>
      </c>
    </row>
    <row r="69" customFormat="false" ht="11.25" hidden="false" customHeight="false" outlineLevel="0" collapsed="false">
      <c r="A69" s="15" t="s">
        <v>93</v>
      </c>
      <c r="B69" s="15" t="s">
        <v>34</v>
      </c>
      <c r="C69" s="9" t="n">
        <v>1195</v>
      </c>
      <c r="D69" s="2" t="s">
        <v>54</v>
      </c>
      <c r="E69" s="2" t="n">
        <v>112291</v>
      </c>
      <c r="F69" s="10" t="n">
        <v>36938</v>
      </c>
      <c r="G69" s="10"/>
      <c r="H69" s="11" t="n">
        <v>4492.83</v>
      </c>
      <c r="I69" s="12" t="n">
        <v>1415.37958</v>
      </c>
      <c r="J69" s="12" t="n">
        <v>5908.20958</v>
      </c>
      <c r="K69" s="12" t="n">
        <v>0</v>
      </c>
      <c r="L69" s="12" t="n">
        <f aca="false">-5908*0.5</f>
        <v>-2954</v>
      </c>
      <c r="M69" s="12" t="n">
        <v>-5908.20958</v>
      </c>
      <c r="N69" s="12" t="n">
        <v>-5908.20958</v>
      </c>
      <c r="O69" s="12" t="n">
        <v>-5908.20958</v>
      </c>
      <c r="P69" s="12" t="n">
        <v>-5908.20958</v>
      </c>
      <c r="Q69" s="12" t="n">
        <v>-5908.20958</v>
      </c>
      <c r="R69" s="12" t="n">
        <v>-5908.20958</v>
      </c>
      <c r="S69" s="12" t="n">
        <v>-5908.20958</v>
      </c>
      <c r="T69" s="12" t="n">
        <v>-5908.20958</v>
      </c>
      <c r="U69" s="12" t="n">
        <v>-5908.20958</v>
      </c>
      <c r="V69" s="12" t="n">
        <v>-5908.20958</v>
      </c>
      <c r="W69" s="12" t="n">
        <f aca="false">SUM(K69:V69)</f>
        <v>-62036.0958</v>
      </c>
    </row>
    <row r="70" customFormat="false" ht="11.25" hidden="false" customHeight="false" outlineLevel="0" collapsed="false">
      <c r="A70" s="15" t="s">
        <v>94</v>
      </c>
      <c r="B70" s="15" t="s">
        <v>34</v>
      </c>
      <c r="C70" s="9" t="n">
        <v>1195</v>
      </c>
      <c r="D70" s="2" t="s">
        <v>54</v>
      </c>
      <c r="E70" s="2" t="n">
        <v>112254</v>
      </c>
      <c r="F70" s="10" t="n">
        <v>36948</v>
      </c>
      <c r="G70" s="10"/>
      <c r="H70" s="11" t="n">
        <v>2594.99</v>
      </c>
      <c r="I70" s="12" t="n">
        <v>986.46774</v>
      </c>
      <c r="J70" s="12" t="n">
        <v>3581.45774</v>
      </c>
      <c r="K70" s="12" t="n">
        <v>0</v>
      </c>
      <c r="L70" s="12" t="n">
        <v>0</v>
      </c>
      <c r="M70" s="12" t="n">
        <v>-3581.45774</v>
      </c>
      <c r="N70" s="12" t="n">
        <v>-3581.45774</v>
      </c>
      <c r="O70" s="12" t="n">
        <v>-3581.45774</v>
      </c>
      <c r="P70" s="12" t="n">
        <v>-3581.45774</v>
      </c>
      <c r="Q70" s="12" t="n">
        <v>-3581.45774</v>
      </c>
      <c r="R70" s="12" t="n">
        <v>-3581.45774</v>
      </c>
      <c r="S70" s="12" t="n">
        <v>-3581.45774</v>
      </c>
      <c r="T70" s="12" t="n">
        <v>-3581.45774</v>
      </c>
      <c r="U70" s="12" t="n">
        <v>-3581.45774</v>
      </c>
      <c r="V70" s="12" t="n">
        <v>-3581.45774</v>
      </c>
      <c r="W70" s="12" t="n">
        <f aca="false">SUM(K70:V70)</f>
        <v>-35814.5774</v>
      </c>
    </row>
    <row r="71" customFormat="false" ht="11.25" hidden="false" customHeight="false" outlineLevel="0" collapsed="false">
      <c r="A71" s="8" t="s">
        <v>95</v>
      </c>
      <c r="B71" s="8" t="s">
        <v>27</v>
      </c>
      <c r="C71" s="9" t="n">
        <v>1195</v>
      </c>
      <c r="D71" s="2" t="s">
        <v>54</v>
      </c>
      <c r="E71" s="2" t="n">
        <v>112248</v>
      </c>
      <c r="F71" s="10" t="n">
        <v>36942</v>
      </c>
      <c r="G71" s="10"/>
      <c r="H71" s="11" t="n">
        <v>2875.43</v>
      </c>
      <c r="I71" s="12" t="n">
        <v>1049.84718</v>
      </c>
      <c r="J71" s="12" t="n">
        <v>3925.27718</v>
      </c>
      <c r="K71" s="12" t="n">
        <v>0</v>
      </c>
      <c r="L71" s="12" t="n">
        <v>-3925.27718</v>
      </c>
      <c r="M71" s="12" t="n">
        <v>-3925.27718</v>
      </c>
      <c r="N71" s="12" t="n">
        <v>-3925.27718</v>
      </c>
      <c r="O71" s="12" t="n">
        <v>-3925.27718</v>
      </c>
      <c r="P71" s="12" t="n">
        <v>-3925.27718</v>
      </c>
      <c r="Q71" s="12" t="n">
        <v>-3925.27718</v>
      </c>
      <c r="R71" s="12" t="n">
        <v>-3925.27718</v>
      </c>
      <c r="S71" s="12" t="n">
        <v>-3925.27718</v>
      </c>
      <c r="T71" s="12" t="n">
        <v>-3925.27718</v>
      </c>
      <c r="U71" s="12" t="n">
        <v>-3925.27718</v>
      </c>
      <c r="V71" s="12" t="n">
        <v>-3925.27718</v>
      </c>
      <c r="W71" s="12" t="n">
        <f aca="false">SUM(K71:V71)</f>
        <v>-43178.04898</v>
      </c>
    </row>
    <row r="72" customFormat="false" ht="11.25" hidden="false" customHeight="false" outlineLevel="0" collapsed="false">
      <c r="A72" s="15" t="s">
        <v>96</v>
      </c>
      <c r="B72" s="15" t="s">
        <v>34</v>
      </c>
      <c r="C72" s="9" t="n">
        <v>1195</v>
      </c>
      <c r="D72" s="2" t="s">
        <v>54</v>
      </c>
      <c r="E72" s="2" t="n">
        <v>112285</v>
      </c>
      <c r="F72" s="10" t="n">
        <v>36938</v>
      </c>
      <c r="G72" s="10"/>
      <c r="H72" s="11" t="n">
        <v>2550</v>
      </c>
      <c r="I72" s="12" t="n">
        <v>976.3</v>
      </c>
      <c r="J72" s="12" t="n">
        <v>3526.3</v>
      </c>
      <c r="K72" s="12" t="n">
        <v>0</v>
      </c>
      <c r="L72" s="12" t="n">
        <f aca="false">-3526*0.5</f>
        <v>-1763</v>
      </c>
      <c r="M72" s="12" t="n">
        <v>-3526.3</v>
      </c>
      <c r="N72" s="12" t="n">
        <v>-3526.3</v>
      </c>
      <c r="O72" s="12" t="n">
        <v>-3526.3</v>
      </c>
      <c r="P72" s="12" t="n">
        <v>-3526.3</v>
      </c>
      <c r="Q72" s="12" t="n">
        <v>-3526.3</v>
      </c>
      <c r="R72" s="12" t="n">
        <v>-3526.3</v>
      </c>
      <c r="S72" s="12" t="n">
        <v>-3526.3</v>
      </c>
      <c r="T72" s="12" t="n">
        <v>-3526.3</v>
      </c>
      <c r="U72" s="12" t="n">
        <v>-3526.3</v>
      </c>
      <c r="V72" s="12" t="n">
        <v>-3526.3</v>
      </c>
      <c r="W72" s="12" t="n">
        <f aca="false">SUM(K72:V72)</f>
        <v>-37026</v>
      </c>
    </row>
    <row r="73" customFormat="false" ht="11.25" hidden="false" customHeight="false" outlineLevel="0" collapsed="false">
      <c r="A73" s="23" t="s">
        <v>97</v>
      </c>
      <c r="B73" s="23" t="s">
        <v>34</v>
      </c>
      <c r="C73" s="17" t="n">
        <v>1195</v>
      </c>
      <c r="D73" s="18" t="s">
        <v>54</v>
      </c>
      <c r="E73" s="18" t="n">
        <v>111566</v>
      </c>
      <c r="F73" s="19" t="n">
        <v>37004</v>
      </c>
      <c r="G73" s="19"/>
      <c r="H73" s="20" t="n">
        <v>2498</v>
      </c>
      <c r="I73" s="21" t="n">
        <f aca="false">(400+(H73*0.136)+(H73*0.09))</f>
        <v>964.548</v>
      </c>
      <c r="J73" s="21" t="n">
        <f aca="false">H73+I73</f>
        <v>3462.548</v>
      </c>
      <c r="K73" s="21" t="n">
        <v>0</v>
      </c>
      <c r="L73" s="21" t="n">
        <v>0</v>
      </c>
      <c r="M73" s="21" t="n">
        <v>0</v>
      </c>
      <c r="N73" s="21" t="n">
        <v>0</v>
      </c>
      <c r="O73" s="21" t="n">
        <v>-3463</v>
      </c>
      <c r="P73" s="21" t="n">
        <v>-3463</v>
      </c>
      <c r="Q73" s="21" t="n">
        <v>-3463</v>
      </c>
      <c r="R73" s="21" t="n">
        <v>-3463</v>
      </c>
      <c r="S73" s="21" t="n">
        <v>-3463</v>
      </c>
      <c r="T73" s="21" t="n">
        <v>-3463</v>
      </c>
      <c r="U73" s="21" t="n">
        <v>-3463</v>
      </c>
      <c r="V73" s="21" t="n">
        <v>-3463</v>
      </c>
      <c r="W73" s="21" t="n">
        <f aca="false">SUM(K73:V73)</f>
        <v>-27704</v>
      </c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</row>
    <row r="74" customFormat="false" ht="11.25" hidden="false" customHeight="false" outlineLevel="0" collapsed="false">
      <c r="A74" s="8" t="s">
        <v>98</v>
      </c>
      <c r="B74" s="8" t="s">
        <v>27</v>
      </c>
      <c r="C74" s="9" t="n">
        <v>1195</v>
      </c>
      <c r="D74" s="2" t="s">
        <v>54</v>
      </c>
      <c r="E74" s="2" t="n">
        <v>111230</v>
      </c>
      <c r="F74" s="10" t="n">
        <v>36945</v>
      </c>
      <c r="G74" s="10"/>
      <c r="H74" s="11" t="n">
        <v>6081.25</v>
      </c>
      <c r="I74" s="12" t="n">
        <v>1774.3625</v>
      </c>
      <c r="J74" s="12" t="n">
        <v>7855.6125</v>
      </c>
      <c r="K74" s="12" t="n">
        <v>0</v>
      </c>
      <c r="L74" s="12" t="n">
        <v>-7855.6125</v>
      </c>
      <c r="M74" s="12" t="n">
        <v>-7855.6125</v>
      </c>
      <c r="N74" s="12" t="n">
        <v>-7855.6125</v>
      </c>
      <c r="O74" s="12" t="n">
        <v>-7855.6125</v>
      </c>
      <c r="P74" s="12" t="n">
        <v>-7855.6125</v>
      </c>
      <c r="Q74" s="12" t="n">
        <v>-7855.6125</v>
      </c>
      <c r="R74" s="12" t="n">
        <v>-7855.6125</v>
      </c>
      <c r="S74" s="12" t="n">
        <v>-7855.6125</v>
      </c>
      <c r="T74" s="12" t="n">
        <v>-7855.6125</v>
      </c>
      <c r="U74" s="12" t="n">
        <v>-7855.6125</v>
      </c>
      <c r="V74" s="12" t="n">
        <v>-7855.6125</v>
      </c>
      <c r="W74" s="12" t="n">
        <f aca="false">SUM(K74:V74)</f>
        <v>-86411.7375</v>
      </c>
    </row>
    <row r="75" customFormat="false" ht="11.25" hidden="false" customHeight="false" outlineLevel="0" collapsed="false">
      <c r="A75" s="8" t="s">
        <v>99</v>
      </c>
      <c r="B75" s="8" t="s">
        <v>27</v>
      </c>
      <c r="C75" s="9" t="n">
        <v>1195</v>
      </c>
      <c r="D75" s="2" t="s">
        <v>54</v>
      </c>
      <c r="E75" s="2" t="n">
        <v>112265</v>
      </c>
      <c r="F75" s="10" t="n">
        <v>36929</v>
      </c>
      <c r="G75" s="10"/>
      <c r="H75" s="11" t="n">
        <v>2946.67</v>
      </c>
      <c r="I75" s="12" t="n">
        <v>1065.94742</v>
      </c>
      <c r="J75" s="12" t="n">
        <v>4012.61742</v>
      </c>
      <c r="K75" s="12" t="n">
        <v>0</v>
      </c>
      <c r="L75" s="12" t="n">
        <v>-4012.61742</v>
      </c>
      <c r="M75" s="12" t="n">
        <v>-4012.61742</v>
      </c>
      <c r="N75" s="12" t="n">
        <v>-4012.61742</v>
      </c>
      <c r="O75" s="12" t="n">
        <v>-4012.61742</v>
      </c>
      <c r="P75" s="12" t="n">
        <v>-4012.61742</v>
      </c>
      <c r="Q75" s="12" t="n">
        <v>-4012.61742</v>
      </c>
      <c r="R75" s="12" t="n">
        <v>-4012.61742</v>
      </c>
      <c r="S75" s="12" t="n">
        <v>-4012.61742</v>
      </c>
      <c r="T75" s="12" t="n">
        <v>-4012.61742</v>
      </c>
      <c r="U75" s="12" t="n">
        <v>-4012.61742</v>
      </c>
      <c r="V75" s="12" t="n">
        <v>-4012.61742</v>
      </c>
      <c r="W75" s="12" t="n">
        <f aca="false">SUM(K75:V75)</f>
        <v>-44138.79162</v>
      </c>
    </row>
    <row r="76" customFormat="false" ht="11.25" hidden="false" customHeight="false" outlineLevel="0" collapsed="false">
      <c r="A76" s="15" t="s">
        <v>100</v>
      </c>
      <c r="B76" s="15" t="s">
        <v>34</v>
      </c>
      <c r="C76" s="9" t="n">
        <v>1195</v>
      </c>
      <c r="D76" s="2" t="s">
        <v>54</v>
      </c>
      <c r="E76" s="2" t="n">
        <v>112266</v>
      </c>
      <c r="F76" s="10" t="n">
        <v>36938</v>
      </c>
      <c r="G76" s="10" t="s">
        <v>47</v>
      </c>
      <c r="H76" s="11" t="n">
        <v>3291</v>
      </c>
      <c r="I76" s="12" t="n">
        <v>1143.766</v>
      </c>
      <c r="J76" s="12" t="n">
        <v>4434.766</v>
      </c>
      <c r="K76" s="12" t="n">
        <v>0</v>
      </c>
      <c r="L76" s="12" t="n">
        <v>-2032</v>
      </c>
      <c r="M76" s="12" t="n">
        <v>-3694</v>
      </c>
      <c r="N76" s="12" t="n">
        <v>-3694</v>
      </c>
      <c r="O76" s="12" t="n">
        <v>-3694</v>
      </c>
      <c r="P76" s="12" t="n">
        <v>-3694</v>
      </c>
      <c r="Q76" s="12" t="n">
        <v>-3694</v>
      </c>
      <c r="R76" s="12" t="n">
        <v>-3694</v>
      </c>
      <c r="S76" s="12" t="n">
        <v>-3694</v>
      </c>
      <c r="T76" s="12" t="n">
        <v>-3694</v>
      </c>
      <c r="U76" s="12" t="n">
        <v>-3694</v>
      </c>
      <c r="V76" s="12" t="n">
        <v>-3694</v>
      </c>
      <c r="W76" s="12" t="n">
        <f aca="false">SUM(K76:V76)</f>
        <v>-38972</v>
      </c>
    </row>
    <row r="77" customFormat="false" ht="11.25" hidden="false" customHeight="false" outlineLevel="0" collapsed="false">
      <c r="A77" s="15" t="s">
        <v>101</v>
      </c>
      <c r="B77" s="15" t="s">
        <v>34</v>
      </c>
      <c r="C77" s="9" t="n">
        <v>1195</v>
      </c>
      <c r="D77" s="2" t="s">
        <v>54</v>
      </c>
      <c r="E77" s="2" t="n">
        <v>112254</v>
      </c>
      <c r="F77" s="10" t="n">
        <v>36969</v>
      </c>
      <c r="G77" s="10"/>
      <c r="H77" s="11" t="n">
        <v>2917.25</v>
      </c>
      <c r="I77" s="12" t="n">
        <v>1059.2985</v>
      </c>
      <c r="J77" s="12" t="n">
        <v>3976.5485</v>
      </c>
      <c r="K77" s="12" t="n">
        <v>0</v>
      </c>
      <c r="L77" s="12" t="n">
        <v>0</v>
      </c>
      <c r="M77" s="12" t="n">
        <f aca="false">-3977*0.5</f>
        <v>-1988.5</v>
      </c>
      <c r="N77" s="12" t="n">
        <v>-3976.5485</v>
      </c>
      <c r="O77" s="12" t="n">
        <v>-3976.5485</v>
      </c>
      <c r="P77" s="12" t="n">
        <v>-3976.5485</v>
      </c>
      <c r="Q77" s="12" t="n">
        <v>-3976.5485</v>
      </c>
      <c r="R77" s="12" t="n">
        <v>-3976.5485</v>
      </c>
      <c r="S77" s="12" t="n">
        <v>-3976.5485</v>
      </c>
      <c r="T77" s="12" t="n">
        <v>-3976.5485</v>
      </c>
      <c r="U77" s="12" t="n">
        <v>-3976.5485</v>
      </c>
      <c r="V77" s="12" t="n">
        <v>-3976.5485</v>
      </c>
      <c r="W77" s="12" t="n">
        <f aca="false">SUM(K77:V77)</f>
        <v>-37777.4365</v>
      </c>
    </row>
    <row r="78" customFormat="false" ht="11.25" hidden="false" customHeight="false" outlineLevel="0" collapsed="false">
      <c r="A78" s="8" t="s">
        <v>102</v>
      </c>
      <c r="B78" s="8" t="s">
        <v>27</v>
      </c>
      <c r="C78" s="9" t="n">
        <v>1195</v>
      </c>
      <c r="D78" s="2" t="s">
        <v>54</v>
      </c>
      <c r="E78" s="2" t="n">
        <v>112247</v>
      </c>
      <c r="F78" s="10" t="n">
        <v>36959</v>
      </c>
      <c r="G78" s="10"/>
      <c r="H78" s="11" t="n">
        <v>2502.45</v>
      </c>
      <c r="I78" s="12" t="n">
        <v>965.5537</v>
      </c>
      <c r="J78" s="12" t="n">
        <v>3468.0037</v>
      </c>
      <c r="K78" s="12" t="n">
        <v>0</v>
      </c>
      <c r="L78" s="12" t="n">
        <v>0</v>
      </c>
      <c r="M78" s="12" t="n">
        <v>-3468.0037</v>
      </c>
      <c r="N78" s="12" t="n">
        <v>-3468.0037</v>
      </c>
      <c r="O78" s="12" t="n">
        <v>-3468.0037</v>
      </c>
      <c r="P78" s="12" t="n">
        <v>-3468.0037</v>
      </c>
      <c r="Q78" s="12" t="n">
        <v>-3468.0037</v>
      </c>
      <c r="R78" s="12" t="n">
        <v>-3468.0037</v>
      </c>
      <c r="S78" s="12" t="n">
        <v>-3468.0037</v>
      </c>
      <c r="T78" s="12" t="n">
        <v>-3468.0037</v>
      </c>
      <c r="U78" s="12" t="n">
        <v>-3468.0037</v>
      </c>
      <c r="V78" s="12" t="n">
        <v>-3468.0037</v>
      </c>
      <c r="W78" s="12" t="n">
        <f aca="false">SUM(K78:V78)</f>
        <v>-34680.037</v>
      </c>
    </row>
    <row r="79" customFormat="false" ht="11.25" hidden="false" customHeight="false" outlineLevel="0" collapsed="false">
      <c r="A79" s="8" t="s">
        <v>103</v>
      </c>
      <c r="B79" s="8"/>
      <c r="C79" s="9"/>
      <c r="F79" s="10"/>
      <c r="G79" s="10"/>
      <c r="H79" s="11"/>
      <c r="I79" s="12"/>
      <c r="J79" s="12"/>
      <c r="K79" s="13" t="n">
        <f aca="false">SUM(K30:K78)</f>
        <v>-32996.46942</v>
      </c>
      <c r="L79" s="13" t="n">
        <f aca="false">SUM(L30:L78)</f>
        <v>-111524.16504</v>
      </c>
      <c r="M79" s="13" t="n">
        <f aca="false">SUM(M30:M78)</f>
        <v>-184168.76616</v>
      </c>
      <c r="N79" s="13" t="n">
        <f aca="false">SUM(N30:N78)</f>
        <v>-207961.22108</v>
      </c>
      <c r="O79" s="13" t="n">
        <f aca="false">SUM(O30:O78)</f>
        <v>-215094.22108</v>
      </c>
      <c r="P79" s="13" t="n">
        <f aca="false">SUM(P30:P78)</f>
        <v>-215094.22108</v>
      </c>
      <c r="Q79" s="13" t="n">
        <f aca="false">SUM(Q30:Q78)</f>
        <v>-215094.22108</v>
      </c>
      <c r="R79" s="13" t="n">
        <f aca="false">SUM(R30:R78)</f>
        <v>-215094.22108</v>
      </c>
      <c r="S79" s="13" t="n">
        <f aca="false">SUM(S30:S78)</f>
        <v>-215094.22108</v>
      </c>
      <c r="T79" s="13" t="n">
        <f aca="false">SUM(T30:T78)</f>
        <v>-215094.22108</v>
      </c>
      <c r="U79" s="13" t="n">
        <f aca="false">SUM(U30:U78)</f>
        <v>-215094.22108</v>
      </c>
      <c r="V79" s="13" t="n">
        <f aca="false">SUM(V30:V78)</f>
        <v>-215094.22108</v>
      </c>
      <c r="W79" s="13" t="n">
        <f aca="false">SUM(W30:W78)</f>
        <v>-2257404.39034</v>
      </c>
    </row>
    <row r="80" customFormat="false" ht="11.25" hidden="false" customHeight="false" outlineLevel="0" collapsed="false">
      <c r="A80" s="8"/>
      <c r="B80" s="8"/>
      <c r="C80" s="9"/>
      <c r="F80" s="10"/>
      <c r="G80" s="10"/>
      <c r="H80" s="11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customFormat="false" ht="11.25" hidden="false" customHeight="false" outlineLevel="0" collapsed="false">
      <c r="A81" s="25" t="s">
        <v>104</v>
      </c>
      <c r="B81" s="8"/>
      <c r="C81" s="9"/>
      <c r="F81" s="10"/>
      <c r="G81" s="10"/>
      <c r="H81" s="1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customFormat="false" ht="11.25" hidden="false" customHeight="false" outlineLevel="0" collapsed="false">
      <c r="A82" s="15" t="s">
        <v>39</v>
      </c>
      <c r="B82" s="15" t="s">
        <v>105</v>
      </c>
      <c r="C82" s="9" t="n">
        <v>1195</v>
      </c>
      <c r="D82" s="2" t="s">
        <v>106</v>
      </c>
      <c r="E82" s="2" t="n">
        <v>111196</v>
      </c>
      <c r="F82" s="10" t="n">
        <v>36938</v>
      </c>
      <c r="G82" s="10"/>
      <c r="H82" s="11" t="n">
        <v>5069</v>
      </c>
      <c r="I82" s="12" t="n">
        <v>1545.594</v>
      </c>
      <c r="J82" s="12" t="n">
        <v>6614.594</v>
      </c>
      <c r="K82" s="12" t="n">
        <v>0</v>
      </c>
      <c r="L82" s="12" t="n">
        <v>3308</v>
      </c>
      <c r="M82" s="12" t="n">
        <v>6614.594</v>
      </c>
      <c r="N82" s="12" t="n">
        <v>6614.594</v>
      </c>
      <c r="O82" s="12" t="n">
        <v>6614.594</v>
      </c>
      <c r="P82" s="12" t="n">
        <v>6614.594</v>
      </c>
      <c r="Q82" s="12" t="n">
        <v>6614.594</v>
      </c>
      <c r="R82" s="12" t="n">
        <v>6614.594</v>
      </c>
      <c r="S82" s="12" t="n">
        <v>6614.594</v>
      </c>
      <c r="T82" s="12" t="n">
        <v>6614.594</v>
      </c>
      <c r="U82" s="12" t="n">
        <v>6614.594</v>
      </c>
      <c r="V82" s="12" t="n">
        <v>6614.594</v>
      </c>
      <c r="W82" s="12" t="n">
        <f aca="false">SUM(K82:V82)</f>
        <v>69453.94</v>
      </c>
    </row>
    <row r="83" customFormat="false" ht="11.25" hidden="false" customHeight="false" outlineLevel="0" collapsed="false">
      <c r="A83" s="15" t="s">
        <v>42</v>
      </c>
      <c r="B83" s="15" t="s">
        <v>105</v>
      </c>
      <c r="C83" s="9" t="n">
        <v>1195</v>
      </c>
      <c r="D83" s="2" t="s">
        <v>107</v>
      </c>
      <c r="E83" s="2" t="n">
        <v>111214</v>
      </c>
      <c r="F83" s="10" t="n">
        <v>36938</v>
      </c>
      <c r="G83" s="10"/>
      <c r="H83" s="11" t="n">
        <v>4562</v>
      </c>
      <c r="I83" s="12" t="n">
        <v>1431.012</v>
      </c>
      <c r="J83" s="12" t="n">
        <v>5993.012</v>
      </c>
      <c r="K83" s="12" t="n">
        <v>0</v>
      </c>
      <c r="L83" s="12" t="n">
        <f aca="false">5993.012*0.5</f>
        <v>2996.506</v>
      </c>
      <c r="M83" s="12" t="n">
        <v>5993.012</v>
      </c>
      <c r="N83" s="12" t="n">
        <v>5993.012</v>
      </c>
      <c r="O83" s="12" t="n">
        <v>5993.012</v>
      </c>
      <c r="P83" s="12" t="n">
        <v>5993.012</v>
      </c>
      <c r="Q83" s="12" t="n">
        <v>5993.012</v>
      </c>
      <c r="R83" s="12" t="n">
        <v>5993.012</v>
      </c>
      <c r="S83" s="12" t="n">
        <v>5993.012</v>
      </c>
      <c r="T83" s="12" t="n">
        <v>5993.012</v>
      </c>
      <c r="U83" s="12" t="n">
        <v>5993.012</v>
      </c>
      <c r="V83" s="12" t="n">
        <v>5993.012</v>
      </c>
      <c r="W83" s="12" t="n">
        <f aca="false">SUM(K83:V83)</f>
        <v>62926.626</v>
      </c>
    </row>
    <row r="84" customFormat="false" ht="11.25" hidden="false" customHeight="false" outlineLevel="0" collapsed="false">
      <c r="A84" s="15" t="s">
        <v>88</v>
      </c>
      <c r="B84" s="15" t="s">
        <v>105</v>
      </c>
      <c r="C84" s="9" t="n">
        <v>1195</v>
      </c>
      <c r="D84" s="2" t="s">
        <v>108</v>
      </c>
      <c r="E84" s="2" t="n">
        <v>112224</v>
      </c>
      <c r="F84" s="10" t="n">
        <v>36969</v>
      </c>
      <c r="G84" s="10" t="s">
        <v>47</v>
      </c>
      <c r="H84" s="11" t="n">
        <v>3917</v>
      </c>
      <c r="I84" s="12" t="n">
        <v>1285.242</v>
      </c>
      <c r="J84" s="12" t="n">
        <v>5202.242</v>
      </c>
      <c r="K84" s="12" t="n">
        <v>0</v>
      </c>
      <c r="L84" s="12" t="n">
        <v>0</v>
      </c>
      <c r="M84" s="12" t="n">
        <f aca="false">4599.05*0.5</f>
        <v>2299.525</v>
      </c>
      <c r="N84" s="12" t="n">
        <v>5202.242</v>
      </c>
      <c r="O84" s="12" t="n">
        <v>5202.242</v>
      </c>
      <c r="P84" s="12" t="n">
        <v>5202.242</v>
      </c>
      <c r="Q84" s="12" t="n">
        <v>5202.242</v>
      </c>
      <c r="R84" s="12" t="n">
        <v>5202.242</v>
      </c>
      <c r="S84" s="12" t="n">
        <v>5202.242</v>
      </c>
      <c r="T84" s="12" t="n">
        <v>5202.242</v>
      </c>
      <c r="U84" s="12" t="n">
        <v>5202.242</v>
      </c>
      <c r="V84" s="12" t="n">
        <v>5202.242</v>
      </c>
      <c r="W84" s="12" t="n">
        <f aca="false">SUM(K84:V84)</f>
        <v>49119.703</v>
      </c>
    </row>
    <row r="85" customFormat="false" ht="11.25" hidden="false" customHeight="false" outlineLevel="0" collapsed="false">
      <c r="A85" s="15" t="s">
        <v>61</v>
      </c>
      <c r="B85" s="15" t="s">
        <v>105</v>
      </c>
      <c r="C85" s="9" t="n">
        <v>1195</v>
      </c>
      <c r="D85" s="2" t="s">
        <v>109</v>
      </c>
      <c r="E85" s="2" t="n">
        <v>112241</v>
      </c>
      <c r="F85" s="10" t="n">
        <v>36938</v>
      </c>
      <c r="G85" s="10" t="s">
        <v>47</v>
      </c>
      <c r="H85" s="11" t="n">
        <v>3917</v>
      </c>
      <c r="I85" s="12" t="n">
        <v>1285.242</v>
      </c>
      <c r="J85" s="12" t="n">
        <v>5202.242</v>
      </c>
      <c r="K85" s="12" t="n">
        <v>0</v>
      </c>
      <c r="L85" s="12" t="n">
        <f aca="false">4629.087*0.5</f>
        <v>2314.5435</v>
      </c>
      <c r="M85" s="12" t="n">
        <v>5202.242</v>
      </c>
      <c r="N85" s="12" t="n">
        <v>5202.242</v>
      </c>
      <c r="O85" s="12" t="n">
        <v>5202.242</v>
      </c>
      <c r="P85" s="12" t="n">
        <v>5202.242</v>
      </c>
      <c r="Q85" s="12" t="n">
        <v>5202.242</v>
      </c>
      <c r="R85" s="12" t="n">
        <v>5202.242</v>
      </c>
      <c r="S85" s="12" t="n">
        <v>5202.242</v>
      </c>
      <c r="T85" s="12" t="n">
        <v>5202.242</v>
      </c>
      <c r="U85" s="12" t="n">
        <v>5202.242</v>
      </c>
      <c r="V85" s="12" t="n">
        <v>5202.242</v>
      </c>
      <c r="W85" s="12" t="n">
        <f aca="false">SUM(K85:V85)</f>
        <v>54336.9635</v>
      </c>
    </row>
    <row r="86" customFormat="false" ht="11.25" hidden="false" customHeight="false" outlineLevel="0" collapsed="false">
      <c r="A86" s="15" t="s">
        <v>46</v>
      </c>
      <c r="B86" s="15" t="s">
        <v>105</v>
      </c>
      <c r="C86" s="9" t="n">
        <v>1195</v>
      </c>
      <c r="D86" s="2" t="s">
        <v>109</v>
      </c>
      <c r="E86" s="2" t="n">
        <v>111528</v>
      </c>
      <c r="F86" s="10" t="n">
        <v>36938</v>
      </c>
      <c r="G86" s="10" t="s">
        <v>47</v>
      </c>
      <c r="H86" s="11" t="n">
        <v>3916</v>
      </c>
      <c r="I86" s="12" t="n">
        <f aca="false">(400+(H86*0.136)+(H86*0.09))</f>
        <v>1285.016</v>
      </c>
      <c r="J86" s="12" t="n">
        <f aca="false">H86+I86</f>
        <v>5201.016</v>
      </c>
      <c r="K86" s="12" t="n">
        <v>0</v>
      </c>
      <c r="L86" s="12" t="n">
        <f aca="false">5201*0.5</f>
        <v>2600.5</v>
      </c>
      <c r="M86" s="12" t="n">
        <v>5201</v>
      </c>
      <c r="N86" s="12" t="n">
        <v>5201</v>
      </c>
      <c r="O86" s="12" t="n">
        <v>5201</v>
      </c>
      <c r="P86" s="12" t="n">
        <v>5201</v>
      </c>
      <c r="Q86" s="12" t="n">
        <v>5201</v>
      </c>
      <c r="R86" s="12" t="n">
        <v>5201</v>
      </c>
      <c r="S86" s="12" t="n">
        <v>5201</v>
      </c>
      <c r="T86" s="12" t="n">
        <v>5201</v>
      </c>
      <c r="U86" s="12" t="n">
        <v>5201</v>
      </c>
      <c r="V86" s="12" t="n">
        <v>5201</v>
      </c>
      <c r="W86" s="12" t="n">
        <f aca="false">SUM(K86:V86)</f>
        <v>54610.5</v>
      </c>
    </row>
    <row r="87" customFormat="false" ht="11.25" hidden="false" customHeight="false" outlineLevel="0" collapsed="false">
      <c r="A87" s="15" t="s">
        <v>60</v>
      </c>
      <c r="B87" s="15" t="s">
        <v>105</v>
      </c>
      <c r="C87" s="9" t="n">
        <v>1195</v>
      </c>
      <c r="D87" s="2" t="s">
        <v>110</v>
      </c>
      <c r="F87" s="10" t="n">
        <v>36923</v>
      </c>
      <c r="G87" s="10"/>
      <c r="H87" s="11" t="n">
        <v>3518</v>
      </c>
      <c r="I87" s="12" t="n">
        <f aca="false">(400+(H87*0.136)+(H87*0.09))</f>
        <v>1195.068</v>
      </c>
      <c r="J87" s="12" t="n">
        <f aca="false">H87+I87</f>
        <v>4713.068</v>
      </c>
      <c r="K87" s="12" t="n">
        <v>0</v>
      </c>
      <c r="L87" s="12" t="n">
        <v>4713</v>
      </c>
      <c r="M87" s="12" t="n">
        <v>4713</v>
      </c>
      <c r="N87" s="12" t="n">
        <v>4713</v>
      </c>
      <c r="O87" s="12" t="n">
        <v>4713</v>
      </c>
      <c r="P87" s="12" t="n">
        <v>4713</v>
      </c>
      <c r="Q87" s="12" t="n">
        <v>4713</v>
      </c>
      <c r="R87" s="12" t="n">
        <v>4713</v>
      </c>
      <c r="S87" s="12" t="n">
        <v>4713</v>
      </c>
      <c r="T87" s="12" t="n">
        <v>4713</v>
      </c>
      <c r="U87" s="12" t="n">
        <v>4713</v>
      </c>
      <c r="V87" s="12" t="n">
        <v>4713</v>
      </c>
      <c r="W87" s="12" t="n">
        <f aca="false">SUM(K87:V87)</f>
        <v>51843</v>
      </c>
    </row>
    <row r="88" customFormat="false" ht="11.25" hidden="false" customHeight="false" outlineLevel="0" collapsed="false">
      <c r="A88" s="15" t="s">
        <v>75</v>
      </c>
      <c r="B88" s="15" t="s">
        <v>105</v>
      </c>
      <c r="C88" s="9" t="n">
        <v>1195</v>
      </c>
      <c r="D88" s="2" t="s">
        <v>110</v>
      </c>
      <c r="F88" s="10" t="n">
        <v>36923</v>
      </c>
      <c r="G88" s="10"/>
      <c r="H88" s="11" t="n">
        <v>3739</v>
      </c>
      <c r="I88" s="12" t="n">
        <f aca="false">(400+(H88*0.136)+(H88*0.09))</f>
        <v>1245.014</v>
      </c>
      <c r="J88" s="12" t="n">
        <f aca="false">H88+I88</f>
        <v>4984.014</v>
      </c>
      <c r="K88" s="12" t="n">
        <v>0</v>
      </c>
      <c r="L88" s="12" t="n">
        <v>4984</v>
      </c>
      <c r="M88" s="12" t="n">
        <v>4984</v>
      </c>
      <c r="N88" s="12" t="n">
        <v>4984</v>
      </c>
      <c r="O88" s="12" t="n">
        <v>4984</v>
      </c>
      <c r="P88" s="12" t="n">
        <v>4984</v>
      </c>
      <c r="Q88" s="12" t="n">
        <v>4984</v>
      </c>
      <c r="R88" s="12" t="n">
        <v>4984</v>
      </c>
      <c r="S88" s="12" t="n">
        <v>4984</v>
      </c>
      <c r="T88" s="12" t="n">
        <v>4984</v>
      </c>
      <c r="U88" s="12" t="n">
        <v>4984</v>
      </c>
      <c r="V88" s="12" t="n">
        <v>4984</v>
      </c>
      <c r="W88" s="12" t="n">
        <f aca="false">SUM(K88:V88)</f>
        <v>54824</v>
      </c>
    </row>
    <row r="89" customFormat="false" ht="11.25" hidden="false" customHeight="false" outlineLevel="0" collapsed="false">
      <c r="A89" s="15" t="s">
        <v>72</v>
      </c>
      <c r="B89" s="15" t="s">
        <v>105</v>
      </c>
      <c r="C89" s="9" t="n">
        <v>1195</v>
      </c>
      <c r="D89" s="2" t="s">
        <v>110</v>
      </c>
      <c r="F89" s="10" t="n">
        <v>36923</v>
      </c>
      <c r="G89" s="10"/>
      <c r="H89" s="11" t="n">
        <v>3535</v>
      </c>
      <c r="I89" s="12" t="n">
        <f aca="false">(400+(H89*0.136)+(H89*0.09))</f>
        <v>1198.91</v>
      </c>
      <c r="J89" s="12" t="n">
        <f aca="false">H89+I89</f>
        <v>4733.91</v>
      </c>
      <c r="K89" s="12" t="n">
        <v>0</v>
      </c>
      <c r="L89" s="12" t="n">
        <v>4734</v>
      </c>
      <c r="M89" s="12" t="n">
        <v>4734</v>
      </c>
      <c r="N89" s="12" t="n">
        <v>4734</v>
      </c>
      <c r="O89" s="12" t="n">
        <v>4734</v>
      </c>
      <c r="P89" s="12" t="n">
        <v>4734</v>
      </c>
      <c r="Q89" s="12" t="n">
        <v>4734</v>
      </c>
      <c r="R89" s="12" t="n">
        <v>4734</v>
      </c>
      <c r="S89" s="12" t="n">
        <v>4734</v>
      </c>
      <c r="T89" s="12" t="n">
        <v>4734</v>
      </c>
      <c r="U89" s="12" t="n">
        <v>4734</v>
      </c>
      <c r="V89" s="12" t="n">
        <v>4734</v>
      </c>
      <c r="W89" s="12" t="n">
        <f aca="false">SUM(K89:V89)</f>
        <v>52074</v>
      </c>
    </row>
    <row r="90" customFormat="false" ht="11.25" hidden="false" customHeight="false" outlineLevel="0" collapsed="false">
      <c r="A90" s="15" t="s">
        <v>56</v>
      </c>
      <c r="B90" s="15" t="s">
        <v>105</v>
      </c>
      <c r="C90" s="9" t="n">
        <v>1195</v>
      </c>
      <c r="D90" s="2" t="s">
        <v>111</v>
      </c>
      <c r="E90" s="2" t="n">
        <v>112248</v>
      </c>
      <c r="F90" s="10" t="n">
        <v>36938</v>
      </c>
      <c r="G90" s="10"/>
      <c r="H90" s="11" t="n">
        <v>3927.58</v>
      </c>
      <c r="I90" s="12" t="n">
        <v>1287.63308</v>
      </c>
      <c r="J90" s="12" t="n">
        <v>5215.21308</v>
      </c>
      <c r="K90" s="12" t="n">
        <v>0</v>
      </c>
      <c r="L90" s="12" t="n">
        <f aca="false">5215*0.5</f>
        <v>2607.5</v>
      </c>
      <c r="M90" s="12" t="n">
        <v>5215</v>
      </c>
      <c r="N90" s="12" t="n">
        <v>5215</v>
      </c>
      <c r="O90" s="12" t="n">
        <v>5215</v>
      </c>
      <c r="P90" s="12" t="n">
        <v>5215</v>
      </c>
      <c r="Q90" s="12" t="n">
        <v>5215</v>
      </c>
      <c r="R90" s="12" t="n">
        <v>5215</v>
      </c>
      <c r="S90" s="12" t="n">
        <v>5215</v>
      </c>
      <c r="T90" s="12" t="n">
        <v>5215</v>
      </c>
      <c r="U90" s="12" t="n">
        <v>5215</v>
      </c>
      <c r="V90" s="12" t="n">
        <v>5215</v>
      </c>
      <c r="W90" s="12" t="n">
        <f aca="false">SUM(K90:V90)</f>
        <v>54757.5</v>
      </c>
    </row>
    <row r="91" customFormat="false" ht="11.25" hidden="false" customHeight="false" outlineLevel="0" collapsed="false">
      <c r="A91" s="15" t="s">
        <v>93</v>
      </c>
      <c r="B91" s="15" t="s">
        <v>105</v>
      </c>
      <c r="C91" s="9" t="n">
        <v>1195</v>
      </c>
      <c r="D91" s="2" t="s">
        <v>111</v>
      </c>
      <c r="E91" s="2" t="s">
        <v>112</v>
      </c>
      <c r="F91" s="10" t="n">
        <v>36938</v>
      </c>
      <c r="G91" s="10"/>
      <c r="H91" s="11" t="n">
        <v>4493</v>
      </c>
      <c r="I91" s="12" t="n">
        <v>1415.418</v>
      </c>
      <c r="J91" s="12" t="n">
        <v>5908.418</v>
      </c>
      <c r="K91" s="12" t="n">
        <v>0</v>
      </c>
      <c r="L91" s="12" t="n">
        <f aca="false">5908.418*0.5</f>
        <v>2954.209</v>
      </c>
      <c r="M91" s="12" t="n">
        <v>5908.418</v>
      </c>
      <c r="N91" s="12" t="n">
        <v>5908.418</v>
      </c>
      <c r="O91" s="12" t="n">
        <v>5908.418</v>
      </c>
      <c r="P91" s="12" t="n">
        <v>5908.418</v>
      </c>
      <c r="Q91" s="12" t="n">
        <v>5908.418</v>
      </c>
      <c r="R91" s="12" t="n">
        <v>5908.418</v>
      </c>
      <c r="S91" s="12" t="n">
        <v>5908.418</v>
      </c>
      <c r="T91" s="12" t="n">
        <v>5908.418</v>
      </c>
      <c r="U91" s="12" t="n">
        <v>5908.418</v>
      </c>
      <c r="V91" s="12" t="n">
        <v>5908.418</v>
      </c>
      <c r="W91" s="12" t="n">
        <f aca="false">SUM(K91:V91)</f>
        <v>62038.389</v>
      </c>
    </row>
    <row r="92" customFormat="false" ht="11.25" hidden="false" customHeight="false" outlineLevel="0" collapsed="false">
      <c r="A92" s="8" t="s">
        <v>113</v>
      </c>
      <c r="B92" s="8" t="s">
        <v>27</v>
      </c>
      <c r="C92" s="9" t="n">
        <v>1195</v>
      </c>
      <c r="D92" s="2" t="s">
        <v>114</v>
      </c>
      <c r="E92" s="2" t="n">
        <v>112218</v>
      </c>
      <c r="F92" s="10" t="n">
        <v>36891</v>
      </c>
      <c r="G92" s="10"/>
      <c r="H92" s="11" t="n">
        <v>5660.42</v>
      </c>
      <c r="I92" s="12" t="n">
        <v>1679.25492</v>
      </c>
      <c r="J92" s="12" t="n">
        <v>7339.67492</v>
      </c>
      <c r="K92" s="12" t="n">
        <v>-7339.67492</v>
      </c>
      <c r="L92" s="12" t="n">
        <v>-7339.67492</v>
      </c>
      <c r="M92" s="12" t="n">
        <v>-7339.67492</v>
      </c>
      <c r="N92" s="12" t="n">
        <v>-7339.67492</v>
      </c>
      <c r="O92" s="12" t="n">
        <v>-7339.67492</v>
      </c>
      <c r="P92" s="12" t="n">
        <v>-7339.67492</v>
      </c>
      <c r="Q92" s="12" t="n">
        <v>-7339.67492</v>
      </c>
      <c r="R92" s="12" t="n">
        <v>-7339.67492</v>
      </c>
      <c r="S92" s="12" t="n">
        <v>-7339.67492</v>
      </c>
      <c r="T92" s="12" t="n">
        <v>-7339.67492</v>
      </c>
      <c r="U92" s="12" t="n">
        <v>-7339.67492</v>
      </c>
      <c r="V92" s="12" t="n">
        <v>-7339.67492</v>
      </c>
      <c r="W92" s="12" t="n">
        <f aca="false">SUM(K92:V92)</f>
        <v>-88076.09904</v>
      </c>
    </row>
    <row r="93" customFormat="false" ht="11.25" hidden="false" customHeight="false" outlineLevel="0" collapsed="false">
      <c r="A93" s="8" t="s">
        <v>115</v>
      </c>
      <c r="B93" s="8" t="s">
        <v>27</v>
      </c>
      <c r="C93" s="9" t="n">
        <v>1195</v>
      </c>
      <c r="D93" s="2" t="s">
        <v>114</v>
      </c>
      <c r="E93" s="2" t="n">
        <v>112217</v>
      </c>
      <c r="F93" s="10" t="n">
        <v>36930</v>
      </c>
      <c r="G93" s="10"/>
      <c r="H93" s="11" t="n">
        <v>3250</v>
      </c>
      <c r="I93" s="12" t="n">
        <v>1134.5</v>
      </c>
      <c r="J93" s="12" t="n">
        <v>4384.5</v>
      </c>
      <c r="K93" s="12" t="n">
        <v>0</v>
      </c>
      <c r="L93" s="12" t="n">
        <v>-4384.5</v>
      </c>
      <c r="M93" s="12" t="n">
        <v>-4384.5</v>
      </c>
      <c r="N93" s="12" t="n">
        <v>-4384.5</v>
      </c>
      <c r="O93" s="12" t="n">
        <v>-4384.5</v>
      </c>
      <c r="P93" s="12" t="n">
        <v>-4384.5</v>
      </c>
      <c r="Q93" s="12" t="n">
        <v>-4384.5</v>
      </c>
      <c r="R93" s="12" t="n">
        <v>-4384.5</v>
      </c>
      <c r="S93" s="12" t="n">
        <v>-4384.5</v>
      </c>
      <c r="T93" s="12" t="n">
        <v>-4384.5</v>
      </c>
      <c r="U93" s="12" t="n">
        <v>-4384.5</v>
      </c>
      <c r="V93" s="12" t="n">
        <v>-4384.5</v>
      </c>
      <c r="W93" s="12" t="n">
        <f aca="false">SUM(K93:V93)</f>
        <v>-48229.5</v>
      </c>
    </row>
    <row r="94" customFormat="false" ht="11.25" hidden="false" customHeight="false" outlineLevel="0" collapsed="false">
      <c r="A94" s="8" t="s">
        <v>116</v>
      </c>
      <c r="B94" s="8" t="s">
        <v>27</v>
      </c>
      <c r="C94" s="9" t="n">
        <v>1195</v>
      </c>
      <c r="D94" s="2" t="s">
        <v>114</v>
      </c>
      <c r="E94" s="2" t="n">
        <v>112219</v>
      </c>
      <c r="F94" s="10" t="n">
        <v>36928</v>
      </c>
      <c r="G94" s="10"/>
      <c r="H94" s="11" t="n">
        <v>5287.49</v>
      </c>
      <c r="I94" s="12" t="n">
        <v>1594.97274</v>
      </c>
      <c r="J94" s="12" t="n">
        <v>6882.46274</v>
      </c>
      <c r="K94" s="12" t="n">
        <v>0</v>
      </c>
      <c r="L94" s="12" t="n">
        <v>-6882.46274</v>
      </c>
      <c r="M94" s="12" t="n">
        <v>-6882.46274</v>
      </c>
      <c r="N94" s="12" t="n">
        <v>-6882.46274</v>
      </c>
      <c r="O94" s="12" t="n">
        <v>-6882.46274</v>
      </c>
      <c r="P94" s="12" t="n">
        <v>-6882.46274</v>
      </c>
      <c r="Q94" s="12" t="n">
        <v>-6882.46274</v>
      </c>
      <c r="R94" s="12" t="n">
        <v>-6882.46274</v>
      </c>
      <c r="S94" s="12" t="n">
        <v>-6882.46274</v>
      </c>
      <c r="T94" s="12" t="n">
        <v>-6882.46274</v>
      </c>
      <c r="U94" s="12" t="n">
        <v>-6882.46274</v>
      </c>
      <c r="V94" s="12" t="n">
        <v>-6882.46274</v>
      </c>
      <c r="W94" s="12" t="n">
        <f aca="false">SUM(K94:V94)</f>
        <v>-75707.09014</v>
      </c>
    </row>
    <row r="95" customFormat="false" ht="11.25" hidden="false" customHeight="false" outlineLevel="0" collapsed="false">
      <c r="A95" s="1" t="s">
        <v>117</v>
      </c>
      <c r="H95" s="26"/>
      <c r="I95" s="26"/>
      <c r="J95" s="26"/>
      <c r="K95" s="27" t="n">
        <f aca="false">SUM(K82:K94)</f>
        <v>-7339.67492</v>
      </c>
      <c r="L95" s="27" t="n">
        <f aca="false">SUM(L82:L94)</f>
        <v>12605.62084</v>
      </c>
      <c r="M95" s="27" t="n">
        <f aca="false">SUM(M82:M94)</f>
        <v>32258.15334</v>
      </c>
      <c r="N95" s="27" t="n">
        <f aca="false">SUM(N82:N94)</f>
        <v>35160.87034</v>
      </c>
      <c r="O95" s="27" t="n">
        <f aca="false">SUM(O82:O94)</f>
        <v>35160.87034</v>
      </c>
      <c r="P95" s="27" t="n">
        <f aca="false">SUM(P82:P94)</f>
        <v>35160.87034</v>
      </c>
      <c r="Q95" s="27" t="n">
        <f aca="false">SUM(Q82:Q94)</f>
        <v>35160.87034</v>
      </c>
      <c r="R95" s="27" t="n">
        <f aca="false">SUM(R82:R94)</f>
        <v>35160.87034</v>
      </c>
      <c r="S95" s="27" t="n">
        <f aca="false">SUM(S82:S94)</f>
        <v>35160.87034</v>
      </c>
      <c r="T95" s="27" t="n">
        <f aca="false">SUM(T82:T94)</f>
        <v>35160.87034</v>
      </c>
      <c r="U95" s="27" t="n">
        <f aca="false">SUM(U82:U94)</f>
        <v>35160.87034</v>
      </c>
      <c r="V95" s="27" t="n">
        <f aca="false">SUM(V82:V94)</f>
        <v>35160.87034</v>
      </c>
      <c r="W95" s="27" t="n">
        <f aca="false">SUM(W82:W94)</f>
        <v>353971.93232</v>
      </c>
    </row>
    <row r="96" customFormat="false" ht="11.25" hidden="false" customHeight="false" outlineLevel="0" collapsed="false"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customFormat="false" ht="12" hidden="false" customHeight="false" outlineLevel="0" collapsed="false">
      <c r="A97" s="3" t="s">
        <v>118</v>
      </c>
      <c r="H97" s="26"/>
      <c r="I97" s="26"/>
      <c r="J97" s="26"/>
      <c r="K97" s="28" t="n">
        <f aca="false">K7+K27+K79+K95</f>
        <v>-45033.17626</v>
      </c>
      <c r="L97" s="28" t="n">
        <f aca="false">L7+L27+L79+L95</f>
        <v>-128564.3409</v>
      </c>
      <c r="M97" s="28" t="n">
        <f aca="false">M7+M27+M79+M95</f>
        <v>-224033.313846667</v>
      </c>
      <c r="N97" s="28" t="n">
        <f aca="false">N7+N27+N79+N95</f>
        <v>-251607.239286667</v>
      </c>
      <c r="O97" s="28" t="n">
        <f aca="false">O7+O27+O79+O95</f>
        <v>-258740.239286667</v>
      </c>
      <c r="P97" s="28" t="n">
        <f aca="false">P7+P27+P79+P95</f>
        <v>-258740.239286667</v>
      </c>
      <c r="Q97" s="28" t="n">
        <f aca="false">Q7+Q27+Q79+Q95</f>
        <v>-258740.239286667</v>
      </c>
      <c r="R97" s="28" t="n">
        <f aca="false">R7+R27+R79+R95</f>
        <v>-261218.97262</v>
      </c>
      <c r="S97" s="28" t="n">
        <f aca="false">S7+S27+S79+S95</f>
        <v>-261218.97262</v>
      </c>
      <c r="T97" s="28" t="n">
        <f aca="false">T7+T27+T79+T95</f>
        <v>-261218.97262</v>
      </c>
      <c r="U97" s="28" t="n">
        <f aca="false">U7+U27+U79+U95</f>
        <v>-261218.97262</v>
      </c>
      <c r="V97" s="28" t="n">
        <f aca="false">V7+V27+V79+V95</f>
        <v>-261218.97262</v>
      </c>
      <c r="W97" s="28" t="n">
        <f aca="false">SUM(K97:V97)</f>
        <v>-2731553.65125333</v>
      </c>
    </row>
    <row r="98" customFormat="false" ht="12" hidden="false" customHeight="false" outlineLevel="0" collapsed="false"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100" customFormat="false" ht="11.25" hidden="true" customHeight="false" outlineLevel="0" collapsed="false">
      <c r="A100" s="1" t="s">
        <v>119</v>
      </c>
      <c r="K100" s="12" t="n">
        <f aca="false">NPV((7%/12),K97:S97)</f>
        <v>-1884675.30178056</v>
      </c>
      <c r="S100" s="12"/>
    </row>
    <row r="101" customFormat="false" ht="11.25" hidden="true" customHeight="false" outlineLevel="0" collapsed="false">
      <c r="A101" s="1" t="s">
        <v>119</v>
      </c>
      <c r="K101" s="12"/>
      <c r="S101" s="12"/>
      <c r="W101" s="12" t="n">
        <f aca="false">NPV((7%/12),K97:V97)*(1+7%/12)^11</f>
        <v>-2792864.06328023</v>
      </c>
    </row>
    <row r="102" customFormat="false" ht="11.25" hidden="true" customHeight="false" outlineLevel="0" collapsed="false">
      <c r="K102" s="12"/>
      <c r="S102" s="12"/>
      <c r="W102" s="12"/>
    </row>
    <row r="103" customFormat="false" ht="11.25" hidden="true" customHeight="false" outlineLevel="0" collapsed="false">
      <c r="A103" s="1" t="s">
        <v>120</v>
      </c>
    </row>
    <row r="104" customFormat="false" ht="11.25" hidden="true" customHeight="false" outlineLevel="0" collapsed="false">
      <c r="A104" s="1" t="s">
        <v>121</v>
      </c>
      <c r="B104" s="12" t="n">
        <v>2982</v>
      </c>
      <c r="C104" s="12" t="n">
        <f aca="false">(400+(B104*0.136)+(B104*0.09))</f>
        <v>1073.932</v>
      </c>
      <c r="D104" s="12" t="n">
        <f aca="false">B104+C104</f>
        <v>4055.932</v>
      </c>
    </row>
    <row r="105" customFormat="false" ht="11.25" hidden="true" customHeight="false" outlineLevel="0" collapsed="false">
      <c r="A105" s="1" t="s">
        <v>122</v>
      </c>
      <c r="B105" s="12" t="n">
        <v>2860</v>
      </c>
      <c r="C105" s="12" t="n">
        <f aca="false">(400+(B105*0.136)+(B105*0.09))</f>
        <v>1046.36</v>
      </c>
      <c r="D105" s="12" t="n">
        <f aca="false">B105+C105</f>
        <v>3906.36</v>
      </c>
    </row>
    <row r="106" customFormat="false" ht="11.25" hidden="true" customHeight="false" outlineLevel="0" collapsed="false">
      <c r="A106" s="1" t="s">
        <v>123</v>
      </c>
      <c r="B106" s="12" t="n">
        <v>2890</v>
      </c>
      <c r="C106" s="12" t="n">
        <f aca="false">(400+(B106*0.136)+(B106*0.09))</f>
        <v>1053.14</v>
      </c>
      <c r="D106" s="12" t="n">
        <f aca="false">B106+C106</f>
        <v>3943.14</v>
      </c>
    </row>
    <row r="107" customFormat="false" ht="11.25" hidden="true" customHeight="false" outlineLevel="0" collapsed="false">
      <c r="A107" s="1" t="s">
        <v>124</v>
      </c>
      <c r="B107" s="12" t="n">
        <v>2687</v>
      </c>
      <c r="C107" s="12" t="n">
        <f aca="false">(400+(B107*0.136)+(B107*0.09))</f>
        <v>1007.262</v>
      </c>
      <c r="D107" s="12" t="n">
        <f aca="false">B107+C107</f>
        <v>3694.262</v>
      </c>
    </row>
    <row r="108" customFormat="false" ht="11.25" hidden="true" customHeight="false" outlineLevel="0" collapsed="false">
      <c r="A108" s="1" t="s">
        <v>125</v>
      </c>
      <c r="B108" s="12" t="n">
        <v>2933</v>
      </c>
      <c r="C108" s="12" t="n">
        <f aca="false">(400+(B108*0.136)+(B108*0.09))</f>
        <v>1062.858</v>
      </c>
      <c r="D108" s="12" t="n">
        <f aca="false">B108+C108</f>
        <v>3995.858</v>
      </c>
    </row>
    <row r="109" customFormat="false" ht="11.25" hidden="true" customHeight="false" outlineLevel="0" collapsed="false">
      <c r="A109" s="1" t="s">
        <v>126</v>
      </c>
      <c r="B109" s="12" t="n">
        <v>2783</v>
      </c>
      <c r="C109" s="12" t="n">
        <f aca="false">(400+(B109*0.136)+(B109*0.09))</f>
        <v>1028.958</v>
      </c>
      <c r="D109" s="12" t="n">
        <f aca="false">B109+C109</f>
        <v>3811.958</v>
      </c>
    </row>
    <row r="110" customFormat="false" ht="11.25" hidden="true" customHeight="false" outlineLevel="0" collapsed="false"/>
  </sheetData>
  <printOptions headings="false" gridLines="false" gridLinesSet="true" horizontalCentered="false" verticalCentered="false"/>
  <pageMargins left="0" right="0" top="0.25" bottom="0.25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2001-03-09T12:26:41Z</dcterms:created>
  <dc:creator>tloyd</dc:creator>
  <dc:description/>
  <dc:language>en-US</dc:language>
  <cp:lastModifiedBy>tloyd</cp:lastModifiedBy>
  <cp:lastPrinted>2001-04-11T11:22:23Z</cp:lastPrinted>
  <cp:revision>0</cp:revision>
  <dc:subject/>
  <dc:title/>
</cp:coreProperties>
</file>