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" sheetId="1" state="visible" r:id="rId3"/>
    <sheet name="Year Over Year" sheetId="2" state="visible" r:id="rId4"/>
    <sheet name="Plan Comp" sheetId="3" state="visible" r:id="rId5"/>
  </sheets>
  <definedNames>
    <definedName function="false" hidden="false" localSheetId="0" name="_xlnm.Print_Area" vbProcedure="false">chart!$A$1:$V$65</definedName>
    <definedName function="false" hidden="false" localSheetId="2" name="_xlnm.Print_Area" vbProcedure="false">'Plan Comp'!$A$1:$BT$30</definedName>
    <definedName function="false" hidden="false" localSheetId="1" name="_xlnm.Print_Area" vbProcedure="false">'Year Over Year'!$A$1:$BS$31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<sst xmlns="http://schemas.openxmlformats.org/spreadsheetml/2006/main" count="130" uniqueCount="75">
  <si>
    <t xml:space="preserve">Enron Americas</t>
  </si>
  <si>
    <t xml:space="preserve">EOL Transactions</t>
  </si>
  <si>
    <t xml:space="preserve">2000 vs. 2001</t>
  </si>
  <si>
    <t xml:space="preserve">Enron North America</t>
  </si>
  <si>
    <t xml:space="preserve">Number of Transactions Per Day</t>
  </si>
  <si>
    <t xml:space="preserve">Average per day</t>
  </si>
  <si>
    <t xml:space="preserve">Variance F/(U)</t>
  </si>
  <si>
    <t xml:space="preserve">1Q00</t>
  </si>
  <si>
    <t xml:space="preserve">1Q01</t>
  </si>
  <si>
    <t xml:space="preserve">2Q00</t>
  </si>
  <si>
    <t xml:space="preserve">2Q01</t>
  </si>
  <si>
    <t xml:space="preserve">3Q00</t>
  </si>
  <si>
    <t xml:space="preserve">3Q01</t>
  </si>
  <si>
    <t xml:space="preserve">4Q00</t>
  </si>
  <si>
    <t xml:space="preserve">4Q01</t>
  </si>
  <si>
    <t xml:space="preserve">YTD 00</t>
  </si>
  <si>
    <t xml:space="preserve">YTD 01</t>
  </si>
  <si>
    <t xml:space="preserve">% increase</t>
  </si>
  <si>
    <t xml:space="preserve">Canada</t>
  </si>
  <si>
    <t xml:space="preserve">  Canada Power- Alberta</t>
  </si>
  <si>
    <t xml:space="preserve">  Canada Power- Eastern</t>
  </si>
  <si>
    <t xml:space="preserve">  Canada Gas</t>
  </si>
  <si>
    <t xml:space="preserve">US Natural Gas</t>
  </si>
  <si>
    <t xml:space="preserve">  Central Gas</t>
  </si>
  <si>
    <t xml:space="preserve">  East Gas </t>
  </si>
  <si>
    <t xml:space="preserve">  West Gas</t>
  </si>
  <si>
    <t xml:space="preserve">  Texas Gas</t>
  </si>
  <si>
    <t xml:space="preserve">  Financial</t>
  </si>
  <si>
    <t xml:space="preserve">East Power</t>
  </si>
  <si>
    <t xml:space="preserve">   ERCOT</t>
  </si>
  <si>
    <t xml:space="preserve">   Southeast</t>
  </si>
  <si>
    <t xml:space="preserve">   Midwest</t>
  </si>
  <si>
    <t xml:space="preserve">   Northeast</t>
  </si>
  <si>
    <t xml:space="preserve">West Power</t>
  </si>
  <si>
    <t xml:space="preserve">  West Pwr Trading</t>
  </si>
  <si>
    <t xml:space="preserve">EOL Transactions Per Day</t>
  </si>
  <si>
    <t xml:space="preserve">2001 Actuals vs Targets</t>
  </si>
  <si>
    <t xml:space="preserve">Jan Actuals</t>
  </si>
  <si>
    <t xml:space="preserve">Jan Target</t>
  </si>
  <si>
    <t xml:space="preserve">Feb Actuals</t>
  </si>
  <si>
    <t xml:space="preserve">Feb Target</t>
  </si>
  <si>
    <t xml:space="preserve">Mar Actuals</t>
  </si>
  <si>
    <t xml:space="preserve">Mar Target</t>
  </si>
  <si>
    <t xml:space="preserve">1Q Actuals</t>
  </si>
  <si>
    <t xml:space="preserve">1Q Target</t>
  </si>
  <si>
    <t xml:space="preserve">Apr Actuals</t>
  </si>
  <si>
    <t xml:space="preserve">Apr Target</t>
  </si>
  <si>
    <t xml:space="preserve">May Actuals</t>
  </si>
  <si>
    <t xml:space="preserve">May Target</t>
  </si>
  <si>
    <t xml:space="preserve">Jun Actuals</t>
  </si>
  <si>
    <t xml:space="preserve">Jun Target</t>
  </si>
  <si>
    <t xml:space="preserve">2Q Actuals</t>
  </si>
  <si>
    <t xml:space="preserve">2Q Target</t>
  </si>
  <si>
    <t xml:space="preserve">Jul Actuals</t>
  </si>
  <si>
    <t xml:space="preserve">Jul Target</t>
  </si>
  <si>
    <t xml:space="preserve">Aug Actuals</t>
  </si>
  <si>
    <t xml:space="preserve">Aug Target</t>
  </si>
  <si>
    <t xml:space="preserve">Sept Actuals</t>
  </si>
  <si>
    <t xml:space="preserve">Sept Target</t>
  </si>
  <si>
    <t xml:space="preserve">3Q Actuals</t>
  </si>
  <si>
    <t xml:space="preserve">3Q Target</t>
  </si>
  <si>
    <t xml:space="preserve">Oct Actuals</t>
  </si>
  <si>
    <t xml:space="preserve">Oct Target</t>
  </si>
  <si>
    <t xml:space="preserve">Nov Actuals</t>
  </si>
  <si>
    <t xml:space="preserve">Nov Target</t>
  </si>
  <si>
    <t xml:space="preserve">Dec Actuals</t>
  </si>
  <si>
    <t xml:space="preserve">Dec Target</t>
  </si>
  <si>
    <t xml:space="preserve">4Q Actuals</t>
  </si>
  <si>
    <t xml:space="preserve">4Q Target</t>
  </si>
  <si>
    <t xml:space="preserve">YTD Actuals</t>
  </si>
  <si>
    <t xml:space="preserve">YTD Target</t>
  </si>
  <si>
    <t xml:space="preserve">2001 Target</t>
  </si>
  <si>
    <t xml:space="preserve">  West Trading</t>
  </si>
  <si>
    <t xml:space="preserve">*Entire Q2 Target</t>
  </si>
  <si>
    <t xml:space="preserve">**Transactions per day through May 31,2001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</si>
</sst>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[$-409]mmm\-yy"/>
    <numFmt numFmtId="167" formatCode="_(* #,##0.00_);_(* \(#,##0.00\);_(* \-??_);_(@_)"/>
    <numFmt numFmtId="168" formatCode="_(* #,##0_);_(* \(#,##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name val="Arial"/>
      <family val="2"/>
    </font>
    <font>
      <b val="true"/>
      <sz val="14"/>
      <name val="Arial"/>
      <family val="2"/>
    </font>
    <font>
      <b val="true"/>
      <sz val="18"/>
      <color rgb="FF000000"/>
      <name val="Arial"/>
      <family val="2"/>
    </font>
    <font>
      <sz val="9"/>
      <color rgb="FF000000"/>
      <name val="Arial Narrow"/>
      <family val="2"/>
    </font>
    <font>
      <sz val="11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September YTD 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599017611117767"/>
          <c:y val="0.114709798699773"/>
          <c:w val="0.987348748053193"/>
          <c:h val="0.863006187827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'Year Over Year'!$BO$7</c:f>
              <c:strCache>
                <c:ptCount val="1"/>
                <c:pt idx="0">
                  <c:v>YTD 00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Year'!$A$9,'Year Over Year'!$A$11,'Year Over Year'!$A$14:$A$18,'Year Over Year'!$A$21:$A$24,'Year Over Year'!$A$27</c:f>
              <c:strCache>
                <c:ptCount val="12"/>
                <c:pt idx="0">
                  <c:v>  Canada Power- Alberta</c:v>
                </c:pt>
                <c:pt idx="1">
                  <c:v>  Canada Gas</c:v>
                </c:pt>
                <c:pt idx="2">
                  <c:v>  Central Gas</c:v>
                </c:pt>
                <c:pt idx="3">
                  <c:v>  East Gas </c:v>
                </c:pt>
                <c:pt idx="4">
                  <c:v>  West Gas</c:v>
                </c:pt>
                <c:pt idx="5">
                  <c:v>  Texas Gas</c:v>
                </c:pt>
                <c:pt idx="6">
                  <c:v>  Financial</c:v>
                </c:pt>
                <c:pt idx="7">
                  <c:v>   ERCOT</c:v>
                </c:pt>
                <c:pt idx="8">
                  <c:v>   Southeast</c:v>
                </c:pt>
                <c:pt idx="9">
                  <c:v>   Midwest</c:v>
                </c:pt>
                <c:pt idx="10">
                  <c:v>   Northeast</c:v>
                </c:pt>
                <c:pt idx="11">
                  <c:v>  West Pwr Trading</c:v>
                </c:pt>
              </c:strCache>
            </c:strRef>
          </c:cat>
          <c:val>
            <c:numRef>
              <c:f>'Year Over Year'!$BO$9,'Year Over Year'!$BO$11,'Year Over Year'!$BO$14:$BO$18,'Year Over Year'!$BO$21:$BO$24,'Year Over Year'!$BO$27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170</c:v>
                </c:pt>
                <c:pt idx="2">
                  <c:v>308</c:v>
                </c:pt>
                <c:pt idx="3">
                  <c:v>269</c:v>
                </c:pt>
                <c:pt idx="4">
                  <c:v>231</c:v>
                </c:pt>
                <c:pt idx="5">
                  <c:v>47</c:v>
                </c:pt>
                <c:pt idx="6">
                  <c:v>275</c:v>
                </c:pt>
                <c:pt idx="7">
                  <c:v>0</c:v>
                </c:pt>
                <c:pt idx="8">
                  <c:v>14</c:v>
                </c:pt>
                <c:pt idx="9">
                  <c:v>27</c:v>
                </c:pt>
                <c:pt idx="10">
                  <c:v>24</c:v>
                </c:pt>
                <c:pt idx="11">
                  <c:v>49</c:v>
                </c:pt>
              </c:numCache>
            </c:numRef>
          </c:val>
        </c:ser>
        <c:ser>
          <c:idx val="1"/>
          <c:order val="1"/>
          <c:tx>
            <c:strRef>
              <c:f>'Year Over Year'!$BP$7</c:f>
              <c:strCache>
                <c:ptCount val="1"/>
                <c:pt idx="0">
                  <c:v>YTD 01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Year'!$A$9,'Year Over Year'!$A$11,'Year Over Year'!$A$14:$A$18,'Year Over Year'!$A$21:$A$24,'Year Over Year'!$A$27</c:f>
              <c:strCache>
                <c:ptCount val="12"/>
                <c:pt idx="0">
                  <c:v>  Canada Power- Alberta</c:v>
                </c:pt>
                <c:pt idx="1">
                  <c:v>  Canada Gas</c:v>
                </c:pt>
                <c:pt idx="2">
                  <c:v>  Central Gas</c:v>
                </c:pt>
                <c:pt idx="3">
                  <c:v>  East Gas </c:v>
                </c:pt>
                <c:pt idx="4">
                  <c:v>  West Gas</c:v>
                </c:pt>
                <c:pt idx="5">
                  <c:v>  Texas Gas</c:v>
                </c:pt>
                <c:pt idx="6">
                  <c:v>  Financial</c:v>
                </c:pt>
                <c:pt idx="7">
                  <c:v>   ERCOT</c:v>
                </c:pt>
                <c:pt idx="8">
                  <c:v>   Southeast</c:v>
                </c:pt>
                <c:pt idx="9">
                  <c:v>   Midwest</c:v>
                </c:pt>
                <c:pt idx="10">
                  <c:v>   Northeast</c:v>
                </c:pt>
                <c:pt idx="11">
                  <c:v>  West Pwr Trading</c:v>
                </c:pt>
              </c:strCache>
            </c:strRef>
          </c:cat>
          <c:val>
            <c:numRef>
              <c:f>'Year Over Year'!$BP$9,'Year Over Year'!$BP$11,'Year Over Year'!$BP$14:$BP$18,'Year Over Year'!$BP$21:$BP$24,'Year Over Year'!$BP$27</c:f>
              <c:numCache>
                <c:formatCode>_(* #,##0_);_(* \(#,##0\);_(* \-??_);_(@_)</c:formatCode>
                <c:ptCount val="12"/>
                <c:pt idx="0">
                  <c:v>10</c:v>
                </c:pt>
                <c:pt idx="1">
                  <c:v>232</c:v>
                </c:pt>
                <c:pt idx="2">
                  <c:v>883</c:v>
                </c:pt>
                <c:pt idx="3">
                  <c:v>870</c:v>
                </c:pt>
                <c:pt idx="4">
                  <c:v>473</c:v>
                </c:pt>
                <c:pt idx="5">
                  <c:v>115</c:v>
                </c:pt>
                <c:pt idx="6">
                  <c:v>671</c:v>
                </c:pt>
                <c:pt idx="7">
                  <c:v>0</c:v>
                </c:pt>
                <c:pt idx="8">
                  <c:v>92</c:v>
                </c:pt>
                <c:pt idx="9">
                  <c:v>142</c:v>
                </c:pt>
                <c:pt idx="10">
                  <c:v>238</c:v>
                </c:pt>
                <c:pt idx="11">
                  <c:v>237</c:v>
                </c:pt>
              </c:numCache>
            </c:numRef>
          </c:val>
        </c:ser>
        <c:gapWidth val="150"/>
        <c:overlap val="0"/>
        <c:axId val="49283261"/>
        <c:axId val="65432122"/>
      </c:barChart>
      <c:lineChart>
        <c:grouping val="standard"/>
        <c:varyColors val="0"/>
        <c:ser>
          <c:idx val="2"/>
          <c:order val="2"/>
          <c:tx>
            <c:strRef>
              <c:f>'Plan Comp'!$BP$7</c:f>
              <c:strCache>
                <c:ptCount val="1"/>
                <c:pt idx="0">
                  <c:v>YTD Target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circ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Year'!$A$9,'Year Over Year'!$A$11,'Year Over Year'!$A$14:$A$18,'Year Over Year'!$A$21:$A$24,'Year Over Year'!$A$27</c:f>
              <c:strCache>
                <c:ptCount val="12"/>
                <c:pt idx="0">
                  <c:v>  Canada Power- Alberta</c:v>
                </c:pt>
                <c:pt idx="1">
                  <c:v>  Canada Gas</c:v>
                </c:pt>
                <c:pt idx="2">
                  <c:v>  Central Gas</c:v>
                </c:pt>
                <c:pt idx="3">
                  <c:v>  East Gas </c:v>
                </c:pt>
                <c:pt idx="4">
                  <c:v>  West Gas</c:v>
                </c:pt>
                <c:pt idx="5">
                  <c:v>  Texas Gas</c:v>
                </c:pt>
                <c:pt idx="6">
                  <c:v>  Financial</c:v>
                </c:pt>
                <c:pt idx="7">
                  <c:v>   ERCOT</c:v>
                </c:pt>
                <c:pt idx="8">
                  <c:v>   Southeast</c:v>
                </c:pt>
                <c:pt idx="9">
                  <c:v>   Midwest</c:v>
                </c:pt>
                <c:pt idx="10">
                  <c:v>   Northeast</c:v>
                </c:pt>
                <c:pt idx="11">
                  <c:v>  West Pwr Trading</c:v>
                </c:pt>
              </c:strCache>
            </c:strRef>
          </c:cat>
          <c:val>
            <c:numRef>
              <c:f>'Plan Comp'!$BP$9,'Plan Comp'!$BP$11,'Plan Comp'!$BP$14:$BP$18,'Plan Comp'!$BP$21:$BP$24,'Plan Comp'!$BP$27</c:f>
              <c:numCache>
                <c:formatCode>_(* #,##0_);_(* \(#,##0\);_(* \-??_);_(@_)</c:formatCode>
                <c:ptCount val="12"/>
                <c:pt idx="0">
                  <c:v>9</c:v>
                </c:pt>
                <c:pt idx="1">
                  <c:v>220</c:v>
                </c:pt>
                <c:pt idx="2">
                  <c:v>996</c:v>
                </c:pt>
                <c:pt idx="3">
                  <c:v>650</c:v>
                </c:pt>
                <c:pt idx="4">
                  <c:v>440</c:v>
                </c:pt>
                <c:pt idx="5">
                  <c:v>80</c:v>
                </c:pt>
                <c:pt idx="6">
                  <c:v>1136</c:v>
                </c:pt>
                <c:pt idx="7">
                  <c:v>20</c:v>
                </c:pt>
                <c:pt idx="8">
                  <c:v>100</c:v>
                </c:pt>
                <c:pt idx="9">
                  <c:v>130</c:v>
                </c:pt>
                <c:pt idx="10">
                  <c:v>250</c:v>
                </c:pt>
                <c:pt idx="11">
                  <c:v>100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9283261"/>
        <c:axId val="65432122"/>
      </c:lineChart>
      <c:catAx>
        <c:axId val="492832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5432122"/>
        <c:crossesAt val="0"/>
        <c:auto val="1"/>
        <c:lblAlgn val="ctr"/>
        <c:lblOffset val="100"/>
        <c:noMultiLvlLbl val="0"/>
      </c:catAx>
      <c:valAx>
        <c:axId val="654321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28326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4987420630167"/>
          <c:y val="0.0725307433226287"/>
          <c:w val="0.344866419072721"/>
          <c:h val="0.024868802381138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189360</xdr:colOff>
      <xdr:row>4</xdr:row>
      <xdr:rowOff>56880</xdr:rowOff>
    </xdr:from>
    <xdr:to>
      <xdr:col>21</xdr:col>
      <xdr:colOff>180000</xdr:colOff>
      <xdr:row>61</xdr:row>
      <xdr:rowOff>19080</xdr:rowOff>
    </xdr:to>
    <xdr:graphicFrame>
      <xdr:nvGraphicFramePr>
        <xdr:cNvPr id="0" name="Chart 1"/>
        <xdr:cNvGraphicFramePr/>
      </xdr:nvGraphicFramePr>
      <xdr:xfrm>
        <a:off x="189360" y="1342800"/>
        <a:ext cx="15024240" cy="9191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9" min="19" style="0" width="12.42"/>
    <col collapsed="false" customWidth="true" hidden="false" outlineLevel="0" max="20" min="20" style="0" width="28.85"/>
  </cols>
  <sheetData>
    <row r="1" customFormat="false" ht="36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customFormat="false" ht="1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false" ht="18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customFormat="false" ht="28.5" hidden="false" customHeight="true" outlineLevel="0" collapsed="false">
      <c r="C4" s="3"/>
      <c r="G4" s="4"/>
    </row>
  </sheetData>
  <mergeCells count="3">
    <mergeCell ref="A1:U1"/>
    <mergeCell ref="A2:U2"/>
    <mergeCell ref="A3:U3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S28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pane xSplit="1" ySplit="0" topLeftCell="N1" activePane="topRight" state="frozen"/>
      <selection pane="topLeft" activeCell="A1" activeCellId="0" sqref="A1"/>
      <selection pane="topRight" activeCell="N6" activeCellId="0" sqref="N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7"/>
    <col collapsed="false" customWidth="true" hidden="true" outlineLevel="0" max="2" min="2" style="0" width="12.85"/>
    <col collapsed="false" customWidth="true" hidden="true" outlineLevel="0" max="5" min="3" style="0" width="10.71"/>
    <col collapsed="false" customWidth="true" hidden="true" outlineLevel="0" max="6" min="6" style="0" width="2.28"/>
    <col collapsed="false" customWidth="true" hidden="true" outlineLevel="0" max="9" min="7" style="0" width="10.71"/>
    <col collapsed="false" customWidth="true" hidden="true" outlineLevel="0" max="10" min="10" style="0" width="2.28"/>
    <col collapsed="false" customWidth="true" hidden="true" outlineLevel="0" max="12" min="11" style="0" width="10.71"/>
    <col collapsed="false" customWidth="true" hidden="true" outlineLevel="0" max="13" min="13" style="0" width="8.28"/>
    <col collapsed="false" customWidth="true" hidden="false" outlineLevel="0" max="14" min="14" style="0" width="2.28"/>
    <col collapsed="false" customWidth="true" hidden="false" outlineLevel="0" max="17" min="15" style="0" width="10.71"/>
    <col collapsed="false" customWidth="true" hidden="false" outlineLevel="0" max="18" min="18" style="0" width="2.28"/>
    <col collapsed="false" customWidth="true" hidden="true" outlineLevel="0" max="21" min="19" style="0" width="10.71"/>
    <col collapsed="false" customWidth="true" hidden="true" outlineLevel="0" max="22" min="22" style="0" width="2.28"/>
    <col collapsed="false" customWidth="true" hidden="true" outlineLevel="0" max="25" min="23" style="0" width="10.71"/>
    <col collapsed="false" customWidth="true" hidden="true" outlineLevel="0" max="26" min="26" style="0" width="2.28"/>
    <col collapsed="false" customWidth="true" hidden="true" outlineLevel="0" max="29" min="27" style="0" width="10.71"/>
    <col collapsed="false" customWidth="true" hidden="true" outlineLevel="0" max="30" min="30" style="0" width="2.28"/>
    <col collapsed="false" customWidth="true" hidden="false" outlineLevel="0" max="33" min="31" style="0" width="10.71"/>
    <col collapsed="false" customWidth="true" hidden="false" outlineLevel="0" max="34" min="34" style="0" width="2.28"/>
    <col collapsed="false" customWidth="true" hidden="false" outlineLevel="0" max="37" min="35" style="0" width="10.71"/>
    <col collapsed="false" customWidth="true" hidden="false" outlineLevel="0" max="38" min="38" style="0" width="2.28"/>
    <col collapsed="false" customWidth="true" hidden="false" outlineLevel="0" max="41" min="39" style="0" width="10.71"/>
    <col collapsed="false" customWidth="true" hidden="false" outlineLevel="0" max="42" min="42" style="0" width="2.28"/>
    <col collapsed="false" customWidth="true" hidden="false" outlineLevel="0" max="45" min="43" style="0" width="10.71"/>
    <col collapsed="false" customWidth="true" hidden="false" outlineLevel="0" max="46" min="46" style="0" width="2.28"/>
    <col collapsed="false" customWidth="true" hidden="false" outlineLevel="0" max="49" min="47" style="0" width="10.71"/>
    <col collapsed="false" customWidth="true" hidden="true" outlineLevel="0" max="50" min="50" style="0" width="2.28"/>
    <col collapsed="false" customWidth="true" hidden="true" outlineLevel="0" max="53" min="51" style="0" width="10.71"/>
    <col collapsed="false" customWidth="true" hidden="true" outlineLevel="0" max="54" min="54" style="0" width="2.28"/>
    <col collapsed="false" customWidth="true" hidden="true" outlineLevel="0" max="57" min="55" style="0" width="10.71"/>
    <col collapsed="false" customWidth="true" hidden="true" outlineLevel="0" max="58" min="58" style="0" width="2.28"/>
    <col collapsed="false" customWidth="true" hidden="true" outlineLevel="0" max="61" min="59" style="0" width="10.71"/>
    <col collapsed="false" customWidth="true" hidden="false" outlineLevel="0" max="62" min="62" style="0" width="2.28"/>
    <col collapsed="false" customWidth="true" hidden="false" outlineLevel="0" max="65" min="63" style="0" width="10.71"/>
    <col collapsed="false" customWidth="true" hidden="false" outlineLevel="0" max="66" min="66" style="0" width="2.28"/>
    <col collapsed="false" customWidth="true" hidden="false" outlineLevel="0" max="69" min="67" style="0" width="10.71"/>
    <col collapsed="false" customWidth="true" hidden="true" outlineLevel="0" max="70" min="70" style="0" width="7.7"/>
    <col collapsed="false" customWidth="true" hidden="false" outlineLevel="0" max="71" min="71" style="0" width="2.7"/>
  </cols>
  <sheetData>
    <row r="1" customFormat="false" ht="12.75" hidden="false" customHeight="false" outlineLevel="0" collapsed="false">
      <c r="A1" s="5" t="s">
        <v>3</v>
      </c>
      <c r="B1" s="5"/>
    </row>
    <row r="2" customFormat="false" ht="12.75" hidden="false" customHeight="false" outlineLevel="0" collapsed="false">
      <c r="A2" s="5" t="s">
        <v>1</v>
      </c>
      <c r="B2" s="5"/>
    </row>
    <row r="3" customFormat="false" ht="12.75" hidden="false" customHeight="false" outlineLevel="0" collapsed="false">
      <c r="A3" s="5" t="s">
        <v>2</v>
      </c>
      <c r="B3" s="5"/>
    </row>
    <row r="6" customFormat="false" ht="12.75" hidden="false" customHeight="false" outlineLevel="0" collapsed="false">
      <c r="A6" s="6" t="s">
        <v>4</v>
      </c>
      <c r="B6" s="7"/>
      <c r="C6" s="7"/>
      <c r="D6" s="7"/>
      <c r="E6" s="7"/>
      <c r="F6" s="7"/>
      <c r="G6" s="7"/>
      <c r="H6" s="7"/>
      <c r="I6" s="7"/>
      <c r="K6" s="7"/>
      <c r="L6" s="7"/>
      <c r="M6" s="7"/>
      <c r="O6" s="8" t="s">
        <v>5</v>
      </c>
      <c r="P6" s="8"/>
      <c r="Q6" s="7"/>
      <c r="S6" s="7"/>
      <c r="T6" s="7"/>
      <c r="U6" s="7"/>
      <c r="W6" s="7"/>
      <c r="X6" s="7"/>
      <c r="Y6" s="7"/>
      <c r="AA6" s="7"/>
      <c r="AB6" s="7"/>
      <c r="AC6" s="7"/>
      <c r="AE6" s="7"/>
      <c r="AF6" s="7"/>
      <c r="AG6" s="7"/>
      <c r="AI6" s="7"/>
      <c r="AJ6" s="7"/>
      <c r="AK6" s="7"/>
      <c r="AM6" s="7"/>
      <c r="AN6" s="7"/>
      <c r="AO6" s="7"/>
      <c r="AQ6" s="7"/>
      <c r="AR6" s="7"/>
      <c r="AS6" s="7"/>
      <c r="AU6" s="7"/>
      <c r="AV6" s="7"/>
      <c r="AW6" s="7"/>
      <c r="AY6" s="7"/>
      <c r="AZ6" s="7"/>
      <c r="BA6" s="7"/>
      <c r="BC6" s="7"/>
      <c r="BD6" s="7"/>
      <c r="BE6" s="7"/>
      <c r="BG6" s="7"/>
      <c r="BH6" s="7"/>
      <c r="BI6" s="7"/>
      <c r="BK6" s="7"/>
      <c r="BL6" s="7"/>
      <c r="BM6" s="7"/>
      <c r="BO6" s="8" t="s">
        <v>5</v>
      </c>
      <c r="BP6" s="8"/>
      <c r="BQ6" s="7"/>
      <c r="BR6" s="7"/>
    </row>
    <row r="7" customFormat="false" ht="27" hidden="false" customHeight="true" outlineLevel="0" collapsed="false">
      <c r="C7" s="9" t="str">
        <f aca="false">"Jan-00"&amp;"*"</f>
        <v>Jan-00*</v>
      </c>
      <c r="D7" s="9" t="n">
        <v>36892</v>
      </c>
      <c r="E7" s="10" t="s">
        <v>6</v>
      </c>
      <c r="F7" s="11"/>
      <c r="G7" s="9" t="str">
        <f aca="false">"Feb-00"&amp;"*"</f>
        <v>Feb-00*</v>
      </c>
      <c r="H7" s="9" t="n">
        <v>36923</v>
      </c>
      <c r="I7" s="10" t="s">
        <v>6</v>
      </c>
      <c r="K7" s="9" t="n">
        <v>36586</v>
      </c>
      <c r="L7" s="9" t="n">
        <v>36951</v>
      </c>
      <c r="M7" s="10" t="s">
        <v>6</v>
      </c>
      <c r="O7" s="9" t="s">
        <v>7</v>
      </c>
      <c r="P7" s="9" t="s">
        <v>8</v>
      </c>
      <c r="Q7" s="10" t="s">
        <v>6</v>
      </c>
      <c r="S7" s="9" t="n">
        <v>36617</v>
      </c>
      <c r="T7" s="9" t="n">
        <v>36982</v>
      </c>
      <c r="U7" s="10" t="s">
        <v>6</v>
      </c>
      <c r="W7" s="9" t="n">
        <v>36647</v>
      </c>
      <c r="X7" s="9" t="n">
        <v>37012</v>
      </c>
      <c r="Y7" s="10" t="s">
        <v>6</v>
      </c>
      <c r="AA7" s="9" t="n">
        <v>36678</v>
      </c>
      <c r="AB7" s="9" t="n">
        <v>37043</v>
      </c>
      <c r="AC7" s="10" t="s">
        <v>6</v>
      </c>
      <c r="AE7" s="9" t="s">
        <v>9</v>
      </c>
      <c r="AF7" s="9" t="s">
        <v>10</v>
      </c>
      <c r="AG7" s="10" t="s">
        <v>6</v>
      </c>
      <c r="AI7" s="9" t="n">
        <v>36708</v>
      </c>
      <c r="AJ7" s="9" t="n">
        <v>37073</v>
      </c>
      <c r="AK7" s="10" t="s">
        <v>6</v>
      </c>
      <c r="AM7" s="9" t="n">
        <v>36739</v>
      </c>
      <c r="AN7" s="9" t="n">
        <v>37104</v>
      </c>
      <c r="AO7" s="10" t="s">
        <v>6</v>
      </c>
      <c r="AQ7" s="9" t="n">
        <v>36770</v>
      </c>
      <c r="AR7" s="9" t="n">
        <v>37135</v>
      </c>
      <c r="AS7" s="10" t="s">
        <v>6</v>
      </c>
      <c r="AU7" s="9" t="s">
        <v>11</v>
      </c>
      <c r="AV7" s="9" t="s">
        <v>12</v>
      </c>
      <c r="AW7" s="10" t="s">
        <v>6</v>
      </c>
      <c r="AY7" s="9" t="n">
        <v>36800</v>
      </c>
      <c r="AZ7" s="9" t="n">
        <v>37165</v>
      </c>
      <c r="BA7" s="10" t="s">
        <v>6</v>
      </c>
      <c r="BC7" s="9" t="n">
        <v>36831</v>
      </c>
      <c r="BD7" s="9" t="n">
        <v>37196</v>
      </c>
      <c r="BE7" s="10" t="s">
        <v>6</v>
      </c>
      <c r="BG7" s="9" t="n">
        <v>36861</v>
      </c>
      <c r="BH7" s="9" t="n">
        <v>37226</v>
      </c>
      <c r="BI7" s="10" t="s">
        <v>6</v>
      </c>
      <c r="BK7" s="9" t="s">
        <v>13</v>
      </c>
      <c r="BL7" s="9" t="s">
        <v>14</v>
      </c>
      <c r="BM7" s="10" t="s">
        <v>6</v>
      </c>
      <c r="BO7" s="9" t="s">
        <v>15</v>
      </c>
      <c r="BP7" s="9" t="s">
        <v>16</v>
      </c>
      <c r="BQ7" s="10" t="s">
        <v>6</v>
      </c>
      <c r="BR7" s="10" t="s">
        <v>17</v>
      </c>
    </row>
    <row r="8" customFormat="false" ht="12" hidden="false" customHeight="true" outlineLevel="0" collapsed="false">
      <c r="A8" s="5" t="s">
        <v>18</v>
      </c>
      <c r="C8" s="12"/>
      <c r="D8" s="12"/>
      <c r="E8" s="11"/>
      <c r="F8" s="11"/>
      <c r="G8" s="12"/>
      <c r="H8" s="12"/>
      <c r="I8" s="11"/>
      <c r="K8" s="12"/>
      <c r="L8" s="12"/>
      <c r="M8" s="11"/>
      <c r="O8" s="12"/>
      <c r="P8" s="12"/>
      <c r="Q8" s="11"/>
      <c r="S8" s="12"/>
      <c r="T8" s="12"/>
      <c r="U8" s="11"/>
      <c r="W8" s="12"/>
      <c r="X8" s="12"/>
      <c r="Y8" s="11"/>
      <c r="AA8" s="12"/>
      <c r="AB8" s="12"/>
      <c r="AC8" s="11"/>
      <c r="AE8" s="12"/>
      <c r="AF8" s="12"/>
      <c r="AG8" s="11"/>
      <c r="AI8" s="12"/>
      <c r="AJ8" s="12"/>
      <c r="AK8" s="11"/>
      <c r="AM8" s="12"/>
      <c r="AN8" s="12"/>
      <c r="AO8" s="11"/>
      <c r="AQ8" s="12"/>
      <c r="AR8" s="12"/>
      <c r="AS8" s="11"/>
      <c r="AU8" s="12"/>
      <c r="AV8" s="12"/>
      <c r="AW8" s="11"/>
      <c r="AY8" s="12"/>
      <c r="AZ8" s="12"/>
      <c r="BA8" s="11"/>
      <c r="BC8" s="12"/>
      <c r="BD8" s="12"/>
      <c r="BE8" s="11"/>
      <c r="BG8" s="12"/>
      <c r="BH8" s="12"/>
      <c r="BI8" s="11"/>
      <c r="BK8" s="12"/>
      <c r="BL8" s="12"/>
      <c r="BM8" s="11"/>
      <c r="BO8" s="12"/>
      <c r="BP8" s="12"/>
      <c r="BQ8" s="11"/>
      <c r="BR8" s="11"/>
    </row>
    <row r="9" customFormat="false" ht="12.75" hidden="false" customHeight="true" outlineLevel="0" collapsed="false">
      <c r="A9" s="0" t="s">
        <v>19</v>
      </c>
      <c r="C9" s="13" t="n">
        <v>0</v>
      </c>
      <c r="D9" s="13" t="n">
        <v>7</v>
      </c>
      <c r="E9" s="13" t="n">
        <f aca="false">D9-C9</f>
        <v>7</v>
      </c>
      <c r="F9" s="4"/>
      <c r="G9" s="13" t="n">
        <v>0</v>
      </c>
      <c r="H9" s="13" t="n">
        <v>6</v>
      </c>
      <c r="I9" s="13" t="n">
        <f aca="false">H9-G9</f>
        <v>6</v>
      </c>
      <c r="K9" s="13" t="n">
        <v>0</v>
      </c>
      <c r="L9" s="13" t="n">
        <v>3</v>
      </c>
      <c r="M9" s="13" t="n">
        <f aca="false">L9-K9</f>
        <v>3</v>
      </c>
      <c r="O9" s="13" t="n">
        <f aca="false">ROUND((((C9*30)+(G9*30)+(K9*30))/90),0)</f>
        <v>0</v>
      </c>
      <c r="P9" s="13" t="n">
        <f aca="false">ROUND((((D9*30)+(H9*30)+(L9*30))/90),0)</f>
        <v>5</v>
      </c>
      <c r="Q9" s="13" t="n">
        <f aca="false">P9-O9</f>
        <v>5</v>
      </c>
      <c r="S9" s="13" t="n">
        <v>0</v>
      </c>
      <c r="T9" s="13" t="n">
        <v>10</v>
      </c>
      <c r="U9" s="13" t="n">
        <f aca="false">T9-S9</f>
        <v>10</v>
      </c>
      <c r="W9" s="13" t="n">
        <v>0</v>
      </c>
      <c r="X9" s="13" t="n">
        <v>9</v>
      </c>
      <c r="Y9" s="13" t="n">
        <f aca="false">X9-W9</f>
        <v>9</v>
      </c>
      <c r="AA9" s="13" t="n">
        <v>0</v>
      </c>
      <c r="AB9" s="13" t="n">
        <v>12</v>
      </c>
      <c r="AC9" s="13" t="n">
        <f aca="false">AB9-AA9</f>
        <v>12</v>
      </c>
      <c r="AE9" s="13" t="n">
        <f aca="false">((S9*30)+(W9*30)+(AA9*30))/90</f>
        <v>0</v>
      </c>
      <c r="AF9" s="13" t="n">
        <f aca="false">((T9*30)+(X9*30)+(AB9*30))/90</f>
        <v>10.3333333333333</v>
      </c>
      <c r="AG9" s="13" t="n">
        <f aca="false">AF9-AE9</f>
        <v>10.3333333333333</v>
      </c>
      <c r="AI9" s="13" t="n">
        <v>0</v>
      </c>
      <c r="AJ9" s="13" t="n">
        <v>15</v>
      </c>
      <c r="AK9" s="13" t="n">
        <f aca="false">AJ9-AI9</f>
        <v>15</v>
      </c>
      <c r="AM9" s="13" t="n">
        <v>0</v>
      </c>
      <c r="AN9" s="13" t="n">
        <v>22</v>
      </c>
      <c r="AO9" s="13" t="n">
        <f aca="false">AN9-AM9</f>
        <v>22</v>
      </c>
      <c r="AQ9" s="13" t="n">
        <v>0</v>
      </c>
      <c r="AR9" s="13" t="n">
        <v>8</v>
      </c>
      <c r="AS9" s="13" t="n">
        <f aca="false">AR9-AQ9</f>
        <v>8</v>
      </c>
      <c r="AU9" s="13" t="n">
        <f aca="false">((AI9*30)+(AM9*30)+(AQ9*30))/90</f>
        <v>0</v>
      </c>
      <c r="AV9" s="13" t="n">
        <f aca="false">((AJ9*30)+(AN9*30)+(AR9*30))/90</f>
        <v>15</v>
      </c>
      <c r="AW9" s="13" t="n">
        <f aca="false">AV9-AU9</f>
        <v>15</v>
      </c>
      <c r="AY9" s="13" t="n">
        <v>0</v>
      </c>
      <c r="AZ9" s="13" t="n">
        <v>0</v>
      </c>
      <c r="BA9" s="13" t="n">
        <f aca="false">AZ9-AY9</f>
        <v>0</v>
      </c>
      <c r="BC9" s="13" t="n">
        <v>0</v>
      </c>
      <c r="BD9" s="13" t="n">
        <v>0</v>
      </c>
      <c r="BE9" s="13" t="n">
        <f aca="false">BD9-BC9</f>
        <v>0</v>
      </c>
      <c r="BG9" s="13" t="n">
        <v>0</v>
      </c>
      <c r="BH9" s="13" t="n">
        <v>0</v>
      </c>
      <c r="BI9" s="13" t="n">
        <f aca="false">BH9-BG9</f>
        <v>0</v>
      </c>
      <c r="BK9" s="13" t="n">
        <f aca="false">((AY9*30)+(BC9*30)+(BG9*30))/90</f>
        <v>0</v>
      </c>
      <c r="BL9" s="13" t="n">
        <f aca="false">((AZ9*30)+(BD9*30)+(BH9*30))/90</f>
        <v>0</v>
      </c>
      <c r="BM9" s="13" t="n">
        <f aca="false">BL9-BK9</f>
        <v>0</v>
      </c>
      <c r="BO9" s="13" t="n">
        <f aca="false">ROUND((((C9*30)+(G9*30)+(K9*30)+(S9*30)+(W9*30)+(AA9*30)+(AI9*30)+(AM9*30)+(AQ9*30))/270),0)</f>
        <v>0</v>
      </c>
      <c r="BP9" s="13" t="n">
        <f aca="false">ROUND((((D9*30)+(H9*30)+(L9*30)+(T9*30)+(X9*30)+(AB9*30)+(AJ9*30)+(AN9*30)+(AR9*30))/270),0)</f>
        <v>10</v>
      </c>
      <c r="BQ9" s="13" t="n">
        <f aca="false">BP9-BO9</f>
        <v>10</v>
      </c>
      <c r="BR9" s="4" t="n">
        <f aca="false">BQ9/BP9</f>
        <v>1</v>
      </c>
    </row>
    <row r="10" customFormat="false" ht="12.75" hidden="false" customHeight="true" outlineLevel="0" collapsed="false">
      <c r="A10" s="0" t="s">
        <v>20</v>
      </c>
      <c r="C10" s="13" t="n">
        <v>0</v>
      </c>
      <c r="D10" s="13" t="n">
        <v>0</v>
      </c>
      <c r="E10" s="13" t="n">
        <f aca="false">D10-C10</f>
        <v>0</v>
      </c>
      <c r="F10" s="4"/>
      <c r="G10" s="13" t="n">
        <v>0</v>
      </c>
      <c r="H10" s="13" t="n">
        <v>0</v>
      </c>
      <c r="I10" s="13" t="n">
        <f aca="false">H10-G10</f>
        <v>0</v>
      </c>
      <c r="K10" s="13" t="n">
        <v>0</v>
      </c>
      <c r="L10" s="13" t="n">
        <v>0</v>
      </c>
      <c r="M10" s="13" t="n">
        <f aca="false">L10-K10</f>
        <v>0</v>
      </c>
      <c r="O10" s="13" t="n">
        <f aca="false">ROUND((((C10*30)+(G10*30)+(K10*30))/90),0)</f>
        <v>0</v>
      </c>
      <c r="P10" s="13" t="n">
        <f aca="false">ROUND((((D10*30)+(H10*30)+(L10*30))/90),0)</f>
        <v>0</v>
      </c>
      <c r="Q10" s="13" t="n">
        <f aca="false">P10-O10</f>
        <v>0</v>
      </c>
      <c r="S10" s="13" t="n">
        <v>0</v>
      </c>
      <c r="T10" s="13" t="n">
        <v>0</v>
      </c>
      <c r="U10" s="13" t="n">
        <f aca="false">T10-S10</f>
        <v>0</v>
      </c>
      <c r="W10" s="13" t="n">
        <v>0</v>
      </c>
      <c r="X10" s="13" t="n">
        <v>0</v>
      </c>
      <c r="Y10" s="13" t="n">
        <f aca="false">X10-W10</f>
        <v>0</v>
      </c>
      <c r="AA10" s="13" t="n">
        <v>0</v>
      </c>
      <c r="AB10" s="13" t="n">
        <v>0</v>
      </c>
      <c r="AC10" s="13" t="n">
        <f aca="false">AB10-AA10</f>
        <v>0</v>
      </c>
      <c r="AE10" s="13" t="n">
        <f aca="false">((S10*30)+(W10*30)+(AA10*30))/90</f>
        <v>0</v>
      </c>
      <c r="AF10" s="13" t="n">
        <f aca="false">((T10*30)+(X10*30)+(AB10*30))/90</f>
        <v>0</v>
      </c>
      <c r="AG10" s="13" t="n">
        <f aca="false">AF10-AE10</f>
        <v>0</v>
      </c>
      <c r="AI10" s="13" t="n">
        <v>0</v>
      </c>
      <c r="AJ10" s="13" t="n">
        <v>0</v>
      </c>
      <c r="AK10" s="13" t="n">
        <f aca="false">AJ10-AI10</f>
        <v>0</v>
      </c>
      <c r="AM10" s="13" t="n">
        <v>0</v>
      </c>
      <c r="AN10" s="13" t="n">
        <v>0</v>
      </c>
      <c r="AO10" s="13" t="n">
        <f aca="false">AN10-AM10</f>
        <v>0</v>
      </c>
      <c r="AQ10" s="13" t="n">
        <v>0</v>
      </c>
      <c r="AR10" s="13" t="n">
        <v>0</v>
      </c>
      <c r="AS10" s="13" t="n">
        <f aca="false">AR10-AQ10</f>
        <v>0</v>
      </c>
      <c r="AU10" s="13" t="n">
        <f aca="false">((AI10*30)+(AM10*30)+(AQ10*30))/90</f>
        <v>0</v>
      </c>
      <c r="AV10" s="13" t="n">
        <f aca="false">((AJ10*30)+(AN10*30)+(AR10*30))/90</f>
        <v>0</v>
      </c>
      <c r="AW10" s="13" t="n">
        <f aca="false">AV10-AU10</f>
        <v>0</v>
      </c>
      <c r="AY10" s="13" t="n">
        <v>0</v>
      </c>
      <c r="AZ10" s="13" t="n">
        <v>0</v>
      </c>
      <c r="BA10" s="13" t="n">
        <f aca="false">AZ10-AY10</f>
        <v>0</v>
      </c>
      <c r="BC10" s="13" t="n">
        <v>0</v>
      </c>
      <c r="BD10" s="13" t="n">
        <v>0</v>
      </c>
      <c r="BE10" s="13" t="n">
        <f aca="false">BD10-BC10</f>
        <v>0</v>
      </c>
      <c r="BG10" s="13" t="n">
        <v>0</v>
      </c>
      <c r="BH10" s="13" t="n">
        <v>0</v>
      </c>
      <c r="BI10" s="13" t="n">
        <f aca="false">BH10-BG10</f>
        <v>0</v>
      </c>
      <c r="BK10" s="13" t="n">
        <f aca="false">((AY10*30)+(BC10*30)+(BG10*30))/90</f>
        <v>0</v>
      </c>
      <c r="BL10" s="13" t="n">
        <f aca="false">((AZ10*30)+(BD10*30)+(BH10*30))/90</f>
        <v>0</v>
      </c>
      <c r="BM10" s="13" t="n">
        <f aca="false">BL10-BK10</f>
        <v>0</v>
      </c>
      <c r="BO10" s="13" t="n">
        <f aca="false">ROUND((((C10*30)+(G10*30)+(K10*30)+(S10*30)+(W10*30)+(AA10*30)+(AI10*30)+(AM10*30)+(AQ10*30))/270),0)</f>
        <v>0</v>
      </c>
      <c r="BP10" s="13" t="n">
        <f aca="false">ROUND((((D10*30)+(H10*30)+(L10*30)+(T10*30)+(X10*30)+(AB10*30)+(AJ10*30)+(AN10*30)+(AR10*30))/270),0)</f>
        <v>0</v>
      </c>
      <c r="BQ10" s="13" t="n">
        <f aca="false">BP10-BO10</f>
        <v>0</v>
      </c>
      <c r="BR10" s="4" t="n">
        <v>0</v>
      </c>
    </row>
    <row r="11" customFormat="false" ht="12.75" hidden="false" customHeight="false" outlineLevel="0" collapsed="false">
      <c r="A11" s="0" t="s">
        <v>21</v>
      </c>
      <c r="C11" s="13" t="n">
        <v>0</v>
      </c>
      <c r="D11" s="13" t="n">
        <v>196</v>
      </c>
      <c r="E11" s="13" t="n">
        <f aca="false">D11-C11</f>
        <v>196</v>
      </c>
      <c r="F11" s="4"/>
      <c r="G11" s="13" t="n">
        <v>0</v>
      </c>
      <c r="H11" s="13" t="n">
        <v>186</v>
      </c>
      <c r="I11" s="13" t="n">
        <f aca="false">H11-G11</f>
        <v>186</v>
      </c>
      <c r="K11" s="13" t="n">
        <v>152</v>
      </c>
      <c r="L11" s="13" t="n">
        <v>227</v>
      </c>
      <c r="M11" s="13" t="n">
        <f aca="false">L11-K11</f>
        <v>75</v>
      </c>
      <c r="O11" s="13" t="n">
        <f aca="false">ROUND((((C11*30)+(G11*30)+(K11*30))/90),0)</f>
        <v>51</v>
      </c>
      <c r="P11" s="13" t="n">
        <f aca="false">ROUND((((D11*30)+(H11*30)+(L11*30))/90),0)</f>
        <v>203</v>
      </c>
      <c r="Q11" s="13" t="n">
        <f aca="false">P11-O11</f>
        <v>152</v>
      </c>
      <c r="S11" s="13" t="n">
        <v>154</v>
      </c>
      <c r="T11" s="13" t="n">
        <v>196</v>
      </c>
      <c r="U11" s="13" t="n">
        <f aca="false">T11-S11</f>
        <v>42</v>
      </c>
      <c r="W11" s="13" t="n">
        <v>233</v>
      </c>
      <c r="X11" s="13" t="n">
        <v>222</v>
      </c>
      <c r="Y11" s="13" t="n">
        <f aca="false">X11-W11</f>
        <v>-11</v>
      </c>
      <c r="AA11" s="13" t="n">
        <v>265</v>
      </c>
      <c r="AB11" s="13" t="n">
        <v>272</v>
      </c>
      <c r="AC11" s="13" t="n">
        <f aca="false">AB11-AA11</f>
        <v>7</v>
      </c>
      <c r="AE11" s="13" t="n">
        <f aca="false">((S11*30)+(W11*30)+(AA11*30))/90</f>
        <v>217.333333333333</v>
      </c>
      <c r="AF11" s="13" t="n">
        <f aca="false">((T11*30)+(X11*30)+(AB11*30))/90</f>
        <v>230</v>
      </c>
      <c r="AG11" s="13" t="n">
        <f aca="false">AF11-AE11</f>
        <v>12.6666666666667</v>
      </c>
      <c r="AI11" s="13" t="n">
        <v>250</v>
      </c>
      <c r="AJ11" s="13" t="n">
        <v>225</v>
      </c>
      <c r="AK11" s="13" t="n">
        <f aca="false">AJ11-AI11</f>
        <v>-25</v>
      </c>
      <c r="AM11" s="13" t="n">
        <v>209</v>
      </c>
      <c r="AN11" s="13" t="n">
        <v>238</v>
      </c>
      <c r="AO11" s="13" t="n">
        <f aca="false">AN11-AM11</f>
        <v>29</v>
      </c>
      <c r="AQ11" s="13" t="n">
        <v>271</v>
      </c>
      <c r="AR11" s="13" t="n">
        <v>325</v>
      </c>
      <c r="AS11" s="13" t="n">
        <f aca="false">AR11-AQ11</f>
        <v>54</v>
      </c>
      <c r="AU11" s="13" t="n">
        <f aca="false">((AI11*30)+(AM11*30)+(AQ11*30))/90</f>
        <v>243.333333333333</v>
      </c>
      <c r="AV11" s="13" t="n">
        <f aca="false">((AJ11*30)+(AN11*30)+(AR11*30))/90</f>
        <v>262.666666666667</v>
      </c>
      <c r="AW11" s="13" t="n">
        <f aca="false">AV11-AU11</f>
        <v>19.3333333333333</v>
      </c>
      <c r="AY11" s="13" t="n">
        <v>193</v>
      </c>
      <c r="AZ11" s="13" t="n">
        <v>0</v>
      </c>
      <c r="BA11" s="13" t="n">
        <f aca="false">AZ11-AY11</f>
        <v>-193</v>
      </c>
      <c r="BC11" s="13" t="n">
        <v>213</v>
      </c>
      <c r="BD11" s="13" t="n">
        <v>0</v>
      </c>
      <c r="BE11" s="13" t="n">
        <f aca="false">BD11-BC11</f>
        <v>-213</v>
      </c>
      <c r="BG11" s="13" t="n">
        <v>113</v>
      </c>
      <c r="BH11" s="13" t="n">
        <v>0</v>
      </c>
      <c r="BI11" s="13" t="n">
        <f aca="false">BH11-BG11</f>
        <v>-113</v>
      </c>
      <c r="BK11" s="13" t="n">
        <f aca="false">((AY11*30)+(BC11*30)+(BG11*30))/90</f>
        <v>173</v>
      </c>
      <c r="BL11" s="13" t="n">
        <f aca="false">((AZ11*30)+(BD11*30)+(BH11*30))/90</f>
        <v>0</v>
      </c>
      <c r="BM11" s="13" t="n">
        <f aca="false">BL11-BK11</f>
        <v>-173</v>
      </c>
      <c r="BO11" s="13" t="n">
        <f aca="false">ROUND((((C11*30)+(G11*30)+(K11*30)+(S11*30)+(W11*30)+(AA11*30)+(AI11*30)+(AM11*30)+(AQ11*30))/270),0)</f>
        <v>170</v>
      </c>
      <c r="BP11" s="13" t="n">
        <f aca="false">ROUND((((D11*30)+(H11*30)+(L11*30)+(T11*30)+(X11*30)+(AB11*30)+(AJ11*30)+(AN11*30)+(AR11*30))/270),0)</f>
        <v>232</v>
      </c>
      <c r="BQ11" s="13" t="n">
        <f aca="false">BP11-BO11</f>
        <v>62</v>
      </c>
      <c r="BR11" s="4" t="n">
        <f aca="false">BQ11/BP11</f>
        <v>0.267241379310345</v>
      </c>
    </row>
    <row r="12" customFormat="false" ht="12.75" hidden="false" customHeight="false" outlineLevel="0" collapsed="false">
      <c r="C12" s="13"/>
      <c r="D12" s="13"/>
      <c r="E12" s="13"/>
      <c r="F12" s="4"/>
      <c r="G12" s="13"/>
      <c r="H12" s="13"/>
      <c r="I12" s="13"/>
      <c r="K12" s="13"/>
      <c r="L12" s="13"/>
      <c r="M12" s="13"/>
      <c r="O12" s="13"/>
      <c r="P12" s="13"/>
      <c r="Q12" s="13"/>
      <c r="S12" s="13"/>
      <c r="T12" s="13"/>
      <c r="U12" s="13"/>
      <c r="W12" s="13"/>
      <c r="X12" s="13"/>
      <c r="Y12" s="13"/>
      <c r="AA12" s="13"/>
      <c r="AB12" s="13"/>
      <c r="AC12" s="13"/>
      <c r="AE12" s="13"/>
      <c r="AF12" s="13"/>
      <c r="AG12" s="13"/>
      <c r="AI12" s="13"/>
      <c r="AJ12" s="13"/>
      <c r="AK12" s="13"/>
      <c r="AM12" s="13"/>
      <c r="AN12" s="13"/>
      <c r="AO12" s="13"/>
      <c r="AQ12" s="13"/>
      <c r="AR12" s="13"/>
      <c r="AS12" s="13"/>
      <c r="AU12" s="13"/>
      <c r="AV12" s="13"/>
      <c r="AW12" s="13"/>
      <c r="AY12" s="13"/>
      <c r="AZ12" s="13"/>
      <c r="BA12" s="13"/>
      <c r="BC12" s="13"/>
      <c r="BD12" s="13"/>
      <c r="BE12" s="13"/>
      <c r="BG12" s="13"/>
      <c r="BH12" s="13"/>
      <c r="BI12" s="13"/>
      <c r="BK12" s="13"/>
      <c r="BL12" s="13"/>
      <c r="BM12" s="13"/>
      <c r="BO12" s="13"/>
      <c r="BP12" s="13"/>
      <c r="BQ12" s="13"/>
      <c r="BR12" s="4"/>
    </row>
    <row r="13" customFormat="false" ht="12.75" hidden="false" customHeight="false" outlineLevel="0" collapsed="false">
      <c r="A13" s="5" t="s">
        <v>22</v>
      </c>
      <c r="C13" s="13"/>
      <c r="D13" s="13"/>
      <c r="E13" s="13"/>
      <c r="F13" s="4"/>
      <c r="G13" s="13"/>
      <c r="H13" s="13"/>
      <c r="I13" s="13"/>
      <c r="K13" s="13"/>
      <c r="L13" s="13"/>
      <c r="M13" s="13"/>
      <c r="O13" s="13"/>
      <c r="P13" s="13"/>
      <c r="Q13" s="13"/>
      <c r="S13" s="13"/>
      <c r="T13" s="13"/>
      <c r="U13" s="13"/>
      <c r="W13" s="13"/>
      <c r="X13" s="13"/>
      <c r="Y13" s="13"/>
      <c r="AA13" s="13"/>
      <c r="AB13" s="13"/>
      <c r="AC13" s="13"/>
      <c r="AE13" s="13"/>
      <c r="AF13" s="13"/>
      <c r="AG13" s="13"/>
      <c r="AI13" s="13"/>
      <c r="AJ13" s="13"/>
      <c r="AK13" s="13"/>
      <c r="AM13" s="13"/>
      <c r="AN13" s="13"/>
      <c r="AO13" s="13"/>
      <c r="AQ13" s="13"/>
      <c r="AR13" s="13"/>
      <c r="AS13" s="13"/>
      <c r="AU13" s="13"/>
      <c r="AV13" s="13"/>
      <c r="AW13" s="13"/>
      <c r="AY13" s="13"/>
      <c r="AZ13" s="13"/>
      <c r="BA13" s="13"/>
      <c r="BC13" s="13"/>
      <c r="BD13" s="13"/>
      <c r="BE13" s="13"/>
      <c r="BG13" s="13"/>
      <c r="BH13" s="13"/>
      <c r="BI13" s="13"/>
      <c r="BK13" s="13"/>
      <c r="BL13" s="13"/>
      <c r="BM13" s="13"/>
      <c r="BO13" s="13"/>
      <c r="BP13" s="13"/>
      <c r="BQ13" s="13"/>
      <c r="BR13" s="4"/>
    </row>
    <row r="14" customFormat="false" ht="12.75" hidden="false" customHeight="false" outlineLevel="0" collapsed="false">
      <c r="A14" s="0" t="s">
        <v>23</v>
      </c>
      <c r="C14" s="13" t="n">
        <v>0</v>
      </c>
      <c r="D14" s="13" t="n">
        <f aca="false">675-19</f>
        <v>656</v>
      </c>
      <c r="E14" s="13" t="n">
        <f aca="false">D14-C14</f>
        <v>656</v>
      </c>
      <c r="F14" s="4"/>
      <c r="G14" s="13" t="n">
        <v>0</v>
      </c>
      <c r="H14" s="13" t="n">
        <f aca="false">910-4</f>
        <v>906</v>
      </c>
      <c r="I14" s="13" t="n">
        <f aca="false">H14-G14</f>
        <v>906</v>
      </c>
      <c r="K14" s="13" t="n">
        <v>269</v>
      </c>
      <c r="L14" s="13" t="n">
        <f aca="false">924-12</f>
        <v>912</v>
      </c>
      <c r="M14" s="13" t="n">
        <f aca="false">L14-K14</f>
        <v>643</v>
      </c>
      <c r="O14" s="13" t="n">
        <f aca="false">ROUND((((C14*30)+(G14*30)+(K14*30))/90),0)</f>
        <v>90</v>
      </c>
      <c r="P14" s="13" t="n">
        <f aca="false">ROUND((((D14*30)+(H14*30)+(L14*30))/90),0)</f>
        <v>825</v>
      </c>
      <c r="Q14" s="13" t="n">
        <f aca="false">P14-O14</f>
        <v>735</v>
      </c>
      <c r="S14" s="13" t="n">
        <v>247</v>
      </c>
      <c r="T14" s="13" t="n">
        <f aca="false">771-12</f>
        <v>759</v>
      </c>
      <c r="U14" s="13" t="n">
        <f aca="false">T14-S14</f>
        <v>512</v>
      </c>
      <c r="W14" s="13" t="n">
        <v>318</v>
      </c>
      <c r="X14" s="13" t="n">
        <f aca="false">890-10</f>
        <v>880</v>
      </c>
      <c r="Y14" s="13" t="n">
        <f aca="false">X14-W14</f>
        <v>562</v>
      </c>
      <c r="AA14" s="13" t="n">
        <v>437</v>
      </c>
      <c r="AB14" s="13" t="n">
        <v>1208</v>
      </c>
      <c r="AC14" s="13" t="n">
        <f aca="false">AB14-AA14</f>
        <v>771</v>
      </c>
      <c r="AE14" s="13" t="n">
        <f aca="false">((S14*30)+(W14*30)+(AA14*30))/90</f>
        <v>334</v>
      </c>
      <c r="AF14" s="13" t="n">
        <f aca="false">((T14*30)+(X14*30)+(AB14*30))/90</f>
        <v>949</v>
      </c>
      <c r="AG14" s="13" t="n">
        <f aca="false">AF14-AE14</f>
        <v>615</v>
      </c>
      <c r="AI14" s="13" t="n">
        <v>440</v>
      </c>
      <c r="AJ14" s="13" t="n">
        <v>1070</v>
      </c>
      <c r="AK14" s="13" t="n">
        <f aca="false">AJ14-AI14</f>
        <v>630</v>
      </c>
      <c r="AM14" s="13" t="n">
        <v>492</v>
      </c>
      <c r="AN14" s="13" t="n">
        <v>800</v>
      </c>
      <c r="AO14" s="13" t="n">
        <f aca="false">AN14-AM14</f>
        <v>308</v>
      </c>
      <c r="AQ14" s="13" t="n">
        <v>567</v>
      </c>
      <c r="AR14" s="13" t="n">
        <v>758</v>
      </c>
      <c r="AS14" s="13" t="n">
        <f aca="false">AR14-AQ14</f>
        <v>191</v>
      </c>
      <c r="AU14" s="13" t="n">
        <f aca="false">((AI14*30)+(AM14*30)+(AQ14*30))/90</f>
        <v>499.666666666667</v>
      </c>
      <c r="AV14" s="13" t="n">
        <f aca="false">((AJ14*30)+(AN14*30)+(AR14*30))/90</f>
        <v>876</v>
      </c>
      <c r="AW14" s="13" t="n">
        <f aca="false">AV14-AU14</f>
        <v>376.333333333333</v>
      </c>
      <c r="AY14" s="13" t="n">
        <v>498</v>
      </c>
      <c r="AZ14" s="13" t="n">
        <v>0</v>
      </c>
      <c r="BA14" s="13" t="n">
        <f aca="false">AZ14-AY14</f>
        <v>-498</v>
      </c>
      <c r="BC14" s="13" t="n">
        <v>684</v>
      </c>
      <c r="BD14" s="13" t="n">
        <v>0</v>
      </c>
      <c r="BE14" s="13" t="n">
        <f aca="false">BD14-BC14</f>
        <v>-684</v>
      </c>
      <c r="BG14" s="13" t="n">
        <v>533</v>
      </c>
      <c r="BH14" s="13" t="n">
        <v>0</v>
      </c>
      <c r="BI14" s="13" t="n">
        <f aca="false">BH14-BG14</f>
        <v>-533</v>
      </c>
      <c r="BK14" s="13" t="n">
        <f aca="false">((AY14*30)+(BC14*30)+(BG14*30))/90</f>
        <v>571.666666666667</v>
      </c>
      <c r="BL14" s="13" t="n">
        <f aca="false">((AZ14*30)+(BD14*30)+(BH14*30))/90</f>
        <v>0</v>
      </c>
      <c r="BM14" s="13" t="n">
        <f aca="false">BL14-BK14</f>
        <v>-571.666666666667</v>
      </c>
      <c r="BO14" s="13" t="n">
        <f aca="false">ROUND((((C14*30)+(G14*30)+(K14*30)+(S14*30)+(W14*30)+(AA14*30)+(AI14*30)+(AM14*30)+(AQ14*30))/270),0)</f>
        <v>308</v>
      </c>
      <c r="BP14" s="13" t="n">
        <f aca="false">ROUND((((D14*30)+(H14*30)+(L14*30)+(T14*30)+(X14*30)+(AB14*30)+(AJ14*30)+(AN14*30)+(AR14*30))/270),0)</f>
        <v>883</v>
      </c>
      <c r="BQ14" s="13" t="n">
        <f aca="false">BP14-BO14</f>
        <v>575</v>
      </c>
      <c r="BR14" s="4" t="n">
        <f aca="false">BQ14/BP14</f>
        <v>0.65118912797282</v>
      </c>
    </row>
    <row r="15" customFormat="false" ht="12.75" hidden="false" customHeight="false" outlineLevel="0" collapsed="false">
      <c r="A15" s="0" t="s">
        <v>24</v>
      </c>
      <c r="C15" s="13" t="n">
        <v>0</v>
      </c>
      <c r="D15" s="13" t="n">
        <v>632</v>
      </c>
      <c r="E15" s="13" t="n">
        <f aca="false">D15-C15</f>
        <v>632</v>
      </c>
      <c r="F15" s="4"/>
      <c r="G15" s="13" t="n">
        <v>0</v>
      </c>
      <c r="H15" s="13" t="n">
        <v>773</v>
      </c>
      <c r="I15" s="13" t="n">
        <f aca="false">H15-G15</f>
        <v>773</v>
      </c>
      <c r="K15" s="13" t="n">
        <v>223</v>
      </c>
      <c r="L15" s="13" t="n">
        <v>850</v>
      </c>
      <c r="M15" s="13" t="n">
        <f aca="false">L15-K15</f>
        <v>627</v>
      </c>
      <c r="O15" s="13" t="n">
        <f aca="false">ROUND((((C15*30)+(G15*30)+(K15*30))/90),0)</f>
        <v>74</v>
      </c>
      <c r="P15" s="13" t="n">
        <f aca="false">ROUND((((D15*30)+(H15*30)+(L15*30))/90),0)</f>
        <v>752</v>
      </c>
      <c r="Q15" s="13" t="n">
        <f aca="false">P15-O15</f>
        <v>678</v>
      </c>
      <c r="S15" s="13" t="n">
        <v>255</v>
      </c>
      <c r="T15" s="13" t="n">
        <v>873</v>
      </c>
      <c r="U15" s="13" t="n">
        <f aca="false">T15-S15</f>
        <v>618</v>
      </c>
      <c r="W15" s="13" t="n">
        <v>282</v>
      </c>
      <c r="X15" s="13" t="n">
        <v>858</v>
      </c>
      <c r="Y15" s="13" t="n">
        <f aca="false">X15-W15</f>
        <v>576</v>
      </c>
      <c r="AA15" s="13" t="n">
        <v>374</v>
      </c>
      <c r="AB15" s="13" t="n">
        <v>1086</v>
      </c>
      <c r="AC15" s="13" t="n">
        <f aca="false">AB15-AA15</f>
        <v>712</v>
      </c>
      <c r="AE15" s="13" t="n">
        <f aca="false">((S15*30)+(W15*30)+(AA15*30))/90</f>
        <v>303.666666666667</v>
      </c>
      <c r="AF15" s="13" t="n">
        <f aca="false">((T15*30)+(X15*30)+(AB15*30))/90</f>
        <v>939</v>
      </c>
      <c r="AG15" s="13" t="n">
        <f aca="false">AF15-AE15</f>
        <v>635.333333333333</v>
      </c>
      <c r="AI15" s="13" t="n">
        <v>359</v>
      </c>
      <c r="AJ15" s="13" t="n">
        <v>959</v>
      </c>
      <c r="AK15" s="13" t="n">
        <f aca="false">AJ15-AI15</f>
        <v>600</v>
      </c>
      <c r="AM15" s="13" t="n">
        <v>402</v>
      </c>
      <c r="AN15" s="13" t="n">
        <v>880</v>
      </c>
      <c r="AO15" s="13" t="n">
        <f aca="false">AN15-AM15</f>
        <v>478</v>
      </c>
      <c r="AQ15" s="13" t="n">
        <v>528</v>
      </c>
      <c r="AR15" s="13" t="n">
        <v>915</v>
      </c>
      <c r="AS15" s="13" t="n">
        <f aca="false">AR15-AQ15</f>
        <v>387</v>
      </c>
      <c r="AU15" s="13" t="n">
        <f aca="false">((AI15*30)+(AM15*30)+(AQ15*30))/90</f>
        <v>429.666666666667</v>
      </c>
      <c r="AV15" s="13" t="n">
        <f aca="false">((AJ15*30)+(AN15*30)+(AR15*30))/90</f>
        <v>918</v>
      </c>
      <c r="AW15" s="13" t="n">
        <f aca="false">AV15-AU15</f>
        <v>488.333333333333</v>
      </c>
      <c r="AY15" s="13" t="n">
        <v>591</v>
      </c>
      <c r="AZ15" s="13" t="n">
        <v>0</v>
      </c>
      <c r="BA15" s="13" t="n">
        <f aca="false">AZ15-AY15</f>
        <v>-591</v>
      </c>
      <c r="BC15" s="13" t="n">
        <v>937</v>
      </c>
      <c r="BD15" s="13" t="n">
        <v>0</v>
      </c>
      <c r="BE15" s="13" t="n">
        <f aca="false">BD15-BC15</f>
        <v>-937</v>
      </c>
      <c r="BG15" s="13" t="n">
        <v>777</v>
      </c>
      <c r="BH15" s="13" t="n">
        <v>0</v>
      </c>
      <c r="BI15" s="13" t="n">
        <f aca="false">BH15-BG15</f>
        <v>-777</v>
      </c>
      <c r="BK15" s="13" t="n">
        <f aca="false">((AY15*30)+(BC15*30)+(BG15*30))/90</f>
        <v>768.333333333333</v>
      </c>
      <c r="BL15" s="13" t="n">
        <f aca="false">((AZ15*30)+(BD15*30)+(BH15*30))/90</f>
        <v>0</v>
      </c>
      <c r="BM15" s="13" t="n">
        <f aca="false">BL15-BK15</f>
        <v>-768.333333333333</v>
      </c>
      <c r="BO15" s="13" t="n">
        <f aca="false">ROUND((((C15*30)+(G15*30)+(K15*30)+(S15*30)+(W15*30)+(AA15*30)+(AI15*30)+(AM15*30)+(AQ15*30))/270),0)</f>
        <v>269</v>
      </c>
      <c r="BP15" s="13" t="n">
        <f aca="false">ROUND((((D15*30)+(H15*30)+(L15*30)+(T15*30)+(X15*30)+(AB15*30)+(AJ15*30)+(AN15*30)+(AR15*30))/270),0)</f>
        <v>870</v>
      </c>
      <c r="BQ15" s="13" t="n">
        <f aca="false">BP15-BO15</f>
        <v>601</v>
      </c>
      <c r="BR15" s="4" t="n">
        <f aca="false">BQ15/BP15</f>
        <v>0.690804597701149</v>
      </c>
    </row>
    <row r="16" customFormat="false" ht="12.75" hidden="false" customHeight="false" outlineLevel="0" collapsed="false">
      <c r="A16" s="0" t="s">
        <v>25</v>
      </c>
      <c r="C16" s="13" t="n">
        <v>0</v>
      </c>
      <c r="D16" s="13" t="n">
        <v>453</v>
      </c>
      <c r="E16" s="13" t="n">
        <f aca="false">D16-C16</f>
        <v>453</v>
      </c>
      <c r="F16" s="4"/>
      <c r="G16" s="13" t="n">
        <v>0</v>
      </c>
      <c r="H16" s="13" t="n">
        <v>421</v>
      </c>
      <c r="I16" s="13" t="n">
        <f aca="false">H16-G16</f>
        <v>421</v>
      </c>
      <c r="K16" s="13" t="n">
        <v>192</v>
      </c>
      <c r="L16" s="13" t="n">
        <v>413</v>
      </c>
      <c r="M16" s="13" t="n">
        <f aca="false">L16-K16</f>
        <v>221</v>
      </c>
      <c r="O16" s="13" t="n">
        <f aca="false">ROUND((((C16*30)+(G16*30)+(K16*30))/90),0)</f>
        <v>64</v>
      </c>
      <c r="P16" s="13" t="n">
        <f aca="false">ROUND((((D16*30)+(H16*30)+(L16*30))/90),0)</f>
        <v>429</v>
      </c>
      <c r="Q16" s="13" t="n">
        <f aca="false">P16-O16</f>
        <v>365</v>
      </c>
      <c r="S16" s="13" t="n">
        <v>189</v>
      </c>
      <c r="T16" s="13" t="n">
        <v>461</v>
      </c>
      <c r="U16" s="13" t="n">
        <f aca="false">T16-S16</f>
        <v>272</v>
      </c>
      <c r="W16" s="13" t="n">
        <v>321</v>
      </c>
      <c r="X16" s="13" t="n">
        <v>508</v>
      </c>
      <c r="Y16" s="13" t="n">
        <f aca="false">X16-W16</f>
        <v>187</v>
      </c>
      <c r="AA16" s="13" t="n">
        <v>310</v>
      </c>
      <c r="AB16" s="13" t="n">
        <v>515</v>
      </c>
      <c r="AC16" s="13" t="n">
        <f aca="false">AB16-AA16</f>
        <v>205</v>
      </c>
      <c r="AE16" s="13" t="n">
        <f aca="false">((S16*30)+(W16*30)+(AA16*30))/90</f>
        <v>273.333333333333</v>
      </c>
      <c r="AF16" s="13" t="n">
        <f aca="false">((T16*30)+(X16*30)+(AB16*30))/90</f>
        <v>494.666666666667</v>
      </c>
      <c r="AG16" s="13" t="n">
        <f aca="false">AF16-AE16+0.2</f>
        <v>221.533333333333</v>
      </c>
      <c r="AI16" s="13" t="n">
        <v>327</v>
      </c>
      <c r="AJ16" s="13" t="n">
        <v>453</v>
      </c>
      <c r="AK16" s="13" t="n">
        <f aca="false">AJ16-AI16</f>
        <v>126</v>
      </c>
      <c r="AM16" s="13" t="n">
        <v>355</v>
      </c>
      <c r="AN16" s="13" t="n">
        <v>505</v>
      </c>
      <c r="AO16" s="13" t="n">
        <f aca="false">AN16-AM16</f>
        <v>150</v>
      </c>
      <c r="AQ16" s="13" t="n">
        <v>388</v>
      </c>
      <c r="AR16" s="13" t="n">
        <v>526</v>
      </c>
      <c r="AS16" s="13" t="n">
        <f aca="false">AR16-AQ16</f>
        <v>138</v>
      </c>
      <c r="AU16" s="13" t="n">
        <f aca="false">((AI16*30)+(AM16*30)+(AQ16*30))/90</f>
        <v>356.666666666667</v>
      </c>
      <c r="AV16" s="13" t="n">
        <f aca="false">((AJ16*30)+(AN16*30)+(AR16*30))/90</f>
        <v>494.666666666667</v>
      </c>
      <c r="AW16" s="13" t="n">
        <f aca="false">AV16-AU16</f>
        <v>138</v>
      </c>
      <c r="AY16" s="13" t="n">
        <v>328</v>
      </c>
      <c r="AZ16" s="13" t="n">
        <v>0</v>
      </c>
      <c r="BA16" s="13" t="n">
        <f aca="false">AZ16-AY16</f>
        <v>-328</v>
      </c>
      <c r="BC16" s="13" t="n">
        <v>510</v>
      </c>
      <c r="BD16" s="13" t="n">
        <v>0</v>
      </c>
      <c r="BE16" s="13" t="n">
        <f aca="false">BD16-BC16</f>
        <v>-510</v>
      </c>
      <c r="BG16" s="13" t="n">
        <v>477</v>
      </c>
      <c r="BH16" s="13" t="n">
        <v>0</v>
      </c>
      <c r="BI16" s="13" t="n">
        <f aca="false">BH16-BG16</f>
        <v>-477</v>
      </c>
      <c r="BK16" s="13" t="n">
        <f aca="false">((AY16*30)+(BC16*30)+(BG16*30))/90</f>
        <v>438.333333333333</v>
      </c>
      <c r="BL16" s="13" t="n">
        <f aca="false">((AZ16*30)+(BD16*30)+(BH16*30))/90</f>
        <v>0</v>
      </c>
      <c r="BM16" s="13" t="n">
        <f aca="false">BL16-BK16</f>
        <v>-438.333333333333</v>
      </c>
      <c r="BO16" s="13" t="n">
        <f aca="false">ROUND((((C16*30)+(G16*30)+(K16*30)+(S16*30)+(W16*30)+(AA16*30)+(AI16*30)+(AM16*30)+(AQ16*30))/270),0)</f>
        <v>231</v>
      </c>
      <c r="BP16" s="13" t="n">
        <f aca="false">ROUND((((D16*30)+(H16*30)+(L16*30)+(T16*30)+(X16*30)+(AB16*30)+(AJ16*30)+(AN16*30)+(AR16*30))/270),0)</f>
        <v>473</v>
      </c>
      <c r="BQ16" s="13" t="n">
        <f aca="false">BP16-BO16</f>
        <v>242</v>
      </c>
      <c r="BR16" s="4" t="n">
        <f aca="false">BQ16/BP16</f>
        <v>0.511627906976744</v>
      </c>
    </row>
    <row r="17" customFormat="false" ht="12.75" hidden="false" customHeight="false" outlineLevel="0" collapsed="false">
      <c r="A17" s="0" t="s">
        <v>26</v>
      </c>
      <c r="C17" s="13" t="n">
        <v>0</v>
      </c>
      <c r="D17" s="13" t="n">
        <v>138</v>
      </c>
      <c r="E17" s="13" t="n">
        <f aca="false">D17-C17</f>
        <v>138</v>
      </c>
      <c r="F17" s="4"/>
      <c r="G17" s="13" t="n">
        <v>0</v>
      </c>
      <c r="H17" s="13" t="n">
        <v>107</v>
      </c>
      <c r="I17" s="13" t="n">
        <f aca="false">H17-G17</f>
        <v>107</v>
      </c>
      <c r="K17" s="13" t="n">
        <v>39</v>
      </c>
      <c r="L17" s="13" t="n">
        <v>99</v>
      </c>
      <c r="M17" s="13" t="n">
        <f aca="false">L17-K17</f>
        <v>60</v>
      </c>
      <c r="O17" s="13" t="n">
        <f aca="false">ROUND((((C17*30)+(G17*30)+(K17*30))/90),0)</f>
        <v>13</v>
      </c>
      <c r="P17" s="13" t="n">
        <f aca="false">ROUND((((D17*30)+(H17*30)+(L17*30))/90),0)</f>
        <v>115</v>
      </c>
      <c r="Q17" s="13" t="n">
        <f aca="false">P17-O17</f>
        <v>102</v>
      </c>
      <c r="S17" s="13" t="n">
        <v>52</v>
      </c>
      <c r="T17" s="13" t="n">
        <v>87</v>
      </c>
      <c r="U17" s="13" t="n">
        <f aca="false">T17-S17</f>
        <v>35</v>
      </c>
      <c r="W17" s="13" t="n">
        <v>70</v>
      </c>
      <c r="X17" s="13" t="n">
        <v>97</v>
      </c>
      <c r="Y17" s="13" t="n">
        <f aca="false">X17-W17</f>
        <v>27</v>
      </c>
      <c r="AA17" s="13" t="n">
        <v>80</v>
      </c>
      <c r="AB17" s="13" t="n">
        <v>138</v>
      </c>
      <c r="AC17" s="13" t="n">
        <f aca="false">AB17-AA17</f>
        <v>58</v>
      </c>
      <c r="AE17" s="13" t="n">
        <f aca="false">((S17*30)+(W17*30)+(AA17*30))/90</f>
        <v>67.3333333333333</v>
      </c>
      <c r="AF17" s="13" t="n">
        <f aca="false">((T17*30)+(X17*30)+(AB17*30))/60+0.25</f>
        <v>161.25</v>
      </c>
      <c r="AG17" s="13" t="n">
        <f aca="false">AF17-AE17+0.2</f>
        <v>94.1166666666667</v>
      </c>
      <c r="AI17" s="13" t="n">
        <v>70</v>
      </c>
      <c r="AJ17" s="13" t="n">
        <v>124</v>
      </c>
      <c r="AK17" s="13" t="n">
        <f aca="false">AJ17-AI17</f>
        <v>54</v>
      </c>
      <c r="AM17" s="13" t="n">
        <v>53</v>
      </c>
      <c r="AN17" s="13" t="n">
        <v>105</v>
      </c>
      <c r="AO17" s="13" t="n">
        <f aca="false">AN17-AM17</f>
        <v>52</v>
      </c>
      <c r="AQ17" s="13" t="n">
        <v>57</v>
      </c>
      <c r="AR17" s="13" t="n">
        <v>136</v>
      </c>
      <c r="AS17" s="13" t="n">
        <f aca="false">AR17-AQ17</f>
        <v>79</v>
      </c>
      <c r="AU17" s="13" t="n">
        <f aca="false">((AI17*30)+(AM17*30)+(AQ17*30))/90</f>
        <v>60</v>
      </c>
      <c r="AV17" s="13" t="n">
        <f aca="false">((AJ17*30)+(AN17*30)+(AR17*30))/90</f>
        <v>121.666666666667</v>
      </c>
      <c r="AW17" s="13" t="n">
        <f aca="false">AV17-AU17</f>
        <v>61.6666666666667</v>
      </c>
      <c r="AY17" s="13" t="n">
        <v>59</v>
      </c>
      <c r="AZ17" s="13" t="n">
        <v>0</v>
      </c>
      <c r="BA17" s="13" t="n">
        <f aca="false">AZ17-AY17</f>
        <v>-59</v>
      </c>
      <c r="BC17" s="13" t="n">
        <v>72</v>
      </c>
      <c r="BD17" s="13" t="n">
        <v>0</v>
      </c>
      <c r="BE17" s="13" t="n">
        <f aca="false">BD17-BC17</f>
        <v>-72</v>
      </c>
      <c r="BG17" s="13" t="n">
        <v>74</v>
      </c>
      <c r="BH17" s="13" t="n">
        <v>0</v>
      </c>
      <c r="BI17" s="13" t="n">
        <f aca="false">BH17-BG17</f>
        <v>-74</v>
      </c>
      <c r="BK17" s="13" t="n">
        <f aca="false">((AY17*30)+(BC17*30)+(BG17*30))/90</f>
        <v>68.3333333333333</v>
      </c>
      <c r="BL17" s="13" t="n">
        <f aca="false">((AZ17*30)+(BD17*30)+(BH17*30))/90</f>
        <v>0</v>
      </c>
      <c r="BM17" s="13" t="n">
        <f aca="false">BL17-BK17</f>
        <v>-68.3333333333333</v>
      </c>
      <c r="BO17" s="13" t="n">
        <f aca="false">ROUND((((C17*30)+(G17*30)+(K17*30)+(S17*30)+(W17*30)+(AA17*30)+(AI17*30)+(AM17*30)+(AQ17*30))/270),0)</f>
        <v>47</v>
      </c>
      <c r="BP17" s="13" t="n">
        <f aca="false">ROUND((((D17*30)+(H17*30)+(L17*30)+(T17*30)+(X17*30)+(AB17*30)+(AJ17*30)+(AN17*30)+(AR17*30))/270),0)</f>
        <v>115</v>
      </c>
      <c r="BQ17" s="13" t="n">
        <f aca="false">BP17-BO17</f>
        <v>68</v>
      </c>
      <c r="BR17" s="4" t="n">
        <v>0</v>
      </c>
    </row>
    <row r="18" customFormat="false" ht="12.75" hidden="false" customHeight="false" outlineLevel="0" collapsed="false">
      <c r="A18" s="0" t="s">
        <v>27</v>
      </c>
      <c r="C18" s="13" t="n">
        <v>0</v>
      </c>
      <c r="D18" s="13" t="n">
        <v>619</v>
      </c>
      <c r="E18" s="13" t="n">
        <f aca="false">D18-C18</f>
        <v>619</v>
      </c>
      <c r="F18" s="4"/>
      <c r="G18" s="13" t="n">
        <v>0</v>
      </c>
      <c r="H18" s="13" t="n">
        <v>586</v>
      </c>
      <c r="I18" s="13" t="n">
        <f aca="false">H18-G18</f>
        <v>586</v>
      </c>
      <c r="K18" s="13" t="n">
        <v>165</v>
      </c>
      <c r="L18" s="13" t="n">
        <f aca="false">551+15</f>
        <v>566</v>
      </c>
      <c r="M18" s="13" t="n">
        <f aca="false">L18-K18</f>
        <v>401</v>
      </c>
      <c r="O18" s="13" t="n">
        <f aca="false">ROUND((((C18*30)+(G18*30)+(K18*30))/90),0)</f>
        <v>55</v>
      </c>
      <c r="P18" s="13" t="n">
        <f aca="false">ROUND((((D18*30)+(H18*30)+(L18*30))/90),0)</f>
        <v>590</v>
      </c>
      <c r="Q18" s="13" t="n">
        <f aca="false">P18-O18</f>
        <v>535</v>
      </c>
      <c r="S18" s="13" t="n">
        <v>182</v>
      </c>
      <c r="T18" s="13" t="n">
        <f aca="false">576+15</f>
        <v>591</v>
      </c>
      <c r="U18" s="13" t="n">
        <f aca="false">T18-S18</f>
        <v>409</v>
      </c>
      <c r="W18" s="13" t="n">
        <v>358</v>
      </c>
      <c r="X18" s="13" t="n">
        <f aca="false">656+23</f>
        <v>679</v>
      </c>
      <c r="Y18" s="13" t="n">
        <f aca="false">X18-W18</f>
        <v>321</v>
      </c>
      <c r="AA18" s="13" t="n">
        <v>486</v>
      </c>
      <c r="AB18" s="13" t="n">
        <f aca="false">797+28</f>
        <v>825</v>
      </c>
      <c r="AC18" s="13" t="n">
        <f aca="false">AB18-AA18</f>
        <v>339</v>
      </c>
      <c r="AE18" s="13" t="n">
        <f aca="false">((S18*30)+(W18*30)+(AA18*30))/90</f>
        <v>342</v>
      </c>
      <c r="AF18" s="13" t="n">
        <f aca="false">((T18*30)+(X18*30)+(AB18*30))/90</f>
        <v>698.333333333333</v>
      </c>
      <c r="AG18" s="13" t="n">
        <f aca="false">AF18-AE18</f>
        <v>356.333333333333</v>
      </c>
      <c r="AI18" s="13" t="n">
        <v>398</v>
      </c>
      <c r="AJ18" s="13" t="n">
        <f aca="false">775+27</f>
        <v>802</v>
      </c>
      <c r="AK18" s="13" t="n">
        <f aca="false">AJ18-AI18</f>
        <v>404</v>
      </c>
      <c r="AM18" s="13" t="n">
        <v>407</v>
      </c>
      <c r="AN18" s="13" t="n">
        <v>774</v>
      </c>
      <c r="AO18" s="13" t="n">
        <f aca="false">AN18-AM18</f>
        <v>367</v>
      </c>
      <c r="AQ18" s="13" t="n">
        <v>481</v>
      </c>
      <c r="AR18" s="13" t="n">
        <v>600</v>
      </c>
      <c r="AS18" s="13" t="n">
        <f aca="false">AR18-AQ18</f>
        <v>119</v>
      </c>
      <c r="AU18" s="13" t="n">
        <f aca="false">((AI18*30)+(AM18*30)+(AQ18*30))/90</f>
        <v>428.666666666667</v>
      </c>
      <c r="AV18" s="13" t="n">
        <f aca="false">((AJ18*30)+(AN18*30)+(AR18*30))/90</f>
        <v>725.333333333333</v>
      </c>
      <c r="AW18" s="13" t="n">
        <f aca="false">AV18-AU18</f>
        <v>296.666666666667</v>
      </c>
      <c r="AY18" s="13" t="n">
        <v>494</v>
      </c>
      <c r="AZ18" s="13" t="n">
        <v>0</v>
      </c>
      <c r="BA18" s="13" t="n">
        <f aca="false">AZ18-AY18</f>
        <v>-494</v>
      </c>
      <c r="BC18" s="13" t="n">
        <v>714</v>
      </c>
      <c r="BD18" s="13" t="n">
        <v>0</v>
      </c>
      <c r="BE18" s="13" t="n">
        <f aca="false">BD18-BC18</f>
        <v>-714</v>
      </c>
      <c r="BG18" s="13" t="n">
        <v>658</v>
      </c>
      <c r="BH18" s="13" t="n">
        <v>0</v>
      </c>
      <c r="BI18" s="13" t="n">
        <f aca="false">BH18-BG18</f>
        <v>-658</v>
      </c>
      <c r="BK18" s="13" t="n">
        <f aca="false">((AY18*30)+(BC18*30)+(BG18*30))/90</f>
        <v>622</v>
      </c>
      <c r="BL18" s="13" t="n">
        <f aca="false">((AZ18*30)+(BD18*30)+(BH18*30))/90</f>
        <v>0</v>
      </c>
      <c r="BM18" s="13" t="n">
        <f aca="false">BL18-BK18</f>
        <v>-622</v>
      </c>
      <c r="BO18" s="13" t="n">
        <f aca="false">ROUND((((C18*30)+(G18*30)+(K18*30)+(S18*30)+(W18*30)+(AA18*30)+(AI18*30)+(AM18*30)+(AQ18*30))/270),0)</f>
        <v>275</v>
      </c>
      <c r="BP18" s="13" t="n">
        <f aca="false">ROUND((((D18*30)+(H18*30)+(L18*30)+(T18*30)+(X18*30)+(AB18*30)+(AJ18*30)+(AN18*30)+(AR18*30))/270),0)</f>
        <v>671</v>
      </c>
      <c r="BQ18" s="13" t="n">
        <f aca="false">BP18-BO18</f>
        <v>396</v>
      </c>
      <c r="BR18" s="4"/>
    </row>
    <row r="19" customFormat="false" ht="12.75" hidden="false" customHeight="false" outlineLevel="0" collapsed="false">
      <c r="C19" s="13"/>
      <c r="D19" s="13"/>
      <c r="E19" s="13"/>
      <c r="F19" s="4"/>
      <c r="G19" s="13"/>
      <c r="H19" s="13"/>
      <c r="I19" s="13"/>
      <c r="K19" s="13"/>
      <c r="L19" s="13"/>
      <c r="M19" s="13"/>
      <c r="O19" s="13"/>
      <c r="P19" s="13"/>
      <c r="Q19" s="13"/>
      <c r="S19" s="13"/>
      <c r="T19" s="13"/>
      <c r="U19" s="13"/>
      <c r="W19" s="13"/>
      <c r="X19" s="13"/>
      <c r="Y19" s="13"/>
      <c r="AA19" s="13"/>
      <c r="AB19" s="13"/>
      <c r="AC19" s="13"/>
      <c r="AE19" s="13"/>
      <c r="AF19" s="13"/>
      <c r="AG19" s="13"/>
      <c r="AI19" s="13"/>
      <c r="AJ19" s="13"/>
      <c r="AK19" s="13"/>
      <c r="AM19" s="13"/>
      <c r="AN19" s="13"/>
      <c r="AO19" s="13"/>
      <c r="AQ19" s="13"/>
      <c r="AR19" s="13"/>
      <c r="AS19" s="13"/>
      <c r="AU19" s="13"/>
      <c r="AV19" s="13"/>
      <c r="AW19" s="13"/>
      <c r="AY19" s="13"/>
      <c r="AZ19" s="13"/>
      <c r="BA19" s="13"/>
      <c r="BC19" s="13"/>
      <c r="BD19" s="13"/>
      <c r="BE19" s="13"/>
      <c r="BG19" s="13"/>
      <c r="BH19" s="13"/>
      <c r="BI19" s="13"/>
      <c r="BK19" s="13"/>
      <c r="BL19" s="13"/>
      <c r="BM19" s="13"/>
      <c r="BO19" s="13"/>
      <c r="BP19" s="13"/>
      <c r="BQ19" s="13"/>
      <c r="BR19" s="4"/>
    </row>
    <row r="20" customFormat="false" ht="12.75" hidden="false" customHeight="false" outlineLevel="0" collapsed="false">
      <c r="A20" s="5" t="s">
        <v>28</v>
      </c>
      <c r="C20" s="13"/>
      <c r="D20" s="13"/>
      <c r="E20" s="13"/>
      <c r="F20" s="4"/>
      <c r="G20" s="13"/>
      <c r="H20" s="13"/>
      <c r="I20" s="13"/>
      <c r="K20" s="13"/>
      <c r="L20" s="13"/>
      <c r="M20" s="13"/>
      <c r="O20" s="13"/>
      <c r="P20" s="13"/>
      <c r="Q20" s="13"/>
      <c r="S20" s="13"/>
      <c r="T20" s="13"/>
      <c r="U20" s="13"/>
      <c r="W20" s="13"/>
      <c r="X20" s="13"/>
      <c r="Y20" s="13"/>
      <c r="AA20" s="13"/>
      <c r="AB20" s="13"/>
      <c r="AC20" s="13"/>
      <c r="AE20" s="13"/>
      <c r="AF20" s="13"/>
      <c r="AG20" s="13"/>
      <c r="AI20" s="13"/>
      <c r="AJ20" s="13"/>
      <c r="AK20" s="13"/>
      <c r="AM20" s="13"/>
      <c r="AN20" s="13"/>
      <c r="AO20" s="13"/>
      <c r="AQ20" s="13"/>
      <c r="AR20" s="13"/>
      <c r="AS20" s="13"/>
      <c r="AU20" s="13"/>
      <c r="AV20" s="13"/>
      <c r="AW20" s="13"/>
      <c r="AY20" s="13"/>
      <c r="AZ20" s="13"/>
      <c r="BA20" s="13"/>
      <c r="BC20" s="13"/>
      <c r="BD20" s="13"/>
      <c r="BE20" s="13"/>
      <c r="BG20" s="13"/>
      <c r="BH20" s="13"/>
      <c r="BI20" s="13"/>
      <c r="BK20" s="13"/>
      <c r="BL20" s="13"/>
      <c r="BM20" s="13"/>
      <c r="BO20" s="13"/>
      <c r="BP20" s="13"/>
      <c r="BQ20" s="13"/>
      <c r="BR20" s="4"/>
    </row>
    <row r="21" customFormat="false" ht="12.75" hidden="false" customHeight="false" outlineLevel="0" collapsed="false">
      <c r="A21" s="14" t="s">
        <v>29</v>
      </c>
      <c r="C21" s="13" t="n">
        <v>0</v>
      </c>
      <c r="D21" s="13" t="n">
        <v>0</v>
      </c>
      <c r="E21" s="13" t="n">
        <f aca="false">D21-C21</f>
        <v>0</v>
      </c>
      <c r="F21" s="4"/>
      <c r="G21" s="13" t="n">
        <v>0</v>
      </c>
      <c r="H21" s="13" t="n">
        <v>0</v>
      </c>
      <c r="I21" s="13" t="n">
        <f aca="false">H21-G21</f>
        <v>0</v>
      </c>
      <c r="K21" s="13" t="n">
        <v>0</v>
      </c>
      <c r="L21" s="13" t="n">
        <v>0</v>
      </c>
      <c r="M21" s="13" t="n">
        <f aca="false">L21-K21</f>
        <v>0</v>
      </c>
      <c r="O21" s="13" t="n">
        <f aca="false">ROUND((((C21*30)+(G21*30)+(K21*30))/90),0)</f>
        <v>0</v>
      </c>
      <c r="P21" s="13" t="n">
        <f aca="false">ROUND((((D21*30)+(H21*30)+(L21*30))/90),0)</f>
        <v>0</v>
      </c>
      <c r="Q21" s="13" t="n">
        <f aca="false">P21-O21</f>
        <v>0</v>
      </c>
      <c r="S21" s="13" t="n">
        <v>0</v>
      </c>
      <c r="T21" s="13" t="n">
        <v>0</v>
      </c>
      <c r="U21" s="13" t="n">
        <f aca="false">T21-S21</f>
        <v>0</v>
      </c>
      <c r="W21" s="13" t="n">
        <v>0</v>
      </c>
      <c r="X21" s="13" t="n">
        <v>0</v>
      </c>
      <c r="Y21" s="13" t="n">
        <f aca="false">X21-W21</f>
        <v>0</v>
      </c>
      <c r="AA21" s="13" t="n">
        <v>0</v>
      </c>
      <c r="AB21" s="13" t="n">
        <v>0</v>
      </c>
      <c r="AC21" s="13" t="n">
        <f aca="false">AB21-AA21</f>
        <v>0</v>
      </c>
      <c r="AE21" s="13" t="n">
        <f aca="false">((S21*30)+(W21*30)+(AA21*30))/90</f>
        <v>0</v>
      </c>
      <c r="AF21" s="13" t="n">
        <f aca="false">((T21*30)+(X21*30)+(AB21*30))/90</f>
        <v>0</v>
      </c>
      <c r="AG21" s="13" t="n">
        <f aca="false">AF21-AE21</f>
        <v>0</v>
      </c>
      <c r="AI21" s="13" t="n">
        <v>0</v>
      </c>
      <c r="AJ21" s="13" t="n">
        <v>0</v>
      </c>
      <c r="AK21" s="13" t="n">
        <f aca="false">AJ21-AI21</f>
        <v>0</v>
      </c>
      <c r="AM21" s="13" t="n">
        <v>0</v>
      </c>
      <c r="AN21" s="13" t="n">
        <v>0</v>
      </c>
      <c r="AO21" s="13" t="n">
        <f aca="false">AN21-AM21</f>
        <v>0</v>
      </c>
      <c r="AQ21" s="13" t="n">
        <v>0</v>
      </c>
      <c r="AR21" s="13" t="n">
        <v>0</v>
      </c>
      <c r="AS21" s="13" t="n">
        <f aca="false">AR21-AQ21</f>
        <v>0</v>
      </c>
      <c r="AU21" s="13" t="n">
        <f aca="false">((AI21*30)+(AM21*30)+(AQ21*30))/90</f>
        <v>0</v>
      </c>
      <c r="AV21" s="13" t="n">
        <f aca="false">((AJ21*30)+(AN21*30)+(AR21*30))/90</f>
        <v>0</v>
      </c>
      <c r="AW21" s="13" t="n">
        <f aca="false">AV21-AU21</f>
        <v>0</v>
      </c>
      <c r="AY21" s="13" t="n">
        <v>0</v>
      </c>
      <c r="AZ21" s="13" t="n">
        <v>0</v>
      </c>
      <c r="BA21" s="13" t="n">
        <f aca="false">AZ21-AY21</f>
        <v>0</v>
      </c>
      <c r="BC21" s="13" t="n">
        <v>0</v>
      </c>
      <c r="BD21" s="13" t="n">
        <v>0</v>
      </c>
      <c r="BE21" s="13" t="n">
        <f aca="false">BD21-BC21</f>
        <v>0</v>
      </c>
      <c r="BG21" s="13" t="n">
        <v>0</v>
      </c>
      <c r="BH21" s="13" t="n">
        <v>0</v>
      </c>
      <c r="BI21" s="13" t="n">
        <f aca="false">BH21-BG21</f>
        <v>0</v>
      </c>
      <c r="BK21" s="13" t="n">
        <f aca="false">((AY21*30)+(BC21*30)+(BG21*30))/90</f>
        <v>0</v>
      </c>
      <c r="BL21" s="13" t="n">
        <f aca="false">((AZ21*30)+(BD21*30)+(BH21*30))/90</f>
        <v>0</v>
      </c>
      <c r="BM21" s="13" t="n">
        <f aca="false">BL21-BK21</f>
        <v>0</v>
      </c>
      <c r="BO21" s="13" t="n">
        <f aca="false">ROUND((((C21*30)+(G21*30)+(K21*30)+(S21*30)+(W21*30)+(AA21*30)+(AI21*30)+(AM21*30)+(AQ21*30))/270),0)</f>
        <v>0</v>
      </c>
      <c r="BP21" s="13" t="n">
        <f aca="false">ROUND((((D21*30)+(H21*30)+(L21*30)+(T21*30)+(X21*30)+(AB21*30)+(AJ21*30)+(AN21*30)+(AR21*30))/270),0)</f>
        <v>0</v>
      </c>
      <c r="BQ21" s="13" t="n">
        <f aca="false">BP21-BO21</f>
        <v>0</v>
      </c>
      <c r="BR21" s="4" t="e">
        <f aca="false">BQ21/BP21</f>
        <v>#DIV/0!</v>
      </c>
    </row>
    <row r="22" customFormat="false" ht="12.75" hidden="false" customHeight="false" outlineLevel="0" collapsed="false">
      <c r="A22" s="14" t="s">
        <v>30</v>
      </c>
      <c r="C22" s="13" t="n">
        <v>0</v>
      </c>
      <c r="D22" s="13" t="n">
        <v>40</v>
      </c>
      <c r="E22" s="13" t="n">
        <f aca="false">D22-C22</f>
        <v>40</v>
      </c>
      <c r="F22" s="4"/>
      <c r="G22" s="13" t="n">
        <v>0</v>
      </c>
      <c r="H22" s="13" t="n">
        <v>42</v>
      </c>
      <c r="I22" s="13" t="n">
        <f aca="false">H22-G22</f>
        <v>42</v>
      </c>
      <c r="K22" s="13" t="n">
        <v>17</v>
      </c>
      <c r="L22" s="13" t="n">
        <v>68</v>
      </c>
      <c r="M22" s="13" t="n">
        <f aca="false">L22-K22</f>
        <v>51</v>
      </c>
      <c r="O22" s="13" t="n">
        <f aca="false">ROUND((((C22*30)+(G22*30)+(K22*30))/90),0)</f>
        <v>6</v>
      </c>
      <c r="P22" s="13" t="n">
        <f aca="false">ROUND((((D22*30)+(H22*30)+(L22*30))/90),0)</f>
        <v>50</v>
      </c>
      <c r="Q22" s="13" t="n">
        <f aca="false">P22-O22</f>
        <v>44</v>
      </c>
      <c r="S22" s="13" t="n">
        <v>15</v>
      </c>
      <c r="T22" s="13" t="n">
        <v>76</v>
      </c>
      <c r="U22" s="13" t="n">
        <f aca="false">T22-S22</f>
        <v>61</v>
      </c>
      <c r="W22" s="13" t="n">
        <v>15</v>
      </c>
      <c r="X22" s="13" t="n">
        <v>79</v>
      </c>
      <c r="Y22" s="13" t="n">
        <f aca="false">X22-W22</f>
        <v>64</v>
      </c>
      <c r="AA22" s="13" t="n">
        <v>12</v>
      </c>
      <c r="AB22" s="13" t="n">
        <v>123</v>
      </c>
      <c r="AC22" s="13" t="n">
        <f aca="false">AB22-AA22</f>
        <v>111</v>
      </c>
      <c r="AE22" s="13" t="n">
        <f aca="false">((S22*30)+(W22*30)+(AA22*30))/90</f>
        <v>14</v>
      </c>
      <c r="AF22" s="13" t="n">
        <f aca="false">((T22*30)+(X22*30)+(AB22*30))/90</f>
        <v>92.6666666666667</v>
      </c>
      <c r="AG22" s="13" t="n">
        <f aca="false">AF22-AE22+0.25</f>
        <v>78.9166666666667</v>
      </c>
      <c r="AI22" s="13" t="n">
        <v>24</v>
      </c>
      <c r="AJ22" s="13" t="n">
        <v>106</v>
      </c>
      <c r="AK22" s="13" t="n">
        <f aca="false">AJ22-AI22</f>
        <v>82</v>
      </c>
      <c r="AM22" s="13" t="n">
        <v>24</v>
      </c>
      <c r="AN22" s="13" t="n">
        <v>167</v>
      </c>
      <c r="AO22" s="13" t="n">
        <f aca="false">AN22-AM22</f>
        <v>143</v>
      </c>
      <c r="AQ22" s="13" t="n">
        <v>23</v>
      </c>
      <c r="AR22" s="13" t="n">
        <v>123</v>
      </c>
      <c r="AS22" s="13" t="n">
        <f aca="false">AR22-AQ22</f>
        <v>100</v>
      </c>
      <c r="AU22" s="13" t="n">
        <f aca="false">((AI22*30)+(AM22*30)+(AQ22*30))/90</f>
        <v>23.6666666666667</v>
      </c>
      <c r="AV22" s="13" t="n">
        <f aca="false">((AJ22*30)+(AN22*30)+(AR22*30))/90</f>
        <v>132</v>
      </c>
      <c r="AW22" s="13" t="n">
        <f aca="false">AV22-AU22</f>
        <v>108.333333333333</v>
      </c>
      <c r="AY22" s="13" t="n">
        <v>39</v>
      </c>
      <c r="AZ22" s="13" t="n">
        <v>0</v>
      </c>
      <c r="BA22" s="13" t="n">
        <f aca="false">AZ22-AY22</f>
        <v>-39</v>
      </c>
      <c r="BC22" s="13" t="n">
        <v>19</v>
      </c>
      <c r="BD22" s="13" t="n">
        <v>0</v>
      </c>
      <c r="BE22" s="13" t="n">
        <f aca="false">BD22-BC22</f>
        <v>-19</v>
      </c>
      <c r="BG22" s="13" t="n">
        <v>23</v>
      </c>
      <c r="BH22" s="13" t="n">
        <v>0</v>
      </c>
      <c r="BI22" s="13" t="n">
        <f aca="false">BH22-BG22</f>
        <v>-23</v>
      </c>
      <c r="BK22" s="13" t="n">
        <f aca="false">((AY22*30)+(BC22*30)+(BG22*30))/90</f>
        <v>27</v>
      </c>
      <c r="BL22" s="13" t="n">
        <f aca="false">((AZ22*30)+(BD22*30)+(BH22*30))/90</f>
        <v>0</v>
      </c>
      <c r="BM22" s="13" t="n">
        <f aca="false">BL22-BK22</f>
        <v>-27</v>
      </c>
      <c r="BO22" s="13" t="n">
        <f aca="false">ROUND((((C22*30)+(G22*30)+(K22*30)+(S22*30)+(W22*30)+(AA22*30)+(AI22*30)+(AM22*30)+(AQ22*30))/270),0)</f>
        <v>14</v>
      </c>
      <c r="BP22" s="13" t="n">
        <f aca="false">ROUND((((D22*30)+(H22*30)+(L22*30)+(T22*30)+(X22*30)+(AB22*30)+(AJ22*30)+(AN22*30)+(AR22*30))/270),0)</f>
        <v>92</v>
      </c>
      <c r="BQ22" s="13" t="n">
        <f aca="false">BP22-BO22</f>
        <v>78</v>
      </c>
      <c r="BR22" s="4" t="n">
        <f aca="false">BQ22/BP22</f>
        <v>0.847826086956522</v>
      </c>
    </row>
    <row r="23" customFormat="false" ht="12.75" hidden="false" customHeight="false" outlineLevel="0" collapsed="false">
      <c r="A23" s="14" t="s">
        <v>31</v>
      </c>
      <c r="C23" s="13" t="n">
        <v>0</v>
      </c>
      <c r="D23" s="13" t="n">
        <v>71</v>
      </c>
      <c r="E23" s="13" t="n">
        <f aca="false">D23-C23</f>
        <v>71</v>
      </c>
      <c r="F23" s="4"/>
      <c r="G23" s="13" t="n">
        <v>0</v>
      </c>
      <c r="H23" s="13" t="n">
        <v>127</v>
      </c>
      <c r="I23" s="13" t="n">
        <f aca="false">H23-G23</f>
        <v>127</v>
      </c>
      <c r="K23" s="13" t="n">
        <v>24</v>
      </c>
      <c r="L23" s="13" t="n">
        <v>99</v>
      </c>
      <c r="M23" s="13" t="n">
        <f aca="false">L23-K23</f>
        <v>75</v>
      </c>
      <c r="O23" s="13" t="n">
        <f aca="false">ROUND((((C23*30)+(G23*30)+(K23*30))/90),0)</f>
        <v>8</v>
      </c>
      <c r="P23" s="13" t="n">
        <f aca="false">ROUND((((D23*30)+(H23*30)+(L23*30))/90),0)</f>
        <v>99</v>
      </c>
      <c r="Q23" s="13" t="n">
        <f aca="false">P23-O23</f>
        <v>91</v>
      </c>
      <c r="S23" s="13" t="n">
        <v>29</v>
      </c>
      <c r="T23" s="13" t="n">
        <v>106</v>
      </c>
      <c r="U23" s="13" t="n">
        <f aca="false">T23-S23</f>
        <v>77</v>
      </c>
      <c r="W23" s="13" t="n">
        <v>27</v>
      </c>
      <c r="X23" s="13" t="n">
        <v>114</v>
      </c>
      <c r="Y23" s="13" t="n">
        <f aca="false">X23-W23</f>
        <v>87</v>
      </c>
      <c r="AA23" s="13" t="n">
        <v>21</v>
      </c>
      <c r="AB23" s="13" t="n">
        <v>213</v>
      </c>
      <c r="AC23" s="13" t="n">
        <f aca="false">AB23-AA23</f>
        <v>192</v>
      </c>
      <c r="AE23" s="13" t="n">
        <f aca="false">((S23*30)+(W23*30)+(AA23*30))/90</f>
        <v>25.6666666666667</v>
      </c>
      <c r="AF23" s="13" t="n">
        <f aca="false">((T23*30)+(X23*30)+(AB23*30))/90</f>
        <v>144.333333333333</v>
      </c>
      <c r="AG23" s="13" t="n">
        <f aca="false">AF23-AE23-0.2</f>
        <v>118.466666666667</v>
      </c>
      <c r="AI23" s="13" t="n">
        <v>40</v>
      </c>
      <c r="AJ23" s="13" t="n">
        <v>195</v>
      </c>
      <c r="AK23" s="13" t="n">
        <f aca="false">AJ23-AI23</f>
        <v>155</v>
      </c>
      <c r="AM23" s="13" t="n">
        <v>49</v>
      </c>
      <c r="AN23" s="13" t="n">
        <v>192</v>
      </c>
      <c r="AO23" s="13" t="n">
        <f aca="false">AN23-AM23</f>
        <v>143</v>
      </c>
      <c r="AQ23" s="13" t="n">
        <v>49</v>
      </c>
      <c r="AR23" s="13" t="n">
        <v>161</v>
      </c>
      <c r="AS23" s="13" t="n">
        <f aca="false">AR23-AQ23</f>
        <v>112</v>
      </c>
      <c r="AU23" s="13" t="n">
        <f aca="false">((AI23*30)+(AM23*30)+(AQ23*30))/90</f>
        <v>46</v>
      </c>
      <c r="AV23" s="13" t="n">
        <f aca="false">((AJ23*30)+(AN23*30)+(AR23*30))/90</f>
        <v>182.666666666667</v>
      </c>
      <c r="AW23" s="13" t="n">
        <f aca="false">AV23-AU23</f>
        <v>136.666666666667</v>
      </c>
      <c r="AY23" s="13" t="n">
        <v>79</v>
      </c>
      <c r="AZ23" s="13" t="n">
        <v>0</v>
      </c>
      <c r="BA23" s="13" t="n">
        <f aca="false">AZ23-AY23</f>
        <v>-79</v>
      </c>
      <c r="BC23" s="13" t="n">
        <v>77</v>
      </c>
      <c r="BD23" s="13" t="n">
        <v>0</v>
      </c>
      <c r="BE23" s="13" t="n">
        <f aca="false">BD23-BC23</f>
        <v>-77</v>
      </c>
      <c r="BG23" s="13" t="n">
        <v>45</v>
      </c>
      <c r="BH23" s="13" t="n">
        <v>0</v>
      </c>
      <c r="BI23" s="13" t="n">
        <f aca="false">BH23-BG23</f>
        <v>-45</v>
      </c>
      <c r="BK23" s="13" t="n">
        <f aca="false">((AY23*30)+(BC23*30)+(BG23*30))/90</f>
        <v>67</v>
      </c>
      <c r="BL23" s="13" t="n">
        <f aca="false">((AZ23*30)+(BD23*30)+(BH23*30))/90</f>
        <v>0</v>
      </c>
      <c r="BM23" s="13" t="n">
        <f aca="false">BL23-BK23</f>
        <v>-67</v>
      </c>
      <c r="BO23" s="13" t="n">
        <f aca="false">ROUND((((C23*30)+(G23*30)+(K23*30)+(S23*30)+(W23*30)+(AA23*30)+(AI23*30)+(AM23*30)+(AQ23*30))/270),0)</f>
        <v>27</v>
      </c>
      <c r="BP23" s="13" t="n">
        <f aca="false">ROUND((((D23*30)+(H23*30)+(L23*30)+(T23*30)+(X23*30)+(AB23*30)+(AJ23*30)+(AN23*30)+(AR23*30))/270),0)</f>
        <v>142</v>
      </c>
      <c r="BQ23" s="13" t="n">
        <f aca="false">BP23-BO23</f>
        <v>115</v>
      </c>
      <c r="BR23" s="4" t="n">
        <f aca="false">BQ23/BP23</f>
        <v>0.809859154929578</v>
      </c>
    </row>
    <row r="24" customFormat="false" ht="12.75" hidden="false" customHeight="false" outlineLevel="0" collapsed="false">
      <c r="A24" s="14" t="s">
        <v>32</v>
      </c>
      <c r="C24" s="13" t="n">
        <v>0</v>
      </c>
      <c r="D24" s="13" t="n">
        <v>139</v>
      </c>
      <c r="E24" s="13" t="n">
        <f aca="false">D24-C24</f>
        <v>139</v>
      </c>
      <c r="F24" s="4"/>
      <c r="G24" s="13" t="n">
        <v>0</v>
      </c>
      <c r="H24" s="13" t="n">
        <v>153</v>
      </c>
      <c r="I24" s="13" t="n">
        <f aca="false">H24-G24</f>
        <v>153</v>
      </c>
      <c r="K24" s="13" t="n">
        <v>26</v>
      </c>
      <c r="L24" s="13" t="n">
        <v>147</v>
      </c>
      <c r="M24" s="13" t="n">
        <f aca="false">L24-K24</f>
        <v>121</v>
      </c>
      <c r="O24" s="13" t="n">
        <f aca="false">ROUND((((C24*30)+(G24*30)+(K24*30))/90),0)</f>
        <v>9</v>
      </c>
      <c r="P24" s="13" t="n">
        <f aca="false">ROUND((((D24*30)+(H24*30)+(L24*30))/90),0)</f>
        <v>146</v>
      </c>
      <c r="Q24" s="13" t="n">
        <f aca="false">P24-O24</f>
        <v>137</v>
      </c>
      <c r="S24" s="13" t="n">
        <v>18</v>
      </c>
      <c r="T24" s="13" t="n">
        <v>207</v>
      </c>
      <c r="U24" s="13" t="n">
        <f aca="false">T24-S24</f>
        <v>189</v>
      </c>
      <c r="W24" s="13" t="n">
        <v>16</v>
      </c>
      <c r="X24" s="13" t="n">
        <v>191</v>
      </c>
      <c r="Y24" s="13" t="n">
        <f aca="false">X24-W24</f>
        <v>175</v>
      </c>
      <c r="AA24" s="13" t="n">
        <v>16</v>
      </c>
      <c r="AB24" s="13" t="n">
        <v>326</v>
      </c>
      <c r="AC24" s="13" t="n">
        <f aca="false">AB24-AA24</f>
        <v>310</v>
      </c>
      <c r="AE24" s="13" t="n">
        <f aca="false">((S24*30)+(W24*30)+(AA24*30))/90</f>
        <v>16.6666666666667</v>
      </c>
      <c r="AF24" s="13" t="n">
        <f aca="false">((T24*30)+(X24*30)+(AB24*30))/90</f>
        <v>241.333333333333</v>
      </c>
      <c r="AG24" s="13" t="n">
        <f aca="false">AF24-AE24-0.2</f>
        <v>224.466666666667</v>
      </c>
      <c r="AI24" s="13" t="n">
        <v>26</v>
      </c>
      <c r="AJ24" s="13" t="n">
        <v>336</v>
      </c>
      <c r="AK24" s="13" t="n">
        <f aca="false">AJ24-AI24</f>
        <v>310</v>
      </c>
      <c r="AM24" s="13" t="n">
        <v>40</v>
      </c>
      <c r="AN24" s="13" t="n">
        <v>310</v>
      </c>
      <c r="AO24" s="13" t="n">
        <f aca="false">AN24-AM24</f>
        <v>270</v>
      </c>
      <c r="AQ24" s="13" t="n">
        <v>70</v>
      </c>
      <c r="AR24" s="13" t="n">
        <v>333</v>
      </c>
      <c r="AS24" s="13" t="n">
        <f aca="false">AR24-AQ24</f>
        <v>263</v>
      </c>
      <c r="AU24" s="13" t="n">
        <f aca="false">((AI24*30)+(AM24*30)+(AQ24*30))/90</f>
        <v>45.3333333333333</v>
      </c>
      <c r="AV24" s="13" t="n">
        <f aca="false">((AJ24*30)+(AN24*30)+(AR24*30))/90</f>
        <v>326.333333333333</v>
      </c>
      <c r="AW24" s="13" t="n">
        <f aca="false">AV24-AU24</f>
        <v>281</v>
      </c>
      <c r="AY24" s="13" t="n">
        <v>69</v>
      </c>
      <c r="AZ24" s="13" t="n">
        <v>0</v>
      </c>
      <c r="BA24" s="13" t="n">
        <f aca="false">AZ24-AY24</f>
        <v>-69</v>
      </c>
      <c r="BC24" s="13" t="n">
        <v>71</v>
      </c>
      <c r="BD24" s="13" t="n">
        <v>0</v>
      </c>
      <c r="BE24" s="13" t="n">
        <f aca="false">BD24-BC24</f>
        <v>-71</v>
      </c>
      <c r="BG24" s="13" t="n">
        <v>59</v>
      </c>
      <c r="BH24" s="13" t="n">
        <v>0</v>
      </c>
      <c r="BI24" s="13" t="n">
        <f aca="false">BH24-BG24</f>
        <v>-59</v>
      </c>
      <c r="BK24" s="13" t="n">
        <f aca="false">((AY24*30)+(BC24*30)+(BG24*30))/90</f>
        <v>66.3333333333333</v>
      </c>
      <c r="BL24" s="13" t="n">
        <f aca="false">((AZ24*30)+(BD24*30)+(BH24*30))/90</f>
        <v>0</v>
      </c>
      <c r="BM24" s="13" t="n">
        <f aca="false">BL24-BK24</f>
        <v>-66.3333333333333</v>
      </c>
      <c r="BO24" s="13" t="n">
        <f aca="false">ROUND((((C24*30)+(G24*30)+(K24*30)+(S24*30)+(W24*30)+(AA24*30)+(AI24*30)+(AM24*30)+(AQ24*30))/270),0)</f>
        <v>24</v>
      </c>
      <c r="BP24" s="13" t="n">
        <f aca="false">ROUND((((D24*30)+(H24*30)+(L24*30)+(T24*30)+(X24*30)+(AB24*30)+(AJ24*30)+(AN24*30)+(AR24*30))/270),0)</f>
        <v>238</v>
      </c>
      <c r="BQ24" s="13" t="n">
        <f aca="false">BP24-BO24</f>
        <v>214</v>
      </c>
      <c r="BR24" s="4" t="n">
        <f aca="false">BQ24/BP24</f>
        <v>0.899159663865546</v>
      </c>
    </row>
    <row r="25" customFormat="false" ht="12.75" hidden="false" customHeight="false" outlineLevel="0" collapsed="false">
      <c r="A25" s="14"/>
      <c r="C25" s="13"/>
      <c r="D25" s="13"/>
      <c r="E25" s="13"/>
      <c r="F25" s="4"/>
      <c r="G25" s="13"/>
      <c r="H25" s="13"/>
      <c r="I25" s="13"/>
      <c r="K25" s="13"/>
      <c r="L25" s="13"/>
      <c r="M25" s="13"/>
      <c r="O25" s="13"/>
      <c r="P25" s="13"/>
      <c r="Q25" s="13"/>
      <c r="S25" s="13"/>
      <c r="T25" s="13"/>
      <c r="U25" s="13"/>
      <c r="W25" s="13"/>
      <c r="X25" s="13"/>
      <c r="Y25" s="13"/>
      <c r="AA25" s="13"/>
      <c r="AB25" s="13"/>
      <c r="AC25" s="13"/>
      <c r="AE25" s="13"/>
      <c r="AF25" s="13"/>
      <c r="AG25" s="13"/>
      <c r="AI25" s="13"/>
      <c r="AJ25" s="13"/>
      <c r="AK25" s="13"/>
      <c r="AM25" s="13"/>
      <c r="AN25" s="13"/>
      <c r="AO25" s="13"/>
      <c r="AQ25" s="13"/>
      <c r="AR25" s="13"/>
      <c r="AS25" s="13"/>
      <c r="AU25" s="13"/>
      <c r="AV25" s="13"/>
      <c r="AW25" s="13"/>
      <c r="AY25" s="13"/>
      <c r="AZ25" s="13"/>
      <c r="BA25" s="13"/>
      <c r="BC25" s="13"/>
      <c r="BD25" s="13"/>
      <c r="BE25" s="13"/>
      <c r="BG25" s="13"/>
      <c r="BH25" s="13"/>
      <c r="BI25" s="13"/>
      <c r="BK25" s="13"/>
      <c r="BL25" s="13"/>
      <c r="BM25" s="13"/>
      <c r="BO25" s="13"/>
      <c r="BP25" s="13"/>
      <c r="BQ25" s="13"/>
      <c r="BR25" s="4"/>
    </row>
    <row r="26" customFormat="false" ht="12.75" hidden="false" customHeight="false" outlineLevel="0" collapsed="false">
      <c r="A26" s="5" t="s">
        <v>33</v>
      </c>
      <c r="C26" s="13"/>
      <c r="D26" s="13"/>
      <c r="E26" s="13"/>
      <c r="F26" s="4"/>
      <c r="G26" s="13"/>
      <c r="H26" s="13"/>
      <c r="I26" s="13"/>
      <c r="K26" s="13"/>
      <c r="L26" s="13"/>
      <c r="M26" s="13"/>
      <c r="O26" s="13"/>
      <c r="P26" s="13"/>
      <c r="Q26" s="13"/>
      <c r="S26" s="13"/>
      <c r="T26" s="13"/>
      <c r="U26" s="13"/>
      <c r="W26" s="13"/>
      <c r="X26" s="13"/>
      <c r="Y26" s="13"/>
      <c r="AA26" s="13"/>
      <c r="AB26" s="13"/>
      <c r="AC26" s="13"/>
      <c r="AE26" s="13"/>
      <c r="AF26" s="13"/>
      <c r="AG26" s="13"/>
      <c r="AI26" s="13"/>
      <c r="AJ26" s="13"/>
      <c r="AK26" s="13"/>
      <c r="AM26" s="13"/>
      <c r="AN26" s="13"/>
      <c r="AO26" s="13"/>
      <c r="AQ26" s="13"/>
      <c r="AR26" s="13"/>
      <c r="AS26" s="13"/>
      <c r="AU26" s="13"/>
      <c r="AV26" s="13"/>
      <c r="AW26" s="13"/>
      <c r="AY26" s="13"/>
      <c r="AZ26" s="13"/>
      <c r="BA26" s="13"/>
      <c r="BC26" s="13"/>
      <c r="BD26" s="13"/>
      <c r="BE26" s="13"/>
      <c r="BG26" s="13"/>
      <c r="BH26" s="13"/>
      <c r="BI26" s="13"/>
      <c r="BK26" s="13"/>
      <c r="BL26" s="13"/>
      <c r="BM26" s="13"/>
      <c r="BO26" s="13"/>
      <c r="BP26" s="13"/>
      <c r="BQ26" s="13"/>
      <c r="BR26" s="4"/>
    </row>
    <row r="27" customFormat="false" ht="12.75" hidden="false" customHeight="false" outlineLevel="0" collapsed="false">
      <c r="A27" s="0" t="s">
        <v>34</v>
      </c>
      <c r="C27" s="15" t="n">
        <v>0</v>
      </c>
      <c r="D27" s="15" t="n">
        <v>81</v>
      </c>
      <c r="E27" s="15" t="n">
        <f aca="false">D27-C27</f>
        <v>81</v>
      </c>
      <c r="F27" s="4"/>
      <c r="G27" s="15" t="n">
        <v>0</v>
      </c>
      <c r="H27" s="15" t="n">
        <v>90</v>
      </c>
      <c r="I27" s="15" t="n">
        <f aca="false">H27-G27</f>
        <v>90</v>
      </c>
      <c r="K27" s="15" t="n">
        <f aca="false">7+17+18</f>
        <v>42</v>
      </c>
      <c r="L27" s="15" t="n">
        <v>147</v>
      </c>
      <c r="M27" s="15" t="n">
        <f aca="false">L27-K27</f>
        <v>105</v>
      </c>
      <c r="O27" s="15" t="n">
        <f aca="false">ROUND((((C27*30)+(G27*30)+(K27*30))/90),0)</f>
        <v>14</v>
      </c>
      <c r="P27" s="15" t="n">
        <f aca="false">ROUND((((D27*30)+(H27*30)+(L27*30))/90),0)</f>
        <v>106</v>
      </c>
      <c r="Q27" s="15" t="n">
        <f aca="false">P27-O27</f>
        <v>92</v>
      </c>
      <c r="S27" s="15" t="n">
        <f aca="false">10+34+22</f>
        <v>66</v>
      </c>
      <c r="T27" s="15" t="n">
        <f aca="false">76+36+65</f>
        <v>177</v>
      </c>
      <c r="U27" s="15" t="n">
        <f aca="false">T27-S27</f>
        <v>111</v>
      </c>
      <c r="W27" s="15" t="n">
        <f aca="false">12+13+10</f>
        <v>35</v>
      </c>
      <c r="X27" s="15" t="n">
        <f aca="false">79+73+42</f>
        <v>194</v>
      </c>
      <c r="Y27" s="15" t="n">
        <f aca="false">X27-W27</f>
        <v>159</v>
      </c>
      <c r="AA27" s="15" t="n">
        <f aca="false">16+14+17</f>
        <v>47</v>
      </c>
      <c r="AB27" s="15" t="n">
        <f aca="false">123+108+72</f>
        <v>303</v>
      </c>
      <c r="AC27" s="15" t="n">
        <f aca="false">AB27-AA27</f>
        <v>256</v>
      </c>
      <c r="AE27" s="15" t="n">
        <f aca="false">((S27*30)+(W27*30)+(AA27*30))/90</f>
        <v>49.3333333333333</v>
      </c>
      <c r="AF27" s="15" t="n">
        <f aca="false">((T27*30)+(X27*30)+(AB27*30))/90</f>
        <v>224.666666666667</v>
      </c>
      <c r="AG27" s="15" t="n">
        <f aca="false">AF27-AE27+0.25</f>
        <v>175.583333333333</v>
      </c>
      <c r="AI27" s="15" t="n">
        <f aca="false">16+21+26</f>
        <v>63</v>
      </c>
      <c r="AJ27" s="15" t="n">
        <f aca="false">106+90+66</f>
        <v>262</v>
      </c>
      <c r="AK27" s="15" t="n">
        <f aca="false">AJ27-AI27</f>
        <v>199</v>
      </c>
      <c r="AM27" s="15" t="n">
        <f aca="false">20+23+33</f>
        <v>76</v>
      </c>
      <c r="AN27" s="15" t="n">
        <v>381</v>
      </c>
      <c r="AO27" s="15" t="n">
        <f aca="false">AN27-AM27</f>
        <v>305</v>
      </c>
      <c r="AQ27" s="15" t="n">
        <f aca="false">42+31+40</f>
        <v>113</v>
      </c>
      <c r="AR27" s="15" t="n">
        <v>500</v>
      </c>
      <c r="AS27" s="15" t="n">
        <f aca="false">AR27-AQ27</f>
        <v>387</v>
      </c>
      <c r="AU27" s="15" t="n">
        <f aca="false">((AI27*30)+(AM27*30)+(AQ27*30))/90</f>
        <v>84</v>
      </c>
      <c r="AV27" s="15" t="n">
        <f aca="false">((AJ27*30)+(AN27*30)+(AR27*30))/90</f>
        <v>381</v>
      </c>
      <c r="AW27" s="15" t="n">
        <f aca="false">AV27-AU27</f>
        <v>297</v>
      </c>
      <c r="AY27" s="13" t="n">
        <f aca="false">69+43+49</f>
        <v>161</v>
      </c>
      <c r="AZ27" s="13" t="n">
        <v>0</v>
      </c>
      <c r="BA27" s="13" t="n">
        <f aca="false">AZ27-AY27</f>
        <v>-161</v>
      </c>
      <c r="BC27" s="13" t="n">
        <f aca="false">90+36+61</f>
        <v>187</v>
      </c>
      <c r="BD27" s="13" t="n">
        <v>0</v>
      </c>
      <c r="BE27" s="13" t="n">
        <f aca="false">BD27-BC27</f>
        <v>-187</v>
      </c>
      <c r="BG27" s="13" t="n">
        <v>0</v>
      </c>
      <c r="BH27" s="13" t="n">
        <v>0</v>
      </c>
      <c r="BI27" s="13" t="n">
        <f aca="false">BH27-BG27</f>
        <v>0</v>
      </c>
      <c r="BK27" s="15" t="n">
        <f aca="false">((AY27*30)+(BC27*30)+(BG27*30))/90</f>
        <v>116</v>
      </c>
      <c r="BL27" s="15" t="n">
        <f aca="false">((AZ27*30)+(BD27*30)+(BH27*30))/90</f>
        <v>0</v>
      </c>
      <c r="BM27" s="15" t="n">
        <f aca="false">BL27-BK27</f>
        <v>-116</v>
      </c>
      <c r="BN27" s="16"/>
      <c r="BO27" s="15" t="n">
        <f aca="false">ROUND((((C27*30)+(G27*30)+(K27*30)+(S27*30)+(W27*30)+(AA27*30)+(AI27*30)+(AM27*30)+(AQ27*30))/270),0)</f>
        <v>49</v>
      </c>
      <c r="BP27" s="15" t="n">
        <f aca="false">ROUND((((D27*30)+(H27*30)+(L27*30)+(T27*30)+(X27*30)+(AB27*30)+(AJ27*30)+(AN27*30)+(AR27*30))/270),0)</f>
        <v>237</v>
      </c>
      <c r="BQ27" s="15" t="n">
        <f aca="false">BP27-BO27</f>
        <v>188</v>
      </c>
      <c r="BR27" s="4"/>
    </row>
    <row r="28" customFormat="false" ht="12.75" hidden="false" customHeight="false" outlineLevel="0" collapsed="false">
      <c r="A28" s="5"/>
      <c r="B28" s="5"/>
      <c r="C28" s="17" t="n">
        <f aca="false">SUM(C9:C27)</f>
        <v>0</v>
      </c>
      <c r="D28" s="17" t="n">
        <f aca="false">SUM(D9:D27)</f>
        <v>3032</v>
      </c>
      <c r="E28" s="17" t="n">
        <f aca="false">SUM(E9:E27)</f>
        <v>3032</v>
      </c>
      <c r="F28" s="18"/>
      <c r="G28" s="17" t="n">
        <f aca="false">SUM(G9:G27)</f>
        <v>0</v>
      </c>
      <c r="H28" s="17" t="n">
        <f aca="false">SUM(H9:H27)</f>
        <v>3397</v>
      </c>
      <c r="I28" s="17" t="n">
        <f aca="false">SUM(I9:I27)</f>
        <v>3397</v>
      </c>
      <c r="J28" s="5"/>
      <c r="K28" s="17" t="n">
        <f aca="false">SUM(K9:K27)</f>
        <v>1149</v>
      </c>
      <c r="L28" s="17" t="n">
        <f aca="false">SUM(L9:L27)</f>
        <v>3531</v>
      </c>
      <c r="M28" s="17" t="n">
        <f aca="false">SUM(M9:M27)</f>
        <v>2382</v>
      </c>
      <c r="N28" s="5"/>
      <c r="O28" s="17" t="n">
        <f aca="false">SUM(O9:O27)</f>
        <v>384</v>
      </c>
      <c r="P28" s="17" t="n">
        <f aca="false">SUM(P9:P27)</f>
        <v>3320</v>
      </c>
      <c r="Q28" s="17" t="n">
        <f aca="false">SUM(Q9:Q27)</f>
        <v>2936</v>
      </c>
      <c r="R28" s="5"/>
      <c r="S28" s="17" t="n">
        <f aca="false">SUM(S9:S27)</f>
        <v>1207</v>
      </c>
      <c r="T28" s="17" t="n">
        <f aca="false">SUM(T9:T27)</f>
        <v>3543</v>
      </c>
      <c r="U28" s="17" t="n">
        <f aca="false">SUM(U9:U27)</f>
        <v>2336</v>
      </c>
      <c r="V28" s="5"/>
      <c r="W28" s="17" t="n">
        <f aca="false">SUM(W9:W27)</f>
        <v>1675</v>
      </c>
      <c r="X28" s="17" t="n">
        <f aca="false">SUM(X9:X27)</f>
        <v>3831</v>
      </c>
      <c r="Y28" s="17" t="n">
        <f aca="false">SUM(Y9:Y27)</f>
        <v>2156</v>
      </c>
      <c r="Z28" s="5"/>
      <c r="AA28" s="17" t="n">
        <f aca="false">SUM(AA9:AA27)</f>
        <v>2048</v>
      </c>
      <c r="AB28" s="17" t="n">
        <f aca="false">SUM(AB9:AB27)</f>
        <v>5021</v>
      </c>
      <c r="AC28" s="17" t="n">
        <f aca="false">SUM(AC9:AC27)</f>
        <v>2973</v>
      </c>
      <c r="AD28" s="5"/>
      <c r="AE28" s="17" t="n">
        <f aca="false">SUM(AE9:AE27)</f>
        <v>1643.33333333333</v>
      </c>
      <c r="AF28" s="17" t="n">
        <f aca="false">SUM(AF9:AF27)</f>
        <v>4185.58333333333</v>
      </c>
      <c r="AG28" s="17" t="n">
        <f aca="false">SUM(AG9:AG27)</f>
        <v>2542.75</v>
      </c>
      <c r="AH28" s="5"/>
      <c r="AI28" s="17" t="n">
        <f aca="false">SUM(AI9:AI27)</f>
        <v>1997</v>
      </c>
      <c r="AJ28" s="17" t="n">
        <f aca="false">SUM(AJ9:AJ27)</f>
        <v>4547</v>
      </c>
      <c r="AK28" s="17" t="n">
        <f aca="false">SUM(AK9:AK27)</f>
        <v>2550</v>
      </c>
      <c r="AL28" s="5"/>
      <c r="AM28" s="17" t="n">
        <f aca="false">SUM(AM9:AM27)</f>
        <v>2107</v>
      </c>
      <c r="AN28" s="17" t="n">
        <f aca="false">SUM(AN9:AN27)</f>
        <v>4374</v>
      </c>
      <c r="AO28" s="17" t="n">
        <f aca="false">SUM(AO9:AO27)</f>
        <v>2267</v>
      </c>
      <c r="AP28" s="5"/>
      <c r="AQ28" s="17" t="n">
        <f aca="false">SUM(AQ9:AQ27)</f>
        <v>2547</v>
      </c>
      <c r="AR28" s="17" t="n">
        <f aca="false">SUM(AR9:AR27)</f>
        <v>4385</v>
      </c>
      <c r="AS28" s="17" t="n">
        <f aca="false">SUM(AS9:AS27)</f>
        <v>1838</v>
      </c>
      <c r="AT28" s="5"/>
      <c r="AU28" s="17" t="n">
        <f aca="false">SUM(AU9:AU27)</f>
        <v>2217</v>
      </c>
      <c r="AV28" s="17" t="n">
        <f aca="false">SUM(AV9:AV27)</f>
        <v>4435.33333333333</v>
      </c>
      <c r="AW28" s="17" t="n">
        <f aca="false">SUM(AW9:AW27)</f>
        <v>2218.33333333333</v>
      </c>
      <c r="AX28" s="5"/>
      <c r="AY28" s="17" t="n">
        <f aca="false">SUM(AY9:AY27)</f>
        <v>2511</v>
      </c>
      <c r="AZ28" s="17" t="n">
        <f aca="false">SUM(AZ9:AZ27)</f>
        <v>0</v>
      </c>
      <c r="BA28" s="17" t="n">
        <f aca="false">SUM(BA9:BA27)</f>
        <v>-2511</v>
      </c>
      <c r="BB28" s="5"/>
      <c r="BC28" s="17" t="n">
        <f aca="false">SUM(BC9:BC27)</f>
        <v>3484</v>
      </c>
      <c r="BD28" s="17" t="n">
        <f aca="false">SUM(BD9:BD27)</f>
        <v>0</v>
      </c>
      <c r="BE28" s="17" t="n">
        <f aca="false">SUM(BE9:BE27)</f>
        <v>-3484</v>
      </c>
      <c r="BF28" s="5"/>
      <c r="BG28" s="17" t="n">
        <f aca="false">SUM(BG9:BG27)</f>
        <v>2759</v>
      </c>
      <c r="BH28" s="17" t="n">
        <f aca="false">SUM(BH9:BH27)</f>
        <v>0</v>
      </c>
      <c r="BI28" s="17" t="n">
        <f aca="false">SUM(BI9:BI27)</f>
        <v>-2759</v>
      </c>
      <c r="BJ28" s="5"/>
      <c r="BK28" s="17" t="n">
        <f aca="false">SUM(BK9:BK27)</f>
        <v>2918</v>
      </c>
      <c r="BL28" s="17" t="n">
        <f aca="false">SUM(BL9:BL27)</f>
        <v>0</v>
      </c>
      <c r="BM28" s="17" t="n">
        <f aca="false">SUM(BM9:BM27)</f>
        <v>-2918</v>
      </c>
      <c r="BN28" s="5"/>
      <c r="BO28" s="17" t="n">
        <f aca="false">SUM(BO9:BO27)</f>
        <v>1414</v>
      </c>
      <c r="BP28" s="17" t="n">
        <f aca="false">SUM(BP9:BP27)</f>
        <v>3963</v>
      </c>
      <c r="BQ28" s="17" t="n">
        <f aca="false">SUM(BQ9:BQ27)</f>
        <v>2549</v>
      </c>
      <c r="BR28" s="18" t="n">
        <f aca="false">BQ28/BP28</f>
        <v>0.643199596265455</v>
      </c>
      <c r="BS28" s="5"/>
    </row>
  </sheetData>
  <mergeCells count="2">
    <mergeCell ref="O6:P6"/>
    <mergeCell ref="BO6:BP6"/>
  </mergeCells>
  <printOptions headings="false" gridLines="false" gridLinesSet="true" horizontalCentered="true" verticalCentered="false"/>
  <pageMargins left="0.2" right="0.2" top="0.540277777777778" bottom="0.2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T32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pane xSplit="1" ySplit="0" topLeftCell="AV1" activePane="topRight" state="frozen"/>
      <selection pane="topLeft" activeCell="A1" activeCellId="0" sqref="A1"/>
      <selection pane="topRight" activeCell="R9" activeCellId="0" sqref="R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56"/>
    <col collapsed="false" customWidth="true" hidden="true" outlineLevel="0" max="2" min="2" style="0" width="10.41"/>
    <col collapsed="false" customWidth="true" hidden="true" outlineLevel="0" max="5" min="3" style="0" width="11.7"/>
    <col collapsed="false" customWidth="true" hidden="true" outlineLevel="0" max="6" min="6" style="0" width="2.28"/>
    <col collapsed="false" customWidth="true" hidden="true" outlineLevel="0" max="9" min="7" style="0" width="11.7"/>
    <col collapsed="false" customWidth="true" hidden="true" outlineLevel="0" max="10" min="10" style="0" width="2.28"/>
    <col collapsed="false" customWidth="true" hidden="true" outlineLevel="0" max="13" min="11" style="0" width="11.7"/>
    <col collapsed="false" customWidth="true" hidden="false" outlineLevel="0" max="14" min="14" style="0" width="2.28"/>
    <col collapsed="false" customWidth="true" hidden="false" outlineLevel="0" max="17" min="15" style="0" width="11.7"/>
    <col collapsed="false" customWidth="true" hidden="false" outlineLevel="0" max="18" min="18" style="0" width="2.28"/>
    <col collapsed="false" customWidth="true" hidden="true" outlineLevel="0" max="21" min="19" style="0" width="11.7"/>
    <col collapsed="false" customWidth="true" hidden="true" outlineLevel="0" max="22" min="22" style="0" width="2.28"/>
    <col collapsed="false" customWidth="true" hidden="true" outlineLevel="0" max="25" min="23" style="0" width="11.7"/>
    <col collapsed="false" customWidth="true" hidden="true" outlineLevel="0" max="26" min="26" style="0" width="2.28"/>
    <col collapsed="false" customWidth="true" hidden="true" outlineLevel="0" max="29" min="27" style="0" width="11.7"/>
    <col collapsed="false" customWidth="true" hidden="true" outlineLevel="0" max="30" min="30" style="0" width="2.28"/>
    <col collapsed="false" customWidth="true" hidden="false" outlineLevel="0" max="33" min="31" style="0" width="11.7"/>
    <col collapsed="false" customWidth="true" hidden="false" outlineLevel="0" max="34" min="34" style="0" width="2.28"/>
    <col collapsed="false" customWidth="true" hidden="false" outlineLevel="0" max="37" min="35" style="0" width="11.7"/>
    <col collapsed="false" customWidth="true" hidden="false" outlineLevel="0" max="38" min="38" style="0" width="2.28"/>
    <col collapsed="false" customWidth="true" hidden="false" outlineLevel="0" max="41" min="39" style="0" width="11.7"/>
    <col collapsed="false" customWidth="true" hidden="false" outlineLevel="0" max="42" min="42" style="0" width="2.28"/>
    <col collapsed="false" customWidth="true" hidden="false" outlineLevel="0" max="45" min="43" style="0" width="11.7"/>
    <col collapsed="false" customWidth="true" hidden="false" outlineLevel="0" max="46" min="46" style="0" width="2.28"/>
    <col collapsed="false" customWidth="true" hidden="false" outlineLevel="0" max="49" min="47" style="0" width="11.7"/>
    <col collapsed="false" customWidth="true" hidden="true" outlineLevel="0" max="50" min="50" style="0" width="2.28"/>
    <col collapsed="false" customWidth="true" hidden="true" outlineLevel="0" max="53" min="51" style="0" width="11.7"/>
    <col collapsed="false" customWidth="true" hidden="true" outlineLevel="0" max="54" min="54" style="0" width="2.28"/>
    <col collapsed="false" customWidth="true" hidden="true" outlineLevel="0" max="57" min="55" style="0" width="11.7"/>
    <col collapsed="false" customWidth="true" hidden="true" outlineLevel="0" max="58" min="58" style="0" width="2.28"/>
    <col collapsed="false" customWidth="true" hidden="true" outlineLevel="0" max="61" min="59" style="0" width="11.7"/>
    <col collapsed="false" customWidth="true" hidden="false" outlineLevel="0" max="62" min="62" style="0" width="2.28"/>
    <col collapsed="false" customWidth="true" hidden="false" outlineLevel="0" max="65" min="63" style="0" width="11.7"/>
    <col collapsed="false" customWidth="true" hidden="false" outlineLevel="0" max="66" min="66" style="0" width="2.13"/>
    <col collapsed="false" customWidth="true" hidden="false" outlineLevel="0" max="67" min="67" style="0" width="11.13"/>
    <col collapsed="false" customWidth="true" hidden="false" outlineLevel="0" max="69" min="68" style="0" width="11.7"/>
    <col collapsed="false" customWidth="true" hidden="true" outlineLevel="0" max="70" min="70" style="0" width="7.7"/>
    <col collapsed="false" customWidth="true" hidden="false" outlineLevel="0" max="71" min="71" style="0" width="9.7"/>
  </cols>
  <sheetData>
    <row r="1" customFormat="false" ht="12.75" hidden="false" customHeight="false" outlineLevel="0" collapsed="false">
      <c r="A1" s="5" t="s">
        <v>3</v>
      </c>
      <c r="B1" s="5"/>
    </row>
    <row r="2" customFormat="false" ht="12.75" hidden="false" customHeight="false" outlineLevel="0" collapsed="false">
      <c r="A2" s="5" t="s">
        <v>35</v>
      </c>
      <c r="B2" s="5"/>
    </row>
    <row r="3" customFormat="false" ht="12.75" hidden="false" customHeight="false" outlineLevel="0" collapsed="false">
      <c r="A3" s="5" t="s">
        <v>36</v>
      </c>
      <c r="B3" s="5"/>
    </row>
    <row r="6" customFormat="false" ht="12.75" hidden="false" customHeight="false" outlineLevel="0" collapsed="false">
      <c r="A6" s="6" t="str">
        <f aca="false">'Year Over Year'!A6</f>
        <v>Number of Transactions Per Day</v>
      </c>
      <c r="B6" s="7"/>
      <c r="C6" s="7"/>
      <c r="D6" s="7"/>
      <c r="E6" s="7"/>
      <c r="F6" s="7"/>
      <c r="G6" s="7"/>
      <c r="H6" s="7"/>
      <c r="I6" s="7"/>
      <c r="K6" s="7"/>
      <c r="L6" s="7"/>
      <c r="M6" s="7"/>
      <c r="O6" s="19"/>
      <c r="P6" s="19"/>
      <c r="Q6" s="7"/>
      <c r="S6" s="7"/>
      <c r="T6" s="7"/>
      <c r="U6" s="7"/>
      <c r="W6" s="7"/>
      <c r="X6" s="7"/>
      <c r="Y6" s="7"/>
      <c r="AA6" s="7"/>
      <c r="AB6" s="7"/>
      <c r="AC6" s="7"/>
      <c r="AE6" s="7"/>
      <c r="AF6" s="7"/>
      <c r="AG6" s="7"/>
      <c r="AI6" s="7"/>
      <c r="AJ6" s="7"/>
      <c r="AK6" s="7"/>
      <c r="AM6" s="7"/>
      <c r="AN6" s="7"/>
      <c r="AO6" s="7"/>
      <c r="AQ6" s="7"/>
      <c r="AR6" s="7"/>
      <c r="AS6" s="7"/>
      <c r="AU6" s="7"/>
      <c r="AV6" s="7"/>
      <c r="AW6" s="7"/>
      <c r="AY6" s="7"/>
      <c r="AZ6" s="7"/>
      <c r="BA6" s="7"/>
      <c r="BC6" s="7"/>
      <c r="BD6" s="7"/>
      <c r="BE6" s="7"/>
      <c r="BG6" s="7"/>
      <c r="BH6" s="7"/>
      <c r="BI6" s="7"/>
      <c r="BK6" s="7"/>
      <c r="BL6" s="7"/>
      <c r="BM6" s="7"/>
      <c r="BO6" s="8" t="s">
        <v>5</v>
      </c>
      <c r="BP6" s="8"/>
      <c r="BQ6" s="7"/>
      <c r="BR6" s="7"/>
    </row>
    <row r="7" customFormat="false" ht="27" hidden="false" customHeight="true" outlineLevel="0" collapsed="false">
      <c r="C7" s="20" t="s">
        <v>37</v>
      </c>
      <c r="D7" s="20" t="s">
        <v>38</v>
      </c>
      <c r="E7" s="10" t="s">
        <v>6</v>
      </c>
      <c r="F7" s="11"/>
      <c r="G7" s="20" t="s">
        <v>39</v>
      </c>
      <c r="H7" s="20" t="s">
        <v>40</v>
      </c>
      <c r="I7" s="10" t="s">
        <v>6</v>
      </c>
      <c r="J7" s="14"/>
      <c r="K7" s="20" t="s">
        <v>41</v>
      </c>
      <c r="L7" s="20" t="s">
        <v>42</v>
      </c>
      <c r="M7" s="10" t="s">
        <v>6</v>
      </c>
      <c r="N7" s="14"/>
      <c r="O7" s="20" t="s">
        <v>43</v>
      </c>
      <c r="P7" s="20" t="s">
        <v>44</v>
      </c>
      <c r="Q7" s="10" t="s">
        <v>6</v>
      </c>
      <c r="R7" s="14"/>
      <c r="S7" s="20" t="s">
        <v>45</v>
      </c>
      <c r="T7" s="20" t="s">
        <v>46</v>
      </c>
      <c r="U7" s="10" t="s">
        <v>6</v>
      </c>
      <c r="V7" s="14"/>
      <c r="W7" s="20" t="s">
        <v>47</v>
      </c>
      <c r="X7" s="20" t="s">
        <v>48</v>
      </c>
      <c r="Y7" s="10" t="s">
        <v>6</v>
      </c>
      <c r="Z7" s="14"/>
      <c r="AA7" s="20" t="s">
        <v>49</v>
      </c>
      <c r="AB7" s="20" t="s">
        <v>50</v>
      </c>
      <c r="AC7" s="10" t="s">
        <v>6</v>
      </c>
      <c r="AD7" s="14"/>
      <c r="AE7" s="20" t="s">
        <v>51</v>
      </c>
      <c r="AF7" s="20" t="s">
        <v>52</v>
      </c>
      <c r="AG7" s="10" t="s">
        <v>6</v>
      </c>
      <c r="AH7" s="14"/>
      <c r="AI7" s="20" t="s">
        <v>53</v>
      </c>
      <c r="AJ7" s="20" t="s">
        <v>54</v>
      </c>
      <c r="AK7" s="10" t="s">
        <v>6</v>
      </c>
      <c r="AL7" s="14"/>
      <c r="AM7" s="20" t="s">
        <v>55</v>
      </c>
      <c r="AN7" s="20" t="s">
        <v>56</v>
      </c>
      <c r="AO7" s="10" t="s">
        <v>6</v>
      </c>
      <c r="AP7" s="14"/>
      <c r="AQ7" s="20" t="s">
        <v>57</v>
      </c>
      <c r="AR7" s="20" t="s">
        <v>58</v>
      </c>
      <c r="AS7" s="10" t="s">
        <v>6</v>
      </c>
      <c r="AT7" s="14"/>
      <c r="AU7" s="20" t="s">
        <v>59</v>
      </c>
      <c r="AV7" s="20" t="s">
        <v>60</v>
      </c>
      <c r="AW7" s="10" t="s">
        <v>6</v>
      </c>
      <c r="AX7" s="14"/>
      <c r="AY7" s="20" t="s">
        <v>61</v>
      </c>
      <c r="AZ7" s="20" t="s">
        <v>62</v>
      </c>
      <c r="BA7" s="10" t="s">
        <v>6</v>
      </c>
      <c r="BB7" s="14"/>
      <c r="BC7" s="20" t="s">
        <v>63</v>
      </c>
      <c r="BD7" s="20" t="s">
        <v>64</v>
      </c>
      <c r="BE7" s="10" t="s">
        <v>6</v>
      </c>
      <c r="BF7" s="14"/>
      <c r="BG7" s="20" t="s">
        <v>65</v>
      </c>
      <c r="BH7" s="20" t="s">
        <v>66</v>
      </c>
      <c r="BI7" s="10" t="s">
        <v>6</v>
      </c>
      <c r="BJ7" s="14"/>
      <c r="BK7" s="20" t="s">
        <v>67</v>
      </c>
      <c r="BL7" s="20" t="s">
        <v>68</v>
      </c>
      <c r="BM7" s="10" t="s">
        <v>6</v>
      </c>
      <c r="BN7" s="14"/>
      <c r="BO7" s="20" t="s">
        <v>69</v>
      </c>
      <c r="BP7" s="20" t="s">
        <v>70</v>
      </c>
      <c r="BQ7" s="10" t="s">
        <v>6</v>
      </c>
      <c r="BR7" s="10" t="s">
        <v>17</v>
      </c>
      <c r="BT7" s="10" t="s">
        <v>71</v>
      </c>
    </row>
    <row r="8" customFormat="false" ht="12.75" hidden="false" customHeight="true" outlineLevel="0" collapsed="false">
      <c r="A8" s="5" t="s">
        <v>18</v>
      </c>
      <c r="C8" s="21"/>
      <c r="D8" s="21"/>
      <c r="E8" s="11"/>
      <c r="F8" s="11"/>
      <c r="G8" s="21"/>
      <c r="H8" s="21"/>
      <c r="I8" s="11"/>
      <c r="J8" s="14"/>
      <c r="K8" s="21"/>
      <c r="L8" s="21"/>
      <c r="M8" s="11"/>
      <c r="N8" s="14"/>
      <c r="O8" s="21"/>
      <c r="P8" s="21"/>
      <c r="Q8" s="11"/>
      <c r="R8" s="14"/>
      <c r="S8" s="21"/>
      <c r="T8" s="21"/>
      <c r="U8" s="11"/>
      <c r="V8" s="14"/>
      <c r="W8" s="21"/>
      <c r="X8" s="21"/>
      <c r="Y8" s="11"/>
      <c r="Z8" s="14"/>
      <c r="AA8" s="21"/>
      <c r="AB8" s="21"/>
      <c r="AC8" s="11"/>
      <c r="AD8" s="14"/>
      <c r="AE8" s="21"/>
      <c r="AF8" s="21"/>
      <c r="AG8" s="11"/>
      <c r="AH8" s="14"/>
      <c r="AI8" s="21"/>
      <c r="AJ8" s="21"/>
      <c r="AK8" s="11"/>
      <c r="AL8" s="14"/>
      <c r="AM8" s="21"/>
      <c r="AN8" s="21"/>
      <c r="AO8" s="11"/>
      <c r="AP8" s="14"/>
      <c r="AQ8" s="21"/>
      <c r="AR8" s="21"/>
      <c r="AS8" s="11"/>
      <c r="AT8" s="14"/>
      <c r="AU8" s="21"/>
      <c r="AV8" s="21"/>
      <c r="AW8" s="11"/>
      <c r="AX8" s="14"/>
      <c r="AY8" s="21"/>
      <c r="AZ8" s="21"/>
      <c r="BA8" s="11"/>
      <c r="BB8" s="14"/>
      <c r="BC8" s="21"/>
      <c r="BD8" s="21"/>
      <c r="BE8" s="11"/>
      <c r="BF8" s="14"/>
      <c r="BG8" s="21"/>
      <c r="BH8" s="21"/>
      <c r="BI8" s="11"/>
      <c r="BJ8" s="14"/>
      <c r="BK8" s="21"/>
      <c r="BL8" s="21"/>
      <c r="BM8" s="11"/>
      <c r="BN8" s="14"/>
      <c r="BO8" s="21"/>
      <c r="BP8" s="21"/>
      <c r="BQ8" s="11"/>
      <c r="BR8" s="11"/>
      <c r="BT8" s="11"/>
    </row>
    <row r="9" customFormat="false" ht="12.75" hidden="false" customHeight="true" outlineLevel="0" collapsed="false">
      <c r="A9" s="0" t="s">
        <v>19</v>
      </c>
      <c r="C9" s="13" t="n">
        <f aca="false">'Year Over Year'!D9</f>
        <v>7</v>
      </c>
      <c r="D9" s="13" t="n">
        <v>9</v>
      </c>
      <c r="E9" s="13" t="n">
        <f aca="false">-(D9-C9)</f>
        <v>-2</v>
      </c>
      <c r="F9" s="4"/>
      <c r="G9" s="13" t="n">
        <f aca="false">'Year Over Year'!H9</f>
        <v>6</v>
      </c>
      <c r="H9" s="13" t="n">
        <v>9</v>
      </c>
      <c r="I9" s="13" t="n">
        <f aca="false">-(H9-G9)</f>
        <v>-3</v>
      </c>
      <c r="K9" s="13" t="n">
        <f aca="false">'Year Over Year'!L9</f>
        <v>3</v>
      </c>
      <c r="L9" s="13" t="n">
        <v>9</v>
      </c>
      <c r="M9" s="13" t="n">
        <f aca="false">-(L9-K9)</f>
        <v>-6</v>
      </c>
      <c r="O9" s="13" t="n">
        <f aca="false">ROUND((((C9*30)+(G9*30)+(K9*30))/90),0)</f>
        <v>5</v>
      </c>
      <c r="P9" s="13" t="n">
        <f aca="false">ROUND((((D9*30)+(H9*30)+(L9*30))/90),0)</f>
        <v>9</v>
      </c>
      <c r="Q9" s="13" t="n">
        <f aca="false">-(P9-O9)</f>
        <v>-4</v>
      </c>
      <c r="S9" s="13" t="n">
        <f aca="false">'Year Over Year'!T9</f>
        <v>10</v>
      </c>
      <c r="T9" s="13" t="n">
        <f aca="false">$BT9</f>
        <v>9</v>
      </c>
      <c r="U9" s="13" t="n">
        <f aca="false">-(T9-S9)</f>
        <v>1</v>
      </c>
      <c r="W9" s="13" t="n">
        <f aca="false">'Year Over Year'!X9</f>
        <v>9</v>
      </c>
      <c r="X9" s="13" t="n">
        <f aca="false">$BT9</f>
        <v>9</v>
      </c>
      <c r="Y9" s="13" t="n">
        <f aca="false">-(X9-W9)</f>
        <v>-0</v>
      </c>
      <c r="AA9" s="13" t="n">
        <f aca="false">'Year Over Year'!AB9</f>
        <v>12</v>
      </c>
      <c r="AB9" s="13" t="n">
        <f aca="false">$BT9</f>
        <v>9</v>
      </c>
      <c r="AC9" s="13" t="n">
        <f aca="false">-(AB9-AA9)</f>
        <v>3</v>
      </c>
      <c r="AE9" s="13" t="n">
        <f aca="false">'Year Over Year'!AF9</f>
        <v>10.3333333333333</v>
      </c>
      <c r="AF9" s="13" t="n">
        <f aca="false">((T9+X9+AB9)*30)/90</f>
        <v>9</v>
      </c>
      <c r="AG9" s="13" t="n">
        <f aca="false">-(AF9-AE9)</f>
        <v>1.33333333333333</v>
      </c>
      <c r="AI9" s="13" t="n">
        <f aca="false">'Year Over Year'!AJ9</f>
        <v>15</v>
      </c>
      <c r="AJ9" s="13" t="n">
        <f aca="false">$BT9</f>
        <v>9</v>
      </c>
      <c r="AK9" s="13" t="n">
        <f aca="false">-(AJ9-AI9)</f>
        <v>6</v>
      </c>
      <c r="AM9" s="13" t="n">
        <f aca="false">'Year Over Year'!AN9</f>
        <v>22</v>
      </c>
      <c r="AN9" s="13" t="n">
        <f aca="false">$BT9</f>
        <v>9</v>
      </c>
      <c r="AO9" s="13" t="n">
        <f aca="false">-(AN9-AM9)</f>
        <v>13</v>
      </c>
      <c r="AQ9" s="13" t="n">
        <f aca="false">'Year Over Year'!AR9</f>
        <v>8</v>
      </c>
      <c r="AR9" s="13" t="n">
        <f aca="false">$BT9</f>
        <v>9</v>
      </c>
      <c r="AS9" s="13" t="n">
        <f aca="false">-(AR9-AQ9)</f>
        <v>-1</v>
      </c>
      <c r="AU9" s="13" t="n">
        <f aca="false">AI9+AM9+AQ9</f>
        <v>45</v>
      </c>
      <c r="AV9" s="13" t="n">
        <f aca="false">AJ9+AN9+AR9</f>
        <v>27</v>
      </c>
      <c r="AW9" s="13" t="n">
        <f aca="false">-(AV9-AU9)</f>
        <v>18</v>
      </c>
      <c r="AY9" s="13" t="n">
        <f aca="false">'Year Over Year'!AZ9</f>
        <v>0</v>
      </c>
      <c r="AZ9" s="13" t="n">
        <f aca="false">$BT9</f>
        <v>9</v>
      </c>
      <c r="BA9" s="13" t="n">
        <f aca="false">-(AZ9-AY9)</f>
        <v>-9</v>
      </c>
      <c r="BC9" s="13" t="n">
        <f aca="false">'Year Over Year'!BD9</f>
        <v>0</v>
      </c>
      <c r="BD9" s="13" t="n">
        <f aca="false">$BT9</f>
        <v>9</v>
      </c>
      <c r="BE9" s="13" t="n">
        <f aca="false">-(BD9-BC9)</f>
        <v>-9</v>
      </c>
      <c r="BG9" s="13" t="n">
        <f aca="false">'Year Over Year'!BH9</f>
        <v>0</v>
      </c>
      <c r="BH9" s="13" t="n">
        <f aca="false">$BT9</f>
        <v>9</v>
      </c>
      <c r="BI9" s="13" t="n">
        <f aca="false">-(BH9-BG9)</f>
        <v>-9</v>
      </c>
      <c r="BK9" s="13" t="n">
        <f aca="false">AY9+BC9+BG9</f>
        <v>0</v>
      </c>
      <c r="BL9" s="13" t="n">
        <f aca="false">AZ9+BD9+BH9</f>
        <v>27</v>
      </c>
      <c r="BM9" s="13" t="n">
        <f aca="false">-(BL9-BK9)</f>
        <v>-27</v>
      </c>
      <c r="BO9" s="13" t="n">
        <f aca="false">'Year Over Year'!BP9</f>
        <v>10</v>
      </c>
      <c r="BP9" s="13" t="n">
        <f aca="false">ROUND((((D9*30)+(H9*30)+(L9*30)+(T9*30)+(X9*30)+(AB9*30)+(AJ9*30)+(AN9*30)+(AR9*30))/270),0)</f>
        <v>9</v>
      </c>
      <c r="BQ9" s="13" t="n">
        <f aca="false">-(BP9-BO9)</f>
        <v>1</v>
      </c>
      <c r="BR9" s="4" t="n">
        <f aca="false">BQ9/BP9</f>
        <v>0.111111111111111</v>
      </c>
      <c r="BT9" s="13" t="n">
        <v>9</v>
      </c>
    </row>
    <row r="10" customFormat="false" ht="12.75" hidden="false" customHeight="true" outlineLevel="0" collapsed="false">
      <c r="A10" s="0" t="s">
        <v>20</v>
      </c>
      <c r="C10" s="13" t="n">
        <f aca="false">'Year Over Year'!D10</f>
        <v>0</v>
      </c>
      <c r="D10" s="13" t="n">
        <f aca="false">$BT10</f>
        <v>0</v>
      </c>
      <c r="E10" s="13" t="n">
        <f aca="false">-(D10-C10)</f>
        <v>-0</v>
      </c>
      <c r="F10" s="4"/>
      <c r="G10" s="13" t="n">
        <f aca="false">'Year Over Year'!H10</f>
        <v>0</v>
      </c>
      <c r="H10" s="13" t="n">
        <f aca="false">$BT10</f>
        <v>0</v>
      </c>
      <c r="I10" s="13" t="n">
        <f aca="false">-(H10-G10)</f>
        <v>-0</v>
      </c>
      <c r="K10" s="13" t="n">
        <f aca="false">'Year Over Year'!L10</f>
        <v>0</v>
      </c>
      <c r="L10" s="13" t="n">
        <f aca="false">$BT10</f>
        <v>0</v>
      </c>
      <c r="M10" s="13" t="n">
        <f aca="false">-(L10-K10)</f>
        <v>-0</v>
      </c>
      <c r="O10" s="13" t="n">
        <f aca="false">ROUND((((C10*30)+(G10*30)+(K10*30))/90),0)</f>
        <v>0</v>
      </c>
      <c r="P10" s="13" t="n">
        <f aca="false">ROUND((((D10*30)+(H10*30)+(L10*30))/90),0)</f>
        <v>0</v>
      </c>
      <c r="Q10" s="13" t="n">
        <f aca="false">-(P10-O10)</f>
        <v>-0</v>
      </c>
      <c r="S10" s="13" t="n">
        <f aca="false">'Year Over Year'!T10</f>
        <v>0</v>
      </c>
      <c r="T10" s="13" t="n">
        <f aca="false">$BT10</f>
        <v>0</v>
      </c>
      <c r="U10" s="13" t="n">
        <f aca="false">-(T10-S10)</f>
        <v>-0</v>
      </c>
      <c r="W10" s="13" t="n">
        <f aca="false">'Year Over Year'!X10</f>
        <v>0</v>
      </c>
      <c r="X10" s="13" t="n">
        <f aca="false">$BT10</f>
        <v>0</v>
      </c>
      <c r="Y10" s="13" t="n">
        <f aca="false">-(X10-W10)</f>
        <v>-0</v>
      </c>
      <c r="AA10" s="13" t="n">
        <f aca="false">'Year Over Year'!AB10</f>
        <v>0</v>
      </c>
      <c r="AB10" s="13" t="n">
        <f aca="false">$BT10</f>
        <v>0</v>
      </c>
      <c r="AC10" s="13" t="n">
        <f aca="false">-(AB10-AA10)</f>
        <v>-0</v>
      </c>
      <c r="AE10" s="13" t="n">
        <f aca="false">S10+W10+AA10</f>
        <v>0</v>
      </c>
      <c r="AF10" s="13" t="n">
        <f aca="false">T10+X10+AB10</f>
        <v>0</v>
      </c>
      <c r="AG10" s="13" t="n">
        <f aca="false">-(AF10-AE10)</f>
        <v>-0</v>
      </c>
      <c r="AI10" s="13" t="n">
        <f aca="false">'Year Over Year'!AF10</f>
        <v>0</v>
      </c>
      <c r="AJ10" s="13" t="n">
        <f aca="false">$BT10</f>
        <v>0</v>
      </c>
      <c r="AK10" s="13" t="n">
        <f aca="false">-(AJ10-AI10)</f>
        <v>-0</v>
      </c>
      <c r="AM10" s="13" t="n">
        <f aca="false">'Year Over Year'!AN10</f>
        <v>0</v>
      </c>
      <c r="AN10" s="13" t="n">
        <f aca="false">$BT10</f>
        <v>0</v>
      </c>
      <c r="AO10" s="13" t="n">
        <f aca="false">-(AN10-AM10)</f>
        <v>-0</v>
      </c>
      <c r="AQ10" s="13" t="n">
        <f aca="false">'Year Over Year'!AR10</f>
        <v>0</v>
      </c>
      <c r="AR10" s="13" t="n">
        <f aca="false">$BT10</f>
        <v>0</v>
      </c>
      <c r="AS10" s="13" t="n">
        <f aca="false">-(AR10-AQ10)</f>
        <v>-0</v>
      </c>
      <c r="AU10" s="13" t="n">
        <f aca="false">AI10+AM10+AQ10</f>
        <v>0</v>
      </c>
      <c r="AV10" s="13" t="n">
        <f aca="false">AJ10+AN10+AR10</f>
        <v>0</v>
      </c>
      <c r="AW10" s="13" t="n">
        <f aca="false">-(AV10-AU10)</f>
        <v>-0</v>
      </c>
      <c r="AY10" s="13" t="n">
        <f aca="false">'Year Over Year'!AZ10</f>
        <v>0</v>
      </c>
      <c r="AZ10" s="13" t="n">
        <f aca="false">$BT10</f>
        <v>0</v>
      </c>
      <c r="BA10" s="13" t="n">
        <f aca="false">-(AZ10-AY10)</f>
        <v>-0</v>
      </c>
      <c r="BC10" s="13" t="n">
        <f aca="false">'Year Over Year'!BD10</f>
        <v>0</v>
      </c>
      <c r="BD10" s="13" t="n">
        <f aca="false">$BT10</f>
        <v>0</v>
      </c>
      <c r="BE10" s="13" t="n">
        <f aca="false">-(BD10-BC10)</f>
        <v>-0</v>
      </c>
      <c r="BG10" s="13" t="n">
        <f aca="false">'Year Over Year'!BH10</f>
        <v>0</v>
      </c>
      <c r="BH10" s="13" t="n">
        <f aca="false">$BT10</f>
        <v>0</v>
      </c>
      <c r="BI10" s="13" t="n">
        <f aca="false">-(BH10-BG10)</f>
        <v>-0</v>
      </c>
      <c r="BK10" s="13" t="n">
        <f aca="false">AY10+BC10+BG10</f>
        <v>0</v>
      </c>
      <c r="BL10" s="13" t="n">
        <f aca="false">AZ10+BD10+BH10</f>
        <v>0</v>
      </c>
      <c r="BM10" s="13" t="n">
        <f aca="false">-(BL10-BK10)</f>
        <v>-0</v>
      </c>
      <c r="BO10" s="13" t="n">
        <f aca="false">'Year Over Year'!BP10</f>
        <v>0</v>
      </c>
      <c r="BP10" s="13" t="n">
        <f aca="false">ROUND((((D10*30)+(H10*30)+(L10*30)+(T10*30)+(X10*30)+(AB10*30)+(AJ10*30)+(AN10*30)+(AR10*30))/270),0)</f>
        <v>0</v>
      </c>
      <c r="BQ10" s="13" t="n">
        <f aca="false">-(BP10-BO10)</f>
        <v>-0</v>
      </c>
      <c r="BR10" s="4" t="n">
        <v>0</v>
      </c>
      <c r="BT10" s="13" t="n">
        <v>0</v>
      </c>
    </row>
    <row r="11" customFormat="false" ht="12.75" hidden="false" customHeight="false" outlineLevel="0" collapsed="false">
      <c r="A11" s="0" t="s">
        <v>21</v>
      </c>
      <c r="C11" s="13" t="n">
        <f aca="false">'Year Over Year'!D11</f>
        <v>196</v>
      </c>
      <c r="D11" s="13" t="n">
        <v>220</v>
      </c>
      <c r="E11" s="13" t="n">
        <f aca="false">-(D11-C11)</f>
        <v>-24</v>
      </c>
      <c r="F11" s="4"/>
      <c r="G11" s="13" t="n">
        <f aca="false">'Year Over Year'!H11</f>
        <v>186</v>
      </c>
      <c r="H11" s="13" t="n">
        <v>220</v>
      </c>
      <c r="I11" s="13" t="n">
        <f aca="false">-(H11-G11)</f>
        <v>-34</v>
      </c>
      <c r="K11" s="13" t="n">
        <f aca="false">'Year Over Year'!L11</f>
        <v>227</v>
      </c>
      <c r="L11" s="13" t="n">
        <v>220</v>
      </c>
      <c r="M11" s="13" t="n">
        <f aca="false">-(L11-K11)</f>
        <v>7</v>
      </c>
      <c r="O11" s="13" t="n">
        <f aca="false">ROUND((((C11*30)+(G11*30)+(K11*30))/90),0)</f>
        <v>203</v>
      </c>
      <c r="P11" s="13" t="n">
        <f aca="false">ROUND((((D11*30)+(H11*30)+(L11*30))/90),0)</f>
        <v>220</v>
      </c>
      <c r="Q11" s="13" t="n">
        <f aca="false">-(P11-O11)</f>
        <v>-17</v>
      </c>
      <c r="S11" s="13" t="n">
        <f aca="false">'Year Over Year'!T11</f>
        <v>196</v>
      </c>
      <c r="T11" s="13" t="n">
        <f aca="false">$BT11</f>
        <v>220</v>
      </c>
      <c r="U11" s="13" t="n">
        <f aca="false">-(T11-S11)</f>
        <v>-24</v>
      </c>
      <c r="W11" s="13" t="n">
        <f aca="false">'Year Over Year'!X11</f>
        <v>222</v>
      </c>
      <c r="X11" s="13" t="n">
        <f aca="false">$BT11</f>
        <v>220</v>
      </c>
      <c r="Y11" s="13" t="n">
        <f aca="false">-(X11-W11)</f>
        <v>2</v>
      </c>
      <c r="AA11" s="13" t="n">
        <f aca="false">'Year Over Year'!AB11</f>
        <v>272</v>
      </c>
      <c r="AB11" s="13" t="n">
        <f aca="false">$BT11</f>
        <v>220</v>
      </c>
      <c r="AC11" s="13" t="n">
        <f aca="false">-(AB11-AA11)</f>
        <v>52</v>
      </c>
      <c r="AE11" s="13" t="n">
        <f aca="false">'Year Over Year'!AF11</f>
        <v>230</v>
      </c>
      <c r="AF11" s="13" t="n">
        <f aca="false">((T11+X11+AB11)*30)/90</f>
        <v>220</v>
      </c>
      <c r="AG11" s="13" t="n">
        <f aca="false">-(AF11-AE11)</f>
        <v>10</v>
      </c>
      <c r="AI11" s="13" t="n">
        <f aca="false">'Year Over Year'!AJ11</f>
        <v>225</v>
      </c>
      <c r="AJ11" s="13" t="n">
        <f aca="false">$BT11</f>
        <v>220</v>
      </c>
      <c r="AK11" s="13" t="n">
        <f aca="false">-(AJ11-AI11)</f>
        <v>5</v>
      </c>
      <c r="AM11" s="13" t="n">
        <f aca="false">'Year Over Year'!AN11</f>
        <v>238</v>
      </c>
      <c r="AN11" s="13" t="n">
        <f aca="false">$BT11</f>
        <v>220</v>
      </c>
      <c r="AO11" s="13" t="n">
        <f aca="false">-(AN11-AM11)</f>
        <v>18</v>
      </c>
      <c r="AQ11" s="13" t="n">
        <f aca="false">'Year Over Year'!AR11</f>
        <v>325</v>
      </c>
      <c r="AR11" s="13" t="n">
        <f aca="false">$BT11</f>
        <v>220</v>
      </c>
      <c r="AS11" s="13" t="n">
        <f aca="false">-(AR11-AQ11)</f>
        <v>105</v>
      </c>
      <c r="AU11" s="13" t="n">
        <f aca="false">AI11+AM11+AQ11</f>
        <v>788</v>
      </c>
      <c r="AV11" s="13" t="n">
        <f aca="false">AJ11+AN11+AR11</f>
        <v>660</v>
      </c>
      <c r="AW11" s="13" t="n">
        <f aca="false">-(AV11-AU11)</f>
        <v>128</v>
      </c>
      <c r="AY11" s="13" t="n">
        <f aca="false">'Year Over Year'!AZ11</f>
        <v>0</v>
      </c>
      <c r="AZ11" s="13" t="n">
        <f aca="false">$BT11</f>
        <v>220</v>
      </c>
      <c r="BA11" s="13" t="n">
        <f aca="false">-(AZ11-AY11)</f>
        <v>-220</v>
      </c>
      <c r="BC11" s="13" t="n">
        <f aca="false">'Year Over Year'!BD11</f>
        <v>0</v>
      </c>
      <c r="BD11" s="13" t="n">
        <f aca="false">$BT11</f>
        <v>220</v>
      </c>
      <c r="BE11" s="13" t="n">
        <f aca="false">-(BD11-BC11)</f>
        <v>-220</v>
      </c>
      <c r="BG11" s="13" t="n">
        <f aca="false">'Year Over Year'!BH11</f>
        <v>0</v>
      </c>
      <c r="BH11" s="13" t="n">
        <f aca="false">$BT11</f>
        <v>220</v>
      </c>
      <c r="BI11" s="13" t="n">
        <f aca="false">-(BH11-BG11)</f>
        <v>-220</v>
      </c>
      <c r="BK11" s="13" t="n">
        <f aca="false">AY11+BC11+BG11</f>
        <v>0</v>
      </c>
      <c r="BL11" s="13" t="n">
        <f aca="false">AZ11+BD11+BH11</f>
        <v>660</v>
      </c>
      <c r="BM11" s="13" t="n">
        <f aca="false">-(BL11-BK11)</f>
        <v>-660</v>
      </c>
      <c r="BO11" s="13" t="n">
        <f aca="false">'Year Over Year'!BP11</f>
        <v>232</v>
      </c>
      <c r="BP11" s="13" t="n">
        <f aca="false">ROUND((((D11*30)+(H11*30)+(L11*30)+(T11*30)+(X11*30)+(AB11*30)+(AJ11*30)+(AN11*30)+(AR11*30))/270),0)</f>
        <v>220</v>
      </c>
      <c r="BQ11" s="13" t="n">
        <f aca="false">-(BP11-BO11)</f>
        <v>12</v>
      </c>
      <c r="BR11" s="4" t="n">
        <f aca="false">BQ11/BP11</f>
        <v>0.0545454545454545</v>
      </c>
      <c r="BT11" s="13" t="n">
        <v>220</v>
      </c>
    </row>
    <row r="12" customFormat="false" ht="12.75" hidden="false" customHeight="false" outlineLevel="0" collapsed="false">
      <c r="C12" s="13"/>
      <c r="D12" s="13"/>
      <c r="E12" s="13"/>
      <c r="F12" s="4"/>
      <c r="G12" s="13"/>
      <c r="H12" s="13"/>
      <c r="I12" s="13"/>
      <c r="K12" s="13"/>
      <c r="L12" s="13"/>
      <c r="M12" s="13"/>
      <c r="O12" s="13"/>
      <c r="P12" s="13"/>
      <c r="Q12" s="13"/>
      <c r="S12" s="13"/>
      <c r="T12" s="13"/>
      <c r="U12" s="13"/>
      <c r="W12" s="13"/>
      <c r="X12" s="13"/>
      <c r="Y12" s="13"/>
      <c r="AA12" s="13"/>
      <c r="AB12" s="13"/>
      <c r="AC12" s="13"/>
      <c r="AE12" s="13"/>
      <c r="AF12" s="13"/>
      <c r="AG12" s="13"/>
      <c r="AI12" s="13"/>
      <c r="AJ12" s="13"/>
      <c r="AK12" s="13"/>
      <c r="AM12" s="13"/>
      <c r="AN12" s="13"/>
      <c r="AO12" s="13"/>
      <c r="AQ12" s="13"/>
      <c r="AR12" s="13"/>
      <c r="AS12" s="13"/>
      <c r="AU12" s="13"/>
      <c r="AV12" s="13"/>
      <c r="AW12" s="13"/>
      <c r="AY12" s="13"/>
      <c r="AZ12" s="13"/>
      <c r="BA12" s="13"/>
      <c r="BC12" s="13"/>
      <c r="BD12" s="13"/>
      <c r="BE12" s="13"/>
      <c r="BG12" s="13"/>
      <c r="BH12" s="13"/>
      <c r="BI12" s="13"/>
      <c r="BK12" s="13"/>
      <c r="BL12" s="13"/>
      <c r="BM12" s="13"/>
      <c r="BO12" s="13"/>
      <c r="BP12" s="13"/>
      <c r="BQ12" s="13"/>
      <c r="BR12" s="4"/>
      <c r="BT12" s="13"/>
    </row>
    <row r="13" customFormat="false" ht="12.75" hidden="false" customHeight="false" outlineLevel="0" collapsed="false">
      <c r="A13" s="5" t="s">
        <v>22</v>
      </c>
      <c r="C13" s="13"/>
      <c r="D13" s="13"/>
      <c r="E13" s="13"/>
      <c r="F13" s="4"/>
      <c r="G13" s="13"/>
      <c r="H13" s="13"/>
      <c r="I13" s="13"/>
      <c r="K13" s="13"/>
      <c r="L13" s="13"/>
      <c r="M13" s="13"/>
      <c r="O13" s="13"/>
      <c r="P13" s="13"/>
      <c r="Q13" s="13"/>
      <c r="S13" s="13"/>
      <c r="T13" s="13"/>
      <c r="U13" s="13"/>
      <c r="W13" s="13"/>
      <c r="X13" s="13"/>
      <c r="Y13" s="13"/>
      <c r="AA13" s="13"/>
      <c r="AB13" s="13"/>
      <c r="AC13" s="13"/>
      <c r="AE13" s="13"/>
      <c r="AF13" s="13"/>
      <c r="AG13" s="13"/>
      <c r="AI13" s="13"/>
      <c r="AJ13" s="13"/>
      <c r="AK13" s="13"/>
      <c r="AM13" s="13"/>
      <c r="AN13" s="13"/>
      <c r="AO13" s="13"/>
      <c r="AQ13" s="13"/>
      <c r="AR13" s="13"/>
      <c r="AS13" s="13"/>
      <c r="AU13" s="13"/>
      <c r="AV13" s="13"/>
      <c r="AW13" s="13"/>
      <c r="AY13" s="13"/>
      <c r="AZ13" s="13"/>
      <c r="BA13" s="13"/>
      <c r="BC13" s="13"/>
      <c r="BD13" s="13"/>
      <c r="BE13" s="13"/>
      <c r="BG13" s="13"/>
      <c r="BH13" s="13"/>
      <c r="BI13" s="13"/>
      <c r="BK13" s="13"/>
      <c r="BL13" s="13"/>
      <c r="BM13" s="13"/>
      <c r="BO13" s="13"/>
      <c r="BP13" s="13"/>
      <c r="BQ13" s="13"/>
      <c r="BR13" s="4"/>
      <c r="BT13" s="13"/>
    </row>
    <row r="14" customFormat="false" ht="12.75" hidden="false" customHeight="false" outlineLevel="0" collapsed="false">
      <c r="A14" s="0" t="s">
        <v>23</v>
      </c>
      <c r="C14" s="13" t="n">
        <f aca="false">'Year Over Year'!D14</f>
        <v>656</v>
      </c>
      <c r="D14" s="13" t="n">
        <v>660</v>
      </c>
      <c r="E14" s="13" t="n">
        <f aca="false">-(D14-C14)</f>
        <v>-4</v>
      </c>
      <c r="F14" s="4"/>
      <c r="G14" s="13" t="n">
        <f aca="false">'Year Over Year'!H14</f>
        <v>906</v>
      </c>
      <c r="H14" s="13" t="n">
        <f aca="false">660*1.1</f>
        <v>726</v>
      </c>
      <c r="I14" s="13" t="n">
        <f aca="false">-(H14-G14)</f>
        <v>180</v>
      </c>
      <c r="K14" s="13" t="n">
        <f aca="false">'Year Over Year'!L14</f>
        <v>912</v>
      </c>
      <c r="L14" s="13" t="n">
        <f aca="false">726*1.1</f>
        <v>798.6</v>
      </c>
      <c r="M14" s="13" t="n">
        <f aca="false">-(L14-K14)</f>
        <v>113.4</v>
      </c>
      <c r="O14" s="13" t="n">
        <f aca="false">ROUND((((C14*30)+(G14*30)+(K14*30))/90),0)</f>
        <v>825</v>
      </c>
      <c r="P14" s="13" t="n">
        <f aca="false">ROUND((((D14*30)+(H14*30)+(L14*30))/90),0)</f>
        <v>728</v>
      </c>
      <c r="Q14" s="13" t="n">
        <f aca="false">-(P14-O14)</f>
        <v>97</v>
      </c>
      <c r="S14" s="13" t="n">
        <f aca="false">'Year Over Year'!T14</f>
        <v>759</v>
      </c>
      <c r="T14" s="13" t="n">
        <f aca="false">799*1.1</f>
        <v>878.9</v>
      </c>
      <c r="U14" s="13" t="n">
        <f aca="false">-(T14-S14)</f>
        <v>-119.9</v>
      </c>
      <c r="W14" s="13" t="n">
        <f aca="false">'Year Over Year'!X14</f>
        <v>880</v>
      </c>
      <c r="X14" s="13" t="n">
        <f aca="false">879*1.1</f>
        <v>966.9</v>
      </c>
      <c r="Y14" s="13" t="n">
        <f aca="false">-(X14-W14)</f>
        <v>-86.9000000000001</v>
      </c>
      <c r="AA14" s="13" t="n">
        <f aca="false">'Year Over Year'!AB14</f>
        <v>1208</v>
      </c>
      <c r="AB14" s="13" t="n">
        <f aca="false">967*1.1</f>
        <v>1063.7</v>
      </c>
      <c r="AC14" s="13" t="n">
        <f aca="false">-(AB14-AA14)</f>
        <v>144.3</v>
      </c>
      <c r="AE14" s="13" t="n">
        <f aca="false">'Year Over Year'!AF14</f>
        <v>949</v>
      </c>
      <c r="AF14" s="13" t="n">
        <f aca="false">((T14+X14+AB14)*30)/90</f>
        <v>969.833333333333</v>
      </c>
      <c r="AG14" s="13" t="n">
        <f aca="false">-(AF14-AE14)</f>
        <v>-20.8333333333334</v>
      </c>
      <c r="AI14" s="13" t="n">
        <f aca="false">'Year Over Year'!AJ14</f>
        <v>1070</v>
      </c>
      <c r="AJ14" s="13" t="n">
        <f aca="false">1064*1.1</f>
        <v>1170.4</v>
      </c>
      <c r="AK14" s="13" t="n">
        <f aca="false">-(AJ14-AI14)</f>
        <v>-100.4</v>
      </c>
      <c r="AM14" s="13" t="n">
        <f aca="false">'Year Over Year'!AN14</f>
        <v>800</v>
      </c>
      <c r="AN14" s="13" t="n">
        <f aca="false">1170*1.1</f>
        <v>1287</v>
      </c>
      <c r="AO14" s="13" t="n">
        <f aca="false">-(AN14-AM14)</f>
        <v>-487</v>
      </c>
      <c r="AQ14" s="13" t="n">
        <f aca="false">'Year Over Year'!AR14</f>
        <v>758</v>
      </c>
      <c r="AR14" s="13" t="n">
        <f aca="false">1287*1.1</f>
        <v>1415.7</v>
      </c>
      <c r="AS14" s="13" t="n">
        <f aca="false">-(AR14-AQ14)</f>
        <v>-657.7</v>
      </c>
      <c r="AU14" s="13" t="n">
        <f aca="false">AI14+AM14+AQ14</f>
        <v>2628</v>
      </c>
      <c r="AV14" s="13" t="n">
        <f aca="false">AJ14+AN14+AR14</f>
        <v>3873.1</v>
      </c>
      <c r="AW14" s="13" t="n">
        <f aca="false">-(AV14-AU14)</f>
        <v>-1245.1</v>
      </c>
      <c r="AY14" s="13" t="n">
        <f aca="false">'Year Over Year'!AZ14</f>
        <v>0</v>
      </c>
      <c r="AZ14" s="13" t="n">
        <f aca="false">1416*1.1</f>
        <v>1557.6</v>
      </c>
      <c r="BA14" s="13" t="n">
        <f aca="false">-(AZ14-AY14)</f>
        <v>-1557.6</v>
      </c>
      <c r="BC14" s="13" t="n">
        <f aca="false">'Year Over Year'!BD14</f>
        <v>0</v>
      </c>
      <c r="BD14" s="13" t="n">
        <f aca="false">1558*1.1</f>
        <v>1713.8</v>
      </c>
      <c r="BE14" s="13" t="n">
        <f aca="false">-(BD14-BC14)</f>
        <v>-1713.8</v>
      </c>
      <c r="BG14" s="13" t="n">
        <f aca="false">'Year Over Year'!BH14</f>
        <v>0</v>
      </c>
      <c r="BH14" s="13" t="n">
        <v>1883</v>
      </c>
      <c r="BI14" s="13" t="n">
        <f aca="false">-(BH14-BG14)</f>
        <v>-1883</v>
      </c>
      <c r="BK14" s="13" t="n">
        <f aca="false">AY14+BC14+BG14</f>
        <v>0</v>
      </c>
      <c r="BL14" s="13" t="n">
        <f aca="false">AZ14+BD14+BH14</f>
        <v>5154.4</v>
      </c>
      <c r="BM14" s="13" t="n">
        <f aca="false">-(BL14-BK14)</f>
        <v>-5154.4</v>
      </c>
      <c r="BO14" s="13" t="n">
        <f aca="false">'Year Over Year'!BP14</f>
        <v>883</v>
      </c>
      <c r="BP14" s="13" t="n">
        <f aca="false">ROUND((((D14*30)+(H14*30)+(L14*30)+(T14*30)+(X14*30)+(AB14*30)+(AJ14*30)+(AN14*30)+(AR14*30))/270),0)</f>
        <v>996</v>
      </c>
      <c r="BQ14" s="13" t="n">
        <f aca="false">-(BP14-BO14)</f>
        <v>-113</v>
      </c>
      <c r="BR14" s="4" t="n">
        <v>0</v>
      </c>
      <c r="BT14" s="13" t="n">
        <v>1883</v>
      </c>
    </row>
    <row r="15" customFormat="false" ht="12.75" hidden="false" customHeight="false" outlineLevel="0" collapsed="false">
      <c r="A15" s="0" t="s">
        <v>24</v>
      </c>
      <c r="C15" s="13" t="n">
        <f aca="false">'Year Over Year'!D15</f>
        <v>632</v>
      </c>
      <c r="D15" s="13" t="n">
        <f aca="false">$BT15</f>
        <v>650</v>
      </c>
      <c r="E15" s="13" t="n">
        <f aca="false">-(D15-C15)</f>
        <v>-18</v>
      </c>
      <c r="F15" s="4"/>
      <c r="G15" s="13" t="n">
        <f aca="false">'Year Over Year'!H15</f>
        <v>773</v>
      </c>
      <c r="H15" s="13" t="n">
        <f aca="false">$BT15</f>
        <v>650</v>
      </c>
      <c r="I15" s="13" t="n">
        <f aca="false">-(H15-G15)</f>
        <v>123</v>
      </c>
      <c r="K15" s="13" t="n">
        <f aca="false">'Year Over Year'!L15</f>
        <v>850</v>
      </c>
      <c r="L15" s="13" t="n">
        <f aca="false">$BT15</f>
        <v>650</v>
      </c>
      <c r="M15" s="13" t="n">
        <f aca="false">-(L15-K15)</f>
        <v>200</v>
      </c>
      <c r="O15" s="13" t="n">
        <f aca="false">ROUND((((C15*30)+(G15*30)+(K15*30))/90),0)</f>
        <v>752</v>
      </c>
      <c r="P15" s="13" t="n">
        <f aca="false">ROUND((((D15*30)+(H15*30)+(L15*30))/90),0)</f>
        <v>650</v>
      </c>
      <c r="Q15" s="13" t="n">
        <f aca="false">-(P15-O15)</f>
        <v>102</v>
      </c>
      <c r="S15" s="13" t="n">
        <f aca="false">'Year Over Year'!T15</f>
        <v>873</v>
      </c>
      <c r="T15" s="13" t="n">
        <f aca="false">$BT15</f>
        <v>650</v>
      </c>
      <c r="U15" s="13" t="n">
        <f aca="false">-(T15-S15)</f>
        <v>223</v>
      </c>
      <c r="W15" s="13" t="n">
        <f aca="false">'Year Over Year'!X15</f>
        <v>858</v>
      </c>
      <c r="X15" s="13" t="n">
        <f aca="false">$BT15</f>
        <v>650</v>
      </c>
      <c r="Y15" s="13" t="n">
        <f aca="false">-(X15-W15)</f>
        <v>208</v>
      </c>
      <c r="AA15" s="13" t="n">
        <f aca="false">'Year Over Year'!AB15</f>
        <v>1086</v>
      </c>
      <c r="AB15" s="13" t="n">
        <f aca="false">$BT15</f>
        <v>650</v>
      </c>
      <c r="AC15" s="13" t="n">
        <f aca="false">-(AB15-AA15)</f>
        <v>436</v>
      </c>
      <c r="AE15" s="13" t="n">
        <f aca="false">'Year Over Year'!AF15</f>
        <v>939</v>
      </c>
      <c r="AF15" s="13" t="n">
        <f aca="false">((T15+X15+AB15)*30)/90</f>
        <v>650</v>
      </c>
      <c r="AG15" s="13" t="n">
        <f aca="false">-(AF15-AE15)</f>
        <v>289</v>
      </c>
      <c r="AI15" s="13" t="n">
        <f aca="false">'Year Over Year'!AJ15</f>
        <v>959</v>
      </c>
      <c r="AJ15" s="13" t="n">
        <f aca="false">$BT15</f>
        <v>650</v>
      </c>
      <c r="AK15" s="13" t="n">
        <f aca="false">-(AJ15-AI15)</f>
        <v>309</v>
      </c>
      <c r="AM15" s="13" t="n">
        <f aca="false">'Year Over Year'!AN15</f>
        <v>880</v>
      </c>
      <c r="AN15" s="13" t="n">
        <f aca="false">$BT15</f>
        <v>650</v>
      </c>
      <c r="AO15" s="13" t="n">
        <f aca="false">-(AN15-AM15)</f>
        <v>230</v>
      </c>
      <c r="AQ15" s="13" t="n">
        <f aca="false">'Year Over Year'!AR15</f>
        <v>915</v>
      </c>
      <c r="AR15" s="13" t="n">
        <f aca="false">$BT15</f>
        <v>650</v>
      </c>
      <c r="AS15" s="13" t="n">
        <f aca="false">-(AR15-AQ15)</f>
        <v>265</v>
      </c>
      <c r="AU15" s="13" t="n">
        <f aca="false">AI15+AM15+AQ15</f>
        <v>2754</v>
      </c>
      <c r="AV15" s="13" t="n">
        <f aca="false">AJ15+AN15+AR15</f>
        <v>1950</v>
      </c>
      <c r="AW15" s="13" t="n">
        <f aca="false">-(AV15-AU15)</f>
        <v>804</v>
      </c>
      <c r="AY15" s="13" t="n">
        <f aca="false">'Year Over Year'!AZ15</f>
        <v>0</v>
      </c>
      <c r="AZ15" s="13" t="n">
        <f aca="false">$BT15</f>
        <v>650</v>
      </c>
      <c r="BA15" s="13" t="n">
        <f aca="false">-(AZ15-AY15)</f>
        <v>-650</v>
      </c>
      <c r="BC15" s="13" t="n">
        <f aca="false">'Year Over Year'!BD15</f>
        <v>0</v>
      </c>
      <c r="BD15" s="13" t="n">
        <f aca="false">$BT15</f>
        <v>650</v>
      </c>
      <c r="BE15" s="13" t="n">
        <f aca="false">-(BD15-BC15)</f>
        <v>-650</v>
      </c>
      <c r="BG15" s="13" t="n">
        <f aca="false">'Year Over Year'!BH15</f>
        <v>0</v>
      </c>
      <c r="BH15" s="13" t="n">
        <f aca="false">$BT15</f>
        <v>650</v>
      </c>
      <c r="BI15" s="13" t="n">
        <f aca="false">-(BH15-BG15)</f>
        <v>-650</v>
      </c>
      <c r="BK15" s="13" t="n">
        <f aca="false">AY15+BC15+BG15</f>
        <v>0</v>
      </c>
      <c r="BL15" s="13" t="n">
        <f aca="false">AZ15+BD15+BH15</f>
        <v>1950</v>
      </c>
      <c r="BM15" s="13" t="n">
        <f aca="false">-(BL15-BK15)</f>
        <v>-1950</v>
      </c>
      <c r="BO15" s="13" t="n">
        <f aca="false">'Year Over Year'!BP15</f>
        <v>870</v>
      </c>
      <c r="BP15" s="13" t="n">
        <f aca="false">ROUND((((D15*30)+(H15*30)+(L15*30)+(T15*30)+(X15*30)+(AB15*30)+(AJ15*30)+(AN15*30)+(AR15*30))/270),0)</f>
        <v>650</v>
      </c>
      <c r="BQ15" s="13" t="n">
        <f aca="false">-(BP15-BO15)</f>
        <v>220</v>
      </c>
      <c r="BR15" s="4" t="n">
        <f aca="false">BQ15/BP15</f>
        <v>0.338461538461539</v>
      </c>
      <c r="BT15" s="13" t="n">
        <v>650</v>
      </c>
    </row>
    <row r="16" customFormat="false" ht="12.75" hidden="false" customHeight="false" outlineLevel="0" collapsed="false">
      <c r="A16" s="0" t="s">
        <v>25</v>
      </c>
      <c r="C16" s="13" t="n">
        <f aca="false">'Year Over Year'!D16</f>
        <v>453</v>
      </c>
      <c r="D16" s="13" t="n">
        <f aca="false">$BT16</f>
        <v>440</v>
      </c>
      <c r="E16" s="13" t="n">
        <f aca="false">-(D16-C16)</f>
        <v>13</v>
      </c>
      <c r="F16" s="4"/>
      <c r="G16" s="13" t="n">
        <f aca="false">'Year Over Year'!H16</f>
        <v>421</v>
      </c>
      <c r="H16" s="13" t="n">
        <f aca="false">$BT16</f>
        <v>440</v>
      </c>
      <c r="I16" s="13" t="n">
        <f aca="false">-(H16-G16)</f>
        <v>-19</v>
      </c>
      <c r="K16" s="13" t="n">
        <f aca="false">'Year Over Year'!L16</f>
        <v>413</v>
      </c>
      <c r="L16" s="13" t="n">
        <f aca="false">$BT16</f>
        <v>440</v>
      </c>
      <c r="M16" s="13" t="n">
        <f aca="false">-(L16-K16)</f>
        <v>-27</v>
      </c>
      <c r="O16" s="13" t="n">
        <f aca="false">ROUND((((C16*30)+(G16*30)+(K16*30))/90),0)</f>
        <v>429</v>
      </c>
      <c r="P16" s="13" t="n">
        <f aca="false">ROUND((((D16*30)+(H16*30)+(L16*30))/90),0)</f>
        <v>440</v>
      </c>
      <c r="Q16" s="13" t="n">
        <f aca="false">-(P16-O16)</f>
        <v>-11</v>
      </c>
      <c r="S16" s="13" t="n">
        <f aca="false">'Year Over Year'!T16</f>
        <v>461</v>
      </c>
      <c r="T16" s="13" t="n">
        <f aca="false">$BT16</f>
        <v>440</v>
      </c>
      <c r="U16" s="13" t="n">
        <f aca="false">-(T16-S16)</f>
        <v>21</v>
      </c>
      <c r="W16" s="13" t="n">
        <f aca="false">'Year Over Year'!X16</f>
        <v>508</v>
      </c>
      <c r="X16" s="13" t="n">
        <f aca="false">$BT16</f>
        <v>440</v>
      </c>
      <c r="Y16" s="13" t="n">
        <f aca="false">-(X16-W16)</f>
        <v>68</v>
      </c>
      <c r="AA16" s="13" t="n">
        <f aca="false">'Year Over Year'!AB16</f>
        <v>515</v>
      </c>
      <c r="AB16" s="13" t="n">
        <f aca="false">$BT16</f>
        <v>440</v>
      </c>
      <c r="AC16" s="13" t="n">
        <f aca="false">-(AB16-AA16)</f>
        <v>75</v>
      </c>
      <c r="AE16" s="13" t="n">
        <f aca="false">'Year Over Year'!AF16</f>
        <v>494.666666666667</v>
      </c>
      <c r="AF16" s="13" t="n">
        <f aca="false">((T16+X16+AB16)*30)/90</f>
        <v>440</v>
      </c>
      <c r="AG16" s="13" t="n">
        <f aca="false">-(AF16-AE16)</f>
        <v>54.6666666666667</v>
      </c>
      <c r="AI16" s="13" t="n">
        <f aca="false">'Year Over Year'!AJ16</f>
        <v>453</v>
      </c>
      <c r="AJ16" s="13" t="n">
        <f aca="false">$BT16</f>
        <v>440</v>
      </c>
      <c r="AK16" s="13" t="n">
        <f aca="false">-(AJ16-AI16)</f>
        <v>13</v>
      </c>
      <c r="AM16" s="13" t="n">
        <f aca="false">'Year Over Year'!AN16</f>
        <v>505</v>
      </c>
      <c r="AN16" s="13" t="n">
        <f aca="false">$BT16</f>
        <v>440</v>
      </c>
      <c r="AO16" s="13" t="n">
        <f aca="false">-(AN16-AM16)</f>
        <v>65</v>
      </c>
      <c r="AQ16" s="13" t="n">
        <f aca="false">'Year Over Year'!AR16</f>
        <v>526</v>
      </c>
      <c r="AR16" s="13" t="n">
        <f aca="false">$BT16</f>
        <v>440</v>
      </c>
      <c r="AS16" s="13" t="n">
        <f aca="false">-(AR16-AQ16)</f>
        <v>86</v>
      </c>
      <c r="AU16" s="13" t="n">
        <f aca="false">AI16+AM16+AQ16</f>
        <v>1484</v>
      </c>
      <c r="AV16" s="13" t="n">
        <f aca="false">AJ16+AN16+AR16</f>
        <v>1320</v>
      </c>
      <c r="AW16" s="13" t="n">
        <f aca="false">-(AV16-AU16)</f>
        <v>164</v>
      </c>
      <c r="AY16" s="13" t="n">
        <f aca="false">'Year Over Year'!AZ16</f>
        <v>0</v>
      </c>
      <c r="AZ16" s="13" t="n">
        <f aca="false">$BT16</f>
        <v>440</v>
      </c>
      <c r="BA16" s="13" t="n">
        <f aca="false">-(AZ16-AY16)</f>
        <v>-440</v>
      </c>
      <c r="BC16" s="13" t="n">
        <f aca="false">'Year Over Year'!BD16</f>
        <v>0</v>
      </c>
      <c r="BD16" s="13" t="n">
        <f aca="false">$BT16</f>
        <v>440</v>
      </c>
      <c r="BE16" s="13" t="n">
        <f aca="false">-(BD16-BC16)</f>
        <v>-440</v>
      </c>
      <c r="BG16" s="13" t="n">
        <f aca="false">'Year Over Year'!BH16</f>
        <v>0</v>
      </c>
      <c r="BH16" s="13" t="n">
        <f aca="false">$BT16</f>
        <v>440</v>
      </c>
      <c r="BI16" s="13" t="n">
        <f aca="false">-(BH16-BG16)</f>
        <v>-440</v>
      </c>
      <c r="BK16" s="13" t="n">
        <f aca="false">AY16+BC16+BG16</f>
        <v>0</v>
      </c>
      <c r="BL16" s="13" t="n">
        <f aca="false">AZ16+BD16+BH16</f>
        <v>1320</v>
      </c>
      <c r="BM16" s="13" t="n">
        <f aca="false">-(BL16-BK16)</f>
        <v>-1320</v>
      </c>
      <c r="BO16" s="13" t="n">
        <f aca="false">'Year Over Year'!BP16</f>
        <v>473</v>
      </c>
      <c r="BP16" s="13" t="n">
        <f aca="false">ROUND((((D16*30)+(H16*30)+(L16*30)+(T16*30)+(X16*30)+(AB16*30)+(AJ16*30)+(AN16*30)+(AR16*30))/270),0)</f>
        <v>440</v>
      </c>
      <c r="BQ16" s="13" t="n">
        <f aca="false">-(BP16-BO16)</f>
        <v>33</v>
      </c>
      <c r="BR16" s="4" t="n">
        <f aca="false">BQ16/BP16</f>
        <v>0.075</v>
      </c>
      <c r="BT16" s="13" t="n">
        <v>440</v>
      </c>
    </row>
    <row r="17" customFormat="false" ht="12.75" hidden="false" customHeight="false" outlineLevel="0" collapsed="false">
      <c r="A17" s="0" t="s">
        <v>26</v>
      </c>
      <c r="C17" s="13" t="n">
        <f aca="false">'Year Over Year'!D17</f>
        <v>138</v>
      </c>
      <c r="D17" s="13" t="n">
        <f aca="false">$BT17</f>
        <v>80</v>
      </c>
      <c r="E17" s="13" t="n">
        <f aca="false">-(D17-C17)</f>
        <v>58</v>
      </c>
      <c r="F17" s="4"/>
      <c r="G17" s="13" t="n">
        <f aca="false">'Year Over Year'!H17</f>
        <v>107</v>
      </c>
      <c r="H17" s="13" t="n">
        <f aca="false">$BT17</f>
        <v>80</v>
      </c>
      <c r="I17" s="13" t="n">
        <f aca="false">-(H17-G17)</f>
        <v>27</v>
      </c>
      <c r="K17" s="13" t="n">
        <f aca="false">'Year Over Year'!L17</f>
        <v>99</v>
      </c>
      <c r="L17" s="13" t="n">
        <f aca="false">$BT17</f>
        <v>80</v>
      </c>
      <c r="M17" s="13" t="n">
        <f aca="false">-(L17-K17)</f>
        <v>19</v>
      </c>
      <c r="O17" s="13" t="n">
        <f aca="false">ROUND((((C17*30)+(G17*30)+(K17*30))/90),0)</f>
        <v>115</v>
      </c>
      <c r="P17" s="13" t="n">
        <f aca="false">ROUND((((D17*30)+(H17*30)+(L17*30))/90),0)</f>
        <v>80</v>
      </c>
      <c r="Q17" s="13" t="n">
        <f aca="false">-(P17-O17)</f>
        <v>35</v>
      </c>
      <c r="S17" s="13" t="n">
        <f aca="false">'Year Over Year'!T17</f>
        <v>87</v>
      </c>
      <c r="T17" s="13" t="n">
        <f aca="false">$BT17</f>
        <v>80</v>
      </c>
      <c r="U17" s="13" t="n">
        <f aca="false">-(T17-S17)</f>
        <v>7</v>
      </c>
      <c r="W17" s="13" t="n">
        <f aca="false">'Year Over Year'!X17</f>
        <v>97</v>
      </c>
      <c r="X17" s="13" t="n">
        <f aca="false">$BT17</f>
        <v>80</v>
      </c>
      <c r="Y17" s="13" t="n">
        <f aca="false">-(X17-W17)</f>
        <v>17</v>
      </c>
      <c r="AA17" s="13" t="n">
        <f aca="false">'Year Over Year'!AB17</f>
        <v>138</v>
      </c>
      <c r="AB17" s="13" t="n">
        <f aca="false">$BT17</f>
        <v>80</v>
      </c>
      <c r="AC17" s="13" t="n">
        <f aca="false">-(AB17-AA17)</f>
        <v>58</v>
      </c>
      <c r="AE17" s="13" t="n">
        <f aca="false">'Year Over Year'!AF17</f>
        <v>161.25</v>
      </c>
      <c r="AF17" s="13" t="n">
        <f aca="false">((T17+X17+AB17)*30)/90</f>
        <v>80</v>
      </c>
      <c r="AG17" s="13" t="n">
        <f aca="false">-(AF17-AE17)</f>
        <v>81.25</v>
      </c>
      <c r="AI17" s="13" t="n">
        <f aca="false">'Year Over Year'!AJ17</f>
        <v>124</v>
      </c>
      <c r="AJ17" s="13" t="n">
        <f aca="false">$BT17</f>
        <v>80</v>
      </c>
      <c r="AK17" s="13" t="n">
        <f aca="false">-(AJ17-AI17)</f>
        <v>44</v>
      </c>
      <c r="AM17" s="13" t="n">
        <f aca="false">'Year Over Year'!AN17</f>
        <v>105</v>
      </c>
      <c r="AN17" s="13" t="n">
        <f aca="false">$BT17</f>
        <v>80</v>
      </c>
      <c r="AO17" s="13" t="n">
        <f aca="false">-(AN17-AM17)</f>
        <v>25</v>
      </c>
      <c r="AQ17" s="13" t="n">
        <f aca="false">'Year Over Year'!AR17</f>
        <v>136</v>
      </c>
      <c r="AR17" s="13" t="n">
        <f aca="false">$BT17</f>
        <v>80</v>
      </c>
      <c r="AS17" s="13" t="n">
        <f aca="false">-(AR17-AQ17)</f>
        <v>56</v>
      </c>
      <c r="AU17" s="13" t="n">
        <f aca="false">AI17+AM17+AQ17</f>
        <v>365</v>
      </c>
      <c r="AV17" s="13" t="n">
        <f aca="false">AJ17+AN17+AR17</f>
        <v>240</v>
      </c>
      <c r="AW17" s="13" t="n">
        <f aca="false">-(AV17-AU17)</f>
        <v>125</v>
      </c>
      <c r="AY17" s="13" t="n">
        <f aca="false">'Year Over Year'!AZ17</f>
        <v>0</v>
      </c>
      <c r="AZ17" s="13" t="n">
        <f aca="false">$BT17</f>
        <v>80</v>
      </c>
      <c r="BA17" s="13" t="n">
        <f aca="false">-(AZ17-AY17)</f>
        <v>-80</v>
      </c>
      <c r="BC17" s="13" t="n">
        <f aca="false">'Year Over Year'!BD17</f>
        <v>0</v>
      </c>
      <c r="BD17" s="13" t="n">
        <f aca="false">$BT17</f>
        <v>80</v>
      </c>
      <c r="BE17" s="13" t="n">
        <f aca="false">-(BD17-BC17)</f>
        <v>-80</v>
      </c>
      <c r="BG17" s="13" t="n">
        <f aca="false">'Year Over Year'!BH17</f>
        <v>0</v>
      </c>
      <c r="BH17" s="13" t="n">
        <f aca="false">$BT17</f>
        <v>80</v>
      </c>
      <c r="BI17" s="13" t="n">
        <f aca="false">-(BH17-BG17)</f>
        <v>-80</v>
      </c>
      <c r="BK17" s="13" t="n">
        <f aca="false">AY17+BC17+BG17</f>
        <v>0</v>
      </c>
      <c r="BL17" s="13" t="n">
        <f aca="false">AZ17+BD17+BH17</f>
        <v>240</v>
      </c>
      <c r="BM17" s="13" t="n">
        <f aca="false">-(BL17-BK17)</f>
        <v>-240</v>
      </c>
      <c r="BO17" s="13" t="n">
        <f aca="false">'Year Over Year'!BP17</f>
        <v>115</v>
      </c>
      <c r="BP17" s="13" t="n">
        <f aca="false">ROUND((((D17*30)+(H17*30)+(L17*30)+(T17*30)+(X17*30)+(AB17*30)+(AJ17*30)+(AN17*30)+(AR17*30))/270),0)</f>
        <v>80</v>
      </c>
      <c r="BQ17" s="13" t="n">
        <f aca="false">-(BP17-BO17)</f>
        <v>35</v>
      </c>
      <c r="BR17" s="4" t="n">
        <f aca="false">BQ17/BP17</f>
        <v>0.4375</v>
      </c>
      <c r="BT17" s="13" t="n">
        <v>80</v>
      </c>
    </row>
    <row r="18" customFormat="false" ht="12.75" hidden="false" customHeight="false" outlineLevel="0" collapsed="false">
      <c r="A18" s="0" t="s">
        <v>27</v>
      </c>
      <c r="C18" s="13" t="n">
        <f aca="false">'Year Over Year'!D18</f>
        <v>619</v>
      </c>
      <c r="D18" s="13" t="n">
        <f aca="false">$BT18</f>
        <v>1136</v>
      </c>
      <c r="E18" s="13" t="n">
        <f aca="false">-(D18-C18)</f>
        <v>-517</v>
      </c>
      <c r="F18" s="4"/>
      <c r="G18" s="13" t="n">
        <f aca="false">'Year Over Year'!H18</f>
        <v>586</v>
      </c>
      <c r="H18" s="13" t="n">
        <f aca="false">$BT18</f>
        <v>1136</v>
      </c>
      <c r="I18" s="13" t="n">
        <f aca="false">-(H18-G18)</f>
        <v>-550</v>
      </c>
      <c r="K18" s="13" t="n">
        <f aca="false">'Year Over Year'!L18</f>
        <v>566</v>
      </c>
      <c r="L18" s="13" t="n">
        <f aca="false">$BT18</f>
        <v>1136</v>
      </c>
      <c r="M18" s="13" t="n">
        <f aca="false">-(L18-K18)</f>
        <v>-570</v>
      </c>
      <c r="O18" s="13" t="n">
        <f aca="false">ROUND((((C18*30)+(G18*30)+(K18*30))/90),0)</f>
        <v>590</v>
      </c>
      <c r="P18" s="13" t="n">
        <f aca="false">ROUND((((D18*30)+(H18*30)+(L18*30))/90),0)</f>
        <v>1136</v>
      </c>
      <c r="Q18" s="13" t="n">
        <f aca="false">-(P18-O18)</f>
        <v>-546</v>
      </c>
      <c r="S18" s="13" t="n">
        <f aca="false">'Year Over Year'!T18</f>
        <v>591</v>
      </c>
      <c r="T18" s="13" t="n">
        <f aca="false">$BT18</f>
        <v>1136</v>
      </c>
      <c r="U18" s="13" t="n">
        <f aca="false">-(T18-S18)</f>
        <v>-545</v>
      </c>
      <c r="W18" s="13" t="n">
        <f aca="false">'Year Over Year'!X18</f>
        <v>679</v>
      </c>
      <c r="X18" s="13" t="n">
        <f aca="false">$BT18</f>
        <v>1136</v>
      </c>
      <c r="Y18" s="13" t="n">
        <f aca="false">-(X18-W18)</f>
        <v>-457</v>
      </c>
      <c r="AA18" s="13" t="n">
        <f aca="false">'Year Over Year'!AB18</f>
        <v>825</v>
      </c>
      <c r="AB18" s="13" t="n">
        <f aca="false">$BT18</f>
        <v>1136</v>
      </c>
      <c r="AC18" s="13" t="n">
        <f aca="false">-(AB18-AA18)</f>
        <v>-311</v>
      </c>
      <c r="AE18" s="13" t="n">
        <f aca="false">'Year Over Year'!AF18</f>
        <v>698.333333333333</v>
      </c>
      <c r="AF18" s="13" t="n">
        <f aca="false">((T18+X18+AB18)*30)/90</f>
        <v>1136</v>
      </c>
      <c r="AG18" s="13" t="n">
        <f aca="false">-(AF18-AE18)</f>
        <v>-437.666666666667</v>
      </c>
      <c r="AI18" s="13" t="n">
        <f aca="false">'Year Over Year'!AJ18</f>
        <v>802</v>
      </c>
      <c r="AJ18" s="13" t="n">
        <f aca="false">$BT18</f>
        <v>1136</v>
      </c>
      <c r="AK18" s="13" t="n">
        <f aca="false">-(AJ18-AI18)</f>
        <v>-334</v>
      </c>
      <c r="AM18" s="13" t="n">
        <f aca="false">'Year Over Year'!AN18</f>
        <v>774</v>
      </c>
      <c r="AN18" s="13" t="n">
        <f aca="false">$BT18</f>
        <v>1136</v>
      </c>
      <c r="AO18" s="13" t="n">
        <f aca="false">-(AN18-AM18)</f>
        <v>-362</v>
      </c>
      <c r="AQ18" s="13" t="n">
        <f aca="false">'Year Over Year'!AR18</f>
        <v>600</v>
      </c>
      <c r="AR18" s="13" t="n">
        <f aca="false">$BT18</f>
        <v>1136</v>
      </c>
      <c r="AS18" s="13" t="n">
        <f aca="false">-(AR18-AQ18)</f>
        <v>-536</v>
      </c>
      <c r="AU18" s="13" t="n">
        <f aca="false">AI18+AM18+AQ18</f>
        <v>2176</v>
      </c>
      <c r="AV18" s="13" t="n">
        <f aca="false">AJ18+AN18+AR18</f>
        <v>3408</v>
      </c>
      <c r="AW18" s="13" t="n">
        <f aca="false">-(AV18-AU18)</f>
        <v>-1232</v>
      </c>
      <c r="AY18" s="13" t="n">
        <f aca="false">'Year Over Year'!AZ18</f>
        <v>0</v>
      </c>
      <c r="AZ18" s="13" t="n">
        <f aca="false">$BT18</f>
        <v>1136</v>
      </c>
      <c r="BA18" s="13" t="n">
        <f aca="false">-(AZ18-AY18)</f>
        <v>-1136</v>
      </c>
      <c r="BC18" s="13" t="n">
        <f aca="false">'Year Over Year'!BD18</f>
        <v>0</v>
      </c>
      <c r="BD18" s="13" t="n">
        <f aca="false">$BT18</f>
        <v>1136</v>
      </c>
      <c r="BE18" s="13" t="n">
        <f aca="false">-(BD18-BC18)</f>
        <v>-1136</v>
      </c>
      <c r="BG18" s="13" t="n">
        <f aca="false">'Year Over Year'!BH18</f>
        <v>0</v>
      </c>
      <c r="BH18" s="13" t="n">
        <f aca="false">$BT18</f>
        <v>1136</v>
      </c>
      <c r="BI18" s="13" t="n">
        <f aca="false">-(BH18-BG18)</f>
        <v>-1136</v>
      </c>
      <c r="BK18" s="13" t="n">
        <f aca="false">AY18+BC18+BG18</f>
        <v>0</v>
      </c>
      <c r="BL18" s="13" t="n">
        <f aca="false">AZ18+BD18+BH18</f>
        <v>3408</v>
      </c>
      <c r="BM18" s="13" t="n">
        <f aca="false">-(BL18-BK18)</f>
        <v>-3408</v>
      </c>
      <c r="BO18" s="13" t="n">
        <f aca="false">'Year Over Year'!BP18</f>
        <v>671</v>
      </c>
      <c r="BP18" s="13" t="n">
        <f aca="false">ROUND((((D18*30)+(H18*30)+(L18*30)+(T18*30)+(X18*30)+(AB18*30)+(AJ18*30)+(AN18*30)+(AR18*30))/270),0)</f>
        <v>1136</v>
      </c>
      <c r="BQ18" s="13" t="n">
        <f aca="false">-(BP18-BO18)</f>
        <v>-465</v>
      </c>
      <c r="BR18" s="4"/>
      <c r="BT18" s="13" t="n">
        <v>1136</v>
      </c>
    </row>
    <row r="19" customFormat="false" ht="12.75" hidden="false" customHeight="false" outlineLevel="0" collapsed="false">
      <c r="C19" s="13"/>
      <c r="D19" s="13"/>
      <c r="E19" s="13"/>
      <c r="F19" s="4"/>
      <c r="G19" s="13"/>
      <c r="H19" s="13"/>
      <c r="I19" s="13"/>
      <c r="K19" s="13"/>
      <c r="L19" s="13"/>
      <c r="M19" s="13"/>
      <c r="O19" s="13"/>
      <c r="P19" s="13"/>
      <c r="Q19" s="13"/>
      <c r="S19" s="13"/>
      <c r="T19" s="13"/>
      <c r="U19" s="13"/>
      <c r="W19" s="13"/>
      <c r="X19" s="13"/>
      <c r="Y19" s="13"/>
      <c r="AA19" s="13"/>
      <c r="AB19" s="13"/>
      <c r="AC19" s="13"/>
      <c r="AE19" s="13"/>
      <c r="AF19" s="13"/>
      <c r="AG19" s="13"/>
      <c r="AI19" s="13"/>
      <c r="AJ19" s="13"/>
      <c r="AK19" s="13"/>
      <c r="AM19" s="13"/>
      <c r="AN19" s="13"/>
      <c r="AO19" s="13"/>
      <c r="AQ19" s="13"/>
      <c r="AR19" s="13"/>
      <c r="AS19" s="13"/>
      <c r="AU19" s="13"/>
      <c r="AV19" s="13"/>
      <c r="AW19" s="13"/>
      <c r="AY19" s="13"/>
      <c r="AZ19" s="13"/>
      <c r="BA19" s="13"/>
      <c r="BC19" s="13"/>
      <c r="BD19" s="13"/>
      <c r="BE19" s="13"/>
      <c r="BG19" s="13"/>
      <c r="BH19" s="13"/>
      <c r="BI19" s="13"/>
      <c r="BK19" s="13"/>
      <c r="BL19" s="13"/>
      <c r="BM19" s="13"/>
      <c r="BO19" s="13"/>
      <c r="BP19" s="13"/>
      <c r="BQ19" s="13"/>
      <c r="BR19" s="4"/>
      <c r="BT19" s="13"/>
    </row>
    <row r="20" customFormat="false" ht="12.75" hidden="false" customHeight="false" outlineLevel="0" collapsed="false">
      <c r="A20" s="5" t="s">
        <v>28</v>
      </c>
      <c r="C20" s="13"/>
      <c r="D20" s="13"/>
      <c r="E20" s="13"/>
      <c r="F20" s="4"/>
      <c r="G20" s="13"/>
      <c r="H20" s="13"/>
      <c r="I20" s="13"/>
      <c r="K20" s="13"/>
      <c r="L20" s="13"/>
      <c r="M20" s="13"/>
      <c r="O20" s="13"/>
      <c r="P20" s="13"/>
      <c r="Q20" s="13"/>
      <c r="S20" s="13"/>
      <c r="T20" s="13"/>
      <c r="U20" s="13"/>
      <c r="W20" s="13"/>
      <c r="X20" s="13"/>
      <c r="Y20" s="13"/>
      <c r="AA20" s="13"/>
      <c r="AB20" s="13"/>
      <c r="AC20" s="13"/>
      <c r="AE20" s="13"/>
      <c r="AF20" s="13"/>
      <c r="AG20" s="13"/>
      <c r="AI20" s="13"/>
      <c r="AJ20" s="13"/>
      <c r="AK20" s="13"/>
      <c r="AM20" s="13"/>
      <c r="AN20" s="13"/>
      <c r="AO20" s="13"/>
      <c r="AQ20" s="13"/>
      <c r="AR20" s="13"/>
      <c r="AS20" s="13"/>
      <c r="AU20" s="13"/>
      <c r="AV20" s="13"/>
      <c r="AW20" s="13"/>
      <c r="AY20" s="13"/>
      <c r="AZ20" s="13"/>
      <c r="BA20" s="13"/>
      <c r="BC20" s="13"/>
      <c r="BD20" s="13"/>
      <c r="BE20" s="13"/>
      <c r="BG20" s="13"/>
      <c r="BH20" s="13"/>
      <c r="BI20" s="13"/>
      <c r="BK20" s="13"/>
      <c r="BL20" s="13"/>
      <c r="BM20" s="13"/>
      <c r="BO20" s="13"/>
      <c r="BP20" s="13"/>
      <c r="BQ20" s="13"/>
      <c r="BR20" s="4"/>
      <c r="BT20" s="13"/>
    </row>
    <row r="21" customFormat="false" ht="12.75" hidden="false" customHeight="false" outlineLevel="0" collapsed="false">
      <c r="A21" s="14" t="s">
        <v>29</v>
      </c>
      <c r="C21" s="13" t="n">
        <f aca="false">'Year Over Year'!D21</f>
        <v>0</v>
      </c>
      <c r="D21" s="13" t="n">
        <f aca="false">$BT21</f>
        <v>20</v>
      </c>
      <c r="E21" s="13" t="n">
        <f aca="false">-(D21-C21)</f>
        <v>-20</v>
      </c>
      <c r="F21" s="4"/>
      <c r="G21" s="13" t="n">
        <f aca="false">'Year Over Year'!H21</f>
        <v>0</v>
      </c>
      <c r="H21" s="13" t="n">
        <f aca="false">$BT21</f>
        <v>20</v>
      </c>
      <c r="I21" s="13" t="n">
        <f aca="false">-(H21-G21)</f>
        <v>-20</v>
      </c>
      <c r="K21" s="13" t="n">
        <f aca="false">'Year Over Year'!L21</f>
        <v>0</v>
      </c>
      <c r="L21" s="13" t="n">
        <f aca="false">$BT21</f>
        <v>20</v>
      </c>
      <c r="M21" s="13" t="n">
        <f aca="false">-(L21-K21)</f>
        <v>-20</v>
      </c>
      <c r="O21" s="13" t="n">
        <f aca="false">ROUND((((C21*30)+(G21*30)+(K21*30))/90),0)</f>
        <v>0</v>
      </c>
      <c r="P21" s="13" t="n">
        <f aca="false">ROUND((((D21*30)+(H21*30)+(L21*30))/90),0)</f>
        <v>20</v>
      </c>
      <c r="Q21" s="13" t="n">
        <f aca="false">-(P21-O21)</f>
        <v>-20</v>
      </c>
      <c r="S21" s="13" t="n">
        <f aca="false">'Year Over Year'!T21</f>
        <v>0</v>
      </c>
      <c r="T21" s="13" t="n">
        <f aca="false">$BT21</f>
        <v>20</v>
      </c>
      <c r="U21" s="13" t="n">
        <f aca="false">-(T21-S21)</f>
        <v>-20</v>
      </c>
      <c r="W21" s="13" t="n">
        <f aca="false">'Year Over Year'!X21</f>
        <v>0</v>
      </c>
      <c r="X21" s="13" t="n">
        <f aca="false">$BT21</f>
        <v>20</v>
      </c>
      <c r="Y21" s="13" t="n">
        <f aca="false">-(X21-W21)</f>
        <v>-20</v>
      </c>
      <c r="AA21" s="13" t="n">
        <f aca="false">'Year Over Year'!AB21</f>
        <v>0</v>
      </c>
      <c r="AB21" s="13" t="n">
        <f aca="false">$BT21</f>
        <v>20</v>
      </c>
      <c r="AC21" s="13" t="n">
        <f aca="false">-(AB21-AA21)</f>
        <v>-20</v>
      </c>
      <c r="AE21" s="13" t="n">
        <f aca="false">'Year Over Year'!AF21</f>
        <v>0</v>
      </c>
      <c r="AF21" s="13" t="n">
        <f aca="false">((T21+X21+AB21)*30)/90</f>
        <v>20</v>
      </c>
      <c r="AG21" s="13" t="n">
        <f aca="false">-(AF21-AE21)</f>
        <v>-20</v>
      </c>
      <c r="AI21" s="13" t="n">
        <f aca="false">'Year Over Year'!AJ21</f>
        <v>0</v>
      </c>
      <c r="AJ21" s="13" t="n">
        <f aca="false">$BT21</f>
        <v>20</v>
      </c>
      <c r="AK21" s="13" t="n">
        <f aca="false">-(AJ21-AI21)</f>
        <v>-20</v>
      </c>
      <c r="AM21" s="13" t="n">
        <f aca="false">'Year Over Year'!AN21</f>
        <v>0</v>
      </c>
      <c r="AN21" s="13" t="n">
        <f aca="false">$BT21</f>
        <v>20</v>
      </c>
      <c r="AO21" s="13" t="n">
        <f aca="false">-(AN21-AM21)</f>
        <v>-20</v>
      </c>
      <c r="AQ21" s="13" t="n">
        <f aca="false">'Year Over Year'!AR21</f>
        <v>0</v>
      </c>
      <c r="AR21" s="13" t="n">
        <f aca="false">$BT21</f>
        <v>20</v>
      </c>
      <c r="AS21" s="13" t="n">
        <f aca="false">-(AR21-AQ21)</f>
        <v>-20</v>
      </c>
      <c r="AU21" s="13" t="n">
        <f aca="false">AI21+AM21+AQ21</f>
        <v>0</v>
      </c>
      <c r="AV21" s="13" t="n">
        <f aca="false">AJ21+AN21+AR21</f>
        <v>60</v>
      </c>
      <c r="AW21" s="13" t="n">
        <f aca="false">-(AV21-AU21)</f>
        <v>-60</v>
      </c>
      <c r="AY21" s="13" t="n">
        <f aca="false">'Year Over Year'!AZ21</f>
        <v>0</v>
      </c>
      <c r="AZ21" s="13" t="n">
        <f aca="false">$BT21</f>
        <v>20</v>
      </c>
      <c r="BA21" s="13" t="n">
        <f aca="false">-(AZ21-AY21)</f>
        <v>-20</v>
      </c>
      <c r="BC21" s="13" t="n">
        <f aca="false">'Year Over Year'!BD21</f>
        <v>0</v>
      </c>
      <c r="BD21" s="13" t="n">
        <f aca="false">$BT21</f>
        <v>20</v>
      </c>
      <c r="BE21" s="13" t="n">
        <f aca="false">-(BD21-BC21)</f>
        <v>-20</v>
      </c>
      <c r="BG21" s="13" t="n">
        <f aca="false">'Year Over Year'!BH21</f>
        <v>0</v>
      </c>
      <c r="BH21" s="13" t="n">
        <f aca="false">$BT21</f>
        <v>20</v>
      </c>
      <c r="BI21" s="13" t="n">
        <f aca="false">-(BH21-BG21)</f>
        <v>-20</v>
      </c>
      <c r="BK21" s="13" t="n">
        <f aca="false">AY21+BC21+BG21</f>
        <v>0</v>
      </c>
      <c r="BL21" s="13" t="n">
        <f aca="false">AZ21+BD21+BH21</f>
        <v>60</v>
      </c>
      <c r="BM21" s="13" t="n">
        <f aca="false">-(BL21-BK21)</f>
        <v>-60</v>
      </c>
      <c r="BO21" s="13" t="n">
        <f aca="false">'Year Over Year'!BP21</f>
        <v>0</v>
      </c>
      <c r="BP21" s="13" t="n">
        <f aca="false">ROUND((((D21*30)+(H21*30)+(L21*30)+(T21*30)+(X21*30)+(AB21*30)+(AJ21*30)+(AN21*30)+(AR21*30))/270),0)</f>
        <v>20</v>
      </c>
      <c r="BQ21" s="13" t="n">
        <f aca="false">-(BP21-BO21)</f>
        <v>-20</v>
      </c>
      <c r="BR21" s="4" t="n">
        <f aca="false">BQ21/BP21</f>
        <v>-1</v>
      </c>
      <c r="BT21" s="13" t="n">
        <v>20</v>
      </c>
    </row>
    <row r="22" customFormat="false" ht="12.75" hidden="false" customHeight="false" outlineLevel="0" collapsed="false">
      <c r="A22" s="14" t="s">
        <v>30</v>
      </c>
      <c r="C22" s="13" t="n">
        <f aca="false">'Year Over Year'!D22</f>
        <v>40</v>
      </c>
      <c r="D22" s="13" t="n">
        <f aca="false">$BT22</f>
        <v>100</v>
      </c>
      <c r="E22" s="13" t="n">
        <f aca="false">-(D22-C22)</f>
        <v>-60</v>
      </c>
      <c r="F22" s="4"/>
      <c r="G22" s="13" t="n">
        <f aca="false">'Year Over Year'!H22</f>
        <v>42</v>
      </c>
      <c r="H22" s="13" t="n">
        <f aca="false">$BT22</f>
        <v>100</v>
      </c>
      <c r="I22" s="13" t="n">
        <f aca="false">-(H22-G22)</f>
        <v>-58</v>
      </c>
      <c r="K22" s="13" t="n">
        <f aca="false">'Year Over Year'!L22</f>
        <v>68</v>
      </c>
      <c r="L22" s="13" t="n">
        <f aca="false">$BT22</f>
        <v>100</v>
      </c>
      <c r="M22" s="13" t="n">
        <f aca="false">-(L22-K22)</f>
        <v>-32</v>
      </c>
      <c r="O22" s="13" t="n">
        <f aca="false">ROUND((((C22*30)+(G22*30)+(K22*30))/90),0)</f>
        <v>50</v>
      </c>
      <c r="P22" s="13" t="n">
        <f aca="false">ROUND((((D22*30)+(H22*30)+(L22*30))/90),0)</f>
        <v>100</v>
      </c>
      <c r="Q22" s="13" t="n">
        <f aca="false">-(P22-O22)</f>
        <v>-50</v>
      </c>
      <c r="S22" s="13" t="n">
        <f aca="false">'Year Over Year'!T22</f>
        <v>76</v>
      </c>
      <c r="T22" s="13" t="n">
        <f aca="false">$BT22</f>
        <v>100</v>
      </c>
      <c r="U22" s="13" t="n">
        <f aca="false">-(T22-S22)</f>
        <v>-24</v>
      </c>
      <c r="W22" s="13" t="n">
        <f aca="false">'Year Over Year'!X22</f>
        <v>79</v>
      </c>
      <c r="X22" s="13" t="n">
        <f aca="false">$BT22</f>
        <v>100</v>
      </c>
      <c r="Y22" s="13" t="n">
        <f aca="false">-(X22-W22)</f>
        <v>-21</v>
      </c>
      <c r="AA22" s="13" t="n">
        <f aca="false">'Year Over Year'!AB22</f>
        <v>123</v>
      </c>
      <c r="AB22" s="13" t="n">
        <f aca="false">$BT22</f>
        <v>100</v>
      </c>
      <c r="AC22" s="13" t="n">
        <f aca="false">-(AB22-AA22)</f>
        <v>23</v>
      </c>
      <c r="AE22" s="13" t="n">
        <f aca="false">'Year Over Year'!AF22</f>
        <v>92.6666666666667</v>
      </c>
      <c r="AF22" s="13" t="n">
        <f aca="false">((T22+X22+AB22)*30)/90</f>
        <v>100</v>
      </c>
      <c r="AG22" s="13" t="n">
        <f aca="false">-(AF22-AE22)</f>
        <v>-7.33333333333333</v>
      </c>
      <c r="AI22" s="13" t="n">
        <f aca="false">'Year Over Year'!AJ22</f>
        <v>106</v>
      </c>
      <c r="AJ22" s="13" t="n">
        <f aca="false">$BT22</f>
        <v>100</v>
      </c>
      <c r="AK22" s="13" t="n">
        <f aca="false">-(AJ22-AI22)</f>
        <v>6</v>
      </c>
      <c r="AM22" s="13" t="n">
        <f aca="false">'Year Over Year'!AN22</f>
        <v>167</v>
      </c>
      <c r="AN22" s="13" t="n">
        <f aca="false">$BT22</f>
        <v>100</v>
      </c>
      <c r="AO22" s="13" t="n">
        <f aca="false">-(AN22-AM22)</f>
        <v>67</v>
      </c>
      <c r="AQ22" s="13" t="n">
        <f aca="false">'Year Over Year'!AR22</f>
        <v>123</v>
      </c>
      <c r="AR22" s="13" t="n">
        <f aca="false">$BT22</f>
        <v>100</v>
      </c>
      <c r="AS22" s="13" t="n">
        <f aca="false">-(AR22-AQ22)</f>
        <v>23</v>
      </c>
      <c r="AU22" s="13" t="n">
        <f aca="false">AI22+AM22+AQ22</f>
        <v>396</v>
      </c>
      <c r="AV22" s="13" t="n">
        <f aca="false">AJ22+AN22+AR22</f>
        <v>300</v>
      </c>
      <c r="AW22" s="13" t="n">
        <f aca="false">-(AV22-AU22)</f>
        <v>96</v>
      </c>
      <c r="AY22" s="13" t="n">
        <f aca="false">'Year Over Year'!AZ22</f>
        <v>0</v>
      </c>
      <c r="AZ22" s="13" t="n">
        <f aca="false">$BT22</f>
        <v>100</v>
      </c>
      <c r="BA22" s="13" t="n">
        <f aca="false">-(AZ22-AY22)</f>
        <v>-100</v>
      </c>
      <c r="BC22" s="13" t="n">
        <f aca="false">'Year Over Year'!BD22</f>
        <v>0</v>
      </c>
      <c r="BD22" s="13" t="n">
        <f aca="false">$BT22</f>
        <v>100</v>
      </c>
      <c r="BE22" s="13" t="n">
        <f aca="false">-(BD22-BC22)</f>
        <v>-100</v>
      </c>
      <c r="BG22" s="13" t="n">
        <f aca="false">'Year Over Year'!BH22</f>
        <v>0</v>
      </c>
      <c r="BH22" s="13" t="n">
        <f aca="false">$BT22</f>
        <v>100</v>
      </c>
      <c r="BI22" s="13" t="n">
        <f aca="false">-(BH22-BG22)</f>
        <v>-100</v>
      </c>
      <c r="BK22" s="13" t="n">
        <f aca="false">AY22+BC22+BG22</f>
        <v>0</v>
      </c>
      <c r="BL22" s="13" t="n">
        <f aca="false">AZ22+BD22+BH22</f>
        <v>300</v>
      </c>
      <c r="BM22" s="13" t="n">
        <f aca="false">-(BL22-BK22)</f>
        <v>-300</v>
      </c>
      <c r="BO22" s="13" t="n">
        <f aca="false">'Year Over Year'!BP22</f>
        <v>92</v>
      </c>
      <c r="BP22" s="13" t="n">
        <f aca="false">ROUND((((D22*30)+(H22*30)+(L22*30)+(T22*30)+(X22*30)+(AB22*30)+(AJ22*30)+(AN22*30)+(AR22*30))/270),0)</f>
        <v>100</v>
      </c>
      <c r="BQ22" s="13" t="n">
        <f aca="false">-(BP22-BO22)</f>
        <v>-8</v>
      </c>
      <c r="BR22" s="4" t="n">
        <f aca="false">BQ22/BP22</f>
        <v>-0.08</v>
      </c>
      <c r="BT22" s="13" t="n">
        <v>100</v>
      </c>
    </row>
    <row r="23" customFormat="false" ht="12.75" hidden="false" customHeight="false" outlineLevel="0" collapsed="false">
      <c r="A23" s="14" t="s">
        <v>31</v>
      </c>
      <c r="C23" s="13" t="n">
        <f aca="false">'Year Over Year'!D23</f>
        <v>71</v>
      </c>
      <c r="D23" s="13" t="n">
        <f aca="false">$BT23</f>
        <v>130</v>
      </c>
      <c r="E23" s="13" t="n">
        <f aca="false">-(D23-C23)</f>
        <v>-59</v>
      </c>
      <c r="F23" s="4"/>
      <c r="G23" s="13" t="n">
        <f aca="false">'Year Over Year'!H23</f>
        <v>127</v>
      </c>
      <c r="H23" s="13" t="n">
        <f aca="false">$BT23</f>
        <v>130</v>
      </c>
      <c r="I23" s="13" t="n">
        <f aca="false">-(H23-G23)</f>
        <v>-3</v>
      </c>
      <c r="K23" s="13" t="n">
        <f aca="false">'Year Over Year'!L23</f>
        <v>99</v>
      </c>
      <c r="L23" s="13" t="n">
        <f aca="false">$BT23</f>
        <v>130</v>
      </c>
      <c r="M23" s="13" t="n">
        <f aca="false">-(L23-K23)</f>
        <v>-31</v>
      </c>
      <c r="O23" s="13" t="n">
        <f aca="false">ROUND((((C23*30)+(G23*30)+(K23*30))/90),0)</f>
        <v>99</v>
      </c>
      <c r="P23" s="13" t="n">
        <f aca="false">ROUND((((D23*30)+(H23*30)+(L23*30))/90),0)</f>
        <v>130</v>
      </c>
      <c r="Q23" s="13" t="n">
        <f aca="false">-(P23-O23)</f>
        <v>-31</v>
      </c>
      <c r="S23" s="13" t="n">
        <f aca="false">'Year Over Year'!T23</f>
        <v>106</v>
      </c>
      <c r="T23" s="13" t="n">
        <f aca="false">$BT23</f>
        <v>130</v>
      </c>
      <c r="U23" s="13" t="n">
        <f aca="false">-(T23-S23)</f>
        <v>-24</v>
      </c>
      <c r="W23" s="13" t="n">
        <f aca="false">'Year Over Year'!X23</f>
        <v>114</v>
      </c>
      <c r="X23" s="13" t="n">
        <f aca="false">$BT23</f>
        <v>130</v>
      </c>
      <c r="Y23" s="13" t="n">
        <f aca="false">-(X23-W23)</f>
        <v>-16</v>
      </c>
      <c r="AA23" s="13" t="n">
        <f aca="false">'Year Over Year'!AB23</f>
        <v>213</v>
      </c>
      <c r="AB23" s="13" t="n">
        <f aca="false">$BT23</f>
        <v>130</v>
      </c>
      <c r="AC23" s="13" t="n">
        <f aca="false">-(AB23-AA23)</f>
        <v>83</v>
      </c>
      <c r="AE23" s="13" t="n">
        <f aca="false">'Year Over Year'!AF23</f>
        <v>144.333333333333</v>
      </c>
      <c r="AF23" s="13" t="n">
        <f aca="false">((T23+X23+AB23)*30)/90</f>
        <v>130</v>
      </c>
      <c r="AG23" s="13" t="n">
        <f aca="false">-(AF23-AE23)</f>
        <v>14.3333333333333</v>
      </c>
      <c r="AI23" s="13" t="n">
        <f aca="false">'Year Over Year'!AJ23</f>
        <v>195</v>
      </c>
      <c r="AJ23" s="13" t="n">
        <f aca="false">$BT23</f>
        <v>130</v>
      </c>
      <c r="AK23" s="13" t="n">
        <f aca="false">-(AJ23-AI23)</f>
        <v>65</v>
      </c>
      <c r="AM23" s="13" t="n">
        <f aca="false">'Year Over Year'!AN23</f>
        <v>192</v>
      </c>
      <c r="AN23" s="13" t="n">
        <f aca="false">$BT23</f>
        <v>130</v>
      </c>
      <c r="AO23" s="13" t="n">
        <f aca="false">-(AN23-AM23)</f>
        <v>62</v>
      </c>
      <c r="AQ23" s="13" t="n">
        <f aca="false">'Year Over Year'!AR23</f>
        <v>161</v>
      </c>
      <c r="AR23" s="13" t="n">
        <f aca="false">$BT23</f>
        <v>130</v>
      </c>
      <c r="AS23" s="13" t="n">
        <f aca="false">-(AR23-AQ23)</f>
        <v>31</v>
      </c>
      <c r="AU23" s="13" t="n">
        <f aca="false">AI23+AM23+AQ23</f>
        <v>548</v>
      </c>
      <c r="AV23" s="13" t="n">
        <f aca="false">AJ23+AN23+AR23</f>
        <v>390</v>
      </c>
      <c r="AW23" s="13" t="n">
        <f aca="false">-(AV23-AU23)</f>
        <v>158</v>
      </c>
      <c r="AY23" s="13" t="n">
        <f aca="false">'Year Over Year'!AZ23</f>
        <v>0</v>
      </c>
      <c r="AZ23" s="13" t="n">
        <f aca="false">$BT23</f>
        <v>130</v>
      </c>
      <c r="BA23" s="13" t="n">
        <f aca="false">-(AZ23-AY23)</f>
        <v>-130</v>
      </c>
      <c r="BC23" s="13" t="n">
        <f aca="false">'Year Over Year'!BD23</f>
        <v>0</v>
      </c>
      <c r="BD23" s="13" t="n">
        <f aca="false">$BT23</f>
        <v>130</v>
      </c>
      <c r="BE23" s="13" t="n">
        <f aca="false">-(BD23-BC23)</f>
        <v>-130</v>
      </c>
      <c r="BG23" s="13" t="n">
        <f aca="false">'Year Over Year'!BH23</f>
        <v>0</v>
      </c>
      <c r="BH23" s="13" t="n">
        <f aca="false">$BT23</f>
        <v>130</v>
      </c>
      <c r="BI23" s="13" t="n">
        <f aca="false">-(BH23-BG23)</f>
        <v>-130</v>
      </c>
      <c r="BK23" s="13" t="n">
        <f aca="false">AY23+BC23+BG23</f>
        <v>0</v>
      </c>
      <c r="BL23" s="13" t="n">
        <f aca="false">AZ23+BD23+BH23</f>
        <v>390</v>
      </c>
      <c r="BM23" s="13" t="n">
        <f aca="false">-(BL23-BK23)</f>
        <v>-390</v>
      </c>
      <c r="BO23" s="13" t="n">
        <f aca="false">'Year Over Year'!BP23</f>
        <v>142</v>
      </c>
      <c r="BP23" s="13" t="n">
        <f aca="false">ROUND((((D23*30)+(H23*30)+(L23*30)+(T23*30)+(X23*30)+(AB23*30)+(AJ23*30)+(AN23*30)+(AR23*30))/270),0)</f>
        <v>130</v>
      </c>
      <c r="BQ23" s="13" t="n">
        <f aca="false">-(BP23-BO23)</f>
        <v>12</v>
      </c>
      <c r="BR23" s="4" t="n">
        <f aca="false">BQ23/BP23</f>
        <v>0.0923076923076923</v>
      </c>
      <c r="BT23" s="13" t="n">
        <v>130</v>
      </c>
    </row>
    <row r="24" customFormat="false" ht="12.75" hidden="false" customHeight="false" outlineLevel="0" collapsed="false">
      <c r="A24" s="14" t="s">
        <v>32</v>
      </c>
      <c r="C24" s="13" t="n">
        <f aca="false">'Year Over Year'!D24</f>
        <v>139</v>
      </c>
      <c r="D24" s="13" t="n">
        <f aca="false">$BT24</f>
        <v>250</v>
      </c>
      <c r="E24" s="13" t="n">
        <f aca="false">-(D24-C24)</f>
        <v>-111</v>
      </c>
      <c r="F24" s="4"/>
      <c r="G24" s="13" t="n">
        <f aca="false">'Year Over Year'!H24</f>
        <v>153</v>
      </c>
      <c r="H24" s="13" t="n">
        <f aca="false">$BT24</f>
        <v>250</v>
      </c>
      <c r="I24" s="13" t="n">
        <f aca="false">-(H24-G24)</f>
        <v>-97</v>
      </c>
      <c r="K24" s="13" t="n">
        <f aca="false">'Year Over Year'!L24</f>
        <v>147</v>
      </c>
      <c r="L24" s="13" t="n">
        <f aca="false">$BT24</f>
        <v>250</v>
      </c>
      <c r="M24" s="13" t="n">
        <f aca="false">-(L24-K24)</f>
        <v>-103</v>
      </c>
      <c r="O24" s="13" t="n">
        <f aca="false">ROUND((((C24*30)+(G24*30)+(K24*30))/90),0)</f>
        <v>146</v>
      </c>
      <c r="P24" s="13" t="n">
        <f aca="false">ROUND((((D24*30)+(H24*30)+(L24*30))/90),0)</f>
        <v>250</v>
      </c>
      <c r="Q24" s="13" t="n">
        <f aca="false">-(P24-O24)</f>
        <v>-104</v>
      </c>
      <c r="S24" s="13" t="n">
        <f aca="false">'Year Over Year'!T24</f>
        <v>207</v>
      </c>
      <c r="T24" s="13" t="n">
        <f aca="false">$BT24</f>
        <v>250</v>
      </c>
      <c r="U24" s="13" t="n">
        <f aca="false">-(T24-S24)</f>
        <v>-43</v>
      </c>
      <c r="W24" s="13" t="n">
        <f aca="false">'Year Over Year'!X24</f>
        <v>191</v>
      </c>
      <c r="X24" s="13" t="n">
        <f aca="false">$BT24</f>
        <v>250</v>
      </c>
      <c r="Y24" s="13" t="n">
        <f aca="false">-(X24-W24)</f>
        <v>-59</v>
      </c>
      <c r="AA24" s="13" t="n">
        <f aca="false">'Year Over Year'!AB24</f>
        <v>326</v>
      </c>
      <c r="AB24" s="13" t="n">
        <f aca="false">$BT24</f>
        <v>250</v>
      </c>
      <c r="AC24" s="13" t="n">
        <f aca="false">-(AB24-AA24)</f>
        <v>76</v>
      </c>
      <c r="AE24" s="13" t="n">
        <f aca="false">'Year Over Year'!AF24</f>
        <v>241.333333333333</v>
      </c>
      <c r="AF24" s="13" t="n">
        <f aca="false">((T24+X24+AB24)*30)/90</f>
        <v>250</v>
      </c>
      <c r="AG24" s="13" t="n">
        <f aca="false">-(AF24-AE24)</f>
        <v>-8.66666666666666</v>
      </c>
      <c r="AI24" s="13" t="n">
        <f aca="false">'Year Over Year'!AJ24</f>
        <v>336</v>
      </c>
      <c r="AJ24" s="13" t="n">
        <f aca="false">$BT24</f>
        <v>250</v>
      </c>
      <c r="AK24" s="13" t="n">
        <f aca="false">-(AJ24-AI24)</f>
        <v>86</v>
      </c>
      <c r="AM24" s="13" t="n">
        <f aca="false">'Year Over Year'!AN24</f>
        <v>310</v>
      </c>
      <c r="AN24" s="13" t="n">
        <f aca="false">$BT24</f>
        <v>250</v>
      </c>
      <c r="AO24" s="13" t="n">
        <f aca="false">-(AN24-AM24)</f>
        <v>60</v>
      </c>
      <c r="AQ24" s="13" t="n">
        <f aca="false">'Year Over Year'!AR24</f>
        <v>333</v>
      </c>
      <c r="AR24" s="13" t="n">
        <f aca="false">$BT24</f>
        <v>250</v>
      </c>
      <c r="AS24" s="13" t="n">
        <f aca="false">-(AR24-AQ24)</f>
        <v>83</v>
      </c>
      <c r="AU24" s="13" t="n">
        <f aca="false">AI24+AM24+AQ24</f>
        <v>979</v>
      </c>
      <c r="AV24" s="13" t="n">
        <f aca="false">AJ24+AN24+AR24</f>
        <v>750</v>
      </c>
      <c r="AW24" s="13" t="n">
        <f aca="false">-(AV24-AU24)</f>
        <v>229</v>
      </c>
      <c r="AY24" s="13" t="n">
        <f aca="false">'Year Over Year'!AZ24</f>
        <v>0</v>
      </c>
      <c r="AZ24" s="13" t="n">
        <f aca="false">$BT24</f>
        <v>250</v>
      </c>
      <c r="BA24" s="13" t="n">
        <f aca="false">-(AZ24-AY24)</f>
        <v>-250</v>
      </c>
      <c r="BC24" s="13" t="n">
        <f aca="false">'Year Over Year'!BD24</f>
        <v>0</v>
      </c>
      <c r="BD24" s="13" t="n">
        <f aca="false">$BT24</f>
        <v>250</v>
      </c>
      <c r="BE24" s="13" t="n">
        <f aca="false">-(BD24-BC24)</f>
        <v>-250</v>
      </c>
      <c r="BG24" s="13" t="n">
        <f aca="false">'Year Over Year'!BH24</f>
        <v>0</v>
      </c>
      <c r="BH24" s="13" t="n">
        <f aca="false">$BT24</f>
        <v>250</v>
      </c>
      <c r="BI24" s="13" t="n">
        <f aca="false">-(BH24-BG24)</f>
        <v>-250</v>
      </c>
      <c r="BK24" s="13" t="n">
        <f aca="false">AY24+BC24+BG24</f>
        <v>0</v>
      </c>
      <c r="BL24" s="13" t="n">
        <f aca="false">AZ24+BD24+BH24</f>
        <v>750</v>
      </c>
      <c r="BM24" s="13" t="n">
        <f aca="false">-(BL24-BK24)</f>
        <v>-750</v>
      </c>
      <c r="BO24" s="13" t="n">
        <f aca="false">'Year Over Year'!BP24</f>
        <v>238</v>
      </c>
      <c r="BP24" s="13" t="n">
        <f aca="false">ROUND((((D24*30)+(H24*30)+(L24*30)+(T24*30)+(X24*30)+(AB24*30)+(AJ24*30)+(AN24*30)+(AR24*30))/270),0)</f>
        <v>250</v>
      </c>
      <c r="BQ24" s="13" t="n">
        <f aca="false">-(BP24-BO24)</f>
        <v>-12</v>
      </c>
      <c r="BR24" s="4" t="n">
        <f aca="false">BQ24/BP24</f>
        <v>-0.048</v>
      </c>
      <c r="BT24" s="13" t="n">
        <v>250</v>
      </c>
    </row>
    <row r="25" customFormat="false" ht="12.75" hidden="false" customHeight="false" outlineLevel="0" collapsed="false">
      <c r="A25" s="14"/>
      <c r="C25" s="13"/>
      <c r="D25" s="13"/>
      <c r="E25" s="13"/>
      <c r="F25" s="4"/>
      <c r="G25" s="13"/>
      <c r="H25" s="13"/>
      <c r="I25" s="13"/>
      <c r="K25" s="13"/>
      <c r="L25" s="13"/>
      <c r="M25" s="13"/>
      <c r="O25" s="13"/>
      <c r="P25" s="13"/>
      <c r="Q25" s="13"/>
      <c r="S25" s="13"/>
      <c r="T25" s="13"/>
      <c r="U25" s="13"/>
      <c r="W25" s="13"/>
      <c r="X25" s="13"/>
      <c r="Y25" s="13"/>
      <c r="AA25" s="13"/>
      <c r="AB25" s="13"/>
      <c r="AC25" s="13"/>
      <c r="AE25" s="13"/>
      <c r="AF25" s="13"/>
      <c r="AG25" s="13"/>
      <c r="AI25" s="13"/>
      <c r="AJ25" s="13"/>
      <c r="AK25" s="13"/>
      <c r="AM25" s="13"/>
      <c r="AN25" s="13"/>
      <c r="AO25" s="13"/>
      <c r="AQ25" s="13"/>
      <c r="AR25" s="13"/>
      <c r="AS25" s="13"/>
      <c r="AU25" s="13"/>
      <c r="AV25" s="13"/>
      <c r="AW25" s="13"/>
      <c r="AY25" s="13"/>
      <c r="AZ25" s="13"/>
      <c r="BA25" s="13"/>
      <c r="BC25" s="13"/>
      <c r="BD25" s="13"/>
      <c r="BE25" s="13"/>
      <c r="BG25" s="13"/>
      <c r="BH25" s="13"/>
      <c r="BI25" s="13"/>
      <c r="BK25" s="13"/>
      <c r="BL25" s="13"/>
      <c r="BM25" s="13"/>
      <c r="BO25" s="13"/>
      <c r="BP25" s="13"/>
      <c r="BQ25" s="13"/>
      <c r="BR25" s="4"/>
      <c r="BT25" s="13"/>
    </row>
    <row r="26" customFormat="false" ht="12.75" hidden="false" customHeight="false" outlineLevel="0" collapsed="false">
      <c r="A26" s="5" t="s">
        <v>33</v>
      </c>
      <c r="C26" s="13"/>
      <c r="D26" s="13"/>
      <c r="E26" s="13"/>
      <c r="F26" s="4"/>
      <c r="G26" s="13"/>
      <c r="H26" s="13"/>
      <c r="I26" s="13"/>
      <c r="K26" s="13"/>
      <c r="L26" s="13"/>
      <c r="M26" s="13"/>
      <c r="O26" s="13"/>
      <c r="P26" s="13"/>
      <c r="Q26" s="13"/>
      <c r="S26" s="13"/>
      <c r="T26" s="13"/>
      <c r="U26" s="13"/>
      <c r="W26" s="13"/>
      <c r="X26" s="13"/>
      <c r="Y26" s="13"/>
      <c r="AA26" s="13" t="n">
        <f aca="false">'Year Over Year'!AB26</f>
        <v>0</v>
      </c>
      <c r="AB26" s="13" t="n">
        <f aca="false">$BT26</f>
        <v>0</v>
      </c>
      <c r="AC26" s="13"/>
      <c r="AE26" s="13"/>
      <c r="AF26" s="13"/>
      <c r="AG26" s="13"/>
      <c r="AI26" s="13" t="n">
        <f aca="false">'Year Over Year'!AJ26</f>
        <v>0</v>
      </c>
      <c r="AJ26" s="13" t="n">
        <f aca="false">$BT26</f>
        <v>0</v>
      </c>
      <c r="AK26" s="13"/>
      <c r="AM26" s="13" t="n">
        <f aca="false">'Year Over Year'!AN26</f>
        <v>0</v>
      </c>
      <c r="AN26" s="13" t="n">
        <f aca="false">$BT26</f>
        <v>0</v>
      </c>
      <c r="AO26" s="13"/>
      <c r="AQ26" s="13" t="n">
        <f aca="false">'Year Over Year'!AR26</f>
        <v>0</v>
      </c>
      <c r="AR26" s="13" t="n">
        <f aca="false">$BT26</f>
        <v>0</v>
      </c>
      <c r="AS26" s="13"/>
      <c r="AU26" s="13" t="n">
        <f aca="false">AI26+AM26+AQ26</f>
        <v>0</v>
      </c>
      <c r="AV26" s="13" t="n">
        <f aca="false">AJ26+AN26+AR26</f>
        <v>0</v>
      </c>
      <c r="AW26" s="13"/>
      <c r="AY26" s="13" t="n">
        <f aca="false">'Year Over Year'!AZ26</f>
        <v>0</v>
      </c>
      <c r="AZ26" s="13" t="n">
        <f aca="false">$BT26</f>
        <v>0</v>
      </c>
      <c r="BA26" s="13"/>
      <c r="BC26" s="13" t="n">
        <f aca="false">'Year Over Year'!BD26</f>
        <v>0</v>
      </c>
      <c r="BD26" s="13" t="n">
        <f aca="false">$BT26</f>
        <v>0</v>
      </c>
      <c r="BE26" s="13"/>
      <c r="BG26" s="13" t="n">
        <f aca="false">'Year Over Year'!BH26</f>
        <v>0</v>
      </c>
      <c r="BH26" s="13" t="n">
        <f aca="false">$BT26</f>
        <v>0</v>
      </c>
      <c r="BI26" s="13"/>
      <c r="BK26" s="13" t="n">
        <f aca="false">AY26+BC26+BG26</f>
        <v>0</v>
      </c>
      <c r="BL26" s="13" t="n">
        <f aca="false">AZ26+BD26+BH26</f>
        <v>0</v>
      </c>
      <c r="BM26" s="13"/>
      <c r="BO26" s="13"/>
      <c r="BP26" s="13"/>
      <c r="BQ26" s="13"/>
      <c r="BR26" s="4"/>
      <c r="BT26" s="13"/>
    </row>
    <row r="27" customFormat="false" ht="12.75" hidden="false" customHeight="false" outlineLevel="0" collapsed="false">
      <c r="A27" s="0" t="s">
        <v>72</v>
      </c>
      <c r="C27" s="15" t="n">
        <f aca="false">'Year Over Year'!D27</f>
        <v>81</v>
      </c>
      <c r="D27" s="15" t="n">
        <f aca="false">$BT27</f>
        <v>100</v>
      </c>
      <c r="E27" s="15" t="n">
        <f aca="false">-(D27-C27)</f>
        <v>-19</v>
      </c>
      <c r="F27" s="4"/>
      <c r="G27" s="15" t="n">
        <f aca="false">'Year Over Year'!H27</f>
        <v>90</v>
      </c>
      <c r="H27" s="15" t="n">
        <f aca="false">$BT27</f>
        <v>100</v>
      </c>
      <c r="I27" s="15" t="n">
        <f aca="false">-(H27-G27)</f>
        <v>-10</v>
      </c>
      <c r="K27" s="15" t="n">
        <f aca="false">'Year Over Year'!L27</f>
        <v>147</v>
      </c>
      <c r="L27" s="15" t="n">
        <f aca="false">$BT27</f>
        <v>100</v>
      </c>
      <c r="M27" s="15" t="n">
        <f aca="false">-(L27-K27)</f>
        <v>47</v>
      </c>
      <c r="O27" s="15" t="n">
        <f aca="false">ROUND((((C27*30)+(G27*30)+(K27*30))/90),0)</f>
        <v>106</v>
      </c>
      <c r="P27" s="15" t="n">
        <f aca="false">ROUND((((D27*30)+(H27*30)+(L27*30))/90),0)</f>
        <v>100</v>
      </c>
      <c r="Q27" s="15" t="n">
        <f aca="false">-(P27-O27)</f>
        <v>6</v>
      </c>
      <c r="S27" s="15" t="n">
        <f aca="false">'Year Over Year'!T27</f>
        <v>177</v>
      </c>
      <c r="T27" s="15" t="n">
        <f aca="false">$BT27</f>
        <v>100</v>
      </c>
      <c r="U27" s="15" t="n">
        <f aca="false">-(T27-S27)</f>
        <v>77</v>
      </c>
      <c r="W27" s="15" t="n">
        <f aca="false">'Year Over Year'!X27</f>
        <v>194</v>
      </c>
      <c r="X27" s="15" t="n">
        <f aca="false">$BT27</f>
        <v>100</v>
      </c>
      <c r="Y27" s="15" t="n">
        <f aca="false">-(X27-W27)</f>
        <v>94</v>
      </c>
      <c r="AA27" s="15" t="n">
        <f aca="false">'Year Over Year'!AB27</f>
        <v>303</v>
      </c>
      <c r="AB27" s="15" t="n">
        <f aca="false">$BT27</f>
        <v>100</v>
      </c>
      <c r="AC27" s="13" t="n">
        <f aca="false">-(AB27-AA27)</f>
        <v>203</v>
      </c>
      <c r="AE27" s="15" t="n">
        <f aca="false">'Year Over Year'!AF27</f>
        <v>224.666666666667</v>
      </c>
      <c r="AF27" s="15" t="n">
        <f aca="false">((T27+X27+AB27)*30)/90</f>
        <v>100</v>
      </c>
      <c r="AG27" s="15" t="n">
        <f aca="false">-(AF27-AE27)</f>
        <v>124.666666666667</v>
      </c>
      <c r="AI27" s="15" t="n">
        <f aca="false">'Year Over Year'!AJ27</f>
        <v>262</v>
      </c>
      <c r="AJ27" s="15" t="n">
        <f aca="false">$BT27</f>
        <v>100</v>
      </c>
      <c r="AK27" s="15" t="n">
        <f aca="false">-(AJ27-AI27)</f>
        <v>162</v>
      </c>
      <c r="AM27" s="15" t="n">
        <f aca="false">'Year Over Year'!AN27</f>
        <v>381</v>
      </c>
      <c r="AN27" s="15" t="n">
        <f aca="false">$BT27</f>
        <v>100</v>
      </c>
      <c r="AO27" s="15" t="n">
        <f aca="false">-(AN27-AM27)</f>
        <v>281</v>
      </c>
      <c r="AQ27" s="15" t="n">
        <f aca="false">'Year Over Year'!AR27</f>
        <v>500</v>
      </c>
      <c r="AR27" s="15" t="n">
        <f aca="false">$BT27</f>
        <v>100</v>
      </c>
      <c r="AS27" s="15" t="n">
        <f aca="false">-(AR27-AQ27)</f>
        <v>400</v>
      </c>
      <c r="AU27" s="15" t="n">
        <f aca="false">AI27+AM27+AQ27</f>
        <v>1143</v>
      </c>
      <c r="AV27" s="15" t="n">
        <f aca="false">AJ27+AN27+AR27</f>
        <v>300</v>
      </c>
      <c r="AW27" s="15" t="n">
        <f aca="false">-(AV27-AU27)</f>
        <v>843</v>
      </c>
      <c r="AY27" s="13" t="n">
        <f aca="false">'Year Over Year'!AZ27</f>
        <v>0</v>
      </c>
      <c r="AZ27" s="13" t="n">
        <f aca="false">$BT27</f>
        <v>100</v>
      </c>
      <c r="BA27" s="13" t="n">
        <f aca="false">-(AZ27-AY27)</f>
        <v>-100</v>
      </c>
      <c r="BC27" s="13" t="n">
        <f aca="false">'Year Over Year'!BD27</f>
        <v>0</v>
      </c>
      <c r="BD27" s="13" t="n">
        <f aca="false">$BT27</f>
        <v>100</v>
      </c>
      <c r="BE27" s="13" t="n">
        <f aca="false">-(BD27-BC27)</f>
        <v>-100</v>
      </c>
      <c r="BG27" s="13" t="n">
        <f aca="false">'Year Over Year'!BH27</f>
        <v>0</v>
      </c>
      <c r="BH27" s="13" t="n">
        <f aca="false">$BT27</f>
        <v>100</v>
      </c>
      <c r="BI27" s="13" t="n">
        <f aca="false">-(BH27-BG27)</f>
        <v>-100</v>
      </c>
      <c r="BK27" s="15" t="n">
        <f aca="false">AY27+BC27+BG27</f>
        <v>0</v>
      </c>
      <c r="BL27" s="15" t="n">
        <f aca="false">AZ27+BD27+BH27</f>
        <v>300</v>
      </c>
      <c r="BM27" s="15" t="n">
        <f aca="false">-(BL27-BK27)</f>
        <v>-300</v>
      </c>
      <c r="BO27" s="15" t="n">
        <f aca="false">'Year Over Year'!BP27</f>
        <v>237</v>
      </c>
      <c r="BP27" s="15" t="n">
        <f aca="false">ROUND((((D27*30)+(H27*30)+(L27*30)+(T27*30)+(X27*30)+(AB27*30)+(AJ27*30)+(AN27*30)+(AR27*30))/270),0)</f>
        <v>100</v>
      </c>
      <c r="BQ27" s="15" t="n">
        <f aca="false">-(BP27-BO27)</f>
        <v>137</v>
      </c>
      <c r="BR27" s="4"/>
      <c r="BT27" s="15" t="n">
        <v>100</v>
      </c>
    </row>
    <row r="28" customFormat="false" ht="12.75" hidden="false" customHeight="false" outlineLevel="0" collapsed="false">
      <c r="A28" s="5"/>
      <c r="B28" s="5"/>
      <c r="C28" s="17" t="n">
        <f aca="false">SUM(C9:C27)</f>
        <v>3032</v>
      </c>
      <c r="D28" s="17" t="n">
        <f aca="false">SUM(D9:D27)</f>
        <v>3795</v>
      </c>
      <c r="E28" s="17" t="n">
        <f aca="false">SUM(E9:E27)</f>
        <v>-763</v>
      </c>
      <c r="F28" s="18"/>
      <c r="G28" s="17" t="n">
        <f aca="false">SUM(G9:G27)</f>
        <v>3397</v>
      </c>
      <c r="H28" s="17" t="n">
        <f aca="false">SUM(H9:H27)</f>
        <v>3861</v>
      </c>
      <c r="I28" s="17" t="n">
        <f aca="false">SUM(I9:I27)</f>
        <v>-464</v>
      </c>
      <c r="J28" s="5"/>
      <c r="K28" s="17" t="n">
        <f aca="false">SUM(K9:K27)</f>
        <v>3531</v>
      </c>
      <c r="L28" s="17" t="n">
        <f aca="false">SUM(L9:L27)</f>
        <v>3933.6</v>
      </c>
      <c r="M28" s="17" t="n">
        <f aca="false">SUM(M9:M27)</f>
        <v>-402.6</v>
      </c>
      <c r="N28" s="5"/>
      <c r="O28" s="17" t="n">
        <f aca="false">SUM(O9:O27)</f>
        <v>3320</v>
      </c>
      <c r="P28" s="17" t="n">
        <f aca="false">SUM(P9:P27)</f>
        <v>3863</v>
      </c>
      <c r="Q28" s="17" t="n">
        <f aca="false">SUM(Q9:Q27)</f>
        <v>-543</v>
      </c>
      <c r="R28" s="5"/>
      <c r="S28" s="17" t="n">
        <f aca="false">SUM(S9:S27)</f>
        <v>3543</v>
      </c>
      <c r="T28" s="17" t="n">
        <f aca="false">SUM(T9:T27)</f>
        <v>4013.9</v>
      </c>
      <c r="U28" s="17" t="n">
        <f aca="false">SUM(U9:U27)</f>
        <v>-470.9</v>
      </c>
      <c r="V28" s="5"/>
      <c r="W28" s="17" t="n">
        <f aca="false">SUM(W9:W27)</f>
        <v>3831</v>
      </c>
      <c r="X28" s="17" t="n">
        <f aca="false">SUM(X9:X27)</f>
        <v>4101.9</v>
      </c>
      <c r="Y28" s="17" t="n">
        <f aca="false">SUM(Y9:Y27)</f>
        <v>-270.9</v>
      </c>
      <c r="Z28" s="5"/>
      <c r="AA28" s="17" t="n">
        <f aca="false">SUM(AA9:AA27)</f>
        <v>5021</v>
      </c>
      <c r="AB28" s="17" t="n">
        <f aca="false">SUM(AB9:AB27)</f>
        <v>4198.7</v>
      </c>
      <c r="AC28" s="17" t="n">
        <f aca="false">SUM(AC9:AC27)</f>
        <v>822.3</v>
      </c>
      <c r="AD28" s="5"/>
      <c r="AE28" s="17" t="n">
        <f aca="false">SUM(AE9:AE27)</f>
        <v>4185.58333333333</v>
      </c>
      <c r="AF28" s="17" t="n">
        <f aca="false">SUM(AF9:AF27)</f>
        <v>4104.83333333333</v>
      </c>
      <c r="AG28" s="17" t="n">
        <f aca="false">SUM(AG9:AG27)</f>
        <v>80.75</v>
      </c>
      <c r="AH28" s="5"/>
      <c r="AI28" s="17" t="n">
        <f aca="false">SUM(AI9:AI27)</f>
        <v>4547</v>
      </c>
      <c r="AJ28" s="17" t="n">
        <f aca="false">SUM(AJ9:AJ27)</f>
        <v>4305.4</v>
      </c>
      <c r="AK28" s="17" t="n">
        <f aca="false">SUM(AK9:AK27)</f>
        <v>241.6</v>
      </c>
      <c r="AL28" s="5"/>
      <c r="AM28" s="17" t="n">
        <f aca="false">SUM(AM9:AM27)</f>
        <v>4374</v>
      </c>
      <c r="AN28" s="17" t="n">
        <f aca="false">SUM(AN9:AN27)</f>
        <v>4422</v>
      </c>
      <c r="AO28" s="17" t="n">
        <f aca="false">SUM(AO9:AO27)</f>
        <v>-48</v>
      </c>
      <c r="AP28" s="5"/>
      <c r="AQ28" s="17" t="n">
        <f aca="false">SUM(AQ9:AQ27)</f>
        <v>4385</v>
      </c>
      <c r="AR28" s="17" t="n">
        <f aca="false">SUM(AR9:AR27)</f>
        <v>4550.7</v>
      </c>
      <c r="AS28" s="17" t="n">
        <f aca="false">SUM(AS9:AS27)</f>
        <v>-165.7</v>
      </c>
      <c r="AT28" s="5"/>
      <c r="AU28" s="17" t="n">
        <f aca="false">SUM(AU9:AU27)</f>
        <v>13306</v>
      </c>
      <c r="AV28" s="17" t="n">
        <f aca="false">SUM(AV9:AV27)</f>
        <v>13278.1</v>
      </c>
      <c r="AW28" s="17" t="n">
        <f aca="false">SUM(AW9:AW27)</f>
        <v>27.8999999999996</v>
      </c>
      <c r="AX28" s="5"/>
      <c r="AY28" s="17" t="n">
        <f aca="false">SUM(AY9:AY27)</f>
        <v>0</v>
      </c>
      <c r="AZ28" s="17" t="n">
        <f aca="false">SUM(AZ9:AZ27)</f>
        <v>4692.6</v>
      </c>
      <c r="BA28" s="17" t="n">
        <f aca="false">SUM(BA9:BA27)</f>
        <v>-4692.6</v>
      </c>
      <c r="BB28" s="5"/>
      <c r="BC28" s="17" t="n">
        <f aca="false">SUM(BC9:BC27)</f>
        <v>0</v>
      </c>
      <c r="BD28" s="17" t="n">
        <f aca="false">SUM(BD9:BD27)</f>
        <v>4848.8</v>
      </c>
      <c r="BE28" s="17" t="n">
        <f aca="false">SUM(BE9:BE27)</f>
        <v>-4848.8</v>
      </c>
      <c r="BF28" s="5"/>
      <c r="BG28" s="17" t="n">
        <f aca="false">SUM(BG9:BG27)</f>
        <v>0</v>
      </c>
      <c r="BH28" s="17" t="n">
        <f aca="false">SUM(BH9:BH27)</f>
        <v>5018</v>
      </c>
      <c r="BI28" s="17" t="n">
        <f aca="false">SUM(BI9:BI27)</f>
        <v>-5018</v>
      </c>
      <c r="BJ28" s="5"/>
      <c r="BK28" s="17" t="n">
        <f aca="false">SUM(BK9:BK27)</f>
        <v>0</v>
      </c>
      <c r="BL28" s="17" t="n">
        <f aca="false">SUM(BL9:BL27)</f>
        <v>14559.4</v>
      </c>
      <c r="BM28" s="17" t="n">
        <f aca="false">SUM(BM9:BM27)</f>
        <v>-14559.4</v>
      </c>
      <c r="BN28" s="5"/>
      <c r="BO28" s="17" t="n">
        <f aca="false">SUM(BO9:BO27)</f>
        <v>3963</v>
      </c>
      <c r="BP28" s="17" t="n">
        <f aca="false">SUM(BP9:BP27)</f>
        <v>4131</v>
      </c>
      <c r="BQ28" s="17" t="n">
        <f aca="false">SUM(BQ9:BQ27)</f>
        <v>-168</v>
      </c>
      <c r="BR28" s="18" t="n">
        <f aca="false">BQ28/BP28</f>
        <v>-0.0406681190994917</v>
      </c>
      <c r="BS28" s="5"/>
      <c r="BT28" s="17" t="n">
        <f aca="false">SUM(BT9:BT27)</f>
        <v>5018</v>
      </c>
    </row>
    <row r="31" customFormat="false" ht="12.75" hidden="false" customHeight="false" outlineLevel="0" collapsed="false">
      <c r="A31" s="0" t="s">
        <v>73</v>
      </c>
    </row>
    <row r="32" customFormat="false" ht="12.75" hidden="false" customHeight="false" outlineLevel="0" collapsed="false">
      <c r="A32" s="0" t="s">
        <v>74</v>
      </c>
    </row>
  </sheetData>
  <mergeCells count="2">
    <mergeCell ref="O6:P6"/>
    <mergeCell ref="BO6:BP6"/>
  </mergeCells>
  <printOptions headings="false" gridLines="false" gridLinesSet="true" horizontalCentered="true" verticalCentered="false"/>
  <pageMargins left="0.270138888888889" right="0.2" top="0.984027777777778" bottom="0.2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2001-02-23T18:52:57Z</dcterms:created>
  <dc:creator>mday</dc:creator>
  <dc:description/>
  <dc:language>en-US</dc:language>
  <cp:lastModifiedBy>ccarter</cp:lastModifiedBy>
  <cp:lastPrinted>2001-10-22T16:07:50Z</cp:lastPrinted>
  <dcterms:modified xsi:type="dcterms:W3CDTF">2001-10-23T12:08:51Z</dcterms:modified>
  <cp:revision>0</cp:revision>
  <dc:subject/>
  <dc:title/>
</cp:coreProperties>
</file>