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PG&amp;E Scenarios" sheetId="1" state="visible" r:id="rId3"/>
    <sheet name="SCE Scenarios" sheetId="2" state="visible" r:id="rId4"/>
    <sheet name=" ORA" sheetId="3" state="visible" r:id="rId5"/>
    <sheet name="Utility" sheetId="4" state="visible" r:id="rId6"/>
    <sheet name="UNDERCOLLECTIONS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<sst xmlns="http://schemas.openxmlformats.org/spreadsheetml/2006/main" count="235" uniqueCount="51">
  <si>
    <t xml:space="preserve">BASE CASE - NORMAL</t>
  </si>
  <si>
    <t xml:space="preserve">RESOURCE TYPE</t>
  </si>
  <si>
    <t xml:space="preserve">ELECTRICITY GENERATION (GWH)</t>
  </si>
  <si>
    <t xml:space="preserve">REVENUE REQUIREMENT ($ MILLIONS)</t>
  </si>
  <si>
    <t xml:space="preserve">AVERAGE COST ($/MWH)</t>
  </si>
  <si>
    <t xml:space="preserve">QF</t>
  </si>
  <si>
    <t xml:space="preserve">Fossil</t>
  </si>
  <si>
    <t xml:space="preserve">Hydro</t>
  </si>
  <si>
    <t xml:space="preserve">Diablo Canyon Nuclear</t>
  </si>
  <si>
    <t xml:space="preserve">Other Purchases</t>
  </si>
  <si>
    <t xml:space="preserve">SUBTOTAL UTILITY GENERATION</t>
  </si>
  <si>
    <t xml:space="preserve">CDWR Purchases</t>
  </si>
  <si>
    <t xml:space="preserve">TOTAL GENERATION</t>
  </si>
  <si>
    <t xml:space="preserve">Ancillary Services Uplift</t>
  </si>
  <si>
    <t xml:space="preserve">Fully Loaded Procurement Costs at Generation</t>
  </si>
  <si>
    <t xml:space="preserve">Fully Loaded Procurement Costs at Meter</t>
  </si>
  <si>
    <t xml:space="preserve">Generation Component in Retail Rates</t>
  </si>
  <si>
    <t xml:space="preserve">Necessary Rate Increase (Decrease)</t>
  </si>
  <si>
    <t xml:space="preserve">Retail Sales at Meter</t>
  </si>
  <si>
    <t xml:space="preserve">Retail Sales at Generation</t>
  </si>
  <si>
    <t xml:space="preserve">WAPA &amp; CCSF Sales @ Generation</t>
  </si>
  <si>
    <t xml:space="preserve">TOTAL SYSTEM LOAD</t>
  </si>
  <si>
    <t xml:space="preserve">Utility Generation</t>
  </si>
  <si>
    <t xml:space="preserve">NET SHORT</t>
  </si>
  <si>
    <t xml:space="preserve">DRY</t>
  </si>
  <si>
    <t xml:space="preserve">WET</t>
  </si>
  <si>
    <t xml:space="preserve">Coal</t>
  </si>
  <si>
    <t xml:space="preserve">San Onofre Nuclear</t>
  </si>
  <si>
    <t xml:space="preserve">Palo Verde Nuclear</t>
  </si>
  <si>
    <t xml:space="preserve">NET SHORT CALCULATION</t>
  </si>
  <si>
    <t xml:space="preserve">Net Short</t>
  </si>
  <si>
    <t xml:space="preserve">ORA (PG&amp;E)</t>
  </si>
  <si>
    <t xml:space="preserve">ORA (SCE)</t>
  </si>
  <si>
    <t xml:space="preserve">Nuclear</t>
  </si>
  <si>
    <t xml:space="preserve">Footnote:</t>
  </si>
  <si>
    <t xml:space="preserve">Replaced ORA's assumption for DWR weighted-average portfolio cost, included an estimate for ancillary services, and assume no Direct Access Load.</t>
  </si>
  <si>
    <t xml:space="preserve">SCE</t>
  </si>
  <si>
    <t xml:space="preserve">PG&amp;E did not provide any detail to develop a similar comparison.</t>
  </si>
  <si>
    <t xml:space="preserve">ESTIMATED UNDERCOLLECTION MONTH ENDING JANUARY 2001 FOR PG&amp;E</t>
  </si>
  <si>
    <t xml:space="preserve">TCBA</t>
  </si>
  <si>
    <t xml:space="preserve">TRA</t>
  </si>
  <si>
    <t xml:space="preserve">Est Gen Memo</t>
  </si>
  <si>
    <t xml:space="preserve">Net Undercollection</t>
  </si>
  <si>
    <t xml:space="preserve">$/MWH</t>
  </si>
  <si>
    <t xml:space="preserve">Above Book Proceeds from Sale of Transmission</t>
  </si>
  <si>
    <t xml:space="preserve">REMAINING UNDERCOLLECTION</t>
  </si>
  <si>
    <t xml:space="preserve">ESTIMATED UNDERCOLLECTION MONTH ENDING JANUARY 2001 FOR SCE</t>
  </si>
  <si>
    <t xml:space="preserve">PXRMA</t>
  </si>
  <si>
    <t xml:space="preserve">HGMA</t>
  </si>
  <si>
    <t xml:space="preserve">UFCCMA</t>
  </si>
  <si>
    <t xml:space="preserve">10 Years of Sales for Amortization of Balance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</si>
</sst>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8.85"/>
    <col collapsed="false" customWidth="true" hidden="false" outlineLevel="0" max="3" min="3" style="1" width="23.56"/>
    <col collapsed="false" customWidth="true" hidden="false" outlineLevel="0" max="4" min="4" style="2" width="15.7"/>
    <col collapsed="false" customWidth="false" hidden="false" outlineLevel="0" max="257" min="5" style="1" width="9.14"/>
  </cols>
  <sheetData>
    <row r="1" customFormat="false" ht="12.75" hidden="false" customHeight="false" outlineLevel="0" collapsed="false">
      <c r="A1" s="1" t="s">
        <v>0</v>
      </c>
    </row>
    <row r="2" customFormat="false" ht="38.25" hidden="false" customHeight="false" outlineLevel="0" collapsed="false">
      <c r="A2" s="3" t="s">
        <v>1</v>
      </c>
      <c r="B2" s="3" t="s">
        <v>2</v>
      </c>
      <c r="C2" s="3" t="s">
        <v>3</v>
      </c>
      <c r="D2" s="4" t="s">
        <v>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2.75" hidden="false" customHeight="false" outlineLevel="0" collapsed="false">
      <c r="A3" s="1" t="s">
        <v>5</v>
      </c>
      <c r="B3" s="5" t="n">
        <v>21000</v>
      </c>
      <c r="C3" s="1" t="n">
        <f aca="false">D3*B3</f>
        <v>1680000</v>
      </c>
      <c r="D3" s="6" t="n">
        <v>80</v>
      </c>
    </row>
    <row r="4" customFormat="false" ht="12.75" hidden="false" customHeight="false" outlineLevel="0" collapsed="false">
      <c r="A4" s="1" t="s">
        <v>6</v>
      </c>
      <c r="B4" s="5" t="n">
        <v>1500</v>
      </c>
      <c r="C4" s="1" t="n">
        <f aca="false">B4*D4</f>
        <v>169500</v>
      </c>
      <c r="D4" s="6" t="n">
        <v>113</v>
      </c>
    </row>
    <row r="5" customFormat="false" ht="12.75" hidden="false" customHeight="false" outlineLevel="0" collapsed="false">
      <c r="A5" s="1" t="s">
        <v>7</v>
      </c>
      <c r="B5" s="5" t="n">
        <v>12700</v>
      </c>
      <c r="C5" s="5" t="n">
        <f aca="false">365600*12/11</f>
        <v>398836.363636364</v>
      </c>
      <c r="D5" s="2" t="n">
        <f aca="false">C5/B5</f>
        <v>31.4044380816034</v>
      </c>
    </row>
    <row r="6" customFormat="false" ht="12.75" hidden="false" customHeight="false" outlineLevel="0" collapsed="false">
      <c r="A6" s="1" t="s">
        <v>8</v>
      </c>
      <c r="B6" s="5" t="n">
        <v>17000</v>
      </c>
      <c r="C6" s="2" t="n">
        <f aca="false">PMT(6%,10,B6)/85</f>
        <v>-27.1735916440768</v>
      </c>
      <c r="D6" s="6" t="n">
        <v>35</v>
      </c>
    </row>
    <row r="7" customFormat="false" ht="12.75" hidden="false" customHeight="false" outlineLevel="0" collapsed="false">
      <c r="A7" s="1" t="s">
        <v>9</v>
      </c>
      <c r="B7" s="7" t="n">
        <v>8300</v>
      </c>
      <c r="C7" s="7" t="n">
        <f aca="false">D7*B7</f>
        <v>348600</v>
      </c>
      <c r="D7" s="8" t="n">
        <v>42</v>
      </c>
    </row>
    <row r="8" customFormat="false" ht="12.75" hidden="false" customHeight="false" outlineLevel="0" collapsed="false">
      <c r="A8" s="1" t="s">
        <v>10</v>
      </c>
      <c r="B8" s="1" t="n">
        <f aca="false">SUM(B3:B7)</f>
        <v>60500</v>
      </c>
      <c r="C8" s="2" t="n">
        <f aca="false">PMT(6%,10,B8)/85</f>
        <v>-96.7060173215673</v>
      </c>
      <c r="D8" s="2" t="n">
        <f aca="false">C8/B8</f>
        <v>-0.00159844656729863</v>
      </c>
    </row>
    <row r="9" customFormat="false" ht="12.75" hidden="false" customHeight="false" outlineLevel="0" collapsed="false">
      <c r="A9" s="1" t="s">
        <v>11</v>
      </c>
      <c r="B9" s="9" t="n">
        <f aca="false">B22</f>
        <v>33529.408</v>
      </c>
      <c r="C9" s="1" t="n">
        <f aca="false">B9*D9</f>
        <v>2682352.64</v>
      </c>
      <c r="D9" s="6" t="n">
        <v>80</v>
      </c>
    </row>
    <row r="10" customFormat="false" ht="13.5" hidden="false" customHeight="false" outlineLevel="0" collapsed="false">
      <c r="A10" s="1" t="s">
        <v>12</v>
      </c>
      <c r="B10" s="10" t="n">
        <f aca="false">SUM(B8:B9)</f>
        <v>94029.408</v>
      </c>
      <c r="C10" s="10" t="n">
        <f aca="false">SUM(C8:C9)</f>
        <v>2682255.93398268</v>
      </c>
      <c r="D10" s="11" t="n">
        <f aca="false">C10/B10</f>
        <v>28.5257132958093</v>
      </c>
    </row>
    <row r="11" customFormat="false" ht="13.5" hidden="false" customHeight="false" outlineLevel="0" collapsed="false">
      <c r="A11" s="1" t="s">
        <v>13</v>
      </c>
      <c r="D11" s="12" t="n">
        <v>10</v>
      </c>
    </row>
    <row r="12" customFormat="false" ht="12.75" hidden="false" customHeight="false" outlineLevel="0" collapsed="false">
      <c r="A12" s="1" t="s">
        <v>14</v>
      </c>
      <c r="D12" s="2" t="n">
        <f aca="false">SUM(D10:D11)</f>
        <v>38.5257132958093</v>
      </c>
    </row>
    <row r="13" customFormat="false" ht="12.75" hidden="false" customHeight="false" outlineLevel="0" collapsed="false">
      <c r="A13" s="1" t="s">
        <v>15</v>
      </c>
      <c r="D13" s="2" t="n">
        <f aca="false">D12/(1-0.072)</f>
        <v>41.5147772584152</v>
      </c>
    </row>
    <row r="14" customFormat="false" ht="12.75" hidden="false" customHeight="false" outlineLevel="0" collapsed="false">
      <c r="A14" s="1" t="s">
        <v>16</v>
      </c>
      <c r="D14" s="2" t="n">
        <v>70</v>
      </c>
    </row>
    <row r="15" customFormat="false" ht="13.5" hidden="false" customHeight="false" outlineLevel="0" collapsed="false">
      <c r="A15" s="1" t="s">
        <v>17</v>
      </c>
      <c r="D15" s="11" t="n">
        <f aca="false">D13-D14</f>
        <v>-28.4852227415848</v>
      </c>
    </row>
    <row r="16" customFormat="false" ht="13.5" hidden="false" customHeight="false" outlineLevel="0" collapsed="false"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12.75" hidden="false" customHeight="false" outlineLevel="0" collapsed="false">
      <c r="A17" s="1" t="s">
        <v>18</v>
      </c>
      <c r="B17" s="5" t="n">
        <v>82300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12.75" hidden="false" customHeight="false" outlineLevel="0" collapsed="false">
      <c r="A18" s="1" t="s">
        <v>19</v>
      </c>
      <c r="B18" s="1" t="n">
        <f aca="false">B17*1.072</f>
        <v>88225.6</v>
      </c>
      <c r="C18" s="2" t="n">
        <f aca="false">PMT(6%,10,B18)/85</f>
        <v>-141.023907467862</v>
      </c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12.75" hidden="false" customHeight="false" outlineLevel="0" collapsed="false">
      <c r="A19" s="1" t="s">
        <v>20</v>
      </c>
      <c r="B19" s="13" t="n">
        <f aca="false">5414*1.072</f>
        <v>5803.808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12.75" hidden="false" customHeight="false" outlineLevel="0" collapsed="false">
      <c r="A20" s="1" t="s">
        <v>21</v>
      </c>
      <c r="B20" s="1" t="n">
        <f aca="false">SUM(B18:B19)</f>
        <v>94029.408</v>
      </c>
      <c r="C20" s="2" t="n">
        <f aca="false">PMT(6%,10,B20)/85</f>
        <v>-150.300984442723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12.75" hidden="false" customHeight="false" outlineLevel="0" collapsed="false">
      <c r="A21" s="1" t="s">
        <v>22</v>
      </c>
      <c r="B21" s="1" t="n">
        <f aca="false">B8</f>
        <v>60500</v>
      </c>
      <c r="G21" s="14"/>
      <c r="H21" s="14"/>
    </row>
    <row r="22" customFormat="false" ht="13.5" hidden="false" customHeight="false" outlineLevel="0" collapsed="false">
      <c r="A22" s="1" t="s">
        <v>23</v>
      </c>
      <c r="B22" s="10" t="n">
        <f aca="false">B20-B21</f>
        <v>33529.408</v>
      </c>
      <c r="G22" s="14"/>
      <c r="H22" s="14"/>
    </row>
    <row r="23" customFormat="false" ht="13.5" hidden="false" customHeight="false" outlineLevel="0" collapsed="false">
      <c r="G23" s="14"/>
      <c r="H23" s="14"/>
    </row>
    <row r="24" customFormat="false" ht="12.75" hidden="false" customHeight="false" outlineLevel="0" collapsed="false">
      <c r="A24" s="1" t="s">
        <v>24</v>
      </c>
      <c r="G24" s="14"/>
      <c r="H24" s="14"/>
    </row>
    <row r="25" customFormat="false" ht="38.25" hidden="false" customHeight="false" outlineLevel="0" collapsed="false">
      <c r="A25" s="3" t="s">
        <v>1</v>
      </c>
      <c r="B25" s="3" t="s">
        <v>2</v>
      </c>
      <c r="C25" s="3" t="s">
        <v>3</v>
      </c>
      <c r="D25" s="4" t="s">
        <v>4</v>
      </c>
    </row>
    <row r="26" customFormat="false" ht="12.75" hidden="false" customHeight="false" outlineLevel="0" collapsed="false">
      <c r="A26" s="1" t="s">
        <v>5</v>
      </c>
      <c r="B26" s="5" t="n">
        <v>21000</v>
      </c>
      <c r="C26" s="1" t="n">
        <f aca="false">D26*B26</f>
        <v>1680000</v>
      </c>
      <c r="D26" s="6" t="n">
        <v>80</v>
      </c>
    </row>
    <row r="27" customFormat="false" ht="12.75" hidden="false" customHeight="false" outlineLevel="0" collapsed="false">
      <c r="A27" s="1" t="s">
        <v>6</v>
      </c>
      <c r="B27" s="5" t="n">
        <v>1500</v>
      </c>
      <c r="C27" s="1" t="n">
        <f aca="false">B27*D27</f>
        <v>169500</v>
      </c>
      <c r="D27" s="6" t="n">
        <v>113</v>
      </c>
    </row>
    <row r="28" customFormat="false" ht="12.75" hidden="false" customHeight="false" outlineLevel="0" collapsed="false">
      <c r="A28" s="1" t="s">
        <v>7</v>
      </c>
      <c r="B28" s="5" t="n">
        <v>7900</v>
      </c>
      <c r="C28" s="5" t="n">
        <f aca="false">365600*12/11</f>
        <v>398836.363636364</v>
      </c>
      <c r="D28" s="2" t="n">
        <f aca="false">C28/B28</f>
        <v>50.4856156501726</v>
      </c>
    </row>
    <row r="29" customFormat="false" ht="12.75" hidden="false" customHeight="false" outlineLevel="0" collapsed="false">
      <c r="A29" s="1" t="s">
        <v>8</v>
      </c>
      <c r="B29" s="5" t="n">
        <v>17000</v>
      </c>
      <c r="C29" s="1" t="n">
        <f aca="false">B29*D29</f>
        <v>0</v>
      </c>
      <c r="D29" s="6"/>
    </row>
    <row r="30" customFormat="false" ht="12.75" hidden="false" customHeight="false" outlineLevel="0" collapsed="false">
      <c r="A30" s="1" t="s">
        <v>9</v>
      </c>
      <c r="B30" s="7" t="n">
        <v>8300</v>
      </c>
      <c r="C30" s="7" t="n">
        <f aca="false">D30*B30</f>
        <v>348600</v>
      </c>
      <c r="D30" s="8" t="n">
        <v>42</v>
      </c>
    </row>
    <row r="31" customFormat="false" ht="12.75" hidden="false" customHeight="false" outlineLevel="0" collapsed="false">
      <c r="A31" s="1" t="s">
        <v>10</v>
      </c>
      <c r="B31" s="1" t="n">
        <f aca="false">SUM(B26:B30)</f>
        <v>55700</v>
      </c>
      <c r="C31" s="1" t="n">
        <f aca="false">SUM(C26:C30)</f>
        <v>2596936.36363636</v>
      </c>
      <c r="D31" s="2" t="n">
        <f aca="false">C31/B31</f>
        <v>46.6236330993961</v>
      </c>
    </row>
    <row r="32" customFormat="false" ht="12.75" hidden="false" customHeight="false" outlineLevel="0" collapsed="false">
      <c r="A32" s="1" t="s">
        <v>11</v>
      </c>
      <c r="B32" s="9" t="n">
        <f aca="false">B45</f>
        <v>38329.408</v>
      </c>
      <c r="C32" s="1" t="n">
        <f aca="false">B32*D32</f>
        <v>3066352.64</v>
      </c>
      <c r="D32" s="6" t="n">
        <v>80</v>
      </c>
    </row>
    <row r="33" customFormat="false" ht="13.5" hidden="false" customHeight="false" outlineLevel="0" collapsed="false">
      <c r="A33" s="1" t="s">
        <v>12</v>
      </c>
      <c r="B33" s="10" t="n">
        <f aca="false">SUM(B31:B32)</f>
        <v>94029.408</v>
      </c>
      <c r="C33" s="10" t="n">
        <f aca="false">SUM(C31:C32)</f>
        <v>5663289.00363636</v>
      </c>
      <c r="D33" s="11" t="n">
        <f aca="false">C33/B33</f>
        <v>60.2289126784289</v>
      </c>
    </row>
    <row r="34" customFormat="false" ht="13.5" hidden="false" customHeight="false" outlineLevel="0" collapsed="false">
      <c r="A34" s="1" t="s">
        <v>13</v>
      </c>
      <c r="D34" s="12" t="n">
        <v>10</v>
      </c>
    </row>
    <row r="35" customFormat="false" ht="12.75" hidden="false" customHeight="false" outlineLevel="0" collapsed="false">
      <c r="A35" s="1" t="s">
        <v>14</v>
      </c>
      <c r="D35" s="2" t="n">
        <f aca="false">SUM(D33:D34)</f>
        <v>70.2289126784289</v>
      </c>
    </row>
    <row r="36" customFormat="false" ht="12.75" hidden="false" customHeight="false" outlineLevel="0" collapsed="false">
      <c r="A36" s="1" t="s">
        <v>15</v>
      </c>
      <c r="D36" s="2" t="n">
        <f aca="false">D35/(1-0.072)</f>
        <v>75.6777076276173</v>
      </c>
    </row>
    <row r="37" customFormat="false" ht="12.75" hidden="false" customHeight="false" outlineLevel="0" collapsed="false">
      <c r="A37" s="1" t="s">
        <v>16</v>
      </c>
      <c r="D37" s="2" t="n">
        <v>70</v>
      </c>
    </row>
    <row r="38" customFormat="false" ht="13.5" hidden="false" customHeight="false" outlineLevel="0" collapsed="false">
      <c r="A38" s="1" t="s">
        <v>17</v>
      </c>
      <c r="D38" s="11" t="n">
        <f aca="false">D36-D37</f>
        <v>5.67770762761732</v>
      </c>
    </row>
    <row r="39" customFormat="false" ht="13.5" hidden="false" customHeight="false" outlineLevel="0" collapsed="false"/>
    <row r="40" customFormat="false" ht="12.75" hidden="false" customHeight="false" outlineLevel="0" collapsed="false">
      <c r="A40" s="1" t="s">
        <v>18</v>
      </c>
      <c r="B40" s="5" t="n">
        <v>82300</v>
      </c>
    </row>
    <row r="41" customFormat="false" ht="12.75" hidden="false" customHeight="false" outlineLevel="0" collapsed="false">
      <c r="A41" s="1" t="s">
        <v>19</v>
      </c>
      <c r="B41" s="1" t="n">
        <f aca="false">B40*1.072</f>
        <v>88225.6</v>
      </c>
    </row>
    <row r="42" customFormat="false" ht="12.75" hidden="false" customHeight="false" outlineLevel="0" collapsed="false">
      <c r="A42" s="1" t="s">
        <v>20</v>
      </c>
      <c r="B42" s="13" t="n">
        <f aca="false">5414*1.072</f>
        <v>5803.808</v>
      </c>
    </row>
    <row r="43" customFormat="false" ht="12.75" hidden="false" customHeight="false" outlineLevel="0" collapsed="false">
      <c r="A43" s="1" t="s">
        <v>21</v>
      </c>
      <c r="B43" s="1" t="n">
        <f aca="false">SUM(B41:B42)</f>
        <v>94029.408</v>
      </c>
    </row>
    <row r="44" customFormat="false" ht="12.75" hidden="false" customHeight="false" outlineLevel="0" collapsed="false">
      <c r="A44" s="1" t="s">
        <v>22</v>
      </c>
      <c r="B44" s="1" t="n">
        <f aca="false">B31</f>
        <v>55700</v>
      </c>
    </row>
    <row r="45" customFormat="false" ht="13.5" hidden="false" customHeight="false" outlineLevel="0" collapsed="false">
      <c r="A45" s="1" t="s">
        <v>23</v>
      </c>
      <c r="B45" s="10" t="n">
        <f aca="false">B43-B44</f>
        <v>38329.408</v>
      </c>
    </row>
    <row r="46" customFormat="false" ht="13.5" hidden="false" customHeight="false" outlineLevel="0" collapsed="false"/>
    <row r="48" customFormat="false" ht="12.75" hidden="false" customHeight="false" outlineLevel="0" collapsed="false">
      <c r="A48" s="1" t="s">
        <v>25</v>
      </c>
    </row>
    <row r="49" customFormat="false" ht="38.25" hidden="false" customHeight="false" outlineLevel="0" collapsed="false">
      <c r="A49" s="3" t="s">
        <v>1</v>
      </c>
      <c r="B49" s="3" t="s">
        <v>2</v>
      </c>
      <c r="C49" s="3" t="s">
        <v>3</v>
      </c>
      <c r="D49" s="4" t="s">
        <v>4</v>
      </c>
    </row>
    <row r="50" customFormat="false" ht="12.75" hidden="false" customHeight="false" outlineLevel="0" collapsed="false">
      <c r="A50" s="1" t="s">
        <v>5</v>
      </c>
      <c r="B50" s="5" t="n">
        <v>21000</v>
      </c>
      <c r="C50" s="1" t="n">
        <f aca="false">D50*B50</f>
        <v>1680000</v>
      </c>
      <c r="D50" s="6" t="n">
        <v>80</v>
      </c>
    </row>
    <row r="51" customFormat="false" ht="12.75" hidden="false" customHeight="false" outlineLevel="0" collapsed="false">
      <c r="A51" s="1" t="s">
        <v>6</v>
      </c>
      <c r="B51" s="5" t="n">
        <v>1500</v>
      </c>
      <c r="C51" s="1" t="n">
        <f aca="false">B51*D51</f>
        <v>169500</v>
      </c>
      <c r="D51" s="6" t="n">
        <v>113</v>
      </c>
    </row>
    <row r="52" customFormat="false" ht="12.75" hidden="false" customHeight="false" outlineLevel="0" collapsed="false">
      <c r="A52" s="1" t="s">
        <v>7</v>
      </c>
      <c r="B52" s="5" t="n">
        <v>15450</v>
      </c>
      <c r="C52" s="5" t="n">
        <f aca="false">365600*12/11</f>
        <v>398836.363636364</v>
      </c>
      <c r="D52" s="2" t="n">
        <f aca="false">C52/B52</f>
        <v>25.8146513680494</v>
      </c>
    </row>
    <row r="53" customFormat="false" ht="12.75" hidden="false" customHeight="false" outlineLevel="0" collapsed="false">
      <c r="A53" s="1" t="s">
        <v>8</v>
      </c>
      <c r="B53" s="5" t="n">
        <v>17000</v>
      </c>
      <c r="C53" s="1" t="n">
        <f aca="false">B53*D53</f>
        <v>595000</v>
      </c>
      <c r="D53" s="6" t="n">
        <v>35</v>
      </c>
    </row>
    <row r="54" customFormat="false" ht="12.75" hidden="false" customHeight="false" outlineLevel="0" collapsed="false">
      <c r="A54" s="1" t="s">
        <v>9</v>
      </c>
      <c r="B54" s="7" t="n">
        <v>8300</v>
      </c>
      <c r="C54" s="7" t="n">
        <f aca="false">D54*B54</f>
        <v>348600</v>
      </c>
      <c r="D54" s="8" t="n">
        <v>42</v>
      </c>
    </row>
    <row r="55" customFormat="false" ht="12.75" hidden="false" customHeight="false" outlineLevel="0" collapsed="false">
      <c r="A55" s="1" t="s">
        <v>10</v>
      </c>
      <c r="B55" s="1" t="n">
        <f aca="false">SUM(B50:B54)</f>
        <v>63250</v>
      </c>
      <c r="C55" s="1" t="n">
        <f aca="false">SUM(C50:C54)</f>
        <v>3191936.36363636</v>
      </c>
      <c r="D55" s="2" t="n">
        <f aca="false">C55/B55</f>
        <v>50.4653970535394</v>
      </c>
    </row>
    <row r="56" customFormat="false" ht="12.75" hidden="false" customHeight="false" outlineLevel="0" collapsed="false">
      <c r="A56" s="1" t="s">
        <v>11</v>
      </c>
      <c r="B56" s="9" t="n">
        <f aca="false">B70</f>
        <v>30779.408</v>
      </c>
      <c r="C56" s="1" t="n">
        <f aca="false">B56*D56</f>
        <v>2462352.64</v>
      </c>
      <c r="D56" s="6" t="n">
        <v>80</v>
      </c>
    </row>
    <row r="57" customFormat="false" ht="13.5" hidden="false" customHeight="false" outlineLevel="0" collapsed="false">
      <c r="A57" s="1" t="s">
        <v>12</v>
      </c>
      <c r="B57" s="10" t="n">
        <f aca="false">SUM(B55:B56)</f>
        <v>94029.408</v>
      </c>
      <c r="C57" s="10" t="n">
        <f aca="false">SUM(C55:C56)</f>
        <v>5654289.00363636</v>
      </c>
      <c r="D57" s="11" t="n">
        <f aca="false">C57/B57</f>
        <v>60.1331979420349</v>
      </c>
    </row>
    <row r="58" customFormat="false" ht="13.5" hidden="false" customHeight="false" outlineLevel="0" collapsed="false">
      <c r="A58" s="1" t="s">
        <v>13</v>
      </c>
      <c r="D58" s="12" t="n">
        <v>10</v>
      </c>
    </row>
    <row r="59" customFormat="false" ht="12.75" hidden="false" customHeight="false" outlineLevel="0" collapsed="false">
      <c r="A59" s="1" t="s">
        <v>14</v>
      </c>
      <c r="D59" s="2" t="n">
        <f aca="false">SUM(D57:D58)</f>
        <v>70.1331979420349</v>
      </c>
    </row>
    <row r="60" customFormat="false" ht="12.75" hidden="false" customHeight="false" outlineLevel="0" collapsed="false">
      <c r="A60" s="1" t="s">
        <v>15</v>
      </c>
      <c r="D60" s="2" t="n">
        <f aca="false">D59/(1-0.072)</f>
        <v>75.5745667478825</v>
      </c>
    </row>
    <row r="61" customFormat="false" ht="12.75" hidden="false" customHeight="false" outlineLevel="0" collapsed="false">
      <c r="A61" s="1" t="s">
        <v>16</v>
      </c>
      <c r="D61" s="2" t="n">
        <v>70</v>
      </c>
    </row>
    <row r="62" customFormat="false" ht="13.5" hidden="false" customHeight="false" outlineLevel="0" collapsed="false">
      <c r="A62" s="1" t="s">
        <v>17</v>
      </c>
      <c r="D62" s="11" t="n">
        <f aca="false">D60-D61</f>
        <v>5.57456674788247</v>
      </c>
    </row>
    <row r="63" customFormat="false" ht="13.5" hidden="false" customHeight="false" outlineLevel="0" collapsed="false"/>
    <row r="65" customFormat="false" ht="12.75" hidden="false" customHeight="false" outlineLevel="0" collapsed="false">
      <c r="A65" s="1" t="s">
        <v>18</v>
      </c>
      <c r="B65" s="5" t="n">
        <v>82300</v>
      </c>
    </row>
    <row r="66" customFormat="false" ht="12.75" hidden="false" customHeight="false" outlineLevel="0" collapsed="false">
      <c r="A66" s="1" t="s">
        <v>19</v>
      </c>
      <c r="B66" s="1" t="n">
        <f aca="false">B65*1.072</f>
        <v>88225.6</v>
      </c>
    </row>
    <row r="67" customFormat="false" ht="12.75" hidden="false" customHeight="false" outlineLevel="0" collapsed="false">
      <c r="A67" s="1" t="s">
        <v>20</v>
      </c>
      <c r="B67" s="13" t="n">
        <f aca="false">5414*1.072</f>
        <v>5803.808</v>
      </c>
    </row>
    <row r="68" customFormat="false" ht="12.75" hidden="false" customHeight="false" outlineLevel="0" collapsed="false">
      <c r="A68" s="1" t="s">
        <v>21</v>
      </c>
      <c r="B68" s="1" t="n">
        <f aca="false">SUM(B66:B67)</f>
        <v>94029.408</v>
      </c>
    </row>
    <row r="69" customFormat="false" ht="12.75" hidden="false" customHeight="false" outlineLevel="0" collapsed="false">
      <c r="A69" s="1" t="s">
        <v>22</v>
      </c>
      <c r="B69" s="1" t="n">
        <f aca="false">B55</f>
        <v>63250</v>
      </c>
    </row>
    <row r="70" customFormat="false" ht="13.5" hidden="false" customHeight="false" outlineLevel="0" collapsed="false">
      <c r="A70" s="1" t="s">
        <v>23</v>
      </c>
      <c r="B70" s="10" t="n">
        <f aca="false">B68-B69</f>
        <v>30779.408</v>
      </c>
    </row>
    <row r="71" customFormat="false" ht="13.5" hidden="false" customHeight="false" outlineLevel="0" collapsed="false"/>
    <row r="72" customFormat="false" ht="12.75" hidden="false" customHeight="false" outlineLevel="0" collapsed="false">
      <c r="A72" s="0"/>
      <c r="B72" s="0"/>
      <c r="C72" s="0"/>
      <c r="D72" s="0"/>
      <c r="E72" s="0"/>
    </row>
    <row r="73" customFormat="false" ht="12.75" hidden="false" customHeight="false" outlineLevel="0" collapsed="false">
      <c r="A73" s="0"/>
      <c r="B73" s="0"/>
      <c r="C73" s="0"/>
      <c r="D73" s="0"/>
      <c r="E73" s="0"/>
    </row>
    <row r="74" customFormat="false" ht="12.75" hidden="false" customHeight="false" outlineLevel="0" collapsed="false">
      <c r="A74" s="0"/>
      <c r="B74" s="0"/>
      <c r="C74" s="0"/>
      <c r="D74" s="0"/>
      <c r="E74" s="0"/>
    </row>
    <row r="75" customFormat="false" ht="12.75" hidden="false" customHeight="false" outlineLevel="0" collapsed="false">
      <c r="A75" s="0"/>
      <c r="B75" s="0"/>
      <c r="C75" s="0"/>
      <c r="D75" s="0"/>
      <c r="E75" s="0"/>
    </row>
    <row r="76" customFormat="false" ht="12.75" hidden="false" customHeight="false" outlineLevel="0" collapsed="false">
      <c r="A76" s="0"/>
      <c r="B76" s="0"/>
      <c r="C76" s="0"/>
      <c r="D76" s="0"/>
      <c r="E76" s="0"/>
    </row>
    <row r="77" customFormat="false" ht="12.75" hidden="false" customHeight="false" outlineLevel="0" collapsed="false">
      <c r="A77" s="0"/>
      <c r="B77" s="0"/>
      <c r="C77" s="0"/>
      <c r="D77" s="0"/>
      <c r="E77" s="0"/>
    </row>
    <row r="78" customFormat="false" ht="12.75" hidden="false" customHeight="false" outlineLevel="0" collapsed="false">
      <c r="A78" s="0"/>
      <c r="B78" s="0"/>
      <c r="C78" s="0"/>
      <c r="D78" s="0"/>
      <c r="E78" s="0"/>
    </row>
    <row r="79" customFormat="false" ht="12.75" hidden="false" customHeight="false" outlineLevel="0" collapsed="false">
      <c r="A79" s="0"/>
      <c r="B79" s="0"/>
      <c r="C79" s="0"/>
      <c r="D79" s="0"/>
      <c r="E79" s="0"/>
    </row>
    <row r="80" customFormat="false" ht="12.75" hidden="false" customHeight="false" outlineLevel="0" collapsed="false">
      <c r="A80" s="0"/>
      <c r="B80" s="0"/>
      <c r="C80" s="0"/>
      <c r="D80" s="0"/>
      <c r="E80" s="0"/>
    </row>
    <row r="81" customFormat="false" ht="12.75" hidden="false" customHeight="false" outlineLevel="0" collapsed="false">
      <c r="A81" s="0"/>
      <c r="B81" s="0"/>
      <c r="C81" s="0"/>
      <c r="D81" s="0"/>
      <c r="E81" s="0"/>
    </row>
    <row r="82" customFormat="false" ht="12.75" hidden="false" customHeight="false" outlineLevel="0" collapsed="false">
      <c r="A82" s="0"/>
      <c r="B82" s="0"/>
      <c r="C82" s="0"/>
      <c r="D82" s="0"/>
      <c r="E82" s="0"/>
    </row>
    <row r="83" customFormat="false" ht="12.75" hidden="false" customHeight="false" outlineLevel="0" collapsed="false">
      <c r="A83" s="0"/>
      <c r="B83" s="0"/>
      <c r="C83" s="0"/>
      <c r="D83" s="0"/>
      <c r="E83" s="0"/>
    </row>
    <row r="84" customFormat="false" ht="12.75" hidden="false" customHeight="false" outlineLevel="0" collapsed="false">
      <c r="A84" s="0"/>
      <c r="B84" s="0"/>
      <c r="C84" s="0"/>
      <c r="D84" s="0"/>
      <c r="E84" s="0"/>
    </row>
    <row r="85" customFormat="false" ht="12.75" hidden="false" customHeight="false" outlineLevel="0" collapsed="false">
      <c r="A85" s="0"/>
      <c r="B85" s="0"/>
      <c r="C85" s="0"/>
      <c r="D85" s="0"/>
      <c r="E85" s="0"/>
    </row>
    <row r="86" customFormat="false" ht="12.75" hidden="false" customHeight="false" outlineLevel="0" collapsed="false">
      <c r="A86" s="0"/>
      <c r="B86" s="0"/>
      <c r="C86" s="0"/>
      <c r="D86" s="0"/>
      <c r="E86" s="0"/>
    </row>
    <row r="87" customFormat="false" ht="12.75" hidden="false" customHeight="false" outlineLevel="0" collapsed="false">
      <c r="A87" s="0"/>
      <c r="B87" s="0"/>
      <c r="C87" s="0"/>
      <c r="D87" s="0"/>
      <c r="E87" s="0"/>
    </row>
    <row r="88" customFormat="false" ht="12.75" hidden="false" customHeight="false" outlineLevel="0" collapsed="false">
      <c r="A88" s="0"/>
      <c r="B88" s="0"/>
      <c r="C88" s="0"/>
      <c r="D88" s="0"/>
      <c r="E88" s="0"/>
    </row>
    <row r="89" customFormat="false" ht="12.75" hidden="false" customHeight="false" outlineLevel="0" collapsed="false">
      <c r="A89" s="0"/>
      <c r="B89" s="0"/>
      <c r="C89" s="0"/>
      <c r="D89" s="0"/>
      <c r="E89" s="0"/>
    </row>
    <row r="90" customFormat="false" ht="12.75" hidden="false" customHeight="false" outlineLevel="0" collapsed="false">
      <c r="A90" s="0"/>
      <c r="B90" s="0"/>
      <c r="C90" s="0"/>
      <c r="D90" s="0"/>
      <c r="E90" s="0"/>
    </row>
    <row r="91" customFormat="false" ht="12.75" hidden="false" customHeight="false" outlineLevel="0" collapsed="false">
      <c r="A91" s="0"/>
      <c r="B91" s="0"/>
      <c r="C91" s="0"/>
      <c r="D91" s="0"/>
      <c r="E91" s="0"/>
    </row>
    <row r="92" customFormat="false" ht="12.75" hidden="false" customHeight="false" outlineLevel="0" collapsed="false">
      <c r="A92" s="0"/>
      <c r="B92" s="0"/>
      <c r="C92" s="0"/>
      <c r="D92" s="0"/>
      <c r="E92" s="0"/>
    </row>
    <row r="93" customFormat="false" ht="12.75" hidden="false" customHeight="false" outlineLevel="0" collapsed="false">
      <c r="A93" s="0"/>
      <c r="B93" s="0"/>
      <c r="C93" s="0"/>
      <c r="D93" s="0"/>
      <c r="E93" s="0"/>
    </row>
    <row r="94" customFormat="false" ht="12.75" hidden="false" customHeight="false" outlineLevel="0" collapsed="false">
      <c r="A94" s="0"/>
      <c r="B94" s="0"/>
      <c r="C94" s="0"/>
      <c r="D94" s="0"/>
      <c r="E9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&amp;C&amp;16ESTIMATION OF RATE CHANGE TO IMPLEMENT DWR PURCHASES FOR PACIFIC GAS AND ELECTRIC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E11" activeCellId="0" sqref="E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3.14"/>
    <col collapsed="false" customWidth="true" hidden="false" outlineLevel="0" max="3" min="3" style="1" width="23.56"/>
    <col collapsed="false" customWidth="true" hidden="false" outlineLevel="0" max="4" min="4" style="1" width="13.14"/>
    <col collapsed="false" customWidth="false" hidden="false" outlineLevel="0" max="5" min="5" style="1" width="9.14"/>
    <col collapsed="false" customWidth="true" hidden="false" outlineLevel="0" max="6" min="6" style="1" width="10.28"/>
    <col collapsed="false" customWidth="false" hidden="false" outlineLevel="0" max="257" min="7" style="1" width="9.14"/>
  </cols>
  <sheetData>
    <row r="1" customFormat="false" ht="12.75" hidden="false" customHeight="false" outlineLevel="0" collapsed="false">
      <c r="A1" s="1" t="s">
        <v>0</v>
      </c>
    </row>
    <row r="2" customFormat="false" ht="38.25" hidden="false" customHeight="fals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2.75" hidden="false" customHeight="false" outlineLevel="0" collapsed="false">
      <c r="A3" s="1" t="s">
        <v>5</v>
      </c>
      <c r="B3" s="5" t="n">
        <v>26000</v>
      </c>
      <c r="C3" s="1" t="n">
        <f aca="false">B3*D3</f>
        <v>2080000</v>
      </c>
      <c r="D3" s="6" t="n">
        <v>80</v>
      </c>
    </row>
    <row r="4" customFormat="false" ht="12.75" hidden="false" customHeight="false" outlineLevel="0" collapsed="false">
      <c r="A4" s="1" t="s">
        <v>26</v>
      </c>
      <c r="B4" s="5" t="n">
        <v>10600</v>
      </c>
      <c r="C4" s="5" t="n">
        <v>313200</v>
      </c>
      <c r="D4" s="2" t="n">
        <f aca="false">C4/B4</f>
        <v>29.5471698113208</v>
      </c>
    </row>
    <row r="5" customFormat="false" ht="12.75" hidden="false" customHeight="false" outlineLevel="0" collapsed="false">
      <c r="A5" s="1" t="s">
        <v>7</v>
      </c>
      <c r="B5" s="5" t="n">
        <v>4800</v>
      </c>
      <c r="C5" s="5" t="n">
        <v>118000</v>
      </c>
      <c r="D5" s="2" t="n">
        <f aca="false">C5/B5</f>
        <v>24.5833333333333</v>
      </c>
    </row>
    <row r="6" customFormat="false" ht="12.75" hidden="false" customHeight="false" outlineLevel="0" collapsed="false">
      <c r="A6" s="1" t="s">
        <v>27</v>
      </c>
      <c r="B6" s="5" t="n">
        <v>11900</v>
      </c>
      <c r="C6" s="2" t="n">
        <f aca="false">PMT(6%,10,B6)/85</f>
        <v>-19.0215141508537</v>
      </c>
      <c r="D6" s="15" t="n">
        <f aca="false">C6/B6</f>
        <v>-0.00159844656729863</v>
      </c>
    </row>
    <row r="7" customFormat="false" ht="12.75" hidden="false" customHeight="false" outlineLevel="0" collapsed="false">
      <c r="A7" s="1" t="s">
        <v>28</v>
      </c>
      <c r="B7" s="13" t="n">
        <v>4800</v>
      </c>
      <c r="C7" s="13" t="n">
        <f aca="false">B7*5.3+42000+115000-24400</f>
        <v>158040</v>
      </c>
      <c r="D7" s="8" t="n">
        <f aca="false">C7/B7</f>
        <v>32.925</v>
      </c>
    </row>
    <row r="8" customFormat="false" ht="12.75" hidden="false" customHeight="false" outlineLevel="0" collapsed="false">
      <c r="A8" s="1" t="s">
        <v>10</v>
      </c>
      <c r="B8" s="1" t="n">
        <f aca="false">SUM(B3:B7)</f>
        <v>58100</v>
      </c>
      <c r="C8" s="2" t="n">
        <f aca="false">PMT(6%,10,B8)/85</f>
        <v>-92.8697455600506</v>
      </c>
      <c r="D8" s="2" t="n">
        <f aca="false">C8/B8</f>
        <v>-0.00159844656729863</v>
      </c>
    </row>
    <row r="9" customFormat="false" ht="12.75" hidden="false" customHeight="false" outlineLevel="0" collapsed="false">
      <c r="A9" s="1" t="s">
        <v>11</v>
      </c>
      <c r="B9" s="1" t="n">
        <f aca="false">B21</f>
        <v>31948</v>
      </c>
      <c r="C9" s="1" t="n">
        <f aca="false">B9*D9</f>
        <v>2555840</v>
      </c>
      <c r="D9" s="6" t="n">
        <v>80</v>
      </c>
    </row>
    <row r="10" customFormat="false" ht="13.5" hidden="false" customHeight="false" outlineLevel="0" collapsed="false">
      <c r="A10" s="1" t="s">
        <v>12</v>
      </c>
      <c r="B10" s="10" t="n">
        <f aca="false">SUM(B8:B9)</f>
        <v>90048</v>
      </c>
      <c r="C10" s="10" t="n">
        <f aca="false">SUM(C8:C9)</f>
        <v>2555747.13025444</v>
      </c>
      <c r="D10" s="11" t="n">
        <f aca="false">C10/B10</f>
        <v>28.3820532410985</v>
      </c>
    </row>
    <row r="11" customFormat="false" ht="13.5" hidden="false" customHeight="false" outlineLevel="0" collapsed="false">
      <c r="A11" s="1" t="s">
        <v>13</v>
      </c>
      <c r="D11" s="12" t="n">
        <v>10</v>
      </c>
    </row>
    <row r="12" customFormat="false" ht="12.75" hidden="false" customHeight="false" outlineLevel="0" collapsed="false">
      <c r="A12" s="1" t="s">
        <v>14</v>
      </c>
      <c r="D12" s="2" t="n">
        <f aca="false">SUM(D10:D11)</f>
        <v>38.3820532410985</v>
      </c>
    </row>
    <row r="13" customFormat="false" ht="12.75" hidden="false" customHeight="false" outlineLevel="0" collapsed="false">
      <c r="A13" s="1" t="s">
        <v>15</v>
      </c>
      <c r="D13" s="2" t="n">
        <f aca="false">D12/(1-0.072)</f>
        <v>41.3599711649769</v>
      </c>
    </row>
    <row r="14" customFormat="false" ht="12.75" hidden="false" customHeight="false" outlineLevel="0" collapsed="false">
      <c r="A14" s="1" t="s">
        <v>16</v>
      </c>
      <c r="D14" s="2" t="n">
        <v>75</v>
      </c>
    </row>
    <row r="15" customFormat="false" ht="13.5" hidden="false" customHeight="false" outlineLevel="0" collapsed="false">
      <c r="A15" s="1" t="s">
        <v>17</v>
      </c>
      <c r="D15" s="11" t="n">
        <f aca="false">D13-D14</f>
        <v>-33.6400288350231</v>
      </c>
    </row>
    <row r="16" customFormat="false" ht="13.5" hidden="false" customHeight="false" outlineLevel="0" collapsed="false"/>
    <row r="17" customFormat="false" ht="12.75" hidden="false" customHeight="false" outlineLevel="0" collapsed="false">
      <c r="A17" s="1" t="s">
        <v>29</v>
      </c>
    </row>
    <row r="18" customFormat="false" ht="12.75" hidden="false" customHeight="false" outlineLevel="0" collapsed="false">
      <c r="A18" s="1" t="s">
        <v>18</v>
      </c>
      <c r="B18" s="1" t="n">
        <v>84000</v>
      </c>
      <c r="C18" s="2" t="n">
        <f aca="false">PMT(6%,10,B18)/85</f>
        <v>-134.269511653085</v>
      </c>
    </row>
    <row r="19" customFormat="false" ht="12.75" hidden="false" customHeight="false" outlineLevel="0" collapsed="false">
      <c r="A19" s="1" t="s">
        <v>19</v>
      </c>
      <c r="B19" s="1" t="n">
        <f aca="false">B18*1.072</f>
        <v>90048</v>
      </c>
    </row>
    <row r="20" customFormat="false" ht="12.75" hidden="false" customHeight="false" outlineLevel="0" collapsed="false">
      <c r="A20" s="1" t="s">
        <v>22</v>
      </c>
      <c r="B20" s="1" t="n">
        <f aca="false">B8</f>
        <v>58100</v>
      </c>
      <c r="C20" s="2" t="n">
        <f aca="false">PMT(6%,10,B20)/85</f>
        <v>-92.8697455600506</v>
      </c>
    </row>
    <row r="21" customFormat="false" ht="13.5" hidden="false" customHeight="false" outlineLevel="0" collapsed="false">
      <c r="A21" s="1" t="s">
        <v>30</v>
      </c>
      <c r="B21" s="10" t="n">
        <f aca="false">B19-B20</f>
        <v>31948</v>
      </c>
    </row>
    <row r="22" customFormat="false" ht="13.5" hidden="false" customHeight="false" outlineLevel="0" collapsed="false"/>
    <row r="24" customFormat="false" ht="12.75" hidden="false" customHeight="false" outlineLevel="0" collapsed="false">
      <c r="A24" s="1" t="s">
        <v>24</v>
      </c>
    </row>
    <row r="25" customFormat="false" ht="38.25" hidden="false" customHeight="false" outlineLevel="0" collapsed="false">
      <c r="A25" s="3" t="s">
        <v>1</v>
      </c>
      <c r="B25" s="3" t="s">
        <v>2</v>
      </c>
      <c r="C25" s="3" t="s">
        <v>3</v>
      </c>
      <c r="D25" s="3" t="s">
        <v>4</v>
      </c>
    </row>
    <row r="26" customFormat="false" ht="12.75" hidden="false" customHeight="false" outlineLevel="0" collapsed="false">
      <c r="A26" s="1" t="s">
        <v>5</v>
      </c>
      <c r="B26" s="5" t="n">
        <v>26000</v>
      </c>
      <c r="C26" s="1" t="n">
        <f aca="false">B26*D26</f>
        <v>2080000</v>
      </c>
      <c r="D26" s="6" t="n">
        <v>80</v>
      </c>
    </row>
    <row r="27" customFormat="false" ht="12.75" hidden="false" customHeight="false" outlineLevel="0" collapsed="false">
      <c r="A27" s="1" t="s">
        <v>26</v>
      </c>
      <c r="B27" s="5" t="n">
        <v>10600</v>
      </c>
      <c r="C27" s="5" t="n">
        <v>313200</v>
      </c>
      <c r="D27" s="2" t="n">
        <f aca="false">C27/B27</f>
        <v>29.5471698113208</v>
      </c>
    </row>
    <row r="28" customFormat="false" ht="12.75" hidden="false" customHeight="false" outlineLevel="0" collapsed="false">
      <c r="A28" s="1" t="s">
        <v>7</v>
      </c>
      <c r="B28" s="5" t="n">
        <v>3350</v>
      </c>
      <c r="C28" s="5" t="n">
        <v>118000</v>
      </c>
      <c r="D28" s="2" t="n">
        <f aca="false">C28/B28</f>
        <v>35.2238805970149</v>
      </c>
    </row>
    <row r="29" customFormat="false" ht="12.75" hidden="false" customHeight="false" outlineLevel="0" collapsed="false">
      <c r="A29" s="1" t="s">
        <v>27</v>
      </c>
      <c r="B29" s="5" t="n">
        <v>11900</v>
      </c>
      <c r="C29" s="5" t="n">
        <f aca="false">B29*43.1+80000</f>
        <v>592890</v>
      </c>
      <c r="D29" s="15"/>
    </row>
    <row r="30" customFormat="false" ht="12.75" hidden="false" customHeight="false" outlineLevel="0" collapsed="false">
      <c r="A30" s="1" t="s">
        <v>28</v>
      </c>
      <c r="B30" s="13" t="n">
        <v>4800</v>
      </c>
      <c r="C30" s="13" t="n">
        <f aca="false">B30*5.3+42000+115000-24400</f>
        <v>158040</v>
      </c>
      <c r="D30" s="8" t="n">
        <f aca="false">C30/B30</f>
        <v>32.925</v>
      </c>
    </row>
    <row r="31" customFormat="false" ht="12.75" hidden="false" customHeight="false" outlineLevel="0" collapsed="false">
      <c r="A31" s="1" t="s">
        <v>10</v>
      </c>
      <c r="B31" s="1" t="n">
        <f aca="false">SUM(B26:B30)</f>
        <v>56650</v>
      </c>
      <c r="C31" s="1" t="n">
        <f aca="false">SUM(C26:C30)</f>
        <v>3262130</v>
      </c>
      <c r="D31" s="2" t="n">
        <f aca="false">C31/B31</f>
        <v>57.5839364518976</v>
      </c>
    </row>
    <row r="32" customFormat="false" ht="12.75" hidden="false" customHeight="false" outlineLevel="0" collapsed="false">
      <c r="A32" s="1" t="s">
        <v>11</v>
      </c>
      <c r="B32" s="1" t="n">
        <f aca="false">B44</f>
        <v>33398</v>
      </c>
      <c r="C32" s="1" t="n">
        <f aca="false">B32*D32</f>
        <v>2671840</v>
      </c>
      <c r="D32" s="6" t="n">
        <v>80</v>
      </c>
    </row>
    <row r="33" customFormat="false" ht="13.5" hidden="false" customHeight="false" outlineLevel="0" collapsed="false">
      <c r="A33" s="1" t="s">
        <v>12</v>
      </c>
      <c r="B33" s="10" t="n">
        <f aca="false">SUM(B31:B32)</f>
        <v>90048</v>
      </c>
      <c r="C33" s="10" t="n">
        <f aca="false">SUM(C31:C32)</f>
        <v>5933970</v>
      </c>
      <c r="D33" s="11" t="n">
        <f aca="false">C33/B33</f>
        <v>65.8978544776119</v>
      </c>
    </row>
    <row r="34" customFormat="false" ht="13.5" hidden="false" customHeight="false" outlineLevel="0" collapsed="false">
      <c r="A34" s="1" t="s">
        <v>13</v>
      </c>
      <c r="D34" s="12" t="n">
        <v>10</v>
      </c>
    </row>
    <row r="35" customFormat="false" ht="12.75" hidden="false" customHeight="false" outlineLevel="0" collapsed="false">
      <c r="A35" s="1" t="s">
        <v>14</v>
      </c>
      <c r="D35" s="2" t="n">
        <f aca="false">SUM(D33:D34)</f>
        <v>75.8978544776119</v>
      </c>
    </row>
    <row r="36" customFormat="false" ht="12.75" hidden="false" customHeight="false" outlineLevel="0" collapsed="false">
      <c r="A36" s="1" t="s">
        <v>15</v>
      </c>
      <c r="D36" s="2" t="n">
        <f aca="false">D35/(1-0.072)</f>
        <v>81.7864811181163</v>
      </c>
    </row>
    <row r="37" customFormat="false" ht="12.75" hidden="false" customHeight="false" outlineLevel="0" collapsed="false">
      <c r="A37" s="1" t="s">
        <v>16</v>
      </c>
      <c r="D37" s="2" t="n">
        <v>75</v>
      </c>
    </row>
    <row r="38" customFormat="false" ht="13.5" hidden="false" customHeight="false" outlineLevel="0" collapsed="false">
      <c r="A38" s="1" t="s">
        <v>17</v>
      </c>
      <c r="D38" s="11" t="n">
        <f aca="false">D36-D37</f>
        <v>6.78648111811631</v>
      </c>
    </row>
    <row r="39" customFormat="false" ht="13.5" hidden="false" customHeight="false" outlineLevel="0" collapsed="false"/>
    <row r="40" customFormat="false" ht="12.75" hidden="false" customHeight="false" outlineLevel="0" collapsed="false">
      <c r="A40" s="1" t="s">
        <v>29</v>
      </c>
    </row>
    <row r="41" customFormat="false" ht="12.75" hidden="false" customHeight="false" outlineLevel="0" collapsed="false">
      <c r="A41" s="1" t="s">
        <v>18</v>
      </c>
      <c r="B41" s="1" t="n">
        <v>84000</v>
      </c>
    </row>
    <row r="42" customFormat="false" ht="12.75" hidden="false" customHeight="false" outlineLevel="0" collapsed="false">
      <c r="A42" s="1" t="s">
        <v>19</v>
      </c>
      <c r="B42" s="1" t="n">
        <f aca="false">B41*1.072</f>
        <v>90048</v>
      </c>
    </row>
    <row r="43" customFormat="false" ht="12.75" hidden="false" customHeight="false" outlineLevel="0" collapsed="false">
      <c r="A43" s="1" t="s">
        <v>22</v>
      </c>
      <c r="B43" s="1" t="n">
        <f aca="false">B31</f>
        <v>56650</v>
      </c>
    </row>
    <row r="44" customFormat="false" ht="13.5" hidden="false" customHeight="false" outlineLevel="0" collapsed="false">
      <c r="A44" s="1" t="s">
        <v>30</v>
      </c>
      <c r="B44" s="10" t="n">
        <f aca="false">B42-B43</f>
        <v>33398</v>
      </c>
    </row>
    <row r="45" customFormat="false" ht="13.5" hidden="false" customHeight="false" outlineLevel="0" collapsed="false"/>
    <row r="48" customFormat="false" ht="12.75" hidden="false" customHeight="false" outlineLevel="0" collapsed="false">
      <c r="A48" s="1" t="s">
        <v>25</v>
      </c>
    </row>
    <row r="49" customFormat="false" ht="38.25" hidden="false" customHeight="false" outlineLevel="0" collapsed="false">
      <c r="A49" s="3" t="s">
        <v>1</v>
      </c>
      <c r="B49" s="3" t="s">
        <v>2</v>
      </c>
      <c r="C49" s="3" t="s">
        <v>3</v>
      </c>
      <c r="D49" s="3" t="s">
        <v>4</v>
      </c>
    </row>
    <row r="50" customFormat="false" ht="12.75" hidden="false" customHeight="false" outlineLevel="0" collapsed="false">
      <c r="A50" s="1" t="s">
        <v>5</v>
      </c>
      <c r="B50" s="5" t="n">
        <v>26000</v>
      </c>
      <c r="C50" s="1" t="n">
        <f aca="false">B50*D50</f>
        <v>2080000</v>
      </c>
      <c r="D50" s="6" t="n">
        <v>80</v>
      </c>
    </row>
    <row r="51" customFormat="false" ht="12.75" hidden="false" customHeight="false" outlineLevel="0" collapsed="false">
      <c r="A51" s="1" t="s">
        <v>26</v>
      </c>
      <c r="B51" s="5" t="n">
        <v>10600</v>
      </c>
      <c r="C51" s="5" t="n">
        <v>313200</v>
      </c>
      <c r="D51" s="2" t="n">
        <f aca="false">C51/B51</f>
        <v>29.5471698113208</v>
      </c>
    </row>
    <row r="52" customFormat="false" ht="12.75" hidden="false" customHeight="false" outlineLevel="0" collapsed="false">
      <c r="A52" s="1" t="s">
        <v>7</v>
      </c>
      <c r="B52" s="5" t="n">
        <v>6200</v>
      </c>
      <c r="C52" s="5" t="n">
        <v>118000</v>
      </c>
      <c r="D52" s="2" t="n">
        <f aca="false">C52/B52</f>
        <v>19.0322580645161</v>
      </c>
    </row>
    <row r="53" customFormat="false" ht="12.75" hidden="false" customHeight="false" outlineLevel="0" collapsed="false">
      <c r="A53" s="1" t="s">
        <v>27</v>
      </c>
      <c r="B53" s="5" t="n">
        <v>11900</v>
      </c>
      <c r="C53" s="5" t="n">
        <f aca="false">B53*43.1+80000</f>
        <v>592890</v>
      </c>
      <c r="D53" s="15" t="n">
        <f aca="false">C53/B53</f>
        <v>49.8226890756303</v>
      </c>
    </row>
    <row r="54" customFormat="false" ht="12.75" hidden="false" customHeight="false" outlineLevel="0" collapsed="false">
      <c r="A54" s="1" t="s">
        <v>28</v>
      </c>
      <c r="B54" s="13" t="n">
        <v>4800</v>
      </c>
      <c r="C54" s="13" t="n">
        <f aca="false">B54*5.3+42000+115000-24400</f>
        <v>158040</v>
      </c>
      <c r="D54" s="8" t="n">
        <f aca="false">C54/B54</f>
        <v>32.925</v>
      </c>
    </row>
    <row r="55" customFormat="false" ht="12.75" hidden="false" customHeight="false" outlineLevel="0" collapsed="false">
      <c r="A55" s="1" t="s">
        <v>10</v>
      </c>
      <c r="B55" s="1" t="n">
        <f aca="false">SUM(B50:B54)</f>
        <v>59500</v>
      </c>
      <c r="C55" s="1" t="n">
        <f aca="false">SUM(C50:C54)</f>
        <v>3262130</v>
      </c>
      <c r="D55" s="2" t="n">
        <f aca="false">C55/B55</f>
        <v>54.8257142857143</v>
      </c>
    </row>
    <row r="56" customFormat="false" ht="12.75" hidden="false" customHeight="false" outlineLevel="0" collapsed="false">
      <c r="A56" s="1" t="s">
        <v>11</v>
      </c>
      <c r="B56" s="1" t="n">
        <f aca="false">B68</f>
        <v>30548</v>
      </c>
      <c r="C56" s="1" t="n">
        <f aca="false">B56*D56</f>
        <v>2443840</v>
      </c>
      <c r="D56" s="6" t="n">
        <v>80</v>
      </c>
    </row>
    <row r="57" customFormat="false" ht="13.5" hidden="false" customHeight="false" outlineLevel="0" collapsed="false">
      <c r="A57" s="1" t="s">
        <v>12</v>
      </c>
      <c r="B57" s="10" t="n">
        <f aca="false">SUM(B55:B56)</f>
        <v>90048</v>
      </c>
      <c r="C57" s="10" t="n">
        <f aca="false">SUM(C55:C56)</f>
        <v>5705970</v>
      </c>
      <c r="D57" s="11" t="n">
        <f aca="false">C57/B57</f>
        <v>63.3658715351812</v>
      </c>
    </row>
    <row r="58" customFormat="false" ht="13.5" hidden="false" customHeight="false" outlineLevel="0" collapsed="false">
      <c r="A58" s="1" t="s">
        <v>13</v>
      </c>
      <c r="D58" s="12" t="n">
        <v>10</v>
      </c>
    </row>
    <row r="59" customFormat="false" ht="12.75" hidden="false" customHeight="false" outlineLevel="0" collapsed="false">
      <c r="A59" s="1" t="s">
        <v>14</v>
      </c>
      <c r="D59" s="2" t="n">
        <f aca="false">SUM(D57:D58)</f>
        <v>73.3658715351812</v>
      </c>
    </row>
    <row r="60" customFormat="false" ht="12.75" hidden="false" customHeight="false" outlineLevel="0" collapsed="false">
      <c r="A60" s="1" t="s">
        <v>15</v>
      </c>
      <c r="D60" s="2" t="n">
        <f aca="false">D59/(1-0.072)</f>
        <v>79.0580512232557</v>
      </c>
    </row>
    <row r="61" customFormat="false" ht="12.75" hidden="false" customHeight="false" outlineLevel="0" collapsed="false">
      <c r="A61" s="1" t="s">
        <v>16</v>
      </c>
      <c r="D61" s="2" t="n">
        <v>75</v>
      </c>
    </row>
    <row r="62" customFormat="false" ht="13.5" hidden="false" customHeight="false" outlineLevel="0" collapsed="false">
      <c r="A62" s="1" t="s">
        <v>17</v>
      </c>
      <c r="D62" s="11" t="n">
        <f aca="false">D60-D61</f>
        <v>4.05805122325565</v>
      </c>
    </row>
    <row r="63" customFormat="false" ht="13.5" hidden="false" customHeight="false" outlineLevel="0" collapsed="false"/>
    <row r="64" customFormat="false" ht="12.75" hidden="false" customHeight="false" outlineLevel="0" collapsed="false">
      <c r="A64" s="1" t="s">
        <v>29</v>
      </c>
    </row>
    <row r="65" customFormat="false" ht="12.75" hidden="false" customHeight="false" outlineLevel="0" collapsed="false">
      <c r="A65" s="1" t="s">
        <v>18</v>
      </c>
      <c r="B65" s="1" t="n">
        <v>84000</v>
      </c>
    </row>
    <row r="66" customFormat="false" ht="12.75" hidden="false" customHeight="false" outlineLevel="0" collapsed="false">
      <c r="A66" s="1" t="s">
        <v>19</v>
      </c>
      <c r="B66" s="1" t="n">
        <f aca="false">B65*1.072</f>
        <v>90048</v>
      </c>
    </row>
    <row r="67" customFormat="false" ht="12.75" hidden="false" customHeight="false" outlineLevel="0" collapsed="false">
      <c r="A67" s="1" t="s">
        <v>22</v>
      </c>
      <c r="B67" s="1" t="n">
        <f aca="false">B55</f>
        <v>59500</v>
      </c>
    </row>
    <row r="68" customFormat="false" ht="13.5" hidden="false" customHeight="false" outlineLevel="0" collapsed="false">
      <c r="A68" s="1" t="s">
        <v>30</v>
      </c>
      <c r="B68" s="10" t="n">
        <f aca="false">B66-B67</f>
        <v>30548</v>
      </c>
    </row>
    <row r="6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&amp;C&amp;16ESTIMATION OF RATE CHANGE TO IMPLEMENT DWR PURCHASES FOR SOUTHERN CALIFORNIA EDISON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49"/>
  <sheetViews>
    <sheetView showFormulas="false" showGridLines="true" showRowColHeaders="true" showZeros="true" rightToLeft="false" tabSelected="false" showOutlineSymbols="true" defaultGridColor="true" view="normal" topLeftCell="A27" colorId="64" zoomScale="75" zoomScaleNormal="75" zoomScalePageLayoutView="100" workbookViewId="0">
      <selection pane="topLeft" activeCell="C43" activeCellId="0" sqref="C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99"/>
    <col collapsed="false" customWidth="true" hidden="false" outlineLevel="0" max="2" min="2" style="0" width="25.28"/>
    <col collapsed="false" customWidth="true" hidden="false" outlineLevel="0" max="3" min="3" style="0" width="25.7"/>
    <col collapsed="false" customWidth="true" hidden="false" outlineLevel="0" max="4" min="4" style="0" width="27.56"/>
  </cols>
  <sheetData>
    <row r="1" customFormat="false" ht="12.75" hidden="false" customHeight="false" outlineLevel="0" collapsed="false">
      <c r="A1" s="1" t="s">
        <v>31</v>
      </c>
      <c r="B1" s="1"/>
      <c r="C1" s="1"/>
      <c r="D1" s="2"/>
    </row>
    <row r="2" customFormat="false" ht="38.25" hidden="false" customHeight="false" outlineLevel="0" collapsed="false">
      <c r="A2" s="3" t="s">
        <v>1</v>
      </c>
      <c r="B2" s="3" t="s">
        <v>2</v>
      </c>
      <c r="C2" s="3" t="s">
        <v>3</v>
      </c>
      <c r="D2" s="4" t="s">
        <v>4</v>
      </c>
    </row>
    <row r="3" customFormat="false" ht="12.75" hidden="false" customHeight="false" outlineLevel="0" collapsed="false">
      <c r="A3" s="1" t="s">
        <v>5</v>
      </c>
      <c r="B3" s="5" t="n">
        <v>22323</v>
      </c>
      <c r="C3" s="1" t="n">
        <f aca="false">D3*B3</f>
        <v>1785840</v>
      </c>
      <c r="D3" s="6" t="n">
        <v>80</v>
      </c>
    </row>
    <row r="4" customFormat="false" ht="12.75" hidden="false" customHeight="false" outlineLevel="0" collapsed="false">
      <c r="A4" s="1" t="s">
        <v>6</v>
      </c>
      <c r="B4" s="5" t="n">
        <v>1526</v>
      </c>
      <c r="C4" s="1" t="n">
        <f aca="false">B4*D4</f>
        <v>172438</v>
      </c>
      <c r="D4" s="6" t="n">
        <v>113</v>
      </c>
    </row>
    <row r="5" customFormat="false" ht="12.75" hidden="false" customHeight="false" outlineLevel="0" collapsed="false">
      <c r="A5" s="1" t="s">
        <v>7</v>
      </c>
      <c r="B5" s="5" t="n">
        <v>12409</v>
      </c>
      <c r="C5" s="5" t="n">
        <v>184000</v>
      </c>
      <c r="D5" s="2" t="n">
        <f aca="false">C5/B5</f>
        <v>14.8279474574905</v>
      </c>
    </row>
    <row r="6" customFormat="false" ht="12.75" hidden="false" customHeight="false" outlineLevel="0" collapsed="false">
      <c r="A6" s="1" t="s">
        <v>8</v>
      </c>
      <c r="B6" s="5" t="n">
        <v>17208</v>
      </c>
      <c r="C6" s="2" t="n">
        <f aca="false">PMT(6%,10,B6)/85</f>
        <v>-27.5060685300749</v>
      </c>
      <c r="D6" s="6" t="n">
        <v>35</v>
      </c>
    </row>
    <row r="7" customFormat="false" ht="12.75" hidden="false" customHeight="false" outlineLevel="0" collapsed="false">
      <c r="A7" s="1" t="s">
        <v>9</v>
      </c>
      <c r="B7" s="7" t="n">
        <v>8301</v>
      </c>
      <c r="C7" s="7" t="n">
        <f aca="false">D7*B7</f>
        <v>348642</v>
      </c>
      <c r="D7" s="8" t="n">
        <v>42</v>
      </c>
    </row>
    <row r="8" customFormat="false" ht="12.75" hidden="false" customHeight="false" outlineLevel="0" collapsed="false">
      <c r="A8" s="1" t="s">
        <v>10</v>
      </c>
      <c r="B8" s="1" t="n">
        <f aca="false">SUM(B3:B7)</f>
        <v>61767</v>
      </c>
      <c r="C8" s="2" t="n">
        <f aca="false">PMT(6%,10,B8)/85</f>
        <v>-98.7312491223347</v>
      </c>
      <c r="D8" s="2" t="n">
        <f aca="false">C8/B8</f>
        <v>-0.00159844656729863</v>
      </c>
    </row>
    <row r="9" customFormat="false" ht="12.75" hidden="false" customHeight="false" outlineLevel="0" collapsed="false">
      <c r="A9" s="1" t="s">
        <v>11</v>
      </c>
      <c r="B9" s="9" t="n">
        <f aca="false">B23</f>
        <v>32262.408</v>
      </c>
      <c r="C9" s="1" t="n">
        <f aca="false">B9*D9</f>
        <v>2580992.64</v>
      </c>
      <c r="D9" s="6" t="n">
        <v>80</v>
      </c>
    </row>
    <row r="10" customFormat="false" ht="13.5" hidden="false" customHeight="false" outlineLevel="0" collapsed="false">
      <c r="A10" s="1" t="s">
        <v>12</v>
      </c>
      <c r="B10" s="10" t="n">
        <f aca="false">SUM(B8:B9)</f>
        <v>94029.408</v>
      </c>
      <c r="C10" s="10" t="n">
        <f aca="false">SUM(C8:C9)</f>
        <v>2580893.90875088</v>
      </c>
      <c r="D10" s="11" t="n">
        <f aca="false">C10/B10</f>
        <v>27.4477311263182</v>
      </c>
    </row>
    <row r="11" customFormat="false" ht="13.5" hidden="false" customHeight="false" outlineLevel="0" collapsed="false">
      <c r="A11" s="1" t="s">
        <v>13</v>
      </c>
      <c r="B11" s="1"/>
      <c r="C11" s="1"/>
      <c r="D11" s="12" t="n">
        <v>10</v>
      </c>
    </row>
    <row r="12" customFormat="false" ht="12.75" hidden="false" customHeight="false" outlineLevel="0" collapsed="false">
      <c r="A12" s="1" t="s">
        <v>14</v>
      </c>
      <c r="B12" s="1"/>
      <c r="C12" s="1"/>
      <c r="D12" s="2" t="n">
        <f aca="false">SUM(D10:D11)</f>
        <v>37.4477311263182</v>
      </c>
    </row>
    <row r="13" customFormat="false" ht="12.75" hidden="false" customHeight="false" outlineLevel="0" collapsed="false">
      <c r="A13" s="1" t="s">
        <v>15</v>
      </c>
      <c r="B13" s="1"/>
      <c r="C13" s="1"/>
      <c r="D13" s="2" t="n">
        <f aca="false">D12/(1-0.072)</f>
        <v>40.3531585412912</v>
      </c>
    </row>
    <row r="14" customFormat="false" ht="12.75" hidden="false" customHeight="false" outlineLevel="0" collapsed="false">
      <c r="A14" s="1" t="s">
        <v>16</v>
      </c>
      <c r="B14" s="1"/>
      <c r="C14" s="1"/>
      <c r="D14" s="2" t="n">
        <v>70</v>
      </c>
    </row>
    <row r="15" customFormat="false" ht="13.5" hidden="false" customHeight="false" outlineLevel="0" collapsed="false">
      <c r="A15" s="1" t="s">
        <v>17</v>
      </c>
      <c r="B15" s="1"/>
      <c r="C15" s="1"/>
      <c r="D15" s="11" t="n">
        <f aca="false">D13-D14</f>
        <v>-29.6468414587088</v>
      </c>
    </row>
    <row r="16" customFormat="false" ht="13.5" hidden="false" customHeight="false" outlineLevel="0" collapsed="false">
      <c r="A16" s="1"/>
      <c r="B16" s="1"/>
      <c r="C16" s="1"/>
      <c r="D16" s="2"/>
    </row>
    <row r="17" customFormat="false" ht="12.75" hidden="false" customHeight="false" outlineLevel="0" collapsed="false">
      <c r="A17" s="1"/>
      <c r="B17" s="1"/>
      <c r="C17" s="1"/>
      <c r="D17" s="2"/>
    </row>
    <row r="18" customFormat="false" ht="12.75" hidden="false" customHeight="false" outlineLevel="0" collapsed="false">
      <c r="A18" s="1" t="s">
        <v>18</v>
      </c>
      <c r="B18" s="5" t="n">
        <v>82300</v>
      </c>
      <c r="C18" s="2" t="n">
        <f aca="false">PMT(6%,10,B18)/85</f>
        <v>-131.552152488678</v>
      </c>
      <c r="D18" s="2"/>
    </row>
    <row r="19" customFormat="false" ht="12.75" hidden="false" customHeight="false" outlineLevel="0" collapsed="false">
      <c r="A19" s="1" t="s">
        <v>19</v>
      </c>
      <c r="B19" s="1" t="n">
        <f aca="false">B18*1.072</f>
        <v>88225.6</v>
      </c>
      <c r="C19" s="1"/>
      <c r="D19" s="2"/>
    </row>
    <row r="20" customFormat="false" ht="12.75" hidden="false" customHeight="false" outlineLevel="0" collapsed="false">
      <c r="A20" s="1" t="s">
        <v>20</v>
      </c>
      <c r="B20" s="13" t="n">
        <f aca="false">5414*1.072</f>
        <v>5803.808</v>
      </c>
      <c r="C20" s="2" t="n">
        <f aca="false">PMT(6%,10,B20)/85</f>
        <v>-9.27707697486035</v>
      </c>
      <c r="D20" s="2"/>
    </row>
    <row r="21" customFormat="false" ht="12.75" hidden="false" customHeight="false" outlineLevel="0" collapsed="false">
      <c r="A21" s="1" t="s">
        <v>21</v>
      </c>
      <c r="B21" s="1" t="n">
        <f aca="false">SUM(B19:B20)</f>
        <v>94029.408</v>
      </c>
      <c r="C21" s="1"/>
      <c r="D21" s="2"/>
    </row>
    <row r="22" customFormat="false" ht="12.75" hidden="false" customHeight="false" outlineLevel="0" collapsed="false">
      <c r="A22" s="1" t="s">
        <v>22</v>
      </c>
      <c r="B22" s="1" t="n">
        <f aca="false">B8</f>
        <v>61767</v>
      </c>
      <c r="C22" s="1"/>
      <c r="D22" s="2"/>
    </row>
    <row r="23" customFormat="false" ht="13.5" hidden="false" customHeight="false" outlineLevel="0" collapsed="false">
      <c r="A23" s="1" t="s">
        <v>23</v>
      </c>
      <c r="B23" s="10" t="n">
        <f aca="false">B21-B22</f>
        <v>32262.408</v>
      </c>
      <c r="C23" s="1"/>
      <c r="D23" s="2"/>
    </row>
    <row r="24" customFormat="false" ht="13.5" hidden="false" customHeight="false" outlineLevel="0" collapsed="false"/>
    <row r="26" customFormat="false" ht="12.75" hidden="false" customHeight="false" outlineLevel="0" collapsed="false">
      <c r="A26" s="1" t="s">
        <v>32</v>
      </c>
      <c r="B26" s="1"/>
      <c r="C26" s="1"/>
      <c r="D26" s="1"/>
    </row>
    <row r="27" customFormat="false" ht="38.25" hidden="false" customHeight="false" outlineLevel="0" collapsed="false">
      <c r="A27" s="3" t="s">
        <v>1</v>
      </c>
      <c r="B27" s="3" t="s">
        <v>2</v>
      </c>
      <c r="C27" s="3" t="s">
        <v>3</v>
      </c>
      <c r="D27" s="3" t="s">
        <v>4</v>
      </c>
    </row>
    <row r="28" customFormat="false" ht="12.75" hidden="false" customHeight="false" outlineLevel="0" collapsed="false">
      <c r="A28" s="1" t="s">
        <v>5</v>
      </c>
      <c r="B28" s="5" t="n">
        <v>26100</v>
      </c>
      <c r="C28" s="1" t="n">
        <f aca="false">B28*D28</f>
        <v>2093220</v>
      </c>
      <c r="D28" s="6" t="n">
        <v>80.2</v>
      </c>
    </row>
    <row r="29" customFormat="false" ht="12.75" hidden="false" customHeight="false" outlineLevel="0" collapsed="false">
      <c r="A29" s="1" t="s">
        <v>26</v>
      </c>
      <c r="B29" s="5" t="n">
        <v>10562</v>
      </c>
      <c r="C29" s="5" t="n">
        <v>210290</v>
      </c>
      <c r="D29" s="2" t="n">
        <f aca="false">C29/B29</f>
        <v>19.9100549138421</v>
      </c>
    </row>
    <row r="30" customFormat="false" ht="12.75" hidden="false" customHeight="false" outlineLevel="0" collapsed="false">
      <c r="A30" s="1" t="s">
        <v>7</v>
      </c>
      <c r="B30" s="5" t="n">
        <v>4790</v>
      </c>
      <c r="C30" s="5" t="n">
        <v>52100</v>
      </c>
      <c r="D30" s="2" t="n">
        <f aca="false">C30/B30</f>
        <v>10.8768267223382</v>
      </c>
    </row>
    <row r="31" customFormat="false" ht="12.75" hidden="false" customHeight="false" outlineLevel="0" collapsed="false">
      <c r="A31" s="1" t="s">
        <v>33</v>
      </c>
      <c r="B31" s="13" t="n">
        <v>19355</v>
      </c>
      <c r="C31" s="13" t="n">
        <v>720110</v>
      </c>
      <c r="D31" s="16" t="n">
        <f aca="false">C31/B31</f>
        <v>37.2053732885559</v>
      </c>
    </row>
    <row r="32" customFormat="false" ht="12.75" hidden="false" customHeight="false" outlineLevel="0" collapsed="false">
      <c r="A32" s="1" t="s">
        <v>10</v>
      </c>
      <c r="B32" s="1" t="n">
        <f aca="false">SUM(B28:B31)</f>
        <v>60807</v>
      </c>
      <c r="C32" s="1" t="n">
        <f aca="false">SUM(C28:C31)</f>
        <v>3075720</v>
      </c>
      <c r="D32" s="2" t="n">
        <f aca="false">C32/B32</f>
        <v>50.5816764517243</v>
      </c>
    </row>
    <row r="33" customFormat="false" ht="12.75" hidden="false" customHeight="false" outlineLevel="0" collapsed="false">
      <c r="A33" s="1" t="s">
        <v>11</v>
      </c>
      <c r="B33" s="1" t="n">
        <f aca="false">B45</f>
        <v>29241</v>
      </c>
      <c r="C33" s="1" t="n">
        <f aca="false">B33*D33</f>
        <v>2339280</v>
      </c>
      <c r="D33" s="6" t="n">
        <v>80</v>
      </c>
    </row>
    <row r="34" customFormat="false" ht="13.5" hidden="false" customHeight="false" outlineLevel="0" collapsed="false">
      <c r="A34" s="1" t="s">
        <v>12</v>
      </c>
      <c r="B34" s="10" t="n">
        <f aca="false">SUM(B32:B33)</f>
        <v>90048</v>
      </c>
      <c r="C34" s="10" t="n">
        <f aca="false">SUM(C32:C33)</f>
        <v>5415000</v>
      </c>
      <c r="D34" s="11" t="n">
        <f aca="false">C34/B34</f>
        <v>60.1345948827292</v>
      </c>
    </row>
    <row r="35" customFormat="false" ht="13.5" hidden="false" customHeight="false" outlineLevel="0" collapsed="false">
      <c r="A35" s="1" t="s">
        <v>13</v>
      </c>
      <c r="B35" s="1"/>
      <c r="C35" s="1"/>
      <c r="D35" s="12" t="n">
        <v>10</v>
      </c>
    </row>
    <row r="36" customFormat="false" ht="12.75" hidden="false" customHeight="false" outlineLevel="0" collapsed="false">
      <c r="A36" s="1" t="s">
        <v>14</v>
      </c>
      <c r="B36" s="1"/>
      <c r="C36" s="1"/>
      <c r="D36" s="2" t="n">
        <f aca="false">SUM(D34:D35)</f>
        <v>70.1345948827292</v>
      </c>
    </row>
    <row r="37" customFormat="false" ht="12.75" hidden="false" customHeight="false" outlineLevel="0" collapsed="false">
      <c r="A37" s="1" t="s">
        <v>15</v>
      </c>
      <c r="B37" s="1"/>
      <c r="C37" s="1"/>
      <c r="D37" s="2" t="n">
        <f aca="false">D36/(1-0.072)</f>
        <v>75.5760720719065</v>
      </c>
    </row>
    <row r="38" customFormat="false" ht="12.75" hidden="false" customHeight="false" outlineLevel="0" collapsed="false">
      <c r="A38" s="1" t="s">
        <v>16</v>
      </c>
      <c r="B38" s="1"/>
      <c r="C38" s="1"/>
      <c r="D38" s="2" t="n">
        <v>75</v>
      </c>
    </row>
    <row r="39" customFormat="false" ht="13.5" hidden="false" customHeight="false" outlineLevel="0" collapsed="false">
      <c r="A39" s="1" t="s">
        <v>17</v>
      </c>
      <c r="B39" s="1"/>
      <c r="C39" s="1"/>
      <c r="D39" s="11" t="n">
        <f aca="false">D37-D38</f>
        <v>0.576072071906467</v>
      </c>
    </row>
    <row r="40" customFormat="false" ht="13.5" hidden="false" customHeight="false" outlineLevel="0" collapsed="false">
      <c r="A40" s="1"/>
      <c r="B40" s="1"/>
      <c r="C40" s="1"/>
      <c r="D40" s="1"/>
    </row>
    <row r="41" customFormat="false" ht="12.75" hidden="false" customHeight="false" outlineLevel="0" collapsed="false">
      <c r="A41" s="1" t="s">
        <v>29</v>
      </c>
      <c r="B41" s="1"/>
      <c r="C41" s="1"/>
      <c r="D41" s="1"/>
    </row>
    <row r="42" customFormat="false" ht="12.75" hidden="false" customHeight="false" outlineLevel="0" collapsed="false">
      <c r="A42" s="1" t="s">
        <v>18</v>
      </c>
      <c r="B42" s="1" t="n">
        <v>84000</v>
      </c>
      <c r="C42" s="1"/>
      <c r="D42" s="1"/>
    </row>
    <row r="43" customFormat="false" ht="12.75" hidden="false" customHeight="false" outlineLevel="0" collapsed="false">
      <c r="A43" s="1" t="s">
        <v>19</v>
      </c>
      <c r="B43" s="1" t="n">
        <f aca="false">B42*1.072</f>
        <v>90048</v>
      </c>
      <c r="C43" s="1"/>
      <c r="D43" s="1"/>
    </row>
    <row r="44" customFormat="false" ht="12.75" hidden="false" customHeight="false" outlineLevel="0" collapsed="false">
      <c r="A44" s="1" t="s">
        <v>22</v>
      </c>
      <c r="B44" s="1" t="n">
        <f aca="false">B32</f>
        <v>60807</v>
      </c>
      <c r="C44" s="1"/>
      <c r="D44" s="1"/>
    </row>
    <row r="45" customFormat="false" ht="13.5" hidden="false" customHeight="false" outlineLevel="0" collapsed="false">
      <c r="A45" s="1" t="s">
        <v>30</v>
      </c>
      <c r="B45" s="10" t="n">
        <f aca="false">B43-B44</f>
        <v>29241</v>
      </c>
      <c r="C45" s="1"/>
      <c r="D45" s="1"/>
    </row>
    <row r="46" customFormat="false" ht="13.5" hidden="false" customHeight="false" outlineLevel="0" collapsed="false"/>
    <row r="48" customFormat="false" ht="12.75" hidden="false" customHeight="false" outlineLevel="0" collapsed="false">
      <c r="A48" s="0" t="s">
        <v>34</v>
      </c>
    </row>
    <row r="49" customFormat="false" ht="12.75" hidden="false" customHeight="false" outlineLevel="0" collapsed="false">
      <c r="A49" s="0" t="s">
        <v>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5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99"/>
    <col collapsed="false" customWidth="true" hidden="false" outlineLevel="0" max="2" min="2" style="0" width="13.14"/>
    <col collapsed="false" customWidth="true" hidden="false" outlineLevel="0" max="3" min="3" style="0" width="14.14"/>
    <col collapsed="false" customWidth="true" hidden="false" outlineLevel="0" max="4" min="4" style="0" width="10.41"/>
  </cols>
  <sheetData>
    <row r="1" customFormat="false" ht="12.75" hidden="false" customHeight="false" outlineLevel="0" collapsed="false">
      <c r="A1" s="1" t="s">
        <v>36</v>
      </c>
      <c r="B1" s="1"/>
      <c r="C1" s="1"/>
      <c r="D1" s="1"/>
    </row>
    <row r="2" customFormat="false" ht="89.25" hidden="false" customHeight="false" outlineLevel="0" collapsed="false">
      <c r="A2" s="3" t="s">
        <v>1</v>
      </c>
      <c r="B2" s="3" t="s">
        <v>2</v>
      </c>
      <c r="C2" s="3" t="s">
        <v>3</v>
      </c>
      <c r="D2" s="3" t="s">
        <v>4</v>
      </c>
    </row>
    <row r="3" customFormat="false" ht="12.75" hidden="false" customHeight="false" outlineLevel="0" collapsed="false">
      <c r="A3" s="1" t="s">
        <v>5</v>
      </c>
      <c r="B3" s="5" t="n">
        <v>25494</v>
      </c>
      <c r="C3" s="1" t="n">
        <f aca="false">B3*D3+73721+840</f>
        <v>2114081</v>
      </c>
      <c r="D3" s="6" t="n">
        <v>80</v>
      </c>
    </row>
    <row r="4" customFormat="false" ht="12.75" hidden="false" customHeight="false" outlineLevel="0" collapsed="false">
      <c r="A4" s="1" t="s">
        <v>26</v>
      </c>
      <c r="B4" s="5" t="n">
        <f aca="false">4951+5658</f>
        <v>10609</v>
      </c>
      <c r="C4" s="5" t="n">
        <f aca="false">145149+168057</f>
        <v>313206</v>
      </c>
      <c r="D4" s="2" t="n">
        <f aca="false">C4/B4</f>
        <v>29.5226694316147</v>
      </c>
    </row>
    <row r="5" customFormat="false" ht="12.75" hidden="false" customHeight="false" outlineLevel="0" collapsed="false">
      <c r="A5" s="1" t="s">
        <v>7</v>
      </c>
      <c r="B5" s="5" t="n">
        <v>3166</v>
      </c>
      <c r="C5" s="5" t="n">
        <v>117770</v>
      </c>
      <c r="D5" s="2" t="n">
        <f aca="false">C5/B5</f>
        <v>37.1983575489577</v>
      </c>
    </row>
    <row r="6" customFormat="false" ht="12.75" hidden="false" customHeight="false" outlineLevel="0" collapsed="false">
      <c r="A6" s="1" t="s">
        <v>27</v>
      </c>
      <c r="B6" s="5" t="n">
        <v>11777</v>
      </c>
      <c r="C6" s="2" t="n">
        <f aca="false">PMT(6%,10,B6)/85</f>
        <v>-18.824905223076</v>
      </c>
      <c r="D6" s="15" t="n">
        <f aca="false">C6/B6</f>
        <v>-0.00159844656729863</v>
      </c>
    </row>
    <row r="7" customFormat="false" ht="12.75" hidden="false" customHeight="false" outlineLevel="0" collapsed="false">
      <c r="A7" s="1" t="s">
        <v>28</v>
      </c>
      <c r="B7" s="13" t="n">
        <v>4545</v>
      </c>
      <c r="C7" s="13" t="n">
        <v>157460</v>
      </c>
      <c r="D7" s="8" t="n">
        <f aca="false">C7/B7</f>
        <v>34.6446644664466</v>
      </c>
    </row>
    <row r="8" customFormat="false" ht="12.75" hidden="false" customHeight="false" outlineLevel="0" collapsed="false">
      <c r="A8" s="1" t="s">
        <v>10</v>
      </c>
      <c r="B8" s="1" t="n">
        <f aca="false">SUM(B3:B7)</f>
        <v>55591</v>
      </c>
      <c r="C8" s="2" t="n">
        <f aca="false">PMT(6%,10,B8)/85</f>
        <v>-88.8592431226983</v>
      </c>
      <c r="D8" s="2" t="n">
        <f aca="false">C8/B8</f>
        <v>-0.00159844656729863</v>
      </c>
    </row>
    <row r="9" customFormat="false" ht="12.75" hidden="false" customHeight="false" outlineLevel="0" collapsed="false">
      <c r="A9" s="1" t="s">
        <v>11</v>
      </c>
      <c r="B9" s="1" t="n">
        <f aca="false">B21</f>
        <v>34457</v>
      </c>
      <c r="C9" s="1" t="n">
        <f aca="false">B9*D9</f>
        <v>2756560</v>
      </c>
      <c r="D9" s="6" t="n">
        <v>80</v>
      </c>
    </row>
    <row r="10" customFormat="false" ht="13.5" hidden="false" customHeight="false" outlineLevel="0" collapsed="false">
      <c r="A10" s="1" t="s">
        <v>12</v>
      </c>
      <c r="B10" s="10" t="n">
        <f aca="false">SUM(B8:B9)</f>
        <v>90048</v>
      </c>
      <c r="C10" s="10" t="n">
        <f aca="false">SUM(C8:C9)</f>
        <v>2756471.14075688</v>
      </c>
      <c r="D10" s="11" t="n">
        <f aca="false">C10/B10</f>
        <v>30.61113118289</v>
      </c>
    </row>
    <row r="11" customFormat="false" ht="13.5" hidden="false" customHeight="false" outlineLevel="0" collapsed="false">
      <c r="A11" s="1" t="s">
        <v>13</v>
      </c>
      <c r="B11" s="1"/>
      <c r="C11" s="1"/>
      <c r="D11" s="12" t="n">
        <v>10</v>
      </c>
    </row>
    <row r="12" customFormat="false" ht="12.75" hidden="false" customHeight="false" outlineLevel="0" collapsed="false">
      <c r="A12" s="1" t="s">
        <v>14</v>
      </c>
      <c r="B12" s="1"/>
      <c r="C12" s="1"/>
      <c r="D12" s="2" t="n">
        <f aca="false">SUM(D10:D11)</f>
        <v>40.61113118289</v>
      </c>
    </row>
    <row r="13" customFormat="false" ht="12.75" hidden="false" customHeight="false" outlineLevel="0" collapsed="false">
      <c r="A13" s="1" t="s">
        <v>15</v>
      </c>
      <c r="B13" s="1"/>
      <c r="C13" s="1"/>
      <c r="D13" s="2" t="n">
        <f aca="false">D12/(1-0.072)</f>
        <v>43.7619948091487</v>
      </c>
    </row>
    <row r="14" customFormat="false" ht="12.75" hidden="false" customHeight="false" outlineLevel="0" collapsed="false">
      <c r="A14" s="1" t="s">
        <v>16</v>
      </c>
      <c r="B14" s="1"/>
      <c r="C14" s="1"/>
      <c r="D14" s="2" t="n">
        <v>75</v>
      </c>
    </row>
    <row r="15" customFormat="false" ht="13.5" hidden="false" customHeight="false" outlineLevel="0" collapsed="false">
      <c r="A15" s="1" t="s">
        <v>17</v>
      </c>
      <c r="B15" s="1"/>
      <c r="C15" s="1"/>
      <c r="D15" s="11" t="n">
        <f aca="false">D13-D14</f>
        <v>-31.2380051908513</v>
      </c>
    </row>
    <row r="16" customFormat="false" ht="13.5" hidden="false" customHeight="false" outlineLevel="0" collapsed="false">
      <c r="A16" s="1"/>
      <c r="B16" s="1"/>
      <c r="C16" s="1"/>
      <c r="D16" s="1"/>
    </row>
    <row r="17" customFormat="false" ht="12.75" hidden="false" customHeight="false" outlineLevel="0" collapsed="false">
      <c r="A17" s="1" t="s">
        <v>29</v>
      </c>
      <c r="B17" s="1"/>
      <c r="C17" s="1"/>
      <c r="D17" s="1"/>
    </row>
    <row r="18" customFormat="false" ht="12.75" hidden="false" customHeight="false" outlineLevel="0" collapsed="false">
      <c r="A18" s="1" t="s">
        <v>18</v>
      </c>
      <c r="B18" s="1" t="n">
        <v>84000</v>
      </c>
      <c r="C18" s="2" t="n">
        <f aca="false">PMT(6%,10,B18)/85</f>
        <v>-134.269511653085</v>
      </c>
      <c r="D18" s="1"/>
    </row>
    <row r="19" customFormat="false" ht="12.75" hidden="false" customHeight="false" outlineLevel="0" collapsed="false">
      <c r="A19" s="1" t="s">
        <v>19</v>
      </c>
      <c r="B19" s="1" t="n">
        <f aca="false">B18*1.072</f>
        <v>90048</v>
      </c>
      <c r="C19" s="1"/>
      <c r="D19" s="1"/>
    </row>
    <row r="20" customFormat="false" ht="12.75" hidden="false" customHeight="false" outlineLevel="0" collapsed="false">
      <c r="A20" s="1" t="s">
        <v>22</v>
      </c>
      <c r="B20" s="1" t="n">
        <f aca="false">B8</f>
        <v>55591</v>
      </c>
      <c r="C20" s="2" t="n">
        <f aca="false">PMT(6%,10,B20)/85</f>
        <v>-88.8592431226983</v>
      </c>
      <c r="D20" s="1"/>
    </row>
    <row r="21" customFormat="false" ht="13.5" hidden="false" customHeight="false" outlineLevel="0" collapsed="false">
      <c r="A21" s="1" t="s">
        <v>30</v>
      </c>
      <c r="B21" s="10" t="n">
        <f aca="false">B19-B20</f>
        <v>34457</v>
      </c>
      <c r="C21" s="1"/>
      <c r="D21" s="1"/>
    </row>
    <row r="22" customFormat="false" ht="13.5" hidden="false" customHeight="false" outlineLevel="0" collapsed="false"/>
    <row r="23" customFormat="false" ht="12.75" hidden="false" customHeight="false" outlineLevel="0" collapsed="false">
      <c r="A23" s="0" t="s">
        <v>34</v>
      </c>
    </row>
    <row r="25" customFormat="false" ht="12.75" hidden="false" customHeight="false" outlineLevel="0" collapsed="false">
      <c r="A25" s="0" t="s">
        <v>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5" activeCellId="0" sqref="E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6.14"/>
    <col collapsed="false" customWidth="true" hidden="false" outlineLevel="0" max="2" min="2" style="1" width="9.14"/>
    <col collapsed="false" customWidth="true" hidden="false" outlineLevel="0" max="3" min="3" style="2" width="8.85"/>
    <col collapsed="false" customWidth="true" hidden="false" outlineLevel="0" max="4" min="4" style="0" width="11.7"/>
    <col collapsed="false" customWidth="true" hidden="false" outlineLevel="0" max="9" min="5" style="0" width="41.99"/>
  </cols>
  <sheetData>
    <row r="1" customFormat="false" ht="15" hidden="false" customHeight="false" outlineLevel="0" collapsed="false">
      <c r="A1" s="17" t="s">
        <v>38</v>
      </c>
      <c r="B1" s="18"/>
      <c r="C1" s="19"/>
      <c r="D1" s="17"/>
      <c r="E1" s="17"/>
      <c r="F1" s="17"/>
      <c r="G1" s="17"/>
      <c r="H1" s="17"/>
      <c r="I1" s="17"/>
    </row>
    <row r="3" customFormat="false" ht="12.75" hidden="false" customHeight="false" outlineLevel="0" collapsed="false">
      <c r="A3" s="0" t="s">
        <v>39</v>
      </c>
      <c r="B3" s="1" t="n">
        <f aca="false">-1872-200</f>
        <v>-2072</v>
      </c>
    </row>
    <row r="4" customFormat="false" ht="12.75" hidden="false" customHeight="false" outlineLevel="0" collapsed="false">
      <c r="A4" s="0" t="s">
        <v>40</v>
      </c>
      <c r="B4" s="1" t="n">
        <f aca="false">6632+1000</f>
        <v>7632</v>
      </c>
    </row>
    <row r="5" customFormat="false" ht="12.75" hidden="false" customHeight="false" outlineLevel="0" collapsed="false">
      <c r="A5" s="0" t="s">
        <v>41</v>
      </c>
      <c r="B5" s="7" t="n">
        <v>-150</v>
      </c>
    </row>
    <row r="6" customFormat="false" ht="12.75" hidden="false" customHeight="false" outlineLevel="0" collapsed="false">
      <c r="A6" s="0" t="s">
        <v>42</v>
      </c>
      <c r="B6" s="1" t="n">
        <f aca="false">SUM(B3:B5)</f>
        <v>5410</v>
      </c>
      <c r="C6" s="2" t="n">
        <f aca="false">PMT(6%,10,B6)/85</f>
        <v>-8.64759592908561</v>
      </c>
      <c r="D6" s="0" t="s">
        <v>43</v>
      </c>
    </row>
    <row r="7" customFormat="false" ht="12.75" hidden="false" customHeight="false" outlineLevel="0" collapsed="false">
      <c r="A7" s="0" t="s">
        <v>44</v>
      </c>
      <c r="B7" s="1" t="n">
        <v>-2500</v>
      </c>
    </row>
    <row r="8" customFormat="false" ht="13.5" hidden="false" customHeight="false" outlineLevel="0" collapsed="false">
      <c r="A8" s="0" t="s">
        <v>45</v>
      </c>
      <c r="B8" s="10" t="n">
        <f aca="false">SUM(B6:B7)</f>
        <v>2910</v>
      </c>
      <c r="C8" s="2" t="n">
        <f aca="false">PMT(6%,10,B8)/85</f>
        <v>-4.65147951083902</v>
      </c>
      <c r="D8" s="0" t="s">
        <v>43</v>
      </c>
    </row>
    <row r="9" customFormat="false" ht="13.5" hidden="false" customHeight="false" outlineLevel="0" collapsed="false"/>
    <row r="11" customFormat="false" ht="15" hidden="false" customHeight="false" outlineLevel="0" collapsed="false">
      <c r="A11" s="17" t="s">
        <v>46</v>
      </c>
      <c r="B11" s="18"/>
      <c r="C11" s="19"/>
      <c r="D11" s="17"/>
      <c r="E11" s="17"/>
      <c r="F11" s="17"/>
      <c r="G11" s="17"/>
      <c r="H11" s="17"/>
      <c r="I11" s="17"/>
    </row>
    <row r="13" customFormat="false" ht="12.75" hidden="false" customHeight="false" outlineLevel="0" collapsed="false">
      <c r="A13" s="0" t="s">
        <v>39</v>
      </c>
      <c r="B13" s="1" t="n">
        <v>-603</v>
      </c>
    </row>
    <row r="14" customFormat="false" ht="12.75" hidden="false" customHeight="false" outlineLevel="0" collapsed="false">
      <c r="A14" s="0" t="s">
        <v>40</v>
      </c>
      <c r="B14" s="1" t="n">
        <v>5465</v>
      </c>
    </row>
    <row r="15" customFormat="false" ht="12.75" hidden="false" customHeight="false" outlineLevel="0" collapsed="false">
      <c r="A15" s="0" t="s">
        <v>47</v>
      </c>
      <c r="B15" s="1" t="n">
        <v>-1064</v>
      </c>
    </row>
    <row r="16" customFormat="false" ht="12.75" hidden="false" customHeight="false" outlineLevel="0" collapsed="false">
      <c r="A16" s="0" t="s">
        <v>48</v>
      </c>
      <c r="B16" s="1" t="n">
        <v>-695</v>
      </c>
    </row>
    <row r="17" customFormat="false" ht="12.75" hidden="false" customHeight="false" outlineLevel="0" collapsed="false">
      <c r="A17" s="0" t="s">
        <v>49</v>
      </c>
      <c r="B17" s="7" t="n">
        <v>88</v>
      </c>
    </row>
    <row r="18" customFormat="false" ht="12.75" hidden="false" customHeight="false" outlineLevel="0" collapsed="false">
      <c r="A18" s="0" t="s">
        <v>42</v>
      </c>
      <c r="B18" s="1" t="n">
        <f aca="false">SUM(B13:B17)</f>
        <v>3191</v>
      </c>
      <c r="C18" s="2" t="n">
        <f aca="false">PMT(6%,10,B18)/85</f>
        <v>-5.10064299624994</v>
      </c>
      <c r="D18" s="0" t="s">
        <v>43</v>
      </c>
    </row>
    <row r="19" customFormat="false" ht="13.5" hidden="false" customHeight="false" outlineLevel="0" collapsed="false">
      <c r="A19" s="0" t="s">
        <v>44</v>
      </c>
      <c r="B19" s="20" t="n">
        <f aca="false">-(1200*2.3-1200)</f>
        <v>-1560</v>
      </c>
    </row>
    <row r="20" customFormat="false" ht="13.5" hidden="false" customHeight="false" outlineLevel="0" collapsed="false">
      <c r="A20" s="0" t="s">
        <v>45</v>
      </c>
      <c r="B20" s="1" t="n">
        <f aca="false">SUM(B18:B19)</f>
        <v>1631</v>
      </c>
      <c r="C20" s="2" t="n">
        <f aca="false">PMT(6%,10,B20)/85</f>
        <v>-2.60706635126407</v>
      </c>
      <c r="D20" s="0" t="s">
        <v>43</v>
      </c>
    </row>
    <row r="22" customFormat="false" ht="12.75" hidden="false" customHeight="false" outlineLevel="0" collapsed="false">
      <c r="A22" s="0" t="s">
        <v>50</v>
      </c>
      <c r="B22" s="1" t="n">
        <v>800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2001-03-05T14:13:38Z</dcterms:created>
  <dc:creator>G. Alan Comnes</dc:creator>
  <dc:description/>
  <dc:language>en-US</dc:language>
  <cp:lastModifiedBy>G. Alan Comnes</cp:lastModifiedBy>
  <cp:lastPrinted>2001-03-05T23:06:25Z</cp:lastPrinted>
  <cp:revision>0</cp:revision>
  <dc:subject/>
  <dc:title/>
</cp:coreProperties>
</file>