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ltiples" sheetId="1" state="visible" r:id="rId3"/>
    <sheet name="Debt Total" sheetId="2" state="visible" r:id="rId4"/>
    <sheet name="debt information" sheetId="3" state="visible" r:id="rId5"/>
    <sheet name="Debt Coverage" sheetId="4" state="visible" r:id="rId6"/>
    <sheet name="income statement" sheetId="5" state="visible" r:id="rId7"/>
  </sheets>
  <externalReferences>
    <externalReference r:id="rId8"/>
  </externalReferences>
  <definedNames>
    <definedName function="false" hidden="false" localSheetId="2" name="_xlnm.Print_Area" vbProcedure="false">'debt information'!$A$1:$L$52</definedName>
    <definedName function="false" hidden="false" localSheetId="1" name="_xlnm.Print_Area" vbProcedure="false">'Debt Total'!$A$1:$R$52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<sst xmlns="http://schemas.openxmlformats.org/spreadsheetml/2006/main" count="146" uniqueCount="134">
  <si>
    <t xml:space="preserve">Utilities</t>
  </si>
  <si>
    <t xml:space="preserve">EV/EBITDA</t>
  </si>
  <si>
    <t xml:space="preserve">Current</t>
  </si>
  <si>
    <t xml:space="preserve">Constellation Energy</t>
  </si>
  <si>
    <t xml:space="preserve">CMS Energy</t>
  </si>
  <si>
    <t xml:space="preserve">Dominion Resources</t>
  </si>
  <si>
    <t xml:space="preserve">DPL Inc.</t>
  </si>
  <si>
    <t xml:space="preserve">Duke Energy</t>
  </si>
  <si>
    <t xml:space="preserve">Consolidated Edison</t>
  </si>
  <si>
    <t xml:space="preserve">FPL</t>
  </si>
  <si>
    <t xml:space="preserve">Pinnacle West</t>
  </si>
  <si>
    <t xml:space="preserve">PPL</t>
  </si>
  <si>
    <t xml:space="preserve">IPALCO</t>
  </si>
  <si>
    <t xml:space="preserve">IDACORP</t>
  </si>
  <si>
    <t xml:space="preserve">Kansas City Power and Light</t>
  </si>
  <si>
    <t xml:space="preserve">Empire District</t>
  </si>
  <si>
    <t xml:space="preserve">Cleco</t>
  </si>
  <si>
    <t xml:space="preserve">MDU Resources</t>
  </si>
  <si>
    <t xml:space="preserve">Sierra Pacific Resources</t>
  </si>
  <si>
    <t xml:space="preserve">Black Hills Corp</t>
  </si>
  <si>
    <t xml:space="preserve">PG&amp;E</t>
  </si>
  <si>
    <t xml:space="preserve">PSEG</t>
  </si>
  <si>
    <t xml:space="preserve">Reliant Energy</t>
  </si>
  <si>
    <t xml:space="preserve">TXU Corp</t>
  </si>
  <si>
    <t xml:space="preserve">Southern Co.</t>
  </si>
  <si>
    <t xml:space="preserve">Ameren Corp.</t>
  </si>
  <si>
    <t xml:space="preserve">Progress Energy</t>
  </si>
  <si>
    <t xml:space="preserve">Cinergy Corp</t>
  </si>
  <si>
    <t xml:space="preserve">DTE Energy</t>
  </si>
  <si>
    <t xml:space="preserve">FirstEnergy</t>
  </si>
  <si>
    <t xml:space="preserve">P.S. New Mexico</t>
  </si>
  <si>
    <t xml:space="preserve">Montana Power Co.</t>
  </si>
  <si>
    <t xml:space="preserve">Northwestern Corp.</t>
  </si>
  <si>
    <t xml:space="preserve">Puget Energy Inc.</t>
  </si>
  <si>
    <t xml:space="preserve">Unisource Energy </t>
  </si>
  <si>
    <t xml:space="preserve">Average</t>
  </si>
  <si>
    <t xml:space="preserve">Min</t>
  </si>
  <si>
    <t xml:space="preserve">Max</t>
  </si>
  <si>
    <t xml:space="preserve">P50</t>
  </si>
  <si>
    <t xml:space="preserve">Discount of 15% (Adj. For California)</t>
  </si>
  <si>
    <t xml:space="preserve">Adjusted EBITDA Multiple</t>
  </si>
  <si>
    <t xml:space="preserve">Utility Debt</t>
  </si>
  <si>
    <t xml:space="preserve">(in $ millions)</t>
  </si>
  <si>
    <t xml:space="preserve">Long-term debt as of September 30, 2000</t>
  </si>
  <si>
    <t xml:space="preserve">Current portion of long-term debt</t>
  </si>
  <si>
    <t xml:space="preserve">Semiannual payment of current long-term debt</t>
  </si>
  <si>
    <t xml:space="preserve">Issuance of five-year notes on November 1, 2000</t>
  </si>
  <si>
    <t xml:space="preserve">Rate reduction bonds</t>
  </si>
  <si>
    <t xml:space="preserve">Current portion of rate reduction bonds</t>
  </si>
  <si>
    <t xml:space="preserve">Semiannual payment of bonds</t>
  </si>
  <si>
    <t xml:space="preserve">Short-term floating rate notes</t>
  </si>
  <si>
    <t xml:space="preserve">Revolving credit line</t>
  </si>
  <si>
    <t xml:space="preserve">Commercial paper</t>
  </si>
  <si>
    <t xml:space="preserve">TOTAL DEBT</t>
  </si>
  <si>
    <t xml:space="preserve">Electric power procurement</t>
  </si>
  <si>
    <t xml:space="preserve">Gas procurement</t>
  </si>
  <si>
    <t xml:space="preserve">Qualifying Facilities</t>
  </si>
  <si>
    <t xml:space="preserve">ESTIMATED LIABILITIES DUE AT 1/31/01</t>
  </si>
  <si>
    <t xml:space="preserve">TOTAL DEBT + ESTIMATED LIABILITIES DUE AT 1/31/01</t>
  </si>
  <si>
    <t xml:space="preserve">(In Millions)</t>
  </si>
  <si>
    <t xml:space="preserve">(In thousands)</t>
  </si>
  <si>
    <t xml:space="preserve">Generation-related transition costs</t>
  </si>
  <si>
    <r>
      <rPr>
        <sz val="10"/>
        <rFont val="Arial"/>
        <family val="0"/>
      </rPr>
      <t xml:space="preserve">Regulatory Assets </t>
    </r>
    <r>
      <rPr>
        <sz val="8"/>
        <rFont val="Arial"/>
        <family val="2"/>
      </rPr>
      <t xml:space="preserve">(non-current asset)</t>
    </r>
  </si>
  <si>
    <t xml:space="preserve">   (includes uncollected electric procurement costs)</t>
  </si>
  <si>
    <t xml:space="preserve">          Increase/decrease</t>
  </si>
  <si>
    <t xml:space="preserve">Unamortized loos, net gain, </t>
  </si>
  <si>
    <r>
      <rPr>
        <sz val="10"/>
        <rFont val="Arial"/>
        <family val="0"/>
      </rPr>
      <t xml:space="preserve">Regulatory balancing accounts</t>
    </r>
    <r>
      <rPr>
        <sz val="8"/>
        <rFont val="Arial"/>
        <family val="2"/>
      </rPr>
      <t xml:space="preserve"> (accounts payable)</t>
    </r>
  </si>
  <si>
    <t xml:space="preserve">   on reacquired debt</t>
  </si>
  <si>
    <t xml:space="preserve">Regulatory assets for deferred income tax</t>
  </si>
  <si>
    <t xml:space="preserve">Other, net</t>
  </si>
  <si>
    <t xml:space="preserve">TOTAL UTILITY</t>
  </si>
  <si>
    <t xml:space="preserve">National Energy Group</t>
  </si>
  <si>
    <t xml:space="preserve">CFLOWS FROM FINANCING ACTIVITIES</t>
  </si>
  <si>
    <t xml:space="preserve">   Net borrowing (repayments) under credit facilities</t>
  </si>
  <si>
    <t xml:space="preserve">Regulatory liabilities</t>
  </si>
  <si>
    <t xml:space="preserve">   L-T debt matured, redeemed or repurchased</t>
  </si>
  <si>
    <t xml:space="preserve">   Common stock repurchased</t>
  </si>
  <si>
    <t xml:space="preserve">   Dividends paid</t>
  </si>
  <si>
    <t xml:space="preserve">   Other net</t>
  </si>
  <si>
    <t xml:space="preserve">Net cash used by financing activities</t>
  </si>
  <si>
    <t xml:space="preserve">Revolver*</t>
  </si>
  <si>
    <t xml:space="preserve">(1998 consisted of $567 million commercial paper and</t>
  </si>
  <si>
    <t xml:space="preserve">$101 million of bank notes)</t>
  </si>
  <si>
    <t xml:space="preserve">(millions)</t>
  </si>
  <si>
    <t xml:space="preserve">Notes:</t>
  </si>
  <si>
    <t xml:space="preserve">Debt balance:</t>
  </si>
  <si>
    <t xml:space="preserve">*The utility maintains a $1 billion revolving credit facility, which expires in 2002.  The Utility may extend the facility annually for additional one-year</t>
  </si>
  <si>
    <t xml:space="preserve">periods upon agreement with the banks.  Total amount outsanding at June 30, 2000 was $480 million.  Note the the utliity would be required to further</t>
  </si>
  <si>
    <t xml:space="preserve">??</t>
  </si>
  <si>
    <t xml:space="preserve">draw on this facility during the transition period to meet its liquidity requirments.</t>
  </si>
  <si>
    <t xml:space="preserve">current 6-30-00</t>
  </si>
  <si>
    <t xml:space="preserve">The utility has fully utilized its existng CPUC short-term debt authorization by issuing $1.7 billion in commercial paper and drawings under its existing </t>
  </si>
  <si>
    <t xml:space="preserve">revolving credit facilities to support higher power costs (12-18-00, 8K report)</t>
  </si>
  <si>
    <t xml:space="preserve">On Nov 1, 2000, the utility issued $1 billion of short-term floating rate notes and $680 million of five-year notes.</t>
  </si>
  <si>
    <t xml:space="preserve">On Nov 22, 2000, the utility issued an additional $240 million of short-term floating rate notes.</t>
  </si>
  <si>
    <t xml:space="preserve">The utility is requesting an additioal $2 billion in long-term debt instruments (pending)</t>
  </si>
  <si>
    <t xml:space="preserve">pending</t>
  </si>
  <si>
    <t xml:space="preserve">Utility currently has $1.2 billion (12-18-00, 8K report)</t>
  </si>
  <si>
    <t xml:space="preserve">Total Debt</t>
  </si>
  <si>
    <t xml:space="preserve">Tenor (years)</t>
  </si>
  <si>
    <t xml:space="preserve">Interest Rate</t>
  </si>
  <si>
    <t xml:space="preserve">Principal &amp; Interest =</t>
  </si>
  <si>
    <t xml:space="preserve">Energy Procurement</t>
  </si>
  <si>
    <t xml:space="preserve">EBITDA</t>
  </si>
  <si>
    <t xml:space="preserve">Total Debt P&amp;I</t>
  </si>
  <si>
    <t xml:space="preserve">Energy Procurement P&amp;I</t>
  </si>
  <si>
    <t xml:space="preserve">Excess/(Shortfall)</t>
  </si>
  <si>
    <t xml:space="preserve">Note 1 - Write-off of $1.9 B in Energy Procurement results in $0.00 Excess/(Shortfall)</t>
  </si>
  <si>
    <t xml:space="preserve">Note 2 - To cover ($252)MM in rate increase is $0.003 for 10 years = 3% rate increase.</t>
  </si>
  <si>
    <t xml:space="preserve">In US$ millions</t>
  </si>
  <si>
    <t xml:space="preserve">Growth (Volume)</t>
  </si>
  <si>
    <t xml:space="preserve">Demand Increase</t>
  </si>
  <si>
    <t xml:space="preserve">Proforma 2000</t>
  </si>
  <si>
    <t xml:space="preserve">Rate Increase</t>
  </si>
  <si>
    <t xml:space="preserve">10 year cost</t>
  </si>
  <si>
    <t xml:space="preserve">Power</t>
  </si>
  <si>
    <t xml:space="preserve">Revenues</t>
  </si>
  <si>
    <t xml:space="preserve">Costs</t>
  </si>
  <si>
    <t xml:space="preserve">$58.43/MWh</t>
  </si>
  <si>
    <t xml:space="preserve">Cash Margin</t>
  </si>
  <si>
    <t xml:space="preserve">Gas</t>
  </si>
  <si>
    <t xml:space="preserve">Operating Expenses</t>
  </si>
  <si>
    <t xml:space="preserve">(=) EBITDA</t>
  </si>
  <si>
    <t xml:space="preserve">(-) Depreciation and Amortization</t>
  </si>
  <si>
    <t xml:space="preserve">(=) EBIT</t>
  </si>
  <si>
    <t xml:space="preserve">Valuation</t>
  </si>
  <si>
    <t xml:space="preserve">EBITDA Multiple</t>
  </si>
  <si>
    <t xml:space="preserve">EBITDA in 2000</t>
  </si>
  <si>
    <t xml:space="preserve">EV</t>
  </si>
  <si>
    <t xml:space="preserve">Revenues are annual utility revenues as reported in 8K statement.</t>
  </si>
  <si>
    <t xml:space="preserve">Costs are annual utility sales @ $58.43 per MWH.</t>
  </si>
  <si>
    <t xml:space="preserve">11% rate increase is per CPUC decision of Jan 4, 2001.</t>
  </si>
  <si>
    <t xml:space="preserve">Operating expenses are annual amounts per 10K statement.</t>
  </si>
  <si>
    <t xml:space="preserve">2% demand increase is assumed.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</si>
</sst>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0"/>
    <numFmt numFmtId="167" formatCode="_(\$* #,##0.00_);_(\$* \(#,##0.00\);_(\$* \-??_);_(@_)"/>
    <numFmt numFmtId="168" formatCode="_(\$* #,##0_);_(\$* \(#,##0\);_(\$* \-??_);_(@_)"/>
    <numFmt numFmtId="169" formatCode="_(* #,##0_);_(* \(#,##0\);_(* \-??_);_(@_)"/>
    <numFmt numFmtId="170" formatCode="mmm\-d\-yy"/>
    <numFmt numFmtId="171" formatCode="\$#,##0.00_);[RED]&quot;($&quot;#,##0.00\)"/>
    <numFmt numFmtId="172" formatCode="0.00%"/>
    <numFmt numFmtId="173" formatCode="\$#,##0.00_);&quot;($&quot;#,##0.00\)"/>
    <numFmt numFmtId="174" formatCode="_(* #,##0.00000000000_);_(* \(#,##0.00000000000\);_(* \-??_);_(@_)"/>
    <numFmt numFmtId="175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 val="true"/>
      <sz val="8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80280</xdr:colOff>
      <xdr:row>5</xdr:row>
      <xdr:rowOff>86040</xdr:rowOff>
    </xdr:from>
    <xdr:to>
      <xdr:col>6</xdr:col>
      <xdr:colOff>181800</xdr:colOff>
      <xdr:row>5</xdr:row>
      <xdr:rowOff>86040</xdr:rowOff>
    </xdr:to>
    <xdr:sp>
      <xdr:nvSpPr>
        <xdr:cNvPr id="0" name="Line 2"/>
        <xdr:cNvSpPr/>
      </xdr:nvSpPr>
      <xdr:spPr>
        <a:xfrm flipH="1">
          <a:off x="4879440" y="895680"/>
          <a:ext cx="8359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30240</xdr:colOff>
      <xdr:row>15</xdr:row>
      <xdr:rowOff>95400</xdr:rowOff>
    </xdr:from>
    <xdr:to>
      <xdr:col>11</xdr:col>
      <xdr:colOff>299880</xdr:colOff>
      <xdr:row>21</xdr:row>
      <xdr:rowOff>104760</xdr:rowOff>
    </xdr:to>
    <xdr:sp>
      <xdr:nvSpPr>
        <xdr:cNvPr id="1" name="Text 4"/>
        <xdr:cNvSpPr/>
      </xdr:nvSpPr>
      <xdr:spPr>
        <a:xfrm>
          <a:off x="9056880" y="2524320"/>
          <a:ext cx="2422800" cy="981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During 1999, regulatory asets related to electric industry restructuring decreased by $1359 million.  The decrease reflects the recovery of eligible transition costs of $806 million through amortization and $553 millionthrough the gain on the sale of generating plants.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251640</xdr:colOff>
      <xdr:row>31</xdr:row>
      <xdr:rowOff>95400</xdr:rowOff>
    </xdr:from>
    <xdr:to>
      <xdr:col>9</xdr:col>
      <xdr:colOff>513720</xdr:colOff>
      <xdr:row>31</xdr:row>
      <xdr:rowOff>95400</xdr:rowOff>
    </xdr:to>
    <xdr:sp>
      <xdr:nvSpPr>
        <xdr:cNvPr id="2" name="Line 6"/>
        <xdr:cNvSpPr/>
      </xdr:nvSpPr>
      <xdr:spPr>
        <a:xfrm>
          <a:off x="9278280" y="5115240"/>
          <a:ext cx="9662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997560</xdr:colOff>
      <xdr:row>33</xdr:row>
      <xdr:rowOff>75960</xdr:rowOff>
    </xdr:from>
    <xdr:to>
      <xdr:col>9</xdr:col>
      <xdr:colOff>493920</xdr:colOff>
      <xdr:row>33</xdr:row>
      <xdr:rowOff>75960</xdr:rowOff>
    </xdr:to>
    <xdr:sp>
      <xdr:nvSpPr>
        <xdr:cNvPr id="3" name="Line 7"/>
        <xdr:cNvSpPr/>
      </xdr:nvSpPr>
      <xdr:spPr>
        <a:xfrm>
          <a:off x="7255440" y="5419440"/>
          <a:ext cx="29692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643680</xdr:colOff>
      <xdr:row>34</xdr:row>
      <xdr:rowOff>105120</xdr:rowOff>
    </xdr:from>
    <xdr:to>
      <xdr:col>9</xdr:col>
      <xdr:colOff>493920</xdr:colOff>
      <xdr:row>34</xdr:row>
      <xdr:rowOff>105120</xdr:rowOff>
    </xdr:to>
    <xdr:sp>
      <xdr:nvSpPr>
        <xdr:cNvPr id="4" name="Line 8"/>
        <xdr:cNvSpPr/>
      </xdr:nvSpPr>
      <xdr:spPr>
        <a:xfrm>
          <a:off x="6901560" y="5610600"/>
          <a:ext cx="33231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1973880</xdr:colOff>
      <xdr:row>35</xdr:row>
      <xdr:rowOff>104760</xdr:rowOff>
    </xdr:from>
    <xdr:to>
      <xdr:col>9</xdr:col>
      <xdr:colOff>332640</xdr:colOff>
      <xdr:row>35</xdr:row>
      <xdr:rowOff>104760</xdr:rowOff>
    </xdr:to>
    <xdr:sp>
      <xdr:nvSpPr>
        <xdr:cNvPr id="5" name="Line 9"/>
        <xdr:cNvSpPr/>
      </xdr:nvSpPr>
      <xdr:spPr>
        <a:xfrm>
          <a:off x="8231760" y="5772240"/>
          <a:ext cx="1831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180720</xdr:colOff>
      <xdr:row>29</xdr:row>
      <xdr:rowOff>56880</xdr:rowOff>
    </xdr:from>
    <xdr:to>
      <xdr:col>9</xdr:col>
      <xdr:colOff>322560</xdr:colOff>
      <xdr:row>29</xdr:row>
      <xdr:rowOff>56880</xdr:rowOff>
    </xdr:to>
    <xdr:sp>
      <xdr:nvSpPr>
        <xdr:cNvPr id="6" name="Line 10"/>
        <xdr:cNvSpPr/>
      </xdr:nvSpPr>
      <xdr:spPr>
        <a:xfrm>
          <a:off x="9207360" y="4752720"/>
          <a:ext cx="846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jsteffe/LOCALS~1/Temp/Multip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7">
          <cell r="B47">
            <v>6.268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56"/>
    <col collapsed="false" customWidth="true" hidden="false" outlineLevel="0" max="2" min="2" style="1" width="11.99"/>
    <col collapsed="false" customWidth="true" hidden="false" outlineLevel="0" max="3" min="3" style="1" width="13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/>
    </row>
    <row r="2" customFormat="false" ht="12.75" hidden="false" customHeight="false" outlineLevel="0" collapsed="false">
      <c r="A2" s="2"/>
      <c r="B2" s="3" t="s">
        <v>2</v>
      </c>
      <c r="C2" s="4" t="n">
        <v>1999</v>
      </c>
    </row>
    <row r="3" customFormat="false" ht="12.75" hidden="false" customHeight="false" outlineLevel="0" collapsed="false">
      <c r="A3" s="0" t="s">
        <v>3</v>
      </c>
      <c r="B3" s="1" t="n">
        <v>7</v>
      </c>
      <c r="C3" s="1" t="n">
        <v>6.36</v>
      </c>
    </row>
    <row r="4" customFormat="false" ht="12.75" hidden="false" customHeight="false" outlineLevel="0" collapsed="false">
      <c r="A4" s="0" t="s">
        <v>4</v>
      </c>
      <c r="B4" s="1" t="n">
        <v>7.64</v>
      </c>
      <c r="C4" s="1" t="n">
        <v>7.69</v>
      </c>
    </row>
    <row r="5" customFormat="false" ht="12.75" hidden="false" customHeight="false" outlineLevel="0" collapsed="false">
      <c r="A5" s="0" t="s">
        <v>5</v>
      </c>
      <c r="B5" s="1" t="n">
        <v>10.12</v>
      </c>
      <c r="C5" s="1" t="n">
        <v>7.76</v>
      </c>
    </row>
    <row r="6" customFormat="false" ht="12.75" hidden="false" customHeight="false" outlineLevel="0" collapsed="false">
      <c r="A6" s="0" t="s">
        <v>6</v>
      </c>
      <c r="B6" s="1" t="n">
        <v>14.52</v>
      </c>
      <c r="C6" s="1" t="n">
        <v>7.92</v>
      </c>
    </row>
    <row r="7" customFormat="false" ht="12.75" hidden="false" customHeight="false" outlineLevel="0" collapsed="false">
      <c r="A7" s="0" t="s">
        <v>7</v>
      </c>
      <c r="B7" s="1" t="n">
        <v>10.66</v>
      </c>
      <c r="C7" s="1" t="n">
        <v>10.21</v>
      </c>
    </row>
    <row r="8" customFormat="false" ht="12.75" hidden="false" customHeight="false" outlineLevel="0" collapsed="false">
      <c r="A8" s="0" t="s">
        <v>8</v>
      </c>
      <c r="B8" s="1" t="n">
        <v>6.47</v>
      </c>
      <c r="C8" s="1" t="n">
        <v>6.47</v>
      </c>
    </row>
    <row r="9" customFormat="false" ht="12.75" hidden="false" customHeight="false" outlineLevel="0" collapsed="false">
      <c r="A9" s="0" t="s">
        <v>9</v>
      </c>
      <c r="B9" s="1" t="n">
        <v>6.66</v>
      </c>
      <c r="C9" s="1" t="n">
        <v>5.35</v>
      </c>
    </row>
    <row r="10" customFormat="false" ht="12.75" hidden="false" customHeight="false" outlineLevel="0" collapsed="false">
      <c r="A10" s="0" t="s">
        <v>10</v>
      </c>
      <c r="B10" s="1" t="n">
        <v>5.29</v>
      </c>
      <c r="C10" s="1" t="n">
        <v>4.95</v>
      </c>
    </row>
    <row r="11" customFormat="false" ht="12.75" hidden="false" customHeight="false" outlineLevel="0" collapsed="false">
      <c r="A11" s="0" t="s">
        <v>11</v>
      </c>
      <c r="B11" s="1" t="n">
        <v>8.16</v>
      </c>
      <c r="C11" s="1" t="n">
        <v>7.71</v>
      </c>
    </row>
    <row r="12" customFormat="false" ht="12.75" hidden="false" customHeight="false" outlineLevel="0" collapsed="false">
      <c r="A12" s="0" t="s">
        <v>12</v>
      </c>
      <c r="B12" s="1" t="n">
        <v>7.79</v>
      </c>
      <c r="C12" s="1" t="n">
        <v>6.55</v>
      </c>
    </row>
    <row r="13" customFormat="false" ht="12.75" hidden="false" customHeight="false" outlineLevel="0" collapsed="false">
      <c r="A13" s="0" t="s">
        <v>13</v>
      </c>
      <c r="B13" s="1" t="n">
        <v>9.4</v>
      </c>
      <c r="C13" s="1" t="n">
        <v>7.22</v>
      </c>
    </row>
    <row r="14" customFormat="false" ht="12.75" hidden="false" customHeight="false" outlineLevel="0" collapsed="false">
      <c r="A14" s="0" t="s">
        <v>14</v>
      </c>
      <c r="B14" s="1" t="n">
        <v>8.34</v>
      </c>
      <c r="C14" s="1" t="n">
        <v>7.71</v>
      </c>
    </row>
    <row r="15" customFormat="false" ht="12.75" hidden="false" customHeight="false" outlineLevel="0" collapsed="false">
      <c r="A15" s="0" t="s">
        <v>15</v>
      </c>
      <c r="B15" s="1" t="n">
        <v>7.93</v>
      </c>
      <c r="C15" s="1" t="n">
        <v>7.65</v>
      </c>
    </row>
    <row r="16" customFormat="false" ht="12.75" hidden="false" customHeight="false" outlineLevel="0" collapsed="false">
      <c r="A16" s="0" t="s">
        <v>16</v>
      </c>
      <c r="B16" s="1" t="n">
        <v>9.37</v>
      </c>
      <c r="C16" s="1" t="n">
        <v>8.19</v>
      </c>
    </row>
    <row r="17" customFormat="false" ht="12.75" hidden="false" customHeight="false" outlineLevel="0" collapsed="false">
      <c r="A17" s="0" t="s">
        <v>17</v>
      </c>
      <c r="B17" s="1" t="n">
        <v>9.33</v>
      </c>
      <c r="C17" s="1" t="n">
        <v>6.85</v>
      </c>
    </row>
    <row r="18" customFormat="false" ht="12.75" hidden="false" customHeight="false" outlineLevel="0" collapsed="false">
      <c r="A18" s="0" t="s">
        <v>18</v>
      </c>
      <c r="B18" s="1" t="n">
        <v>16.96</v>
      </c>
      <c r="C18" s="1" t="n">
        <v>13.4</v>
      </c>
    </row>
    <row r="19" customFormat="false" ht="12.75" hidden="false" customHeight="false" outlineLevel="0" collapsed="false">
      <c r="A19" s="0" t="s">
        <v>19</v>
      </c>
      <c r="B19" s="1" t="n">
        <v>9.9</v>
      </c>
      <c r="C19" s="1" t="n">
        <v>8.26</v>
      </c>
    </row>
    <row r="20" customFormat="false" ht="12.75" hidden="false" customHeight="false" outlineLevel="0" collapsed="false">
      <c r="A20" s="5" t="s">
        <v>20</v>
      </c>
      <c r="B20" s="6" t="n">
        <v>3.16</v>
      </c>
      <c r="C20" s="6" t="n">
        <v>4.9</v>
      </c>
    </row>
    <row r="21" customFormat="false" ht="12.75" hidden="false" customHeight="false" outlineLevel="0" collapsed="false">
      <c r="A21" s="0" t="s">
        <v>21</v>
      </c>
      <c r="B21" s="1" t="n">
        <v>7.67</v>
      </c>
      <c r="C21" s="1" t="n">
        <v>6.53</v>
      </c>
    </row>
    <row r="22" customFormat="false" ht="12.75" hidden="false" customHeight="false" outlineLevel="0" collapsed="false">
      <c r="A22" s="0" t="s">
        <v>22</v>
      </c>
      <c r="B22" s="1" t="n">
        <v>7.31</v>
      </c>
      <c r="C22" s="1" t="n">
        <v>7.13</v>
      </c>
    </row>
    <row r="23" customFormat="false" ht="12.75" hidden="false" customHeight="false" outlineLevel="0" collapsed="false">
      <c r="A23" s="0" t="s">
        <v>23</v>
      </c>
      <c r="B23" s="1" t="n">
        <v>6.93</v>
      </c>
      <c r="C23" s="1" t="n">
        <v>7.85</v>
      </c>
    </row>
    <row r="24" customFormat="false" ht="12.75" hidden="false" customHeight="false" outlineLevel="0" collapsed="false">
      <c r="A24" s="0" t="s">
        <v>24</v>
      </c>
      <c r="B24" s="1" t="n">
        <v>8.26</v>
      </c>
      <c r="C24" s="1" t="n">
        <v>8.1</v>
      </c>
    </row>
    <row r="25" customFormat="false" ht="12.75" hidden="false" customHeight="false" outlineLevel="0" collapsed="false">
      <c r="A25" s="0" t="s">
        <v>25</v>
      </c>
      <c r="B25" s="1" t="n">
        <v>6.41</v>
      </c>
      <c r="C25" s="1" t="n">
        <v>6.01</v>
      </c>
    </row>
    <row r="26" customFormat="false" ht="12.75" hidden="false" customHeight="false" outlineLevel="0" collapsed="false">
      <c r="A26" s="0" t="s">
        <v>26</v>
      </c>
      <c r="B26" s="1" t="n">
        <v>7.88</v>
      </c>
      <c r="C26" s="1" t="n">
        <v>5.76</v>
      </c>
    </row>
    <row r="27" customFormat="false" ht="12.75" hidden="false" customHeight="false" outlineLevel="0" collapsed="false">
      <c r="A27" s="0" t="s">
        <v>27</v>
      </c>
      <c r="B27" s="1" t="n">
        <v>7.16</v>
      </c>
      <c r="C27" s="1" t="n">
        <v>7.05</v>
      </c>
    </row>
    <row r="28" customFormat="false" ht="12.75" hidden="false" customHeight="false" outlineLevel="0" collapsed="false">
      <c r="A28" s="0" t="s">
        <v>28</v>
      </c>
      <c r="B28" s="1" t="n">
        <v>6.21</v>
      </c>
      <c r="C28" s="1" t="n">
        <v>5.63</v>
      </c>
    </row>
    <row r="29" customFormat="false" ht="12.75" hidden="false" customHeight="false" outlineLevel="0" collapsed="false">
      <c r="A29" s="0" t="s">
        <v>29</v>
      </c>
      <c r="B29" s="1" t="n">
        <v>5.31</v>
      </c>
      <c r="C29" s="1" t="n">
        <v>5.14</v>
      </c>
    </row>
    <row r="30" customFormat="false" ht="12.75" hidden="false" customHeight="false" outlineLevel="0" collapsed="false">
      <c r="A30" s="0" t="s">
        <v>30</v>
      </c>
      <c r="B30" s="1" t="n">
        <v>6.63</v>
      </c>
      <c r="C30" s="1" t="n">
        <v>6.25</v>
      </c>
    </row>
    <row r="31" customFormat="false" ht="12.75" hidden="false" customHeight="false" outlineLevel="0" collapsed="false">
      <c r="A31" s="0" t="s">
        <v>31</v>
      </c>
      <c r="B31" s="1" t="n">
        <v>10.95</v>
      </c>
      <c r="C31" s="1" t="n">
        <v>11.69</v>
      </c>
    </row>
    <row r="32" customFormat="false" ht="12.75" hidden="false" customHeight="false" outlineLevel="0" collapsed="false">
      <c r="A32" s="0" t="s">
        <v>32</v>
      </c>
      <c r="B32" s="1" t="n">
        <v>16.61</v>
      </c>
      <c r="C32" s="1" t="n">
        <v>11.93</v>
      </c>
    </row>
    <row r="33" customFormat="false" ht="12.75" hidden="false" customHeight="false" outlineLevel="0" collapsed="false">
      <c r="A33" s="0" t="s">
        <v>33</v>
      </c>
      <c r="B33" s="1" t="n">
        <v>7.3</v>
      </c>
      <c r="C33" s="1" t="n">
        <v>7.13</v>
      </c>
    </row>
    <row r="34" customFormat="false" ht="12.75" hidden="false" customHeight="false" outlineLevel="0" collapsed="false">
      <c r="A34" s="0" t="s">
        <v>34</v>
      </c>
      <c r="B34" s="1" t="n">
        <v>8.61</v>
      </c>
      <c r="C34" s="1" t="n">
        <v>8.64</v>
      </c>
    </row>
    <row r="36" customFormat="false" ht="12.75" hidden="false" customHeight="false" outlineLevel="0" collapsed="false">
      <c r="A36" s="7" t="s">
        <v>35</v>
      </c>
      <c r="B36" s="8" t="n">
        <f aca="false">AVERAGE(B3:B34)</f>
        <v>8.498125</v>
      </c>
      <c r="C36" s="8" t="n">
        <f aca="false">AVERAGE(C3:C34)</f>
        <v>7.4996875</v>
      </c>
    </row>
    <row r="37" customFormat="false" ht="12.75" hidden="false" customHeight="false" outlineLevel="0" collapsed="false">
      <c r="A37" s="7" t="s">
        <v>36</v>
      </c>
      <c r="B37" s="8" t="n">
        <f aca="false">MIN(B$3:B$34)</f>
        <v>3.16</v>
      </c>
      <c r="C37" s="8" t="n">
        <f aca="false">MIN(C$3:C$34)</f>
        <v>4.9</v>
      </c>
    </row>
    <row r="38" customFormat="false" ht="12.75" hidden="false" customHeight="false" outlineLevel="0" collapsed="false">
      <c r="A38" s="7" t="s">
        <v>37</v>
      </c>
      <c r="B38" s="8" t="n">
        <f aca="false">MAX(B$3:B$34)</f>
        <v>16.96</v>
      </c>
      <c r="C38" s="8" t="n">
        <f aca="false">MAX(C$3:C$34)</f>
        <v>13.4</v>
      </c>
    </row>
    <row r="39" customFormat="false" ht="12.75" hidden="false" customHeight="false" outlineLevel="0" collapsed="false">
      <c r="A39" s="7" t="s">
        <v>38</v>
      </c>
      <c r="B39" s="8" t="n">
        <f aca="false">MEDIAN(B3:B34)</f>
        <v>7.835</v>
      </c>
      <c r="C39" s="8" t="n">
        <f aca="false">MEDIAN(C3:C34)</f>
        <v>7.175</v>
      </c>
    </row>
    <row r="41" customFormat="false" ht="12.75" hidden="false" customHeight="false" outlineLevel="0" collapsed="false">
      <c r="A41" s="7" t="s">
        <v>39</v>
      </c>
      <c r="B41" s="8" t="n">
        <f aca="false">B39*0.2</f>
        <v>1.567</v>
      </c>
      <c r="C41" s="8" t="n">
        <f aca="false">C39*0.2</f>
        <v>1.435</v>
      </c>
    </row>
    <row r="42" customFormat="false" ht="12.75" hidden="false" customHeight="false" outlineLevel="0" collapsed="false">
      <c r="A42" s="7"/>
      <c r="B42" s="8"/>
      <c r="C42" s="8"/>
    </row>
    <row r="43" customFormat="false" ht="12.75" hidden="false" customHeight="false" outlineLevel="0" collapsed="false">
      <c r="A43" s="7" t="s">
        <v>40</v>
      </c>
      <c r="B43" s="8" t="n">
        <f aca="false">B39-B41</f>
        <v>6.268</v>
      </c>
      <c r="C43" s="8" t="n">
        <f aca="false">C39-C41</f>
        <v>5.74</v>
      </c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&amp;C&amp;"Arial,Bold"&amp;12EBITDA COMPARISON FOR UTILITY COMPANIES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4" activeCellId="0" sqref="B4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11.28"/>
    <col collapsed="false" customWidth="false" hidden="false" outlineLevel="0" max="257" min="3" style="9" width="9.14"/>
  </cols>
  <sheetData>
    <row r="1" customFormat="false" ht="15.75" hidden="false" customHeight="false" outlineLevel="0" collapsed="false">
      <c r="A1" s="10"/>
    </row>
    <row r="4" customFormat="false" ht="12.75" hidden="false" customHeight="false" outlineLevel="0" collapsed="false">
      <c r="B4" s="11" t="s">
        <v>41</v>
      </c>
      <c r="C4" s="12" t="s">
        <v>42</v>
      </c>
    </row>
    <row r="5" customFormat="false" ht="12.75" hidden="false" customHeight="false" outlineLevel="0" collapsed="false">
      <c r="B5" s="13" t="n">
        <f aca="false">4866+399</f>
        <v>5265</v>
      </c>
      <c r="C5" s="9" t="s">
        <v>43</v>
      </c>
    </row>
    <row r="6" customFormat="false" ht="4.5" hidden="false" customHeight="true" outlineLevel="0" collapsed="false">
      <c r="B6" s="13"/>
    </row>
    <row r="7" customFormat="false" ht="12.75" hidden="false" customHeight="false" outlineLevel="0" collapsed="false">
      <c r="B7" s="14" t="n">
        <v>399</v>
      </c>
      <c r="C7" s="9" t="s">
        <v>44</v>
      </c>
    </row>
    <row r="8" customFormat="false" ht="4.5" hidden="false" customHeight="true" outlineLevel="0" collapsed="false">
      <c r="B8" s="13"/>
    </row>
    <row r="9" customFormat="false" ht="12.75" hidden="false" customHeight="false" outlineLevel="0" collapsed="false">
      <c r="B9" s="14" t="n">
        <v>-200</v>
      </c>
      <c r="C9" s="9" t="s">
        <v>45</v>
      </c>
    </row>
    <row r="10" customFormat="false" ht="4.5" hidden="false" customHeight="true" outlineLevel="0" collapsed="false">
      <c r="B10" s="13"/>
    </row>
    <row r="11" customFormat="false" ht="12.75" hidden="false" customHeight="false" outlineLevel="0" collapsed="false">
      <c r="B11" s="14" t="n">
        <v>680</v>
      </c>
      <c r="C11" s="9" t="s">
        <v>46</v>
      </c>
    </row>
    <row r="12" customFormat="false" ht="4.5" hidden="false" customHeight="true" outlineLevel="0" collapsed="false">
      <c r="B12" s="13"/>
    </row>
    <row r="13" customFormat="false" ht="12.75" hidden="false" customHeight="false" outlineLevel="0" collapsed="false">
      <c r="B13" s="14" t="n">
        <v>1817</v>
      </c>
      <c r="C13" s="9" t="s">
        <v>47</v>
      </c>
    </row>
    <row r="14" customFormat="false" ht="4.5" hidden="false" customHeight="true" outlineLevel="0" collapsed="false">
      <c r="B14" s="13"/>
    </row>
    <row r="15" customFormat="false" ht="12.75" hidden="false" customHeight="false" outlineLevel="0" collapsed="false">
      <c r="B15" s="14" t="n">
        <v>290</v>
      </c>
      <c r="C15" s="9" t="s">
        <v>48</v>
      </c>
    </row>
    <row r="16" customFormat="false" ht="4.5" hidden="false" customHeight="true" outlineLevel="0" collapsed="false">
      <c r="B16" s="13"/>
    </row>
    <row r="17" customFormat="false" ht="12.75" hidden="false" customHeight="false" outlineLevel="0" collapsed="false">
      <c r="B17" s="14" t="n">
        <v>-145</v>
      </c>
      <c r="C17" s="9" t="s">
        <v>49</v>
      </c>
    </row>
    <row r="18" customFormat="false" ht="4.5" hidden="false" customHeight="true" outlineLevel="0" collapsed="false">
      <c r="B18" s="13"/>
    </row>
    <row r="19" customFormat="false" ht="12.75" hidden="false" customHeight="false" outlineLevel="0" collapsed="false">
      <c r="B19" s="14" t="n">
        <v>1240</v>
      </c>
      <c r="C19" s="9" t="s">
        <v>50</v>
      </c>
    </row>
    <row r="20" customFormat="false" ht="4.5" hidden="false" customHeight="true" outlineLevel="0" collapsed="false">
      <c r="B20" s="13"/>
    </row>
    <row r="21" customFormat="false" ht="12.75" hidden="false" customHeight="false" outlineLevel="0" collapsed="false">
      <c r="B21" s="14" t="n">
        <v>1427.758</v>
      </c>
      <c r="C21" s="9" t="s">
        <v>51</v>
      </c>
    </row>
    <row r="22" customFormat="false" ht="4.5" hidden="false" customHeight="true" outlineLevel="0" collapsed="false">
      <c r="B22" s="13"/>
    </row>
    <row r="23" customFormat="false" ht="12.75" hidden="false" customHeight="false" outlineLevel="0" collapsed="false">
      <c r="B23" s="15" t="n">
        <v>411.3</v>
      </c>
      <c r="C23" s="9" t="s">
        <v>52</v>
      </c>
    </row>
    <row r="24" customFormat="false" ht="4.5" hidden="false" customHeight="true" outlineLevel="0" collapsed="false">
      <c r="B24" s="13"/>
    </row>
    <row r="25" customFormat="false" ht="12.75" hidden="false" customHeight="false" outlineLevel="0" collapsed="false">
      <c r="B25" s="16" t="n">
        <f aca="false">SUM(B5:B23)</f>
        <v>11185.058</v>
      </c>
      <c r="C25" s="12" t="s">
        <v>53</v>
      </c>
    </row>
    <row r="26" customFormat="false" ht="4.5" hidden="false" customHeight="true" outlineLevel="0" collapsed="false">
      <c r="B26" s="13"/>
    </row>
    <row r="27" customFormat="false" ht="12.75" hidden="false" customHeight="false" outlineLevel="0" collapsed="false">
      <c r="B27" s="14" t="n">
        <v>2813</v>
      </c>
      <c r="C27" s="9" t="s">
        <v>54</v>
      </c>
    </row>
    <row r="28" customFormat="false" ht="4.5" hidden="false" customHeight="true" outlineLevel="0" collapsed="false">
      <c r="B28" s="13"/>
    </row>
    <row r="29" customFormat="false" ht="12.75" hidden="false" customHeight="false" outlineLevel="0" collapsed="false">
      <c r="B29" s="14" t="n">
        <v>356.8</v>
      </c>
      <c r="C29" s="9" t="s">
        <v>55</v>
      </c>
    </row>
    <row r="30" customFormat="false" ht="4.5" hidden="false" customHeight="true" outlineLevel="0" collapsed="false">
      <c r="B30" s="13"/>
    </row>
    <row r="31" customFormat="false" ht="12.75" hidden="false" customHeight="false" outlineLevel="0" collapsed="false">
      <c r="B31" s="15" t="n">
        <v>323.151</v>
      </c>
      <c r="C31" s="9" t="s">
        <v>56</v>
      </c>
    </row>
    <row r="32" customFormat="false" ht="15" hidden="false" customHeight="true" outlineLevel="0" collapsed="false">
      <c r="B32" s="16" t="n">
        <f aca="false">SUM(B27:B31)</f>
        <v>3492.951</v>
      </c>
      <c r="C32" s="12" t="s">
        <v>57</v>
      </c>
    </row>
    <row r="33" customFormat="false" ht="4.5" hidden="false" customHeight="true" outlineLevel="0" collapsed="false">
      <c r="B33" s="13"/>
    </row>
    <row r="34" customFormat="false" ht="6" hidden="false" customHeight="true" outlineLevel="0" collapsed="false">
      <c r="B34" s="17"/>
    </row>
    <row r="35" customFormat="false" ht="17.25" hidden="false" customHeight="true" outlineLevel="0" collapsed="false">
      <c r="B35" s="16" t="n">
        <f aca="false">SUM(B25:B31)</f>
        <v>14678.009</v>
      </c>
      <c r="C35" s="12" t="s">
        <v>58</v>
      </c>
    </row>
    <row r="36" customFormat="false" ht="12.75" hidden="false" customHeight="false" outlineLevel="0" collapsed="false">
      <c r="B36" s="14"/>
    </row>
    <row r="37" customFormat="false" ht="12.75" hidden="false" customHeight="false" outlineLevel="0" collapsed="false">
      <c r="B37" s="14"/>
    </row>
    <row r="38" customFormat="false" ht="12.75" hidden="false" customHeight="false" outlineLevel="0" collapsed="false">
      <c r="B38" s="14"/>
    </row>
    <row r="39" customFormat="false" ht="12.75" hidden="false" customHeight="false" outlineLevel="0" collapsed="false">
      <c r="B39" s="14"/>
    </row>
    <row r="40" customFormat="false" ht="12.75" hidden="false" customHeight="false" outlineLevel="0" collapsed="false">
      <c r="B40" s="14"/>
    </row>
    <row r="41" customFormat="false" ht="12.75" hidden="false" customHeight="false" outlineLevel="0" collapsed="false">
      <c r="B41" s="14"/>
    </row>
    <row r="42" customFormat="false" ht="12.75" hidden="false" customHeight="false" outlineLevel="0" collapsed="false">
      <c r="B42" s="14"/>
    </row>
    <row r="43" customFormat="false" ht="12.75" hidden="false" customHeight="false" outlineLevel="0" collapsed="false">
      <c r="B43" s="14"/>
    </row>
    <row r="44" customFormat="false" ht="12.75" hidden="false" customHeight="false" outlineLevel="0" collapsed="false">
      <c r="B44" s="14"/>
    </row>
    <row r="45" customFormat="false" ht="12.75" hidden="false" customHeight="false" outlineLevel="0" collapsed="false">
      <c r="B45" s="14"/>
    </row>
    <row r="46" customFormat="false" ht="12.75" hidden="false" customHeight="false" outlineLevel="0" collapsed="false">
      <c r="B46" s="14"/>
    </row>
    <row r="47" customFormat="false" ht="12.75" hidden="false" customHeight="false" outlineLevel="0" collapsed="false">
      <c r="B47" s="14"/>
    </row>
    <row r="48" customFormat="false" ht="12.75" hidden="false" customHeight="false" outlineLevel="0" collapsed="false">
      <c r="B48" s="14"/>
    </row>
    <row r="49" customFormat="false" ht="12.75" hidden="false" customHeight="false" outlineLevel="0" collapsed="false">
      <c r="B49" s="14"/>
    </row>
    <row r="50" customFormat="false" ht="12.75" hidden="false" customHeight="false" outlineLevel="0" collapsed="false">
      <c r="B50" s="14"/>
    </row>
    <row r="51" customFormat="false" ht="12.75" hidden="false" customHeight="false" outlineLevel="0" collapsed="false">
      <c r="B51" s="14"/>
    </row>
    <row r="52" customFormat="false" ht="12.75" hidden="false" customHeight="false" outlineLevel="0" collapsed="false">
      <c r="B52" s="14"/>
    </row>
    <row r="53" customFormat="false" ht="12.75" hidden="false" customHeight="false" outlineLevel="0" collapsed="false">
      <c r="B53" s="14"/>
    </row>
    <row r="54" customFormat="false" ht="12.75" hidden="false" customHeight="false" outlineLevel="0" collapsed="false">
      <c r="B54" s="14"/>
    </row>
    <row r="55" customFormat="false" ht="12.75" hidden="false" customHeight="false" outlineLevel="0" collapsed="false">
      <c r="B5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&amp;C&amp;"Arial,Bold"&amp;12TOTAL DEBT FOR PACIFIC GAS + ELECTRIC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L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41.14"/>
    <col collapsed="false" customWidth="true" hidden="false" outlineLevel="0" max="3" min="3" style="0" width="2.7"/>
    <col collapsed="false" customWidth="true" hidden="false" outlineLevel="0" max="4" min="4" style="0" width="10.13"/>
    <col collapsed="false" customWidth="true" hidden="false" outlineLevel="0" max="5" min="5" style="0" width="11.56"/>
    <col collapsed="false" customWidth="true" hidden="false" outlineLevel="0" max="6" min="6" style="0" width="10.41"/>
    <col collapsed="false" customWidth="true" hidden="false" outlineLevel="0" max="7" min="7" style="0" width="10.28"/>
    <col collapsed="false" customWidth="true" hidden="false" outlineLevel="0" max="8" min="8" style="0" width="39.28"/>
    <col collapsed="false" customWidth="true" hidden="false" outlineLevel="0" max="9" min="9" style="0" width="9.99"/>
    <col collapsed="false" customWidth="true" hidden="false" outlineLevel="0" max="11" min="10" style="0" width="10.28"/>
  </cols>
  <sheetData>
    <row r="2" customFormat="false" ht="12.75" hidden="false" customHeight="false" outlineLevel="0" collapsed="false">
      <c r="B2" s="18" t="s">
        <v>59</v>
      </c>
      <c r="H2" s="18" t="s">
        <v>60</v>
      </c>
    </row>
    <row r="3" customFormat="false" ht="12.75" hidden="false" customHeight="false" outlineLevel="0" collapsed="false">
      <c r="D3" s="19" t="n">
        <v>36707</v>
      </c>
      <c r="E3" s="19" t="n">
        <v>36525</v>
      </c>
      <c r="F3" s="19" t="n">
        <v>36160</v>
      </c>
      <c r="G3" s="20"/>
      <c r="H3" s="20"/>
      <c r="I3" s="19" t="n">
        <v>36707</v>
      </c>
      <c r="J3" s="19" t="n">
        <v>36525</v>
      </c>
      <c r="K3" s="19" t="n">
        <v>36160</v>
      </c>
    </row>
    <row r="4" customFormat="false" ht="12.75" hidden="false" customHeight="false" outlineLevel="0" collapsed="false">
      <c r="D4" s="20"/>
      <c r="E4" s="20"/>
      <c r="F4" s="20"/>
      <c r="G4" s="20"/>
      <c r="H4" s="20" t="s">
        <v>61</v>
      </c>
      <c r="I4" s="21" t="n">
        <v>4400</v>
      </c>
      <c r="J4" s="21" t="n">
        <v>3996</v>
      </c>
      <c r="K4" s="21" t="n">
        <v>5335</v>
      </c>
    </row>
    <row r="5" customFormat="false" ht="12.75" hidden="false" customHeight="false" outlineLevel="0" collapsed="false">
      <c r="B5" s="0" t="s">
        <v>62</v>
      </c>
      <c r="D5" s="22" t="n">
        <v>5273</v>
      </c>
      <c r="E5" s="22" t="n">
        <v>4895</v>
      </c>
      <c r="F5" s="22" t="n">
        <v>6288</v>
      </c>
      <c r="G5" s="22"/>
      <c r="H5" s="23" t="s">
        <v>63</v>
      </c>
      <c r="I5" s="21"/>
      <c r="J5" s="21"/>
      <c r="K5" s="21"/>
    </row>
    <row r="6" customFormat="false" ht="12.75" hidden="false" customHeight="false" outlineLevel="0" collapsed="false">
      <c r="A6" s="24"/>
      <c r="B6" s="24" t="s">
        <v>64</v>
      </c>
      <c r="C6" s="24"/>
      <c r="D6" s="25" t="n">
        <f aca="false">D5-E5</f>
        <v>378</v>
      </c>
      <c r="E6" s="25" t="n">
        <f aca="false">E5-F5</f>
        <v>-1393</v>
      </c>
      <c r="F6" s="25"/>
      <c r="G6" s="25"/>
      <c r="H6" s="22" t="s">
        <v>65</v>
      </c>
      <c r="I6" s="21"/>
      <c r="J6" s="21" t="n">
        <v>288</v>
      </c>
      <c r="K6" s="21" t="n">
        <v>289</v>
      </c>
    </row>
    <row r="7" customFormat="false" ht="12.75" hidden="false" customHeight="false" outlineLevel="0" collapsed="false">
      <c r="B7" s="0" t="s">
        <v>66</v>
      </c>
      <c r="D7" s="22" t="n">
        <v>574</v>
      </c>
      <c r="E7" s="22" t="n">
        <v>384</v>
      </c>
      <c r="F7" s="22" t="n">
        <v>79</v>
      </c>
      <c r="G7" s="22"/>
      <c r="H7" s="21" t="s">
        <v>67</v>
      </c>
      <c r="I7" s="21"/>
      <c r="J7" s="21"/>
      <c r="K7" s="21"/>
    </row>
    <row r="8" customFormat="false" ht="12.75" hidden="false" customHeight="false" outlineLevel="0" collapsed="false">
      <c r="A8" s="24"/>
      <c r="B8" s="24" t="s">
        <v>64</v>
      </c>
      <c r="C8" s="24"/>
      <c r="D8" s="25" t="n">
        <f aca="false">D7-E7</f>
        <v>190</v>
      </c>
      <c r="E8" s="25" t="n">
        <f aca="false">E7-F7</f>
        <v>305</v>
      </c>
      <c r="F8" s="25"/>
      <c r="G8" s="25"/>
      <c r="H8" s="22" t="s">
        <v>68</v>
      </c>
      <c r="I8" s="21"/>
      <c r="J8" s="21" t="n">
        <v>295</v>
      </c>
      <c r="K8" s="21" t="n">
        <v>293</v>
      </c>
    </row>
    <row r="9" customFormat="false" ht="12.75" hidden="false" customHeight="false" outlineLevel="0" collapsed="false">
      <c r="A9" s="24"/>
      <c r="B9" s="24"/>
      <c r="C9" s="24"/>
      <c r="D9" s="25"/>
      <c r="E9" s="25"/>
      <c r="F9" s="25"/>
      <c r="G9" s="25"/>
      <c r="H9" s="21" t="s">
        <v>69</v>
      </c>
      <c r="I9" s="21"/>
      <c r="J9" s="21" t="n">
        <v>316</v>
      </c>
      <c r="K9" s="21" t="n">
        <v>351</v>
      </c>
    </row>
    <row r="10" customFormat="false" ht="12.75" hidden="false" customHeight="false" outlineLevel="0" collapsed="false">
      <c r="A10" s="24"/>
      <c r="B10" s="24"/>
      <c r="C10" s="24"/>
      <c r="D10" s="25"/>
      <c r="E10" s="25"/>
      <c r="F10" s="25"/>
      <c r="G10" s="25"/>
      <c r="H10" s="21" t="s">
        <v>70</v>
      </c>
      <c r="I10" s="26" t="n">
        <v>5273</v>
      </c>
      <c r="J10" s="26" t="n">
        <v>4895</v>
      </c>
      <c r="K10" s="26" t="n">
        <v>6288</v>
      </c>
    </row>
    <row r="11" customFormat="false" ht="12.75" hidden="false" customHeight="false" outlineLevel="0" collapsed="false">
      <c r="D11" s="22"/>
      <c r="E11" s="22"/>
      <c r="F11" s="22"/>
      <c r="G11" s="22"/>
      <c r="H11" s="21" t="s">
        <v>71</v>
      </c>
      <c r="I11" s="21"/>
      <c r="J11" s="21" t="n">
        <v>62</v>
      </c>
      <c r="K11" s="27" t="n">
        <v>59</v>
      </c>
    </row>
    <row r="12" customFormat="false" ht="12.75" hidden="false" customHeight="false" outlineLevel="0" collapsed="false">
      <c r="D12" s="22"/>
      <c r="E12" s="22"/>
      <c r="F12" s="22"/>
      <c r="G12" s="22"/>
      <c r="H12" s="21" t="s">
        <v>68</v>
      </c>
      <c r="I12" s="21"/>
      <c r="J12" s="28" t="n">
        <v>4957</v>
      </c>
      <c r="K12" s="21" t="n">
        <v>6347</v>
      </c>
    </row>
    <row r="13" customFormat="false" ht="12.75" hidden="false" customHeight="false" outlineLevel="0" collapsed="false">
      <c r="B13" s="0" t="s">
        <v>72</v>
      </c>
      <c r="D13" s="22"/>
      <c r="E13" s="22"/>
      <c r="F13" s="22"/>
      <c r="G13" s="22"/>
      <c r="H13" s="21"/>
      <c r="I13" s="21"/>
      <c r="J13" s="21"/>
      <c r="K13" s="21"/>
    </row>
    <row r="14" customFormat="false" ht="12.75" hidden="false" customHeight="false" outlineLevel="0" collapsed="false">
      <c r="B14" s="0" t="s">
        <v>73</v>
      </c>
      <c r="D14" s="29" t="n">
        <v>31</v>
      </c>
      <c r="E14" s="22" t="n">
        <v>-688</v>
      </c>
      <c r="F14" s="22"/>
      <c r="G14" s="22"/>
      <c r="H14" s="22" t="s">
        <v>74</v>
      </c>
      <c r="I14" s="26"/>
      <c r="J14" s="26" t="n">
        <v>771</v>
      </c>
      <c r="K14" s="26" t="n">
        <v>526</v>
      </c>
    </row>
    <row r="15" customFormat="false" ht="12.75" hidden="false" customHeight="false" outlineLevel="0" collapsed="false">
      <c r="B15" s="0" t="s">
        <v>75</v>
      </c>
      <c r="D15" s="22" t="n">
        <v>-216</v>
      </c>
      <c r="E15" s="22" t="n">
        <v>-369</v>
      </c>
      <c r="F15" s="22"/>
      <c r="G15" s="22"/>
      <c r="H15" s="22"/>
    </row>
    <row r="16" customFormat="false" ht="12.75" hidden="false" customHeight="false" outlineLevel="0" collapsed="false">
      <c r="B16" s="0" t="s">
        <v>76</v>
      </c>
      <c r="D16" s="22" t="n">
        <v>-275</v>
      </c>
      <c r="E16" s="22" t="n">
        <v>-725</v>
      </c>
      <c r="F16" s="22"/>
      <c r="G16" s="22"/>
      <c r="H16" s="22"/>
    </row>
    <row r="17" customFormat="false" ht="12.75" hidden="false" customHeight="false" outlineLevel="0" collapsed="false">
      <c r="B17" s="0" t="s">
        <v>77</v>
      </c>
      <c r="D17" s="22" t="n">
        <v>-250</v>
      </c>
      <c r="E17" s="22" t="n">
        <v>-208</v>
      </c>
      <c r="F17" s="22"/>
      <c r="G17" s="22"/>
      <c r="H17" s="22"/>
    </row>
    <row r="18" customFormat="false" ht="12.75" hidden="false" customHeight="false" outlineLevel="0" collapsed="false">
      <c r="B18" s="0" t="s">
        <v>78</v>
      </c>
      <c r="D18" s="30" t="n">
        <v>4</v>
      </c>
      <c r="E18" s="30" t="n">
        <v>1</v>
      </c>
      <c r="F18" s="22"/>
      <c r="G18" s="22"/>
      <c r="H18" s="22"/>
    </row>
    <row r="19" customFormat="false" ht="12.75" hidden="false" customHeight="false" outlineLevel="0" collapsed="false">
      <c r="B19" s="0" t="s">
        <v>79</v>
      </c>
      <c r="D19" s="22" t="n">
        <f aca="false">SUM(D14:D18)</f>
        <v>-706</v>
      </c>
      <c r="E19" s="22" t="n">
        <f aca="false">SUM(E14:E18)</f>
        <v>-1989</v>
      </c>
      <c r="F19" s="22"/>
      <c r="G19" s="22"/>
      <c r="H19" s="22"/>
    </row>
    <row r="20" customFormat="false" ht="12.75" hidden="false" customHeight="false" outlineLevel="0" collapsed="false">
      <c r="D20" s="22"/>
      <c r="E20" s="22"/>
      <c r="F20" s="22"/>
      <c r="G20" s="22"/>
      <c r="H20" s="22"/>
    </row>
    <row r="21" customFormat="false" ht="12.75" hidden="false" customHeight="false" outlineLevel="0" collapsed="false">
      <c r="D21" s="22"/>
      <c r="E21" s="22"/>
      <c r="F21" s="22"/>
      <c r="G21" s="22"/>
      <c r="H21" s="22"/>
    </row>
    <row r="22" customFormat="false" ht="12.75" hidden="false" customHeight="false" outlineLevel="0" collapsed="false">
      <c r="D22" s="22"/>
      <c r="E22" s="22"/>
      <c r="F22" s="22"/>
      <c r="G22" s="22"/>
      <c r="H22" s="22"/>
    </row>
    <row r="23" customFormat="false" ht="12.75" hidden="false" customHeight="false" outlineLevel="0" collapsed="false">
      <c r="B23" s="0" t="s">
        <v>80</v>
      </c>
      <c r="D23" s="22" t="n">
        <v>480</v>
      </c>
      <c r="E23" s="22" t="n">
        <v>449</v>
      </c>
      <c r="F23" s="22" t="n">
        <f aca="false">567+101</f>
        <v>668</v>
      </c>
      <c r="G23" s="31" t="s">
        <v>81</v>
      </c>
      <c r="H23" s="22"/>
    </row>
    <row r="24" customFormat="false" ht="12.75" hidden="false" customHeight="false" outlineLevel="0" collapsed="false">
      <c r="A24" s="24"/>
      <c r="B24" s="24" t="s">
        <v>64</v>
      </c>
      <c r="C24" s="24"/>
      <c r="D24" s="25" t="n">
        <f aca="false">D23-E23</f>
        <v>31</v>
      </c>
      <c r="E24" s="25" t="n">
        <f aca="false">E23-F23</f>
        <v>-219</v>
      </c>
      <c r="F24" s="25"/>
      <c r="G24" s="31" t="s">
        <v>82</v>
      </c>
      <c r="H24" s="22"/>
    </row>
    <row r="25" customFormat="false" ht="12.75" hidden="false" customHeight="false" outlineLevel="0" collapsed="false">
      <c r="D25" s="22"/>
      <c r="E25" s="22"/>
      <c r="F25" s="22"/>
      <c r="G25" s="22"/>
      <c r="H25" s="22"/>
      <c r="I25" s="24"/>
      <c r="J25" s="24"/>
      <c r="K25" s="24"/>
    </row>
    <row r="26" customFormat="false" ht="12.75" hidden="false" customHeight="false" outlineLevel="0" collapsed="false">
      <c r="D26" s="22"/>
      <c r="E26" s="22"/>
      <c r="F26" s="22"/>
      <c r="G26" s="22"/>
      <c r="H26" s="25"/>
    </row>
    <row r="27" customFormat="false" ht="12.75" hidden="false" customHeight="false" outlineLevel="0" collapsed="false">
      <c r="D27" s="22"/>
      <c r="E27" s="22"/>
      <c r="F27" s="22"/>
      <c r="G27" s="22"/>
      <c r="H27" s="22"/>
      <c r="J27" s="0" t="s">
        <v>83</v>
      </c>
    </row>
    <row r="28" customFormat="false" ht="12.75" hidden="false" customHeight="false" outlineLevel="0" collapsed="false">
      <c r="B28" s="0" t="s">
        <v>84</v>
      </c>
      <c r="D28" s="22"/>
      <c r="E28" s="22"/>
      <c r="F28" s="22"/>
      <c r="G28" s="22"/>
      <c r="H28" s="22"/>
      <c r="K28" s="32" t="s">
        <v>85</v>
      </c>
    </row>
    <row r="29" customFormat="false" ht="12.75" hidden="false" customHeight="false" outlineLevel="0" collapsed="false">
      <c r="A29" s="33" t="n">
        <v>1</v>
      </c>
      <c r="B29" s="0" t="s">
        <v>86</v>
      </c>
      <c r="D29" s="22"/>
      <c r="E29" s="22"/>
      <c r="F29" s="22"/>
      <c r="G29" s="22"/>
      <c r="H29" s="22"/>
      <c r="K29" s="22"/>
    </row>
    <row r="30" customFormat="false" ht="12.75" hidden="false" customHeight="false" outlineLevel="0" collapsed="false">
      <c r="B30" s="0" t="s">
        <v>87</v>
      </c>
      <c r="D30" s="22"/>
      <c r="E30" s="22"/>
      <c r="F30" s="22"/>
      <c r="G30" s="22"/>
      <c r="H30" s="22"/>
      <c r="J30" s="34" t="s">
        <v>88</v>
      </c>
      <c r="K30" s="22" t="n">
        <v>1000</v>
      </c>
    </row>
    <row r="31" customFormat="false" ht="12.75" hidden="false" customHeight="false" outlineLevel="0" collapsed="false">
      <c r="B31" s="0" t="s">
        <v>89</v>
      </c>
      <c r="D31" s="22"/>
      <c r="E31" s="22"/>
      <c r="F31" s="22"/>
      <c r="G31" s="22"/>
      <c r="H31" s="22"/>
      <c r="J31" s="35" t="s">
        <v>90</v>
      </c>
      <c r="K31" s="22" t="n">
        <f aca="false">(4866)+(320)</f>
        <v>5186</v>
      </c>
    </row>
    <row r="32" customFormat="false" ht="12.75" hidden="false" customHeight="false" outlineLevel="0" collapsed="false">
      <c r="A32" s="33" t="n">
        <v>2</v>
      </c>
      <c r="B32" s="0" t="s">
        <v>91</v>
      </c>
      <c r="H32" s="22"/>
      <c r="K32" s="22" t="n">
        <v>1700</v>
      </c>
    </row>
    <row r="33" customFormat="false" ht="12.75" hidden="false" customHeight="false" outlineLevel="0" collapsed="false">
      <c r="B33" s="0" t="s">
        <v>92</v>
      </c>
      <c r="H33" s="22"/>
      <c r="K33" s="22"/>
    </row>
    <row r="34" customFormat="false" ht="12.75" hidden="false" customHeight="false" outlineLevel="0" collapsed="false">
      <c r="A34" s="33" t="n">
        <v>3</v>
      </c>
      <c r="B34" s="0" t="s">
        <v>93</v>
      </c>
      <c r="K34" s="22" t="n">
        <v>1680</v>
      </c>
    </row>
    <row r="35" customFormat="false" ht="12.75" hidden="false" customHeight="false" outlineLevel="0" collapsed="false">
      <c r="A35" s="33" t="n">
        <v>4</v>
      </c>
      <c r="B35" s="0" t="s">
        <v>94</v>
      </c>
      <c r="K35" s="22" t="n">
        <v>240</v>
      </c>
    </row>
    <row r="36" customFormat="false" ht="12.75" hidden="false" customHeight="false" outlineLevel="0" collapsed="false">
      <c r="A36" s="33" t="n">
        <v>5</v>
      </c>
      <c r="B36" s="0" t="s">
        <v>95</v>
      </c>
      <c r="J36" s="34" t="s">
        <v>88</v>
      </c>
      <c r="K36" s="36" t="n">
        <v>2000</v>
      </c>
      <c r="L36" s="37" t="s">
        <v>96</v>
      </c>
    </row>
    <row r="37" customFormat="false" ht="12.75" hidden="false" customHeight="false" outlineLevel="0" collapsed="false">
      <c r="B37" s="0" t="s">
        <v>97</v>
      </c>
      <c r="K37" s="22"/>
    </row>
    <row r="38" customFormat="false" ht="12.75" hidden="false" customHeight="false" outlineLevel="0" collapsed="false">
      <c r="A38" s="33" t="n">
        <v>6</v>
      </c>
      <c r="K38" s="38" t="n">
        <f aca="false">SUM(K30:K36)</f>
        <v>11806</v>
      </c>
    </row>
    <row r="39" customFormat="false" ht="12.75" hidden="false" customHeight="false" outlineLevel="0" collapsed="false">
      <c r="K39" s="22"/>
    </row>
    <row r="40" customFormat="false" ht="12.75" hidden="false" customHeight="false" outlineLevel="0" collapsed="false">
      <c r="K40" s="22"/>
    </row>
    <row r="41" customFormat="false" ht="12.75" hidden="false" customHeight="false" outlineLevel="0" collapsed="false">
      <c r="K4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9" width="29.71"/>
    <col collapsed="false" customWidth="true" hidden="false" outlineLevel="0" max="2" min="2" style="39" width="13.56"/>
    <col collapsed="false" customWidth="false" hidden="false" outlineLevel="0" max="257" min="3" style="39" width="9.14"/>
  </cols>
  <sheetData>
    <row r="1" customFormat="false" ht="15.75" hidden="false" customHeight="false" outlineLevel="0" collapsed="false">
      <c r="A1" s="40"/>
    </row>
    <row r="3" customFormat="false" ht="15.75" hidden="false" customHeight="false" outlineLevel="0" collapsed="false">
      <c r="A3" s="40" t="s">
        <v>98</v>
      </c>
      <c r="B3" s="41" t="n">
        <v>11185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  <c r="IV3" s="40"/>
      <c r="IW3" s="40"/>
    </row>
    <row r="4" customFormat="false" ht="15" hidden="false" customHeight="false" outlineLevel="0" collapsed="false">
      <c r="A4" s="39" t="s">
        <v>99</v>
      </c>
      <c r="B4" s="39" t="n">
        <v>10</v>
      </c>
    </row>
    <row r="5" customFormat="false" ht="15" hidden="false" customHeight="false" outlineLevel="0" collapsed="false">
      <c r="A5" s="39" t="s">
        <v>100</v>
      </c>
      <c r="B5" s="42" t="n">
        <v>0.075</v>
      </c>
    </row>
    <row r="6" customFormat="false" ht="15.75" hidden="false" customHeight="false" outlineLevel="0" collapsed="false">
      <c r="A6" s="40" t="s">
        <v>101</v>
      </c>
      <c r="B6" s="41" t="n">
        <f aca="false">PMT('Debt Coverage'!B5,B4,B3,0)</f>
        <v>-1629.49709826118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</row>
    <row r="8" customFormat="false" ht="15.75" hidden="false" customHeight="false" outlineLevel="0" collapsed="false">
      <c r="A8" s="40" t="s">
        <v>102</v>
      </c>
      <c r="B8" s="41" t="n">
        <v>3493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</row>
    <row r="9" customFormat="false" ht="15" hidden="false" customHeight="false" outlineLevel="0" collapsed="false">
      <c r="A9" s="39" t="s">
        <v>99</v>
      </c>
      <c r="B9" s="39" t="n">
        <v>10</v>
      </c>
    </row>
    <row r="10" customFormat="false" ht="15" hidden="false" customHeight="false" outlineLevel="0" collapsed="false">
      <c r="A10" s="39" t="s">
        <v>100</v>
      </c>
      <c r="B10" s="42" t="n">
        <v>0.06</v>
      </c>
    </row>
    <row r="11" customFormat="false" ht="15.75" hidden="false" customHeight="false" outlineLevel="0" collapsed="false">
      <c r="A11" s="40" t="s">
        <v>101</v>
      </c>
      <c r="B11" s="41" t="n">
        <f aca="false">PMT('Debt Coverage'!B10,B9,B8,0)</f>
        <v>-474.586778063801</v>
      </c>
    </row>
    <row r="13" customFormat="false" ht="15.75" hidden="false" customHeight="false" outlineLevel="0" collapsed="false">
      <c r="A13" s="40" t="s">
        <v>103</v>
      </c>
      <c r="B13" s="43" t="n">
        <f aca="false">'income statement'!J18</f>
        <v>1851.8104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5.75" hidden="false" customHeight="false" outlineLevel="0" collapsed="false">
      <c r="A14" s="40"/>
      <c r="B14" s="43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13.5" hidden="false" customHeight="true" outlineLevel="0" collapsed="false">
      <c r="A15" s="40" t="s">
        <v>104</v>
      </c>
      <c r="B15" s="43" t="n">
        <f aca="false">B6</f>
        <v>-1629.49709826118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15.75" hidden="false" customHeight="false" outlineLevel="0" collapsed="false">
      <c r="A16" s="40" t="s">
        <v>105</v>
      </c>
      <c r="B16" s="43" t="n">
        <f aca="false">B11</f>
        <v>-474.586778063801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15" hidden="false" customHeight="false" outlineLevel="0" collapsed="false">
      <c r="B17" s="44"/>
    </row>
    <row r="18" customFormat="false" ht="15.75" hidden="false" customHeight="false" outlineLevel="0" collapsed="false">
      <c r="A18" s="40" t="s">
        <v>106</v>
      </c>
      <c r="B18" s="41" t="n">
        <f aca="false">(B15+B16)+B13</f>
        <v>-252.273476324977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22" customFormat="false" ht="15" hidden="false" customHeight="false" outlineLevel="0" collapsed="false">
      <c r="A22" s="39" t="s">
        <v>107</v>
      </c>
    </row>
    <row r="23" customFormat="false" ht="15" hidden="false" customHeight="false" outlineLevel="0" collapsed="false">
      <c r="A23" s="39" t="s">
        <v>108</v>
      </c>
    </row>
    <row r="26" customFormat="false" ht="15" hidden="false" customHeight="false" outlineLevel="0" collapsed="false">
      <c r="A26" s="45"/>
    </row>
    <row r="27" customFormat="false" ht="15" hidden="false" customHeight="false" outlineLevel="0" collapsed="false">
      <c r="A27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&amp;C&amp;"Arial,Bold"DEBT COVERAGE FOR PACIFIC GAS + ELECTRIC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W3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H26" activeCellId="0" sqref="H2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9" width="35.13"/>
    <col collapsed="false" customWidth="true" hidden="true" outlineLevel="0" max="2" min="2" style="39" width="20.28"/>
    <col collapsed="false" customWidth="true" hidden="false" outlineLevel="0" max="3" min="3" style="39" width="1.41"/>
    <col collapsed="false" customWidth="true" hidden="false" outlineLevel="0" max="4" min="4" style="47" width="24.56"/>
    <col collapsed="false" customWidth="true" hidden="false" outlineLevel="0" max="5" min="5" style="47" width="10.71"/>
    <col collapsed="false" customWidth="true" hidden="false" outlineLevel="0" max="6" min="6" style="47" width="24.7"/>
    <col collapsed="false" customWidth="true" hidden="false" outlineLevel="0" max="7" min="7" style="47" width="10.56"/>
    <col collapsed="false" customWidth="true" hidden="false" outlineLevel="0" max="8" min="8" style="47" width="24.7"/>
    <col collapsed="false" customWidth="true" hidden="false" outlineLevel="0" max="9" min="9" style="47" width="15.41"/>
    <col collapsed="false" customWidth="true" hidden="false" outlineLevel="0" max="10" min="10" style="47" width="24.7"/>
    <col collapsed="false" customWidth="false" hidden="false" outlineLevel="0" max="257" min="11" style="39" width="9.14"/>
  </cols>
  <sheetData>
    <row r="4" customFormat="false" ht="31.5" hidden="false" customHeight="false" outlineLevel="0" collapsed="false">
      <c r="A4" s="48" t="s">
        <v>109</v>
      </c>
      <c r="B4" s="48" t="s">
        <v>110</v>
      </c>
      <c r="C4" s="48"/>
      <c r="D4" s="49" t="n">
        <v>1999</v>
      </c>
      <c r="E4" s="49" t="s">
        <v>111</v>
      </c>
      <c r="F4" s="49" t="s">
        <v>112</v>
      </c>
      <c r="G4" s="49" t="s">
        <v>113</v>
      </c>
      <c r="H4" s="49" t="s">
        <v>112</v>
      </c>
      <c r="I4" s="49" t="s">
        <v>114</v>
      </c>
      <c r="J4" s="49" t="s">
        <v>112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</row>
    <row r="5" customFormat="false" ht="15.75" hidden="false" customHeight="false" outlineLevel="0" collapsed="false">
      <c r="A5" s="40"/>
      <c r="B5" s="40"/>
      <c r="C5" s="40"/>
      <c r="D5" s="51"/>
      <c r="E5" s="51"/>
      <c r="F5" s="51"/>
      <c r="G5" s="51"/>
      <c r="H5" s="51"/>
      <c r="I5" s="51"/>
      <c r="J5" s="51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5.75" hidden="false" customHeight="false" outlineLevel="0" collapsed="false">
      <c r="A6" s="52" t="s">
        <v>115</v>
      </c>
      <c r="B6" s="40"/>
      <c r="C6" s="40"/>
      <c r="D6" s="51"/>
      <c r="E6" s="51"/>
      <c r="F6" s="53"/>
      <c r="G6" s="53"/>
      <c r="H6" s="53"/>
      <c r="I6" s="53"/>
      <c r="J6" s="54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</row>
    <row r="7" customFormat="false" ht="15" hidden="false" customHeight="false" outlineLevel="0" collapsed="false">
      <c r="A7" s="39" t="s">
        <v>116</v>
      </c>
      <c r="B7" s="55" t="n">
        <v>0</v>
      </c>
      <c r="D7" s="56" t="n">
        <v>7232</v>
      </c>
      <c r="E7" s="54" t="n">
        <v>0.02</v>
      </c>
      <c r="F7" s="56" t="n">
        <f aca="false">D7*(1+$B7)*(1+$E7)</f>
        <v>7376.64</v>
      </c>
      <c r="G7" s="57" t="n">
        <v>0.11</v>
      </c>
      <c r="H7" s="56" t="n">
        <f aca="false">F7*(1+$B7)*(1+G7)</f>
        <v>8188.0704</v>
      </c>
      <c r="J7" s="56" t="n">
        <f aca="false">H7</f>
        <v>8188.0704</v>
      </c>
    </row>
    <row r="8" customFormat="false" ht="17.25" hidden="false" customHeight="false" outlineLevel="0" collapsed="false">
      <c r="A8" s="39" t="s">
        <v>117</v>
      </c>
      <c r="B8" s="55" t="n">
        <v>0</v>
      </c>
      <c r="D8" s="58" t="n">
        <v>2411</v>
      </c>
      <c r="E8" s="54" t="n">
        <v>0.02</v>
      </c>
      <c r="F8" s="58" t="n">
        <f aca="false">D8*(1+$B8)*(1+$E8)</f>
        <v>2459.22</v>
      </c>
      <c r="G8" s="58"/>
      <c r="H8" s="58" t="n">
        <f aca="false">F8*(1+$B8)*(1+G8)</f>
        <v>2459.22</v>
      </c>
      <c r="I8" s="56" t="s">
        <v>118</v>
      </c>
      <c r="J8" s="58" t="n">
        <v>5223.42</v>
      </c>
    </row>
    <row r="9" customFormat="false" ht="15" hidden="false" customHeight="false" outlineLevel="0" collapsed="false">
      <c r="A9" s="39" t="s">
        <v>119</v>
      </c>
      <c r="B9" s="55"/>
      <c r="D9" s="56" t="n">
        <f aca="false">D7-D8</f>
        <v>4821</v>
      </c>
      <c r="E9" s="54"/>
      <c r="F9" s="56" t="n">
        <f aca="false">F7-F8</f>
        <v>4917.42</v>
      </c>
      <c r="G9" s="56"/>
      <c r="H9" s="56" t="n">
        <f aca="false">F9*(1+$B9)*(1+G9)</f>
        <v>4917.42</v>
      </c>
      <c r="I9" s="56"/>
      <c r="J9" s="56" t="n">
        <f aca="false">J7-J8</f>
        <v>2964.6504</v>
      </c>
    </row>
    <row r="10" customFormat="false" ht="15" hidden="false" customHeight="false" outlineLevel="0" collapsed="false">
      <c r="B10" s="55"/>
      <c r="D10" s="56"/>
      <c r="E10" s="54"/>
      <c r="F10" s="56"/>
      <c r="G10" s="56"/>
      <c r="H10" s="56"/>
      <c r="I10" s="56"/>
      <c r="J10" s="56"/>
    </row>
    <row r="11" customFormat="false" ht="15.75" hidden="false" customHeight="false" outlineLevel="0" collapsed="false">
      <c r="A11" s="52" t="s">
        <v>120</v>
      </c>
      <c r="B11" s="40"/>
      <c r="C11" s="40"/>
      <c r="D11" s="51"/>
      <c r="E11" s="51"/>
      <c r="F11" s="53"/>
      <c r="G11" s="53"/>
      <c r="H11" s="53"/>
      <c r="I11" s="53"/>
      <c r="J11" s="5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15" hidden="false" customHeight="false" outlineLevel="0" collapsed="false">
      <c r="A12" s="39" t="s">
        <v>116</v>
      </c>
      <c r="B12" s="55" t="n">
        <v>0</v>
      </c>
      <c r="D12" s="56" t="n">
        <v>1996</v>
      </c>
      <c r="E12" s="54" t="n">
        <v>0.02</v>
      </c>
      <c r="F12" s="56" t="n">
        <f aca="false">D12*(1+$B12)*(1+$E12)</f>
        <v>2035.92</v>
      </c>
      <c r="G12" s="56"/>
      <c r="H12" s="56" t="n">
        <f aca="false">F12*(1+$B12)*(1+G12)</f>
        <v>2035.92</v>
      </c>
      <c r="I12" s="56"/>
      <c r="J12" s="56" t="n">
        <f aca="false">H12*(1+$B12)*(1+I12)</f>
        <v>2035.92</v>
      </c>
    </row>
    <row r="13" customFormat="false" ht="17.25" hidden="false" customHeight="false" outlineLevel="0" collapsed="false">
      <c r="A13" s="39" t="s">
        <v>117</v>
      </c>
      <c r="B13" s="59" t="n">
        <v>0</v>
      </c>
      <c r="D13" s="58" t="n">
        <v>738</v>
      </c>
      <c r="E13" s="54" t="n">
        <v>0.02</v>
      </c>
      <c r="F13" s="58" t="n">
        <f aca="false">D13*(1+$B13)*(1+$E13)</f>
        <v>752.76</v>
      </c>
      <c r="G13" s="58"/>
      <c r="H13" s="56" t="n">
        <f aca="false">F13*(1+$B13)*(1+G13)</f>
        <v>752.76</v>
      </c>
      <c r="I13" s="58"/>
      <c r="J13" s="56" t="n">
        <f aca="false">H13*(1+$B13)*(1+I13)</f>
        <v>752.76</v>
      </c>
    </row>
    <row r="14" customFormat="false" ht="15" hidden="false" customHeight="false" outlineLevel="0" collapsed="false">
      <c r="A14" s="39" t="s">
        <v>119</v>
      </c>
      <c r="B14" s="55"/>
      <c r="D14" s="56" t="n">
        <f aca="false">D12-D13</f>
        <v>1258</v>
      </c>
      <c r="E14" s="54"/>
      <c r="F14" s="56" t="n">
        <f aca="false">F12-F13</f>
        <v>1283.16</v>
      </c>
      <c r="G14" s="56"/>
      <c r="H14" s="56" t="n">
        <f aca="false">H12-H13</f>
        <v>1283.16</v>
      </c>
      <c r="I14" s="56"/>
      <c r="J14" s="56" t="n">
        <f aca="false">J12-J13</f>
        <v>1283.16</v>
      </c>
    </row>
    <row r="15" customFormat="false" ht="15" hidden="false" customHeight="false" outlineLevel="0" collapsed="false">
      <c r="B15" s="55"/>
      <c r="D15" s="56"/>
      <c r="E15" s="54"/>
      <c r="F15" s="56"/>
      <c r="G15" s="56"/>
      <c r="H15" s="56"/>
      <c r="I15" s="56"/>
      <c r="J15" s="56"/>
    </row>
    <row r="16" customFormat="false" ht="15" hidden="false" customHeight="false" outlineLevel="0" collapsed="false">
      <c r="A16" s="39" t="s">
        <v>121</v>
      </c>
      <c r="B16" s="55" t="n">
        <v>0</v>
      </c>
      <c r="D16" s="56" t="n">
        <v>2522</v>
      </c>
      <c r="E16" s="54" t="n">
        <v>0</v>
      </c>
      <c r="F16" s="56" t="n">
        <v>2396</v>
      </c>
      <c r="G16" s="56"/>
      <c r="H16" s="56" t="n">
        <v>2396</v>
      </c>
      <c r="I16" s="56"/>
      <c r="J16" s="56" t="n">
        <f aca="false">F16*(1+$B$16)*(1+$E$16)</f>
        <v>2396</v>
      </c>
    </row>
    <row r="17" customFormat="false" ht="15.75" hidden="false" customHeight="false" outlineLevel="0" collapsed="false">
      <c r="D17" s="53"/>
      <c r="F17" s="53"/>
      <c r="G17" s="53"/>
      <c r="H17" s="53"/>
      <c r="I17" s="53"/>
      <c r="J17" s="53"/>
    </row>
    <row r="18" customFormat="false" ht="15.75" hidden="false" customHeight="false" outlineLevel="0" collapsed="false">
      <c r="A18" s="40" t="s">
        <v>122</v>
      </c>
      <c r="B18" s="40"/>
      <c r="C18" s="40"/>
      <c r="D18" s="53" t="n">
        <f aca="false">D9+D14-D16</f>
        <v>3557</v>
      </c>
      <c r="E18" s="51"/>
      <c r="F18" s="53" t="n">
        <f aca="false">F9+F14-F16</f>
        <v>3804.58</v>
      </c>
      <c r="G18" s="53"/>
      <c r="H18" s="53" t="n">
        <f aca="false">H9+H14-H16</f>
        <v>3804.58</v>
      </c>
      <c r="I18" s="53"/>
      <c r="J18" s="53" t="n">
        <f aca="false">J9+J14-J16</f>
        <v>1851.8104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</row>
    <row r="19" customFormat="false" ht="15" hidden="false" customHeight="false" outlineLevel="0" collapsed="false">
      <c r="D19" s="56"/>
      <c r="F19" s="56"/>
      <c r="G19" s="56"/>
      <c r="H19" s="56"/>
      <c r="I19" s="56"/>
      <c r="J19" s="56"/>
    </row>
    <row r="20" customFormat="false" ht="15" hidden="false" customHeight="false" outlineLevel="0" collapsed="false">
      <c r="A20" s="39" t="s">
        <v>123</v>
      </c>
      <c r="D20" s="56" t="n">
        <v>1564</v>
      </c>
      <c r="F20" s="56" t="n">
        <v>2880</v>
      </c>
      <c r="G20" s="56"/>
      <c r="H20" s="56" t="n">
        <v>2880</v>
      </c>
      <c r="I20" s="56"/>
      <c r="J20" s="56" t="n">
        <v>2880</v>
      </c>
    </row>
    <row r="21" customFormat="false" ht="15" hidden="false" customHeight="false" outlineLevel="0" collapsed="false">
      <c r="D21" s="56"/>
      <c r="F21" s="56"/>
      <c r="G21" s="56"/>
      <c r="H21" s="56"/>
      <c r="I21" s="56"/>
      <c r="J21" s="56"/>
    </row>
    <row r="22" customFormat="false" ht="15.75" hidden="false" customHeight="false" outlineLevel="0" collapsed="false">
      <c r="A22" s="40" t="s">
        <v>124</v>
      </c>
      <c r="B22" s="40"/>
      <c r="C22" s="40"/>
      <c r="D22" s="53" t="n">
        <f aca="false">D18-D20</f>
        <v>1993</v>
      </c>
      <c r="E22" s="51"/>
      <c r="F22" s="53" t="n">
        <f aca="false">F18-F20</f>
        <v>924.58</v>
      </c>
      <c r="G22" s="53"/>
      <c r="H22" s="53" t="n">
        <f aca="false">H18-H20</f>
        <v>924.58</v>
      </c>
      <c r="I22" s="53"/>
      <c r="J22" s="53" t="n">
        <f aca="false">J18-J20</f>
        <v>-1028.1896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</row>
    <row r="23" customFormat="false" ht="15" hidden="false" customHeight="false" outlineLevel="0" collapsed="false">
      <c r="D23" s="56"/>
      <c r="F23" s="56"/>
      <c r="G23" s="56"/>
      <c r="H23" s="56"/>
      <c r="I23" s="56"/>
      <c r="J23" s="56"/>
    </row>
    <row r="25" customFormat="false" ht="15.75" hidden="false" customHeight="false" outlineLevel="0" collapsed="false">
      <c r="A25" s="60" t="s">
        <v>125</v>
      </c>
      <c r="B25" s="61"/>
      <c r="C25" s="61"/>
      <c r="D25" s="62"/>
    </row>
    <row r="26" customFormat="false" ht="15.75" hidden="false" customHeight="false" outlineLevel="0" collapsed="false">
      <c r="A26" s="63" t="s">
        <v>126</v>
      </c>
      <c r="B26" s="64"/>
      <c r="C26" s="64"/>
      <c r="D26" s="65" t="n">
        <f aca="false">[1]Sheet1!$B$47</f>
        <v>6.268</v>
      </c>
      <c r="E26" s="51"/>
      <c r="F26" s="51"/>
      <c r="G26" s="51"/>
      <c r="H26" s="51"/>
      <c r="I26" s="51"/>
      <c r="J26" s="53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</row>
    <row r="27" customFormat="false" ht="15.75" hidden="false" customHeight="false" outlineLevel="0" collapsed="false">
      <c r="A27" s="63" t="s">
        <v>127</v>
      </c>
      <c r="B27" s="66"/>
      <c r="C27" s="66"/>
      <c r="D27" s="67" t="n">
        <f aca="false">J18</f>
        <v>1851.8104</v>
      </c>
    </row>
    <row r="28" customFormat="false" ht="15.75" hidden="false" customHeight="false" outlineLevel="0" collapsed="false">
      <c r="A28" s="68" t="s">
        <v>128</v>
      </c>
      <c r="B28" s="69"/>
      <c r="C28" s="69"/>
      <c r="D28" s="70" t="n">
        <f aca="false">D26*D27</f>
        <v>11607.1475872</v>
      </c>
    </row>
    <row r="29" customFormat="false" ht="15" hidden="false" customHeight="false" outlineLevel="0" collapsed="false">
      <c r="A29" s="71"/>
      <c r="B29" s="72"/>
      <c r="C29" s="72"/>
      <c r="D29" s="73"/>
    </row>
    <row r="32" customFormat="false" ht="15" hidden="false" customHeight="false" outlineLevel="0" collapsed="false">
      <c r="A32" s="39" t="s">
        <v>129</v>
      </c>
    </row>
    <row r="33" customFormat="false" ht="15" hidden="false" customHeight="false" outlineLevel="0" collapsed="false">
      <c r="A33" s="39" t="s">
        <v>130</v>
      </c>
    </row>
    <row r="34" customFormat="false" ht="15" hidden="false" customHeight="false" outlineLevel="0" collapsed="false">
      <c r="A34" s="39" t="s">
        <v>131</v>
      </c>
    </row>
    <row r="35" customFormat="false" ht="15" hidden="false" customHeight="false" outlineLevel="0" collapsed="false">
      <c r="A35" s="39" t="s">
        <v>132</v>
      </c>
    </row>
    <row r="36" customFormat="false" ht="15" hidden="false" customHeight="false" outlineLevel="0" collapsed="false">
      <c r="A36" s="39" t="s">
        <v>133</v>
      </c>
    </row>
  </sheetData>
  <printOptions headings="false" gridLines="false" gridLinesSet="true" horizontalCentered="false" verticalCentered="false"/>
  <pageMargins left="0.25" right="0.25" top="0.5" bottom="0.5" header="0.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&amp;C&amp;"Arial,Bold"&amp;12INCOME STATEMENT FOR PACIFIC GAS + ELECTRIC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2001-01-11T14:56:02Z</dcterms:created>
  <dc:creator>Sheila Benke</dc:creator>
  <dc:description/>
  <dc:language>en-US</dc:language>
  <cp:lastModifiedBy>jsteffe</cp:lastModifiedBy>
  <cp:lastPrinted>2001-01-12T01:18:54Z</cp:lastPrinted>
  <dcterms:modified xsi:type="dcterms:W3CDTF">2001-01-12T02:02:49Z</dcterms:modified>
  <cp:revision>0</cp:revision>
  <dc:subject/>
  <dc:title/>
</cp:coreProperties>
</file>