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<sst xmlns="http://schemas.openxmlformats.org/spreadsheetml/2006/main" count="166" uniqueCount="114">
  <si>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</si>
  <si>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</si>
  <si>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</si>
  <si>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</si>
  <si>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</si>
  <si>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</si>
  <si>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</si>
  <si>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</si>
  <si>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</si>
  <si>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</si>
  <si>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</si>
  <si>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</si>
  <si>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</si>
  <si>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</si>
  <si>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</si>
  <si>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</si>
  <si>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</si>
  <si>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</si>
  <si>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</si>
  <si>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</si>
  <si>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</si>
  <si>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</si>
  <si>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</si>
  <si>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</si>
  <si>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</si>
  <si>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</si>
  <si>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</si>
  <si>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</si>
  <si>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</si>
  <si>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</si>
  <si>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</si>
  <si>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</si>
  <si>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</si>
  <si>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</si>
  <si>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</si>
  <si>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</si>
  <si>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</si>
  <si>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</si>
  <si>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</si>
  <si>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</si>
  <si>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</si>
  <si>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</si>
  <si>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</si>
  <si>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</si>
  <si>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YTD</t>
  </si>
  <si>
    <t xml:space="preserve">Year-End Price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</si>
  <si>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</si>
  <si>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</si>
  <si>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</si>
  <si>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</si>
  <si>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</si>
  <si>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</si>
  <si>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</si>
  <si>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</si>
  <si>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</si>
  <si>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</si>
  <si>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</si>
  <si>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</si>
  <si>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</si>
  <si>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</si>
  <si>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</si>
  <si>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</si>
  <si>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</si>
  <si>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</si>
  <si>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</si>
  <si>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</si>
  <si>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</si>
  <si>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</si>
  <si>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</si>
  <si>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</si>
  <si>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</si>
  <si>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</si>
  <si>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</si>
  <si>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</si>
  <si>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</si>
  <si>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</si>
  <si>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</si>
  <si>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</si>
  <si>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</si>
  <si>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</si>
  <si>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</si>
  <si>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</si>
  <si>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</si>
  <si>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</si>
  <si>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</si>
  <si>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</si>
  <si>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</si>
  <si>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</si>
  <si>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</si>
  <si>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</si>
  <si>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</si>
  <si>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</si>
  <si>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</si>
  <si>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</si>
  <si>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</si>
  <si>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</si>
  <si>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Bernstein</t>
  </si>
  <si>
    <t xml:space="preserve">CIBC Oppenheimer</t>
  </si>
  <si>
    <t xml:space="preserve">CSFB</t>
  </si>
  <si>
    <t xml:space="preserve">First Albany</t>
  </si>
  <si>
    <t xml:space="preserve">Fulcrum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</si>
  <si>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</si>
  <si>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</si>
  <si>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</si>
  <si>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</si>
  <si>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</si>
  <si>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</si>
  <si>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Prudential Securities</t>
  </si>
  <si>
    <t xml:space="preserve">RBC Dain Rauscher</t>
  </si>
  <si>
    <t xml:space="preserve">Salomon Smith Barney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</si>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</sst>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1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37204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2002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ENRON!AG7</f>
        <v>4.315</v>
      </c>
      <c r="D6" s="14" t="n">
        <f aca="false">ENRON!AM7</f>
        <v>-0.236283185840708</v>
      </c>
      <c r="E6" s="15"/>
      <c r="F6" s="16" t="n">
        <f aca="false">ENRON!AO7</f>
        <v>-0.683070143224385</v>
      </c>
      <c r="G6" s="15"/>
      <c r="H6" s="17" t="n">
        <f aca="false">ENRON!AQ7</f>
        <v>-0.891669172932331</v>
      </c>
    </row>
    <row r="7" customFormat="false" ht="15.75" hidden="false" customHeight="false" outlineLevel="0" collapsed="false">
      <c r="A7" s="1" t="s">
        <v>8</v>
      </c>
      <c r="B7" s="18" t="n">
        <f aca="false">ENRON!AG9</f>
        <v>22.0186713836478</v>
      </c>
      <c r="D7" s="19" t="n">
        <f aca="false">ENRON!AM9</f>
        <v>0.0309124356144223</v>
      </c>
      <c r="E7" s="20"/>
      <c r="F7" s="21" t="n">
        <f aca="false">ENRON!AO9</f>
        <v>0.0778488673698771</v>
      </c>
      <c r="G7" s="20"/>
      <c r="H7" s="22" t="n">
        <f aca="false">ENRON!AQ9</f>
        <v>-0.141292756082043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0.0474981812766007</v>
      </c>
      <c r="E8" s="20"/>
      <c r="F8" s="21" t="n">
        <f aca="false">ENRON!AO10</f>
        <v>0.220309580998132</v>
      </c>
      <c r="G8" s="20"/>
      <c r="H8" s="22" t="n">
        <f aca="false">ENRON!AQ10</f>
        <v>-0.257747761604844</v>
      </c>
    </row>
    <row r="9" customFormat="false" ht="16.5" hidden="false" customHeight="false" outlineLevel="0" collapsed="false">
      <c r="A9" s="1" t="s">
        <v>10</v>
      </c>
      <c r="B9" s="23" t="n">
        <f aca="false">ENRON!AG25</f>
        <v>11.9890962967413</v>
      </c>
      <c r="C9" s="24"/>
      <c r="D9" s="25" t="n">
        <f aca="false">ENRON!AM25</f>
        <v>0.0778677556890925</v>
      </c>
      <c r="E9" s="26"/>
      <c r="F9" s="27" t="n">
        <f aca="false">ENRON!AO25</f>
        <v>0.116976870578061</v>
      </c>
      <c r="G9" s="27"/>
      <c r="H9" s="28" t="n">
        <f aca="false">ENRON!AQ25</f>
        <v>-0.277943763020663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37204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37197</v>
      </c>
      <c r="AZ5" s="76"/>
      <c r="BA5" s="78" t="n">
        <v>37162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f aca="false">DDE("REUTER","IDN","ENE,LAST,1")</f>
        <v>8.63</v>
      </c>
      <c r="F7" s="95"/>
      <c r="G7" s="98" t="n">
        <v>2.16</v>
      </c>
      <c r="H7" s="99" t="s">
        <v>48</v>
      </c>
      <c r="I7" s="100" t="n">
        <f aca="false">E7/G7</f>
        <v>3.99537037037037</v>
      </c>
      <c r="J7" s="95"/>
      <c r="K7" s="98" t="n">
        <v>2.14</v>
      </c>
      <c r="L7" s="101" t="s">
        <v>49</v>
      </c>
      <c r="M7" s="100" t="n">
        <f aca="false">E7/K7</f>
        <v>4.03271028037383</v>
      </c>
      <c r="N7" s="95"/>
      <c r="O7" s="98" t="n">
        <v>2.16</v>
      </c>
      <c r="P7" s="99" t="s">
        <v>48</v>
      </c>
      <c r="Q7" s="100" t="n">
        <f aca="false">M7/O7</f>
        <v>1.86699550017307</v>
      </c>
      <c r="R7" s="95"/>
      <c r="S7" s="102" t="n">
        <f aca="false">+S57</f>
        <v>1.99888888888889</v>
      </c>
      <c r="T7" s="100" t="n">
        <f aca="false">E7/S7</f>
        <v>4.31739855475264</v>
      </c>
      <c r="U7" s="103"/>
      <c r="V7" s="104" t="n">
        <f aca="false">(S7-K7)/K7</f>
        <v>-0.0659397715472483</v>
      </c>
      <c r="W7" s="105"/>
      <c r="X7" s="106" t="n">
        <f aca="false">X57</f>
        <v>1.80222222222222</v>
      </c>
      <c r="Y7" s="107"/>
      <c r="Z7" s="100" t="n">
        <f aca="false">E7/X7</f>
        <v>4.788532675709</v>
      </c>
      <c r="AA7" s="103"/>
      <c r="AB7" s="108" t="n">
        <f aca="false">(AE7-X7)/X7</f>
        <v>0.109741060419236</v>
      </c>
      <c r="AC7" s="109" t="n">
        <v>0.103</v>
      </c>
      <c r="AD7" s="103"/>
      <c r="AE7" s="106" t="n">
        <f aca="false">AE57</f>
        <v>2</v>
      </c>
      <c r="AF7" s="110"/>
      <c r="AG7" s="100" t="n">
        <f aca="false">E7/AE7</f>
        <v>4.315</v>
      </c>
      <c r="AH7" s="111"/>
      <c r="AJ7" s="112"/>
      <c r="AK7" s="113" t="n">
        <f aca="false">(X7-S7)/S7</f>
        <v>-0.0983879933296275</v>
      </c>
      <c r="AL7" s="105"/>
      <c r="AM7" s="114" t="n">
        <f aca="false">((+AX7+E7-AY7)/AY7)</f>
        <v>-0.236283185840708</v>
      </c>
      <c r="AN7" s="105"/>
      <c r="AO7" s="105" t="n">
        <f aca="false">((+AZ7+E7-BA7)/BA7)</f>
        <v>-0.683070143224385</v>
      </c>
      <c r="AP7" s="105"/>
      <c r="AQ7" s="113" t="n">
        <f aca="false">((+BB7+E7-BC7)/BC7)</f>
        <v>-0.891669172932331</v>
      </c>
      <c r="AR7" s="115"/>
      <c r="AS7" s="116" t="n">
        <f aca="false">AU7/E7</f>
        <v>0.0579374275782155</v>
      </c>
      <c r="AT7" s="117"/>
      <c r="AU7" s="118" t="n">
        <f aca="false">DDE("REUTER","IDN","ENE,DIVIDEND,1")</f>
        <v>0.5</v>
      </c>
      <c r="AV7" s="119" t="n">
        <v>37224</v>
      </c>
      <c r="AW7" s="120" t="n">
        <v>0.125</v>
      </c>
      <c r="AX7" s="121"/>
      <c r="AY7" s="122" t="n">
        <v>11.3</v>
      </c>
      <c r="AZ7" s="123"/>
      <c r="BA7" s="122" t="n">
        <v>27.23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f aca="false">DDE("REUTER","IDN",".SPX,LAST,1")</f>
        <v>1120.31</v>
      </c>
      <c r="F9" s="144"/>
      <c r="G9" s="145" t="n">
        <v>40.53</v>
      </c>
      <c r="H9" s="126"/>
      <c r="I9" s="112" t="n">
        <f aca="false">E9/G9</f>
        <v>27.6415001233654</v>
      </c>
      <c r="J9" s="53"/>
      <c r="K9" s="145" t="n">
        <v>42.08</v>
      </c>
      <c r="L9" s="53"/>
      <c r="M9" s="112" t="n">
        <f aca="false">E9/K9</f>
        <v>26.6233365019011</v>
      </c>
      <c r="N9" s="144"/>
      <c r="O9" s="145" t="n">
        <v>40.53</v>
      </c>
      <c r="P9" s="126"/>
      <c r="Q9" s="112" t="n">
        <f aca="false">M9/O9</f>
        <v>0.656879755783398</v>
      </c>
      <c r="R9" s="53"/>
      <c r="S9" s="146" t="n">
        <v>40.18</v>
      </c>
      <c r="T9" s="112" t="n">
        <f aca="false">E9/S9</f>
        <v>27.8822797411648</v>
      </c>
      <c r="U9" s="111"/>
      <c r="V9" s="147" t="n">
        <f aca="false">(S9-K9)/K9</f>
        <v>-0.0451520912547528</v>
      </c>
      <c r="W9" s="148"/>
      <c r="X9" s="146" t="n">
        <v>44.15</v>
      </c>
      <c r="Y9" s="149"/>
      <c r="Z9" s="112" t="n">
        <f aca="false">E9/X9</f>
        <v>25.3750849377123</v>
      </c>
      <c r="AA9" s="111"/>
      <c r="AB9" s="150" t="n">
        <f aca="false">(AE9-X9)/X9</f>
        <v>0.152434881087203</v>
      </c>
      <c r="AC9" s="151"/>
      <c r="AD9" s="111"/>
      <c r="AE9" s="146" t="n">
        <v>50.88</v>
      </c>
      <c r="AF9" s="149"/>
      <c r="AG9" s="112" t="n">
        <f aca="false">E9/AE9</f>
        <v>22.0186713836478</v>
      </c>
      <c r="AH9" s="111"/>
      <c r="AJ9" s="111"/>
      <c r="AK9" s="147" t="n">
        <f aca="false">(X9-S9)/S9</f>
        <v>0.0988053758088601</v>
      </c>
      <c r="AL9" s="148"/>
      <c r="AM9" s="117" t="n">
        <f aca="false">((+AX9+E9-AY9)/AY9)</f>
        <v>0.0309124356144223</v>
      </c>
      <c r="AN9" s="148"/>
      <c r="AO9" s="148" t="n">
        <f aca="false">((+AZ9+E9-BA9)/BA9)</f>
        <v>0.0778488673698771</v>
      </c>
      <c r="AP9" s="148"/>
      <c r="AQ9" s="152" t="n">
        <f aca="false">((+BB9+E9-BC9)/BC9)</f>
        <v>-0.141292756082043</v>
      </c>
      <c r="AS9" s="153" t="n">
        <v>0.0139</v>
      </c>
      <c r="AT9" s="117"/>
      <c r="AU9" s="154" t="n">
        <f aca="false">AS9*E9</f>
        <v>15.572309</v>
      </c>
      <c r="AV9" s="155"/>
      <c r="AW9" s="120"/>
      <c r="AX9" s="156" t="n">
        <v>0.498</v>
      </c>
      <c r="AY9" s="157" t="n">
        <v>1087.2</v>
      </c>
      <c r="AZ9" s="156" t="n">
        <v>1.666</v>
      </c>
      <c r="BA9" s="157" t="n">
        <v>1040.94</v>
      </c>
      <c r="BB9" s="156" t="n">
        <v>13.424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f aca="false">DDE("REUTER","IDN",".IXIC,LAST,1")</f>
        <v>1828.48</v>
      </c>
      <c r="F10" s="144"/>
      <c r="G10" s="145" t="n">
        <v>40.53</v>
      </c>
      <c r="H10" s="126"/>
      <c r="I10" s="112" t="n">
        <f aca="false">E10/G10</f>
        <v>45.1142363681224</v>
      </c>
      <c r="J10" s="53"/>
      <c r="K10" s="145" t="n">
        <v>42.08</v>
      </c>
      <c r="L10" s="53"/>
      <c r="M10" s="112" t="n">
        <f aca="false">E10/K10</f>
        <v>43.4524714828897</v>
      </c>
      <c r="N10" s="144"/>
      <c r="O10" s="145" t="n">
        <v>40.53</v>
      </c>
      <c r="P10" s="126"/>
      <c r="Q10" s="112" t="n">
        <f aca="false">M10/O10</f>
        <v>1.07210637756945</v>
      </c>
      <c r="R10" s="53"/>
      <c r="S10" s="146" t="n">
        <v>40.18</v>
      </c>
      <c r="T10" s="112" t="n">
        <f aca="false">E10/S10</f>
        <v>45.5072175211548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0.0474981812766007</v>
      </c>
      <c r="AN10" s="148"/>
      <c r="AO10" s="148" t="n">
        <f aca="false">((+AZ10+E10-BA10)/BA10)</f>
        <v>0.220309580998132</v>
      </c>
      <c r="AP10" s="148"/>
      <c r="AQ10" s="152" t="n">
        <f aca="false">((+BB10+E10-BC10)/BC10)</f>
        <v>-0.257747761604844</v>
      </c>
      <c r="AS10" s="153" t="n">
        <v>0.0031</v>
      </c>
      <c r="AT10" s="117"/>
      <c r="AU10" s="154" t="n">
        <f aca="false">AS10*E10</f>
        <v>5.668288</v>
      </c>
      <c r="AV10" s="155"/>
      <c r="AW10" s="120"/>
      <c r="AX10" s="156" t="n">
        <v>0.169</v>
      </c>
      <c r="AY10" s="157" t="n">
        <v>1745.73</v>
      </c>
      <c r="AZ10" s="156" t="n">
        <v>0.52</v>
      </c>
      <c r="BA10" s="157" t="n">
        <v>1498.8</v>
      </c>
      <c r="BB10" s="156" t="n">
        <v>5.269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f aca="false">DDE("REUTER","IDN","ILA,LAST,1")</f>
        <v>20.15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17.5217391304348</v>
      </c>
      <c r="U13" s="111"/>
      <c r="V13" s="147"/>
      <c r="W13" s="148"/>
      <c r="X13" s="159" t="n">
        <v>2.32</v>
      </c>
      <c r="Y13" s="170"/>
      <c r="Z13" s="112" t="n">
        <f aca="false">E13/X13</f>
        <v>8.68534482758621</v>
      </c>
      <c r="AA13" s="171"/>
      <c r="AB13" s="150" t="n">
        <f aca="false">(AE13-X13)/X13</f>
        <v>-0.116379310344828</v>
      </c>
      <c r="AC13" s="172" t="s">
        <v>53</v>
      </c>
      <c r="AD13" s="161"/>
      <c r="AE13" s="159" t="n">
        <v>2.05</v>
      </c>
      <c r="AF13" s="170"/>
      <c r="AG13" s="112" t="n">
        <f aca="false">E13/AE13</f>
        <v>9.82926829268293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0.133295838020247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17.78</v>
      </c>
      <c r="AZ13" s="142"/>
      <c r="BA13" s="178" t="n">
        <v>21.8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f aca="false">DDE("REUTER","IDN","AES,LAST,1")</f>
        <v>13.87</v>
      </c>
      <c r="F14" s="47"/>
      <c r="G14" s="145" t="n">
        <v>4.72</v>
      </c>
      <c r="H14" s="169" t="s">
        <v>48</v>
      </c>
      <c r="I14" s="112" t="n">
        <f aca="false">E14/G14</f>
        <v>2.9385593220339</v>
      </c>
      <c r="J14" s="47"/>
      <c r="K14" s="145" t="n">
        <v>4.94</v>
      </c>
      <c r="L14" s="53"/>
      <c r="M14" s="112" t="n">
        <f aca="false">E14/K14</f>
        <v>2.80769230769231</v>
      </c>
      <c r="N14" s="47"/>
      <c r="O14" s="145" t="n">
        <v>4.72</v>
      </c>
      <c r="P14" s="169" t="s">
        <v>48</v>
      </c>
      <c r="Q14" s="112" t="n">
        <f aca="false">M14/O14</f>
        <v>0.594850065189048</v>
      </c>
      <c r="R14" s="47"/>
      <c r="S14" s="146" t="n">
        <v>3.43</v>
      </c>
      <c r="T14" s="112" t="n">
        <f aca="false">E14/S14</f>
        <v>4.04373177842566</v>
      </c>
      <c r="U14" s="111"/>
      <c r="V14" s="147" t="n">
        <f aca="false">(S14-K14)/K14</f>
        <v>-0.305668016194332</v>
      </c>
      <c r="W14" s="148"/>
      <c r="X14" s="146" t="n">
        <v>1.29</v>
      </c>
      <c r="Y14" s="149"/>
      <c r="Z14" s="112" t="n">
        <f aca="false">E14/X14</f>
        <v>10.7519379844961</v>
      </c>
      <c r="AA14" s="111"/>
      <c r="AB14" s="150" t="n">
        <f aca="false">(AE14-X14)/X14</f>
        <v>0.217054263565892</v>
      </c>
      <c r="AC14" s="151" t="n">
        <v>0.106</v>
      </c>
      <c r="AD14" s="111"/>
      <c r="AE14" s="146" t="n">
        <v>1.57</v>
      </c>
      <c r="AF14" s="149"/>
      <c r="AG14" s="112" t="n">
        <f aca="false">E14/AE14</f>
        <v>8.8343949044586</v>
      </c>
      <c r="AH14" s="111"/>
      <c r="AJ14" s="111"/>
      <c r="AK14" s="147" t="n">
        <f aca="false">(X14-S14)/S14</f>
        <v>-0.623906705539359</v>
      </c>
      <c r="AL14" s="148"/>
      <c r="AM14" s="117" t="n">
        <f aca="false">((+AX14+E14-AY14)/AY14)</f>
        <v>0.0243722304283604</v>
      </c>
      <c r="AN14" s="148"/>
      <c r="AO14" s="148" t="n">
        <f aca="false">((+AZ14+E14-BA14)/BA14)</f>
        <v>0.0819032761310452</v>
      </c>
      <c r="AP14" s="148"/>
      <c r="AQ14" s="152" t="n">
        <f aca="false">((+BB14+E14-BC14)/BC14)</f>
        <v>-0.749525959367946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13.54</v>
      </c>
      <c r="AZ14" s="142"/>
      <c r="BA14" s="158" t="n">
        <v>12.82</v>
      </c>
      <c r="BB14" s="142" t="n">
        <v>0</v>
      </c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f aca="false">DDE("REUTER","IDN","CPN,LAST,1")</f>
        <v>25.98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2.04</v>
      </c>
      <c r="Y15" s="149"/>
      <c r="Z15" s="112" t="n">
        <f aca="false">E15/X15</f>
        <v>12.7352941176471</v>
      </c>
      <c r="AA15" s="111"/>
      <c r="AB15" s="150" t="n">
        <f aca="false">(AE15-X15)/X15</f>
        <v>0.235294117647059</v>
      </c>
      <c r="AC15" s="151" t="n">
        <v>0.248</v>
      </c>
      <c r="AD15" s="111"/>
      <c r="AE15" s="146" t="n">
        <v>2.52</v>
      </c>
      <c r="AF15" s="149"/>
      <c r="AG15" s="112" t="n">
        <f aca="false">E15/AE15</f>
        <v>10.3095238095238</v>
      </c>
      <c r="AH15" s="111"/>
      <c r="AJ15" s="111"/>
      <c r="AK15" s="147"/>
      <c r="AL15" s="148"/>
      <c r="AM15" s="117" t="n">
        <f aca="false">((+AX15+E15-AY15)/AY15)</f>
        <v>0.103653355989805</v>
      </c>
      <c r="AN15" s="148"/>
      <c r="AO15" s="148" t="n">
        <f aca="false">((+AZ15+E15-BA15)/BA15)</f>
        <v>0.138974134151688</v>
      </c>
      <c r="AP15" s="148"/>
      <c r="AQ15" s="152" t="n">
        <f aca="false">((+BB15+E15-BC15)/BC15)</f>
        <v>-0.423435419440746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23.54</v>
      </c>
      <c r="AZ15" s="142"/>
      <c r="BA15" s="158" t="n">
        <v>22.81</v>
      </c>
      <c r="BB15" s="142" t="n">
        <v>0</v>
      </c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f aca="false">DDE("REUTER","IDN","DUK,LAST,1")</f>
        <v>39.66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13.4440677966102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11.7337278106509</v>
      </c>
      <c r="U16" s="111"/>
      <c r="V16" s="147" t="n">
        <f aca="false">(S16-K16)/K16</f>
        <v>0.145762711864407</v>
      </c>
      <c r="W16" s="148"/>
      <c r="X16" s="146" t="n">
        <v>2.74</v>
      </c>
      <c r="Y16" s="149"/>
      <c r="Z16" s="112" t="n">
        <f aca="false">E16/X16</f>
        <v>14.4744525547445</v>
      </c>
      <c r="AA16" s="111"/>
      <c r="AB16" s="150" t="n">
        <f aca="false">(AE16-X16)/X16</f>
        <v>0.0401459854014598</v>
      </c>
      <c r="AC16" s="151" t="n">
        <v>0.185</v>
      </c>
      <c r="AD16" s="111"/>
      <c r="AE16" s="146" t="n">
        <v>2.85</v>
      </c>
      <c r="AF16" s="149"/>
      <c r="AG16" s="112" t="n">
        <f aca="false">E16/AE16</f>
        <v>13.9157894736842</v>
      </c>
      <c r="AH16" s="111"/>
      <c r="AJ16" s="111"/>
      <c r="AK16" s="147" t="n">
        <f aca="false">(X16-S16)/S16</f>
        <v>-0.189349112426035</v>
      </c>
      <c r="AL16" s="148"/>
      <c r="AM16" s="117" t="n">
        <f aca="false">((+AX16+E16-AY16)/AY16)</f>
        <v>0.0587293112653496</v>
      </c>
      <c r="AN16" s="148"/>
      <c r="AO16" s="148" t="n">
        <f aca="false">((+AZ16+E16-BA16)/BA16)</f>
        <v>0.0478203434610303</v>
      </c>
      <c r="AP16" s="148"/>
      <c r="AQ16" s="152" t="n">
        <f aca="false">((+BB16+E16-BC16)/BC16)</f>
        <v>-0.0500938526513374</v>
      </c>
      <c r="AS16" s="175" t="n">
        <f aca="false">AU16/E16</f>
        <v>0.0277357539082199</v>
      </c>
      <c r="AT16" s="176"/>
      <c r="AU16" s="118" t="n">
        <f aca="false">DDE("REUTER","IDN","DUK,DIVIDEND,1")</f>
        <v>1.1</v>
      </c>
      <c r="AV16" s="181" t="n">
        <v>37209</v>
      </c>
      <c r="AW16" s="120" t="n">
        <v>0.275</v>
      </c>
      <c r="AX16" s="182"/>
      <c r="AY16" s="158" t="n">
        <v>37.46</v>
      </c>
      <c r="AZ16" s="182"/>
      <c r="BA16" s="158" t="n">
        <v>37.85</v>
      </c>
      <c r="BB16" s="182" t="n">
        <f aca="false">0.275*3</f>
        <v>0.825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f aca="false">DDE("REUTER","IDN","DYN,LAST,1")</f>
        <v>38.76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55.3714285714286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66.8275862068966</v>
      </c>
      <c r="U17" s="111"/>
      <c r="V17" s="147" t="n">
        <f aca="false">(S17-K17)/K17</f>
        <v>-0.171428571428571</v>
      </c>
      <c r="W17" s="148"/>
      <c r="X17" s="146" t="n">
        <v>2.1</v>
      </c>
      <c r="Y17" s="149"/>
      <c r="Z17" s="112" t="n">
        <f aca="false">E17/X17</f>
        <v>18.4571428571429</v>
      </c>
      <c r="AA17" s="111"/>
      <c r="AB17" s="150" t="n">
        <f aca="false">(AE17-X17)/X17</f>
        <v>0.223809523809524</v>
      </c>
      <c r="AC17" s="151" t="n">
        <v>0.182</v>
      </c>
      <c r="AD17" s="111"/>
      <c r="AE17" s="146" t="n">
        <v>2.57</v>
      </c>
      <c r="AF17" s="183"/>
      <c r="AG17" s="112" t="n">
        <f aca="false">E17/AE17</f>
        <v>15.0817120622568</v>
      </c>
      <c r="AH17" s="111"/>
      <c r="AJ17" s="111"/>
      <c r="AK17" s="147" t="n">
        <f aca="false">(X17-S17)/S17</f>
        <v>2.62068965517241</v>
      </c>
      <c r="AL17" s="148"/>
      <c r="AM17" s="117" t="n">
        <f aca="false">((+AX17+E17-AY17)/AY17)</f>
        <v>0.158744394618834</v>
      </c>
      <c r="AN17" s="148"/>
      <c r="AO17" s="148" t="n">
        <f aca="false">((+AZ17+E17-BA17)/BA17)</f>
        <v>0.118614718614719</v>
      </c>
      <c r="AP17" s="148"/>
      <c r="AQ17" s="152" t="n">
        <f aca="false">((+BB17+E17-BC17)/BC17)</f>
        <v>-0.304615384615385</v>
      </c>
      <c r="AS17" s="175" t="n">
        <f aca="false">AU17/E17</f>
        <v>0.00773993808049536</v>
      </c>
      <c r="AT17" s="176"/>
      <c r="AU17" s="118" t="n">
        <f aca="false">DDE("REUTER","IDN","DYN,DIVIDEND,1")</f>
        <v>0.3</v>
      </c>
      <c r="AV17" s="181" t="n">
        <v>37132</v>
      </c>
      <c r="AW17" s="120" t="n">
        <v>0.075</v>
      </c>
      <c r="AX17" s="182"/>
      <c r="AY17" s="158" t="n">
        <v>33.45</v>
      </c>
      <c r="AZ17" s="182"/>
      <c r="BA17" s="158" t="n">
        <v>34.65</v>
      </c>
      <c r="BB17" s="182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f aca="false">DDE("REUTER","IDN","EPG,LAST,1")</f>
        <v>49.53</v>
      </c>
      <c r="F18" s="47"/>
      <c r="G18" s="145" t="n">
        <v>2.85</v>
      </c>
      <c r="H18" s="169" t="s">
        <v>48</v>
      </c>
      <c r="I18" s="112" t="n">
        <f aca="false">E18/G18</f>
        <v>17.3789473684211</v>
      </c>
      <c r="J18" s="47"/>
      <c r="K18" s="145" t="n">
        <v>3.18</v>
      </c>
      <c r="L18" s="53"/>
      <c r="M18" s="112" t="n">
        <f aca="false">E18/K18</f>
        <v>15.5754716981132</v>
      </c>
      <c r="N18" s="47"/>
      <c r="O18" s="145" t="n">
        <v>2.85</v>
      </c>
      <c r="P18" s="169" t="s">
        <v>48</v>
      </c>
      <c r="Q18" s="112" t="n">
        <f aca="false">M18/O18</f>
        <v>5.46507778881165</v>
      </c>
      <c r="R18" s="47"/>
      <c r="S18" s="146" t="n">
        <v>1.83</v>
      </c>
      <c r="T18" s="112" t="n">
        <f aca="false">E18/S18</f>
        <v>27.0655737704918</v>
      </c>
      <c r="U18" s="111"/>
      <c r="V18" s="147" t="n">
        <f aca="false">(S18-K18)/K18</f>
        <v>-0.424528301886792</v>
      </c>
      <c r="W18" s="148"/>
      <c r="X18" s="146" t="n">
        <v>3.33</v>
      </c>
      <c r="Y18" s="149"/>
      <c r="Z18" s="112" t="n">
        <f aca="false">E18/X18</f>
        <v>14.8738738738739</v>
      </c>
      <c r="AA18" s="111"/>
      <c r="AB18" s="150" t="n">
        <f aca="false">(AE18-X18)/X18</f>
        <v>0.102102102102102</v>
      </c>
      <c r="AC18" s="151" t="n">
        <v>-0.041</v>
      </c>
      <c r="AD18" s="111"/>
      <c r="AE18" s="146" t="n">
        <v>3.67</v>
      </c>
      <c r="AF18" s="149"/>
      <c r="AG18" s="112" t="n">
        <f aca="false">E18/AE18</f>
        <v>13.4959128065395</v>
      </c>
      <c r="AH18" s="111"/>
      <c r="AJ18" s="111"/>
      <c r="AK18" s="147" t="n">
        <f aca="false">(X18-S18)/S18</f>
        <v>0.819672131147541</v>
      </c>
      <c r="AL18" s="148"/>
      <c r="AM18" s="117" t="n">
        <f aca="false">((+AX18+E18-AY18)/AY18)</f>
        <v>0.0436156763590392</v>
      </c>
      <c r="AN18" s="148"/>
      <c r="AO18" s="148" t="n">
        <f aca="false">((+AZ18+E18-BA18)/BA18)</f>
        <v>0.192057761732852</v>
      </c>
      <c r="AP18" s="148"/>
      <c r="AQ18" s="152" t="n">
        <f aca="false">((+BB18+E18-BC18)/BC18)</f>
        <v>-0.299581151832461</v>
      </c>
      <c r="AS18" s="175" t="n">
        <f aca="false">AU18/E18</f>
        <v>0.0171613163739148</v>
      </c>
      <c r="AT18" s="176"/>
      <c r="AU18" s="118" t="n">
        <f aca="false">DDE("REUTER","IDN","EPG,DIVIDEND,1")</f>
        <v>0.85</v>
      </c>
      <c r="AV18" s="181" t="n">
        <v>37230</v>
      </c>
      <c r="AW18" s="120" t="n">
        <v>0.2125</v>
      </c>
      <c r="AX18" s="182"/>
      <c r="AY18" s="158" t="n">
        <v>47.46</v>
      </c>
      <c r="AZ18" s="182"/>
      <c r="BA18" s="158" t="n">
        <v>41.55</v>
      </c>
      <c r="BB18" s="182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f aca="false">DDE("REUTER","IDN","KMI,LAST,1")</f>
        <v>50.51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20.7860082304527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43.1709401709402</v>
      </c>
      <c r="U19" s="111"/>
      <c r="V19" s="147"/>
      <c r="W19" s="148"/>
      <c r="X19" s="146" t="n">
        <v>1.9</v>
      </c>
      <c r="Y19" s="149"/>
      <c r="Z19" s="112" t="n">
        <f aca="false">E19/X19</f>
        <v>26.5842105263158</v>
      </c>
      <c r="AA19" s="111"/>
      <c r="AB19" s="150" t="n">
        <f aca="false">(AE19-X19)/X19</f>
        <v>0.305263157894737</v>
      </c>
      <c r="AC19" s="151" t="n">
        <v>0.12</v>
      </c>
      <c r="AD19" s="111"/>
      <c r="AE19" s="146" t="n">
        <v>2.48</v>
      </c>
      <c r="AF19" s="149"/>
      <c r="AG19" s="112" t="n">
        <f aca="false">E19/AE19</f>
        <v>20.366935483871</v>
      </c>
      <c r="AH19" s="111"/>
      <c r="AJ19" s="111"/>
      <c r="AK19" s="147" t="n">
        <f aca="false">(X19-S19)/S19</f>
        <v>0.623931623931624</v>
      </c>
      <c r="AL19" s="148"/>
      <c r="AM19" s="117" t="n">
        <f aca="false">((+AX19+E19-AY19)/AY19)</f>
        <v>0.0393004115226337</v>
      </c>
      <c r="AN19" s="148"/>
      <c r="AO19" s="148" t="n">
        <f aca="false">((+AZ19+E19-BA19)/BA19)</f>
        <v>0.0365779313147734</v>
      </c>
      <c r="AP19" s="148"/>
      <c r="AQ19" s="152" t="n">
        <f aca="false">((+BB19+E19-BC19)/BC19)</f>
        <v>-0.028311377245509</v>
      </c>
      <c r="AS19" s="175" t="n">
        <f aca="false">AU19/E19</f>
        <v>0.00395961195802811</v>
      </c>
      <c r="AT19" s="176"/>
      <c r="AU19" s="118" t="n">
        <f aca="false">DDE("REUTER","IDN","KMI,DIVIDEND,1")</f>
        <v>0.2</v>
      </c>
      <c r="AV19" s="177" t="n">
        <v>37193</v>
      </c>
      <c r="AW19" s="120" t="n">
        <v>0.05</v>
      </c>
      <c r="AX19" s="182"/>
      <c r="AY19" s="158" t="n">
        <v>48.6</v>
      </c>
      <c r="AZ19" s="182" t="n">
        <v>0.5</v>
      </c>
      <c r="BA19" s="158" t="n">
        <v>49.21</v>
      </c>
      <c r="BB19" s="182" t="n">
        <f aca="false">0.05*4</f>
        <v>0.2</v>
      </c>
      <c r="BC19" s="158" t="n">
        <v>52.1875</v>
      </c>
    </row>
    <row r="20" customFormat="false" ht="15" hidden="false" customHeight="false" outlineLevel="0" collapsed="false">
      <c r="A20" s="184" t="s">
        <v>73</v>
      </c>
      <c r="B20" s="35"/>
      <c r="C20" s="84" t="s">
        <v>74</v>
      </c>
      <c r="D20" s="47"/>
      <c r="E20" s="162" t="n">
        <f aca="false">DDE("REUTER","IDN","MIR,LAST,1")</f>
        <v>26.3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1.97</v>
      </c>
      <c r="Y20" s="149"/>
      <c r="Z20" s="112" t="n">
        <f aca="false">E20/X20</f>
        <v>13.3502538071066</v>
      </c>
      <c r="AA20" s="111"/>
      <c r="AB20" s="150" t="n">
        <f aca="false">(AE20-X20)/X20</f>
        <v>0.314720812182741</v>
      </c>
      <c r="AC20" s="151" t="n">
        <v>0.123</v>
      </c>
      <c r="AD20" s="111"/>
      <c r="AE20" s="146" t="n">
        <v>2.59</v>
      </c>
      <c r="AF20" s="149"/>
      <c r="AG20" s="112" t="n">
        <f aca="false">E20/AE20</f>
        <v>10.1544401544402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0.128755364806867</v>
      </c>
      <c r="AN20" s="148"/>
      <c r="AO20" s="148" t="n">
        <f aca="false">((+AZ20+E20-BA20)/BA20)</f>
        <v>0.200913242009133</v>
      </c>
      <c r="AP20" s="148"/>
      <c r="AQ20" s="152" t="n">
        <f aca="false">((+BB20+E20-BC20)/BC20)</f>
        <v>-0.0710816777041942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23.3</v>
      </c>
      <c r="AZ20" s="142"/>
      <c r="BA20" s="158" t="n">
        <v>21.9</v>
      </c>
      <c r="BB20" s="142" t="n">
        <v>0</v>
      </c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f aca="false">DDE("REUTER","IDN","NRG,LAST,1")</f>
        <v>18.55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5"/>
      <c r="W21" s="129"/>
      <c r="X21" s="146" t="n">
        <v>1.39</v>
      </c>
      <c r="Y21" s="149"/>
      <c r="Z21" s="112" t="n">
        <f aca="false">E21/X21</f>
        <v>13.3453237410072</v>
      </c>
      <c r="AA21" s="111"/>
      <c r="AB21" s="150" t="n">
        <f aca="false">(AE21-X21)/X21</f>
        <v>0.215827338129496</v>
      </c>
      <c r="AC21" s="151" t="n">
        <v>0.126</v>
      </c>
      <c r="AD21" s="111"/>
      <c r="AE21" s="146" t="n">
        <v>1.69</v>
      </c>
      <c r="AF21" s="149"/>
      <c r="AG21" s="112" t="n">
        <f aca="false">E21/AE21</f>
        <v>10.9763313609467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0.0545764638999432</v>
      </c>
      <c r="AN21" s="148"/>
      <c r="AO21" s="148" t="n">
        <f aca="false">((+AZ21+E21-BA21)/BA21)</f>
        <v>0.144355336212215</v>
      </c>
      <c r="AP21" s="148"/>
      <c r="AQ21" s="152" t="n">
        <f aca="false">((+BB21+E21-BC21)/BC21)</f>
        <v>-0.333033707865169</v>
      </c>
      <c r="AS21" s="175" t="n">
        <f aca="false">AU21/E21</f>
        <v>0</v>
      </c>
      <c r="AT21" s="176"/>
      <c r="AU21" s="118" t="n">
        <f aca="false">DDE("REUTER","IDN","NRG,DIVIDEND,1")</f>
        <v>0</v>
      </c>
      <c r="AV21" s="177" t="s">
        <v>58</v>
      </c>
      <c r="AW21" s="120" t="n">
        <v>0</v>
      </c>
      <c r="AX21" s="142"/>
      <c r="AY21" s="158" t="n">
        <v>17.59</v>
      </c>
      <c r="AZ21" s="142"/>
      <c r="BA21" s="158" t="n">
        <v>16.21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f aca="false">DDE("REUTER","IDN","RRI,LAST,1")</f>
        <v>16.48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14.3304347826087</v>
      </c>
      <c r="U22" s="111"/>
      <c r="V22" s="147"/>
      <c r="W22" s="148"/>
      <c r="X22" s="159" t="n">
        <v>1.68</v>
      </c>
      <c r="Y22" s="170"/>
      <c r="Z22" s="112" t="n">
        <f aca="false">E22/X22</f>
        <v>9.80952380952381</v>
      </c>
      <c r="AA22" s="171"/>
      <c r="AB22" s="150" t="n">
        <f aca="false">(AE22-X22)/X22</f>
        <v>0.226190476190476</v>
      </c>
      <c r="AC22" s="172" t="s">
        <v>53</v>
      </c>
      <c r="AD22" s="161"/>
      <c r="AE22" s="159" t="n">
        <v>2.06</v>
      </c>
      <c r="AF22" s="170"/>
      <c r="AG22" s="112" t="n">
        <f aca="false">E22/AE22</f>
        <v>8</v>
      </c>
      <c r="AH22" s="111"/>
      <c r="AJ22" s="111"/>
      <c r="AK22" s="147" t="n">
        <f aca="false">(X22-S22)/S22</f>
        <v>0.460869565217391</v>
      </c>
      <c r="AL22" s="148"/>
      <c r="AM22" s="117" t="n">
        <f aca="false">((+AX22+E22-AY22)/AY22)</f>
        <v>0.0764206401045069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15.31</v>
      </c>
      <c r="AZ22" s="142"/>
      <c r="BA22" s="178" t="n">
        <v>16.2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f aca="false">DDE("REUTER","IDN","WMB,LAST,1")</f>
        <v>29.8</v>
      </c>
      <c r="F23" s="47"/>
      <c r="G23" s="145" t="n">
        <v>2.08</v>
      </c>
      <c r="H23" s="169" t="s">
        <v>48</v>
      </c>
      <c r="I23" s="112" t="n">
        <f aca="false">E23/G23</f>
        <v>14.3269230769231</v>
      </c>
      <c r="J23" s="47"/>
      <c r="K23" s="145" t="n">
        <v>1.04</v>
      </c>
      <c r="L23" s="53"/>
      <c r="M23" s="112" t="n">
        <f aca="false">E23/K23</f>
        <v>28.6538461538462</v>
      </c>
      <c r="N23" s="47"/>
      <c r="O23" s="145" t="n">
        <v>2.08</v>
      </c>
      <c r="P23" s="169" t="s">
        <v>48</v>
      </c>
      <c r="Q23" s="112" t="n">
        <f aca="false">M23/O23</f>
        <v>13.7758875739645</v>
      </c>
      <c r="R23" s="47"/>
      <c r="S23" s="146" t="n">
        <v>0.82</v>
      </c>
      <c r="T23" s="112" t="n">
        <f aca="false">E23/S23</f>
        <v>36.3414634146342</v>
      </c>
      <c r="U23" s="111"/>
      <c r="V23" s="147" t="n">
        <f aca="false">(S23-K23)/K23</f>
        <v>-0.211538461538462</v>
      </c>
      <c r="W23" s="148"/>
      <c r="X23" s="146" t="n">
        <v>2.44</v>
      </c>
      <c r="Y23" s="149"/>
      <c r="Z23" s="112" t="n">
        <f aca="false">E23/X23</f>
        <v>12.2131147540984</v>
      </c>
      <c r="AA23" s="111"/>
      <c r="AB23" s="150" t="n">
        <f aca="false">(AE23-X23)/X23</f>
        <v>0.118852459016393</v>
      </c>
      <c r="AC23" s="151" t="n">
        <v>0.182</v>
      </c>
      <c r="AD23" s="111"/>
      <c r="AE23" s="146" t="n">
        <v>2.73</v>
      </c>
      <c r="AF23" s="149"/>
      <c r="AG23" s="112" t="n">
        <f aca="false">E23/AE23</f>
        <v>10.9157509157509</v>
      </c>
      <c r="AH23" s="111"/>
      <c r="AJ23" s="111"/>
      <c r="AK23" s="147" t="n">
        <f aca="false">(X23-S23)/S23</f>
        <v>1.97560975609756</v>
      </c>
      <c r="AL23" s="148"/>
      <c r="AM23" s="117" t="n">
        <f aca="false">((+AX23+E23-AY23)/AY23)</f>
        <v>0.0350816255644322</v>
      </c>
      <c r="AN23" s="148"/>
      <c r="AO23" s="148" t="n">
        <f aca="false">((+AZ23+E23-BA23)/BA23)</f>
        <v>0.0915750915750916</v>
      </c>
      <c r="AP23" s="148"/>
      <c r="AQ23" s="152" t="n">
        <f aca="false">((+BB23+E23-BC23)/BC23)</f>
        <v>-0.241815336463224</v>
      </c>
      <c r="AS23" s="175" t="n">
        <f aca="false">AU23/E23</f>
        <v>0.0241610738255034</v>
      </c>
      <c r="AT23" s="176"/>
      <c r="AU23" s="118" t="n">
        <f aca="false">DDE("REUTER","IDN","WMB,DIVIDEND,1")</f>
        <v>0.72</v>
      </c>
      <c r="AV23" s="181" t="n">
        <v>37125</v>
      </c>
      <c r="AW23" s="120" t="n">
        <v>0.18</v>
      </c>
      <c r="AX23" s="182"/>
      <c r="AY23" s="158" t="n">
        <v>28.79</v>
      </c>
      <c r="AZ23" s="182"/>
      <c r="BA23" s="158" t="n">
        <v>27.3</v>
      </c>
      <c r="BB23" s="182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6"/>
      <c r="H24" s="187"/>
      <c r="I24" s="163"/>
      <c r="J24" s="47"/>
      <c r="K24" s="186"/>
      <c r="L24" s="40"/>
      <c r="M24" s="163"/>
      <c r="N24" s="38"/>
      <c r="O24" s="186"/>
      <c r="P24" s="187"/>
      <c r="Q24" s="163"/>
      <c r="R24" s="47"/>
      <c r="S24" s="186"/>
      <c r="T24" s="163"/>
      <c r="U24" s="40"/>
      <c r="V24" s="147"/>
      <c r="W24" s="148"/>
      <c r="X24" s="186"/>
      <c r="Y24" s="40"/>
      <c r="Z24" s="163"/>
      <c r="AA24" s="40"/>
      <c r="AB24" s="164"/>
      <c r="AC24" s="165" t="s">
        <v>81</v>
      </c>
      <c r="AD24" s="40"/>
      <c r="AE24" s="186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8"/>
      <c r="AV24" s="189"/>
      <c r="AW24" s="190"/>
      <c r="AX24" s="191"/>
      <c r="AY24" s="192"/>
      <c r="AZ24" s="142"/>
      <c r="BA24" s="193"/>
      <c r="BB24" s="194"/>
      <c r="BC24" s="193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5"/>
      <c r="H25" s="196"/>
      <c r="I25" s="197" t="n">
        <f aca="false">AVERAGE(I14:I23)</f>
        <v>11.5481432557927</v>
      </c>
      <c r="J25" s="53"/>
      <c r="K25" s="195"/>
      <c r="L25" s="196"/>
      <c r="M25" s="197" t="n">
        <f aca="false">AVERAGE(M14:M23)</f>
        <v>22.7730857930239</v>
      </c>
      <c r="N25" s="47"/>
      <c r="O25" s="195"/>
      <c r="P25" s="196"/>
      <c r="Q25" s="197" t="n">
        <f aca="false">AVERAGE(Q14:Q23)</f>
        <v>6.6119384759884</v>
      </c>
      <c r="R25" s="53"/>
      <c r="S25" s="195"/>
      <c r="T25" s="197" t="n">
        <f aca="false">AVERAGE(T14:T23)</f>
        <v>29.0733511335211</v>
      </c>
      <c r="U25" s="111"/>
      <c r="V25" s="198" t="n">
        <f aca="false">AVERAGE(V14:V23)</f>
        <v>-0.19348012783675</v>
      </c>
      <c r="W25" s="148"/>
      <c r="X25" s="199"/>
      <c r="Y25" s="200"/>
      <c r="Z25" s="197" t="n">
        <f aca="false">AVERAGE(Z13:Z23)</f>
        <v>14.1164066230493</v>
      </c>
      <c r="AA25" s="111"/>
      <c r="AB25" s="201"/>
      <c r="AC25" s="197"/>
      <c r="AD25" s="111"/>
      <c r="AE25" s="202"/>
      <c r="AF25" s="203"/>
      <c r="AG25" s="197" t="n">
        <f aca="false">AVERAGE(AG13:AG23)</f>
        <v>11.9890962967413</v>
      </c>
      <c r="AH25" s="111"/>
      <c r="AJ25" s="111"/>
      <c r="AK25" s="198" t="e">
        <f aca="false">AVERAGE(AK14:AK23)</f>
        <v>#DIV/0!</v>
      </c>
      <c r="AL25" s="148"/>
      <c r="AM25" s="204" t="n">
        <f aca="false">AVERAGE(AM13:AM23)</f>
        <v>0.0778677556890925</v>
      </c>
      <c r="AN25" s="205"/>
      <c r="AO25" s="206" t="n">
        <f aca="false">AVERAGE(AO13:AO23)</f>
        <v>0.116976870578061</v>
      </c>
      <c r="AP25" s="205"/>
      <c r="AQ25" s="207" t="n">
        <f aca="false">AVERAGE(AQ13:AQ23)</f>
        <v>-0.277943763020663</v>
      </c>
      <c r="AS25" s="198" t="n">
        <f aca="false">AVERAGE(AS13:AS23)</f>
        <v>0.00734160855874195</v>
      </c>
      <c r="AT25" s="117"/>
      <c r="AU25" s="208"/>
      <c r="AV25" s="209"/>
      <c r="AW25" s="210"/>
      <c r="AX25" s="211"/>
      <c r="AY25" s="210"/>
      <c r="AZ25" s="212"/>
      <c r="BA25" s="213"/>
      <c r="BB25" s="212"/>
      <c r="BC25" s="213"/>
    </row>
    <row r="26" customFormat="false" ht="15" hidden="false" customHeight="false" outlineLevel="0" collapsed="false">
      <c r="A26" s="214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5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5"/>
      <c r="AH26" s="215"/>
      <c r="AI26" s="215"/>
      <c r="AJ26" s="47"/>
      <c r="AK26" s="185"/>
      <c r="AL26" s="129"/>
      <c r="AM26" s="129"/>
      <c r="AN26" s="129"/>
      <c r="AO26" s="129"/>
      <c r="AP26" s="129"/>
      <c r="AQ26" s="129"/>
      <c r="AS26" s="129"/>
      <c r="AT26" s="33"/>
      <c r="AU26" s="216"/>
      <c r="AV26" s="217"/>
      <c r="AX26" s="33"/>
    </row>
    <row r="27" customFormat="false" ht="9" hidden="false" customHeight="true" outlineLevel="0" collapsed="false">
      <c r="A27" s="214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5"/>
      <c r="W27" s="129"/>
      <c r="Y27" s="47"/>
      <c r="Z27" s="47"/>
      <c r="AA27" s="47"/>
      <c r="AB27" s="47"/>
      <c r="AC27" s="47"/>
      <c r="AD27" s="47"/>
      <c r="AF27" s="47"/>
      <c r="AG27" s="215"/>
      <c r="AH27" s="215"/>
      <c r="AI27" s="215"/>
      <c r="AJ27" s="47"/>
      <c r="AK27" s="185"/>
      <c r="AL27" s="129"/>
      <c r="AM27" s="129"/>
      <c r="AN27" s="129"/>
      <c r="AO27" s="129"/>
      <c r="AP27" s="129"/>
      <c r="AQ27" s="185"/>
      <c r="AU27" s="216"/>
      <c r="AV27" s="217"/>
      <c r="AX27" s="33"/>
    </row>
    <row r="28" customFormat="false" ht="9.75" hidden="false" customHeight="true" outlineLevel="0" collapsed="false">
      <c r="A28" s="218"/>
      <c r="B28" s="34"/>
      <c r="C28" s="35"/>
      <c r="D28" s="34"/>
      <c r="E28" s="34"/>
      <c r="F28" s="34"/>
      <c r="G28" s="219"/>
      <c r="H28" s="219"/>
      <c r="I28" s="219"/>
      <c r="J28" s="219"/>
      <c r="K28" s="219"/>
      <c r="L28" s="219"/>
      <c r="M28" s="219"/>
      <c r="N28" s="34"/>
      <c r="O28" s="219"/>
      <c r="P28" s="219"/>
      <c r="Q28" s="219"/>
      <c r="R28" s="34"/>
      <c r="S28" s="34"/>
      <c r="T28" s="34"/>
      <c r="U28" s="34"/>
      <c r="V28" s="34"/>
      <c r="W28" s="34"/>
      <c r="X28" s="220" t="s">
        <v>83</v>
      </c>
      <c r="Y28" s="221"/>
      <c r="Z28" s="221"/>
      <c r="AA28" s="221"/>
      <c r="AB28" s="221"/>
      <c r="AC28" s="221"/>
      <c r="AD28" s="221"/>
      <c r="AE28" s="222" t="s">
        <v>83</v>
      </c>
      <c r="AF28" s="47"/>
      <c r="AG28" s="215"/>
      <c r="AH28" s="215"/>
      <c r="AI28" s="215"/>
      <c r="AJ28" s="47"/>
      <c r="AK28" s="185"/>
      <c r="AL28" s="129"/>
      <c r="AM28" s="129"/>
      <c r="AN28" s="129"/>
      <c r="AO28" s="129"/>
      <c r="AP28" s="129"/>
      <c r="AQ28" s="185"/>
      <c r="AU28" s="216"/>
      <c r="AV28" s="217"/>
      <c r="AX28" s="33"/>
    </row>
    <row r="29" customFormat="false" ht="12.75" hidden="false" customHeight="true" outlineLevel="0" collapsed="false">
      <c r="A29" s="223" t="s">
        <v>84</v>
      </c>
      <c r="B29" s="34"/>
      <c r="C29" s="35"/>
      <c r="D29" s="34"/>
      <c r="E29" s="34"/>
      <c r="F29" s="34"/>
      <c r="G29" s="219"/>
      <c r="H29" s="219"/>
      <c r="I29" s="219"/>
      <c r="J29" s="219"/>
      <c r="K29" s="219"/>
      <c r="L29" s="219"/>
      <c r="M29" s="219"/>
      <c r="N29" s="34"/>
      <c r="O29" s="219"/>
      <c r="P29" s="219"/>
      <c r="Q29" s="219"/>
      <c r="R29" s="219"/>
      <c r="S29" s="219"/>
      <c r="T29" s="219"/>
      <c r="U29" s="224"/>
      <c r="V29" s="225"/>
      <c r="W29" s="226"/>
      <c r="X29" s="227" t="s">
        <v>85</v>
      </c>
      <c r="Y29" s="228"/>
      <c r="Z29" s="229"/>
      <c r="AA29" s="229"/>
      <c r="AB29" s="229"/>
      <c r="AC29" s="229"/>
      <c r="AD29" s="229"/>
      <c r="AE29" s="227" t="s">
        <v>86</v>
      </c>
      <c r="AF29" s="47"/>
      <c r="AG29" s="215"/>
      <c r="AH29" s="215"/>
      <c r="AI29" s="215"/>
      <c r="AJ29" s="47"/>
      <c r="AK29" s="185"/>
      <c r="AL29" s="129"/>
      <c r="AM29" s="129"/>
      <c r="AN29" s="129"/>
      <c r="AO29" s="129"/>
      <c r="AP29" s="129"/>
      <c r="AQ29" s="185"/>
      <c r="AU29" s="216"/>
      <c r="AV29" s="217"/>
      <c r="AX29" s="33"/>
    </row>
    <row r="30" customFormat="false" ht="15" hidden="false" customHeight="false" outlineLevel="0" collapsed="false">
      <c r="A30" s="230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5"/>
      <c r="W30" s="129"/>
      <c r="X30" s="231" t="n">
        <f aca="false">AVERAGE(X37:X55)</f>
        <v>1.80222222222222</v>
      </c>
      <c r="Y30" s="47"/>
      <c r="Z30" s="47"/>
      <c r="AA30" s="47"/>
      <c r="AB30" s="47"/>
      <c r="AC30" s="47"/>
      <c r="AD30" s="47"/>
      <c r="AE30" s="231" t="n">
        <f aca="false">AVERAGE(AE37:AE55)</f>
        <v>2</v>
      </c>
      <c r="AF30" s="47"/>
      <c r="AG30" s="215"/>
      <c r="AH30" s="215"/>
      <c r="AI30" s="215"/>
      <c r="AJ30" s="47"/>
      <c r="AK30" s="185"/>
      <c r="AL30" s="129"/>
      <c r="AM30" s="129"/>
      <c r="AN30" s="129"/>
      <c r="AO30" s="129"/>
      <c r="AP30" s="129"/>
      <c r="AQ30" s="185"/>
      <c r="AU30" s="216"/>
      <c r="AV30" s="217"/>
      <c r="AX30" s="33"/>
    </row>
    <row r="31" customFormat="false" ht="15" hidden="false" customHeight="false" outlineLevel="0" collapsed="false">
      <c r="A31" s="230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5"/>
      <c r="W31" s="129"/>
      <c r="X31" s="231" t="n">
        <f aca="false">MAX(X37:X54)</f>
        <v>1.85</v>
      </c>
      <c r="Y31" s="47"/>
      <c r="Z31" s="47"/>
      <c r="AA31" s="47"/>
      <c r="AB31" s="47"/>
      <c r="AC31" s="47"/>
      <c r="AD31" s="47"/>
      <c r="AE31" s="231" t="n">
        <f aca="false">MAX(AE37:AE55)</f>
        <v>2.18</v>
      </c>
      <c r="AF31" s="47"/>
      <c r="AG31" s="215"/>
      <c r="AH31" s="215"/>
      <c r="AI31" s="215"/>
      <c r="AJ31" s="47"/>
      <c r="AK31" s="185"/>
      <c r="AL31" s="129"/>
      <c r="AM31" s="129"/>
      <c r="AN31" s="129"/>
      <c r="AO31" s="129"/>
      <c r="AP31" s="129"/>
      <c r="AQ31" s="185"/>
      <c r="AU31" s="216"/>
      <c r="AV31" s="217"/>
      <c r="AX31" s="33"/>
    </row>
    <row r="32" customFormat="false" ht="15" hidden="false" customHeight="false" outlineLevel="0" collapsed="false">
      <c r="A32" s="230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5"/>
      <c r="W32" s="129"/>
      <c r="X32" s="232" t="n">
        <f aca="false">MIN(X37:X55)</f>
        <v>1.75</v>
      </c>
      <c r="Y32" s="47"/>
      <c r="Z32" s="47"/>
      <c r="AA32" s="47"/>
      <c r="AB32" s="47"/>
      <c r="AC32" s="47"/>
      <c r="AD32" s="47"/>
      <c r="AE32" s="232" t="n">
        <f aca="false">MIN(AE37:AE55)</f>
        <v>1.5</v>
      </c>
      <c r="AF32" s="47"/>
      <c r="AG32" s="215"/>
      <c r="AH32" s="215"/>
      <c r="AI32" s="215"/>
      <c r="AJ32" s="47"/>
      <c r="AK32" s="185"/>
      <c r="AL32" s="129"/>
      <c r="AM32" s="129"/>
      <c r="AN32" s="129"/>
      <c r="AO32" s="129"/>
      <c r="AP32" s="129"/>
      <c r="AQ32" s="185"/>
      <c r="AU32" s="216"/>
      <c r="AV32" s="217"/>
      <c r="AX32" s="33"/>
    </row>
    <row r="33" customFormat="false" ht="15" hidden="false" customHeight="false" outlineLevel="0" collapsed="false">
      <c r="A33" s="230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5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5"/>
      <c r="AH33" s="215"/>
      <c r="AI33" s="215"/>
      <c r="AJ33" s="47"/>
      <c r="AK33" s="185"/>
      <c r="AL33" s="129"/>
      <c r="AM33" s="129"/>
      <c r="AN33" s="129"/>
      <c r="AO33" s="129"/>
      <c r="AP33" s="129"/>
      <c r="AQ33" s="185"/>
      <c r="AU33" s="216"/>
      <c r="AV33" s="217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5"/>
      <c r="AL34" s="129"/>
      <c r="AM34" s="129"/>
      <c r="AN34" s="129"/>
      <c r="AO34" s="129"/>
      <c r="AP34" s="129"/>
      <c r="AQ34" s="185"/>
      <c r="AU34" s="216"/>
      <c r="AV34" s="217"/>
      <c r="AX34" s="33"/>
    </row>
    <row r="35" customFormat="false" ht="15.75" hidden="false" customHeight="false" outlineLevel="0" collapsed="false">
      <c r="A35" s="233" t="s">
        <v>84</v>
      </c>
      <c r="B35" s="234"/>
      <c r="C35" s="235"/>
      <c r="D35" s="64"/>
      <c r="E35" s="23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6" t="s">
        <v>90</v>
      </c>
      <c r="T35" s="237"/>
      <c r="U35" s="237"/>
      <c r="V35" s="237"/>
      <c r="W35" s="237"/>
      <c r="X35" s="236" t="n">
        <v>2001</v>
      </c>
      <c r="Y35" s="236"/>
      <c r="Z35" s="237"/>
      <c r="AA35" s="237"/>
      <c r="AB35" s="237"/>
      <c r="AC35" s="237"/>
      <c r="AD35" s="237"/>
      <c r="AE35" s="238" t="s">
        <v>91</v>
      </c>
      <c r="AF35" s="58"/>
      <c r="AG35" s="239"/>
      <c r="AH35" s="239"/>
      <c r="AJ35" s="33"/>
      <c r="AK35" s="240"/>
      <c r="AL35" s="240"/>
      <c r="AM35" s="240"/>
      <c r="AN35" s="240"/>
      <c r="AO35" s="50"/>
      <c r="AP35" s="240"/>
      <c r="AQ35" s="50"/>
      <c r="AR35" s="50"/>
      <c r="AS35" s="58"/>
      <c r="AT35" s="58"/>
      <c r="AU35" s="58"/>
      <c r="AW35" s="241"/>
    </row>
    <row r="36" customFormat="false" ht="12.75" hidden="false" customHeight="true" outlineLevel="0" collapsed="false">
      <c r="A36" s="242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3" t="s">
        <v>93</v>
      </c>
      <c r="T36" s="240"/>
      <c r="U36" s="240"/>
      <c r="V36" s="240"/>
      <c r="W36" s="240"/>
      <c r="X36" s="243" t="s">
        <v>93</v>
      </c>
      <c r="Y36" s="243"/>
      <c r="Z36" s="240"/>
      <c r="AA36" s="240"/>
      <c r="AB36" s="240"/>
      <c r="AC36" s="240"/>
      <c r="AD36" s="240"/>
      <c r="AE36" s="244" t="s">
        <v>93</v>
      </c>
      <c r="AF36" s="243"/>
      <c r="AG36" s="239"/>
      <c r="AH36" s="239"/>
      <c r="AJ36" s="33"/>
      <c r="AK36" s="240"/>
      <c r="AL36" s="240"/>
      <c r="AM36" s="240"/>
      <c r="AN36" s="240"/>
      <c r="AO36" s="245"/>
      <c r="AP36" s="240"/>
      <c r="AQ36" s="245"/>
      <c r="AR36" s="245"/>
      <c r="AS36" s="84"/>
      <c r="AT36" s="84"/>
      <c r="AU36" s="53"/>
    </row>
    <row r="37" customFormat="false" ht="15.75" hidden="false" customHeight="false" outlineLevel="0" collapsed="false">
      <c r="A37" s="246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7" t="n">
        <v>2</v>
      </c>
      <c r="T37" s="240"/>
      <c r="U37" s="240"/>
      <c r="V37" s="240"/>
      <c r="W37" s="240"/>
      <c r="X37" s="248" t="n">
        <v>1.8</v>
      </c>
      <c r="Y37" s="249"/>
      <c r="Z37" s="240"/>
      <c r="AA37" s="240"/>
      <c r="AB37" s="240"/>
      <c r="AC37" s="240"/>
      <c r="AD37" s="240"/>
      <c r="AE37" s="250" t="n">
        <v>1.5</v>
      </c>
      <c r="AF37" s="251"/>
      <c r="AJ37" s="33"/>
      <c r="AK37" s="240"/>
      <c r="AL37" s="240"/>
      <c r="AM37" s="84"/>
      <c r="AN37" s="53"/>
      <c r="AO37" s="84"/>
      <c r="AQ37" s="245"/>
      <c r="AR37" s="245"/>
      <c r="AS37" s="84"/>
      <c r="AT37" s="84"/>
      <c r="AU37" s="84"/>
    </row>
    <row r="38" customFormat="false" ht="15.75" hidden="false" customHeight="false" outlineLevel="0" collapsed="false">
      <c r="A38" s="246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7" t="n">
        <v>2</v>
      </c>
      <c r="T38" s="240"/>
      <c r="U38" s="240"/>
      <c r="V38" s="240"/>
      <c r="W38" s="240"/>
      <c r="X38" s="251" t="n">
        <v>1.8</v>
      </c>
      <c r="Y38" s="251"/>
      <c r="Z38" s="240"/>
      <c r="AA38" s="240"/>
      <c r="AB38" s="240"/>
      <c r="AC38" s="240"/>
      <c r="AD38" s="240"/>
      <c r="AE38" s="252" t="n">
        <v>2.15</v>
      </c>
      <c r="AF38" s="251"/>
      <c r="AJ38" s="33"/>
      <c r="AK38" s="240"/>
      <c r="AL38" s="240"/>
      <c r="AM38" s="184"/>
      <c r="AN38" s="53"/>
      <c r="AO38" s="84"/>
      <c r="AQ38" s="245"/>
      <c r="AR38" s="245"/>
      <c r="AS38" s="253"/>
      <c r="AT38" s="253"/>
      <c r="AU38" s="111"/>
    </row>
    <row r="39" customFormat="false" ht="15.75" hidden="false" customHeight="false" outlineLevel="0" collapsed="false">
      <c r="A39" s="246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7"/>
      <c r="T39" s="240"/>
      <c r="U39" s="240"/>
      <c r="V39" s="240"/>
      <c r="W39" s="240"/>
      <c r="X39" s="251" t="n">
        <v>1.8</v>
      </c>
      <c r="Y39" s="251"/>
      <c r="Z39" s="240"/>
      <c r="AA39" s="240"/>
      <c r="AB39" s="240"/>
      <c r="AC39" s="240"/>
      <c r="AD39" s="240"/>
      <c r="AE39" s="252"/>
      <c r="AF39" s="251"/>
      <c r="AJ39" s="33"/>
      <c r="AK39" s="240"/>
      <c r="AL39" s="240"/>
      <c r="AM39" s="184"/>
      <c r="AN39" s="53"/>
      <c r="AO39" s="66"/>
      <c r="AQ39" s="245"/>
      <c r="AR39" s="245"/>
      <c r="AS39" s="149"/>
      <c r="AT39" s="149"/>
      <c r="AU39" s="111"/>
    </row>
    <row r="40" customFormat="false" ht="15.75" hidden="false" customHeight="false" outlineLevel="0" collapsed="false">
      <c r="A40" s="246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7" t="n">
        <v>2</v>
      </c>
      <c r="T40" s="240"/>
      <c r="U40" s="240"/>
      <c r="V40" s="240"/>
      <c r="W40" s="240"/>
      <c r="X40" s="251" t="n">
        <v>1.8</v>
      </c>
      <c r="Y40" s="251"/>
      <c r="Z40" s="240"/>
      <c r="AA40" s="240"/>
      <c r="AB40" s="240"/>
      <c r="AC40" s="240"/>
      <c r="AD40" s="240"/>
      <c r="AE40" s="252" t="n">
        <v>1.8</v>
      </c>
      <c r="AF40" s="251"/>
      <c r="AJ40" s="33"/>
      <c r="AK40" s="240"/>
      <c r="AL40" s="240"/>
      <c r="AM40" s="184"/>
      <c r="AN40" s="53"/>
      <c r="AO40" s="66"/>
      <c r="AQ40" s="245"/>
      <c r="AR40" s="245"/>
      <c r="AS40" s="170"/>
      <c r="AT40" s="149"/>
      <c r="AU40" s="161"/>
    </row>
    <row r="41" customFormat="false" ht="15.75" hidden="false" customHeight="false" outlineLevel="0" collapsed="false">
      <c r="A41" s="246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7"/>
      <c r="T41" s="240"/>
      <c r="U41" s="240"/>
      <c r="V41" s="240"/>
      <c r="W41" s="240"/>
      <c r="X41" s="254" t="n">
        <v>1.8</v>
      </c>
      <c r="Y41" s="251"/>
      <c r="Z41" s="240"/>
      <c r="AA41" s="240"/>
      <c r="AB41" s="240"/>
      <c r="AC41" s="240"/>
      <c r="AD41" s="240"/>
      <c r="AE41" s="255" t="n">
        <v>1.6</v>
      </c>
      <c r="AF41" s="251"/>
      <c r="AJ41" s="33"/>
      <c r="AK41" s="240"/>
      <c r="AL41" s="240"/>
      <c r="AM41" s="53"/>
      <c r="AN41" s="53"/>
      <c r="AO41" s="66"/>
      <c r="AQ41" s="245"/>
      <c r="AR41" s="245"/>
      <c r="AS41" s="149"/>
      <c r="AT41" s="149"/>
      <c r="AU41" s="40"/>
    </row>
    <row r="42" customFormat="false" ht="15.75" hidden="false" customHeight="false" outlineLevel="0" collapsed="false">
      <c r="A42" s="246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7" t="n">
        <v>2</v>
      </c>
      <c r="T42" s="256"/>
      <c r="U42" s="240"/>
      <c r="V42" s="240"/>
      <c r="W42" s="240"/>
      <c r="X42" s="251" t="n">
        <v>1.85</v>
      </c>
      <c r="Y42" s="251"/>
      <c r="Z42" s="256"/>
      <c r="AA42" s="256"/>
      <c r="AB42" s="256"/>
      <c r="AC42" s="256"/>
      <c r="AD42" s="256"/>
      <c r="AE42" s="252" t="n">
        <v>2.05</v>
      </c>
      <c r="AF42" s="251"/>
      <c r="AJ42" s="33"/>
      <c r="AK42" s="240"/>
      <c r="AL42" s="240"/>
      <c r="AM42" s="53"/>
      <c r="AN42" s="257"/>
      <c r="AO42" s="84"/>
      <c r="AQ42" s="245"/>
      <c r="AR42" s="245"/>
      <c r="AS42" s="149"/>
      <c r="AT42" s="149"/>
      <c r="AU42" s="111"/>
    </row>
    <row r="43" customFormat="false" ht="15.75" hidden="false" customHeight="false" outlineLevel="0" collapsed="false">
      <c r="A43" s="246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7"/>
      <c r="T43" s="256"/>
      <c r="U43" s="240"/>
      <c r="V43" s="240"/>
      <c r="W43" s="240"/>
      <c r="X43" s="251" t="n">
        <v>1.79</v>
      </c>
      <c r="Y43" s="251"/>
      <c r="Z43" s="256"/>
      <c r="AA43" s="256"/>
      <c r="AB43" s="256"/>
      <c r="AC43" s="256"/>
      <c r="AD43" s="256"/>
      <c r="AE43" s="252" t="n">
        <v>2.05</v>
      </c>
      <c r="AF43" s="251"/>
      <c r="AJ43" s="33"/>
      <c r="AK43" s="240"/>
      <c r="AL43" s="240"/>
      <c r="AM43" s="184"/>
      <c r="AN43" s="257"/>
      <c r="AO43" s="84"/>
      <c r="AP43" s="258"/>
      <c r="AQ43" s="259"/>
      <c r="AR43" s="259"/>
      <c r="AS43" s="149"/>
      <c r="AT43" s="149"/>
      <c r="AU43" s="111"/>
      <c r="AV43" s="260"/>
    </row>
    <row r="44" customFormat="false" ht="15.75" hidden="false" customHeight="false" outlineLevel="0" collapsed="false">
      <c r="A44" s="261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7" t="n">
        <v>2</v>
      </c>
      <c r="T44" s="262"/>
      <c r="U44" s="263"/>
      <c r="V44" s="263"/>
      <c r="W44" s="263"/>
      <c r="X44" s="251" t="n">
        <v>1.8</v>
      </c>
      <c r="Y44" s="251"/>
      <c r="Z44" s="262"/>
      <c r="AA44" s="262"/>
      <c r="AB44" s="262"/>
      <c r="AC44" s="262"/>
      <c r="AD44" s="262"/>
      <c r="AE44" s="252" t="n">
        <v>2.15</v>
      </c>
      <c r="AF44" s="251"/>
      <c r="AG44" s="264"/>
      <c r="AH44" s="264"/>
      <c r="AI44" s="264"/>
      <c r="AJ44" s="258"/>
      <c r="AK44" s="263"/>
      <c r="AL44" s="263"/>
      <c r="AM44" s="184"/>
      <c r="AN44" s="257"/>
      <c r="AO44" s="84"/>
      <c r="AP44" s="258"/>
      <c r="AQ44" s="259"/>
      <c r="AR44" s="259"/>
      <c r="AS44" s="149"/>
      <c r="AT44" s="149"/>
      <c r="AU44" s="111"/>
      <c r="AV44" s="260"/>
      <c r="AW44" s="265"/>
      <c r="AX44" s="264"/>
      <c r="AY44" s="264"/>
      <c r="AZ44" s="264"/>
      <c r="BA44" s="264"/>
      <c r="BB44" s="264"/>
      <c r="BC44" s="264"/>
      <c r="BD44" s="264"/>
      <c r="BE44" s="264"/>
      <c r="BF44" s="264"/>
      <c r="BG44" s="264"/>
      <c r="BH44" s="264"/>
      <c r="BI44" s="264"/>
      <c r="BJ44" s="264"/>
      <c r="BK44" s="264"/>
      <c r="BL44" s="264"/>
      <c r="BM44" s="264"/>
      <c r="BN44" s="264"/>
      <c r="BO44" s="264"/>
      <c r="BP44" s="264"/>
      <c r="BQ44" s="264"/>
      <c r="BR44" s="264"/>
      <c r="BS44" s="264"/>
      <c r="BT44" s="264"/>
      <c r="BU44" s="264"/>
      <c r="BV44" s="264"/>
      <c r="BW44" s="264"/>
      <c r="BX44" s="264"/>
      <c r="BY44" s="264"/>
      <c r="BZ44" s="264"/>
      <c r="CA44" s="264"/>
      <c r="CB44" s="264"/>
      <c r="CC44" s="264"/>
      <c r="CD44" s="264"/>
      <c r="CE44" s="264"/>
      <c r="CF44" s="264"/>
      <c r="CG44" s="264"/>
      <c r="CH44" s="264"/>
      <c r="CI44" s="264"/>
      <c r="CJ44" s="264"/>
      <c r="CK44" s="264"/>
      <c r="CL44" s="264"/>
      <c r="CM44" s="264"/>
      <c r="CN44" s="264"/>
      <c r="CO44" s="264"/>
      <c r="CP44" s="264"/>
      <c r="CQ44" s="264"/>
      <c r="CR44" s="264"/>
      <c r="CS44" s="264"/>
      <c r="CT44" s="264"/>
      <c r="CU44" s="264"/>
      <c r="CV44" s="264"/>
      <c r="CW44" s="264"/>
      <c r="CX44" s="264"/>
      <c r="CY44" s="264"/>
      <c r="CZ44" s="264"/>
      <c r="DA44" s="264"/>
      <c r="DB44" s="264"/>
      <c r="DC44" s="264"/>
      <c r="DD44" s="264"/>
      <c r="DE44" s="264"/>
      <c r="DF44" s="264"/>
      <c r="DG44" s="264"/>
      <c r="DH44" s="264"/>
      <c r="DI44" s="264"/>
      <c r="DJ44" s="264"/>
      <c r="DK44" s="264"/>
      <c r="DL44" s="264"/>
      <c r="DM44" s="264"/>
      <c r="DN44" s="264"/>
      <c r="DO44" s="264"/>
      <c r="DP44" s="264"/>
      <c r="DQ44" s="264"/>
      <c r="DR44" s="264"/>
      <c r="DS44" s="264"/>
      <c r="DT44" s="264"/>
      <c r="DU44" s="264"/>
      <c r="DV44" s="264"/>
      <c r="DW44" s="264"/>
      <c r="DX44" s="264"/>
      <c r="DY44" s="264"/>
      <c r="DZ44" s="264"/>
      <c r="EA44" s="264"/>
      <c r="EB44" s="264"/>
      <c r="EC44" s="264"/>
      <c r="ED44" s="264"/>
      <c r="EE44" s="264"/>
      <c r="EF44" s="264"/>
      <c r="EG44" s="264"/>
      <c r="EH44" s="264"/>
      <c r="EI44" s="264"/>
      <c r="EJ44" s="264"/>
      <c r="EK44" s="264"/>
      <c r="EL44" s="264"/>
      <c r="EM44" s="264"/>
      <c r="EN44" s="264"/>
      <c r="EO44" s="264"/>
      <c r="EP44" s="264"/>
      <c r="EQ44" s="264"/>
      <c r="ER44" s="264"/>
      <c r="ES44" s="264"/>
      <c r="ET44" s="264"/>
      <c r="EU44" s="264"/>
      <c r="EV44" s="264"/>
      <c r="EW44" s="264"/>
      <c r="EX44" s="264"/>
      <c r="EY44" s="264"/>
      <c r="EZ44" s="264"/>
      <c r="FA44" s="264"/>
      <c r="FB44" s="264"/>
      <c r="FC44" s="264"/>
      <c r="FD44" s="264"/>
      <c r="FE44" s="264"/>
      <c r="FF44" s="264"/>
      <c r="FG44" s="264"/>
      <c r="FH44" s="264"/>
      <c r="FI44" s="264"/>
      <c r="FJ44" s="264"/>
      <c r="FK44" s="264"/>
      <c r="FL44" s="264"/>
      <c r="FM44" s="264"/>
      <c r="FN44" s="264"/>
      <c r="FO44" s="264"/>
      <c r="FP44" s="264"/>
      <c r="FQ44" s="264"/>
      <c r="FR44" s="264"/>
      <c r="FS44" s="264"/>
      <c r="FT44" s="264"/>
      <c r="FU44" s="264"/>
      <c r="FV44" s="264"/>
      <c r="FW44" s="264"/>
      <c r="FX44" s="264"/>
      <c r="FY44" s="264"/>
      <c r="FZ44" s="264"/>
      <c r="GA44" s="264"/>
      <c r="GB44" s="264"/>
      <c r="GC44" s="264"/>
      <c r="GD44" s="264"/>
      <c r="GE44" s="264"/>
      <c r="GF44" s="264"/>
      <c r="GG44" s="264"/>
      <c r="GH44" s="264"/>
      <c r="GI44" s="264"/>
      <c r="GJ44" s="264"/>
      <c r="GK44" s="264"/>
      <c r="GL44" s="264"/>
      <c r="GM44" s="264"/>
      <c r="GN44" s="264"/>
      <c r="GO44" s="264"/>
      <c r="GP44" s="264"/>
      <c r="GQ44" s="264"/>
      <c r="GR44" s="264"/>
      <c r="GS44" s="264"/>
      <c r="GT44" s="264"/>
      <c r="GU44" s="264"/>
      <c r="GV44" s="264"/>
      <c r="GW44" s="264"/>
      <c r="GX44" s="264"/>
      <c r="GY44" s="264"/>
      <c r="GZ44" s="264"/>
      <c r="HA44" s="264"/>
      <c r="HB44" s="264"/>
      <c r="HC44" s="264"/>
      <c r="HD44" s="264"/>
      <c r="HE44" s="264"/>
      <c r="HF44" s="264"/>
      <c r="HG44" s="264"/>
      <c r="HH44" s="264"/>
      <c r="HI44" s="264"/>
      <c r="HJ44" s="264"/>
      <c r="HK44" s="264"/>
      <c r="HL44" s="264"/>
      <c r="HM44" s="264"/>
      <c r="HN44" s="264"/>
      <c r="HO44" s="264"/>
      <c r="HP44" s="264"/>
      <c r="HQ44" s="264"/>
      <c r="HR44" s="264"/>
      <c r="HS44" s="264"/>
      <c r="HT44" s="264"/>
      <c r="HU44" s="264"/>
      <c r="HV44" s="264"/>
      <c r="HW44" s="264"/>
      <c r="HX44" s="264"/>
      <c r="HY44" s="264"/>
      <c r="HZ44" s="264"/>
      <c r="IA44" s="264"/>
      <c r="IB44" s="264"/>
      <c r="IC44" s="264"/>
      <c r="ID44" s="264"/>
      <c r="IE44" s="264"/>
      <c r="IF44" s="264"/>
      <c r="IG44" s="264"/>
      <c r="IH44" s="264"/>
      <c r="II44" s="264"/>
      <c r="IJ44" s="264"/>
      <c r="IK44" s="264"/>
      <c r="IL44" s="264"/>
      <c r="IM44" s="264"/>
      <c r="IN44" s="264"/>
      <c r="IO44" s="264"/>
      <c r="IP44" s="264"/>
      <c r="IQ44" s="264"/>
      <c r="IR44" s="264"/>
      <c r="IS44" s="264"/>
      <c r="IT44" s="264"/>
      <c r="IU44" s="264"/>
      <c r="IV44" s="264"/>
      <c r="IW44" s="264"/>
    </row>
    <row r="45" customFormat="false" ht="15.75" hidden="false" customHeight="false" outlineLevel="0" collapsed="false">
      <c r="A45" s="261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7"/>
      <c r="T45" s="262"/>
      <c r="U45" s="263"/>
      <c r="V45" s="263"/>
      <c r="W45" s="263"/>
      <c r="X45" s="251" t="n">
        <v>1.77</v>
      </c>
      <c r="Y45" s="251"/>
      <c r="Z45" s="262"/>
      <c r="AA45" s="262"/>
      <c r="AB45" s="262"/>
      <c r="AC45" s="262"/>
      <c r="AD45" s="262"/>
      <c r="AE45" s="252" t="n">
        <v>1.6</v>
      </c>
      <c r="AF45" s="251"/>
      <c r="AG45" s="264"/>
      <c r="AH45" s="264"/>
      <c r="AI45" s="264"/>
      <c r="AJ45" s="258"/>
      <c r="AK45" s="263"/>
      <c r="AL45" s="263"/>
      <c r="AM45" s="184"/>
      <c r="AN45" s="257"/>
      <c r="AO45" s="84"/>
      <c r="AP45" s="258"/>
      <c r="AQ45" s="259"/>
      <c r="AR45" s="259"/>
      <c r="AS45" s="149"/>
      <c r="AT45" s="149"/>
      <c r="AU45" s="111"/>
      <c r="AV45" s="260"/>
      <c r="AW45" s="265"/>
      <c r="AX45" s="264"/>
      <c r="AY45" s="264"/>
      <c r="AZ45" s="264"/>
      <c r="BA45" s="264"/>
      <c r="BB45" s="264"/>
      <c r="BC45" s="264"/>
      <c r="BD45" s="264"/>
      <c r="BE45" s="264"/>
      <c r="BF45" s="264"/>
      <c r="BG45" s="264"/>
      <c r="BH45" s="264"/>
      <c r="BI45" s="264"/>
      <c r="BJ45" s="264"/>
      <c r="BK45" s="264"/>
      <c r="BL45" s="264"/>
      <c r="BM45" s="264"/>
      <c r="BN45" s="264"/>
      <c r="BO45" s="264"/>
      <c r="BP45" s="264"/>
      <c r="BQ45" s="264"/>
      <c r="BR45" s="264"/>
      <c r="BS45" s="264"/>
      <c r="BT45" s="264"/>
      <c r="BU45" s="264"/>
      <c r="BV45" s="264"/>
      <c r="BW45" s="264"/>
      <c r="BX45" s="264"/>
      <c r="BY45" s="264"/>
      <c r="BZ45" s="264"/>
      <c r="CA45" s="264"/>
      <c r="CB45" s="264"/>
      <c r="CC45" s="264"/>
      <c r="CD45" s="264"/>
      <c r="CE45" s="264"/>
      <c r="CF45" s="264"/>
      <c r="CG45" s="264"/>
      <c r="CH45" s="264"/>
      <c r="CI45" s="264"/>
      <c r="CJ45" s="264"/>
      <c r="CK45" s="264"/>
      <c r="CL45" s="264"/>
      <c r="CM45" s="264"/>
      <c r="CN45" s="264"/>
      <c r="CO45" s="264"/>
      <c r="CP45" s="264"/>
      <c r="CQ45" s="264"/>
      <c r="CR45" s="264"/>
      <c r="CS45" s="264"/>
      <c r="CT45" s="264"/>
      <c r="CU45" s="264"/>
      <c r="CV45" s="264"/>
      <c r="CW45" s="264"/>
      <c r="CX45" s="264"/>
      <c r="CY45" s="264"/>
      <c r="CZ45" s="264"/>
      <c r="DA45" s="264"/>
      <c r="DB45" s="264"/>
      <c r="DC45" s="264"/>
      <c r="DD45" s="264"/>
      <c r="DE45" s="264"/>
      <c r="DF45" s="264"/>
      <c r="DG45" s="264"/>
      <c r="DH45" s="264"/>
      <c r="DI45" s="264"/>
      <c r="DJ45" s="264"/>
      <c r="DK45" s="264"/>
      <c r="DL45" s="264"/>
      <c r="DM45" s="264"/>
      <c r="DN45" s="264"/>
      <c r="DO45" s="264"/>
      <c r="DP45" s="264"/>
      <c r="DQ45" s="264"/>
      <c r="DR45" s="264"/>
      <c r="DS45" s="264"/>
      <c r="DT45" s="264"/>
      <c r="DU45" s="264"/>
      <c r="DV45" s="264"/>
      <c r="DW45" s="264"/>
      <c r="DX45" s="264"/>
      <c r="DY45" s="264"/>
      <c r="DZ45" s="264"/>
      <c r="EA45" s="264"/>
      <c r="EB45" s="264"/>
      <c r="EC45" s="264"/>
      <c r="ED45" s="264"/>
      <c r="EE45" s="264"/>
      <c r="EF45" s="264"/>
      <c r="EG45" s="264"/>
      <c r="EH45" s="264"/>
      <c r="EI45" s="264"/>
      <c r="EJ45" s="264"/>
      <c r="EK45" s="264"/>
      <c r="EL45" s="264"/>
      <c r="EM45" s="264"/>
      <c r="EN45" s="264"/>
      <c r="EO45" s="264"/>
      <c r="EP45" s="264"/>
      <c r="EQ45" s="264"/>
      <c r="ER45" s="264"/>
      <c r="ES45" s="264"/>
      <c r="ET45" s="264"/>
      <c r="EU45" s="264"/>
      <c r="EV45" s="264"/>
      <c r="EW45" s="264"/>
      <c r="EX45" s="264"/>
      <c r="EY45" s="264"/>
      <c r="EZ45" s="264"/>
      <c r="FA45" s="264"/>
      <c r="FB45" s="264"/>
      <c r="FC45" s="264"/>
      <c r="FD45" s="264"/>
      <c r="FE45" s="264"/>
      <c r="FF45" s="264"/>
      <c r="FG45" s="264"/>
      <c r="FH45" s="264"/>
      <c r="FI45" s="264"/>
      <c r="FJ45" s="264"/>
      <c r="FK45" s="264"/>
      <c r="FL45" s="264"/>
      <c r="FM45" s="264"/>
      <c r="FN45" s="264"/>
      <c r="FO45" s="264"/>
      <c r="FP45" s="264"/>
      <c r="FQ45" s="264"/>
      <c r="FR45" s="264"/>
      <c r="FS45" s="264"/>
      <c r="FT45" s="264"/>
      <c r="FU45" s="264"/>
      <c r="FV45" s="264"/>
      <c r="FW45" s="264"/>
      <c r="FX45" s="264"/>
      <c r="FY45" s="264"/>
      <c r="FZ45" s="264"/>
      <c r="GA45" s="264"/>
      <c r="GB45" s="264"/>
      <c r="GC45" s="264"/>
      <c r="GD45" s="264"/>
      <c r="GE45" s="264"/>
      <c r="GF45" s="264"/>
      <c r="GG45" s="264"/>
      <c r="GH45" s="264"/>
      <c r="GI45" s="264"/>
      <c r="GJ45" s="264"/>
      <c r="GK45" s="264"/>
      <c r="GL45" s="264"/>
      <c r="GM45" s="264"/>
      <c r="GN45" s="264"/>
      <c r="GO45" s="264"/>
      <c r="GP45" s="264"/>
      <c r="GQ45" s="264"/>
      <c r="GR45" s="264"/>
      <c r="GS45" s="264"/>
      <c r="GT45" s="264"/>
      <c r="GU45" s="264"/>
      <c r="GV45" s="264"/>
      <c r="GW45" s="264"/>
      <c r="GX45" s="264"/>
      <c r="GY45" s="264"/>
      <c r="GZ45" s="264"/>
      <c r="HA45" s="264"/>
      <c r="HB45" s="264"/>
      <c r="HC45" s="264"/>
      <c r="HD45" s="264"/>
      <c r="HE45" s="264"/>
      <c r="HF45" s="264"/>
      <c r="HG45" s="264"/>
      <c r="HH45" s="264"/>
      <c r="HI45" s="264"/>
      <c r="HJ45" s="264"/>
      <c r="HK45" s="264"/>
      <c r="HL45" s="264"/>
      <c r="HM45" s="264"/>
      <c r="HN45" s="264"/>
      <c r="HO45" s="264"/>
      <c r="HP45" s="264"/>
      <c r="HQ45" s="264"/>
      <c r="HR45" s="264"/>
      <c r="HS45" s="264"/>
      <c r="HT45" s="264"/>
      <c r="HU45" s="264"/>
      <c r="HV45" s="264"/>
      <c r="HW45" s="264"/>
      <c r="HX45" s="264"/>
      <c r="HY45" s="264"/>
      <c r="HZ45" s="264"/>
      <c r="IA45" s="264"/>
      <c r="IB45" s="264"/>
      <c r="IC45" s="264"/>
      <c r="ID45" s="264"/>
      <c r="IE45" s="264"/>
      <c r="IF45" s="264"/>
      <c r="IG45" s="264"/>
      <c r="IH45" s="264"/>
      <c r="II45" s="264"/>
      <c r="IJ45" s="264"/>
      <c r="IK45" s="264"/>
      <c r="IL45" s="264"/>
      <c r="IM45" s="264"/>
      <c r="IN45" s="264"/>
      <c r="IO45" s="264"/>
      <c r="IP45" s="264"/>
      <c r="IQ45" s="264"/>
      <c r="IR45" s="264"/>
      <c r="IS45" s="264"/>
      <c r="IT45" s="264"/>
      <c r="IU45" s="264"/>
      <c r="IV45" s="264"/>
      <c r="IW45" s="264"/>
    </row>
    <row r="46" customFormat="false" ht="15.75" hidden="false" customHeight="false" outlineLevel="0" collapsed="false">
      <c r="A46" s="261" t="s">
        <v>103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7"/>
      <c r="T46" s="262"/>
      <c r="U46" s="263"/>
      <c r="V46" s="263"/>
      <c r="W46" s="263"/>
      <c r="X46" s="251" t="n">
        <v>1.82</v>
      </c>
      <c r="Y46" s="251"/>
      <c r="Z46" s="262"/>
      <c r="AA46" s="262" t="n">
        <v>0</v>
      </c>
      <c r="AB46" s="262"/>
      <c r="AC46" s="262"/>
      <c r="AD46" s="262"/>
      <c r="AE46" s="252" t="n">
        <v>2.17</v>
      </c>
      <c r="AF46" s="251"/>
      <c r="AG46" s="264"/>
      <c r="AH46" s="264"/>
      <c r="AI46" s="264"/>
      <c r="AJ46" s="258"/>
      <c r="AK46" s="263"/>
      <c r="AL46" s="263"/>
      <c r="AM46" s="184"/>
      <c r="AN46" s="55"/>
      <c r="AO46" s="84"/>
      <c r="AP46" s="258"/>
      <c r="AQ46" s="259"/>
      <c r="AR46" s="259"/>
      <c r="AS46" s="149"/>
      <c r="AT46" s="149"/>
      <c r="AU46" s="111"/>
      <c r="AV46" s="260"/>
      <c r="AW46" s="265"/>
      <c r="AX46" s="264"/>
      <c r="AY46" s="264"/>
      <c r="AZ46" s="264"/>
      <c r="BA46" s="264"/>
      <c r="BB46" s="264"/>
      <c r="BC46" s="264"/>
      <c r="BD46" s="264"/>
      <c r="BE46" s="264"/>
      <c r="BF46" s="264"/>
      <c r="BG46" s="264"/>
      <c r="BH46" s="264"/>
      <c r="BI46" s="264"/>
      <c r="BJ46" s="264"/>
      <c r="BK46" s="264"/>
      <c r="BL46" s="264"/>
      <c r="BM46" s="264"/>
      <c r="BN46" s="264"/>
      <c r="BO46" s="264"/>
      <c r="BP46" s="264"/>
      <c r="BQ46" s="264"/>
      <c r="BR46" s="264"/>
      <c r="BS46" s="264"/>
      <c r="BT46" s="264"/>
      <c r="BU46" s="264"/>
      <c r="BV46" s="264"/>
      <c r="BW46" s="264"/>
      <c r="BX46" s="264"/>
      <c r="BY46" s="264"/>
      <c r="BZ46" s="264"/>
      <c r="CA46" s="264"/>
      <c r="CB46" s="264"/>
      <c r="CC46" s="264"/>
      <c r="CD46" s="264"/>
      <c r="CE46" s="264"/>
      <c r="CF46" s="264"/>
      <c r="CG46" s="264"/>
      <c r="CH46" s="264"/>
      <c r="CI46" s="264"/>
      <c r="CJ46" s="264"/>
      <c r="CK46" s="264"/>
      <c r="CL46" s="264"/>
      <c r="CM46" s="264"/>
      <c r="CN46" s="264"/>
      <c r="CO46" s="264"/>
      <c r="CP46" s="264"/>
      <c r="CQ46" s="264"/>
      <c r="CR46" s="264"/>
      <c r="CS46" s="264"/>
      <c r="CT46" s="264"/>
      <c r="CU46" s="264"/>
      <c r="CV46" s="264"/>
      <c r="CW46" s="264"/>
      <c r="CX46" s="264"/>
      <c r="CY46" s="264"/>
      <c r="CZ46" s="264"/>
      <c r="DA46" s="264"/>
      <c r="DB46" s="264"/>
      <c r="DC46" s="264"/>
      <c r="DD46" s="264"/>
      <c r="DE46" s="264"/>
      <c r="DF46" s="264"/>
      <c r="DG46" s="264"/>
      <c r="DH46" s="264"/>
      <c r="DI46" s="264"/>
      <c r="DJ46" s="264"/>
      <c r="DK46" s="264"/>
      <c r="DL46" s="264"/>
      <c r="DM46" s="264"/>
      <c r="DN46" s="264"/>
      <c r="DO46" s="264"/>
      <c r="DP46" s="264"/>
      <c r="DQ46" s="264"/>
      <c r="DR46" s="264"/>
      <c r="DS46" s="264"/>
      <c r="DT46" s="264"/>
      <c r="DU46" s="264"/>
      <c r="DV46" s="264"/>
      <c r="DW46" s="264"/>
      <c r="DX46" s="264"/>
      <c r="DY46" s="264"/>
      <c r="DZ46" s="264"/>
      <c r="EA46" s="264"/>
      <c r="EB46" s="264"/>
      <c r="EC46" s="264"/>
      <c r="ED46" s="264"/>
      <c r="EE46" s="264"/>
      <c r="EF46" s="264"/>
      <c r="EG46" s="264"/>
      <c r="EH46" s="264"/>
      <c r="EI46" s="264"/>
      <c r="EJ46" s="264"/>
      <c r="EK46" s="264"/>
      <c r="EL46" s="264"/>
      <c r="EM46" s="264"/>
      <c r="EN46" s="264"/>
      <c r="EO46" s="264"/>
      <c r="EP46" s="264"/>
      <c r="EQ46" s="264"/>
      <c r="ER46" s="264"/>
      <c r="ES46" s="264"/>
      <c r="ET46" s="264"/>
      <c r="EU46" s="264"/>
      <c r="EV46" s="264"/>
      <c r="EW46" s="264"/>
      <c r="EX46" s="264"/>
      <c r="EY46" s="264"/>
      <c r="EZ46" s="264"/>
      <c r="FA46" s="264"/>
      <c r="FB46" s="264"/>
      <c r="FC46" s="264"/>
      <c r="FD46" s="264"/>
      <c r="FE46" s="264"/>
      <c r="FF46" s="264"/>
      <c r="FG46" s="264"/>
      <c r="FH46" s="264"/>
      <c r="FI46" s="264"/>
      <c r="FJ46" s="264"/>
      <c r="FK46" s="264"/>
      <c r="FL46" s="264"/>
      <c r="FM46" s="264"/>
      <c r="FN46" s="264"/>
      <c r="FO46" s="264"/>
      <c r="FP46" s="264"/>
      <c r="FQ46" s="264"/>
      <c r="FR46" s="264"/>
      <c r="FS46" s="264"/>
      <c r="FT46" s="264"/>
      <c r="FU46" s="264"/>
      <c r="FV46" s="264"/>
      <c r="FW46" s="264"/>
      <c r="FX46" s="264"/>
      <c r="FY46" s="264"/>
      <c r="FZ46" s="264"/>
      <c r="GA46" s="264"/>
      <c r="GB46" s="264"/>
      <c r="GC46" s="264"/>
      <c r="GD46" s="264"/>
      <c r="GE46" s="264"/>
      <c r="GF46" s="264"/>
      <c r="GG46" s="264"/>
      <c r="GH46" s="264"/>
      <c r="GI46" s="264"/>
      <c r="GJ46" s="264"/>
      <c r="GK46" s="264"/>
      <c r="GL46" s="264"/>
      <c r="GM46" s="264"/>
      <c r="GN46" s="264"/>
      <c r="GO46" s="264"/>
      <c r="GP46" s="264"/>
      <c r="GQ46" s="264"/>
      <c r="GR46" s="264"/>
      <c r="GS46" s="264"/>
      <c r="GT46" s="264"/>
      <c r="GU46" s="264"/>
      <c r="GV46" s="264"/>
      <c r="GW46" s="264"/>
      <c r="GX46" s="264"/>
      <c r="GY46" s="264"/>
      <c r="GZ46" s="264"/>
      <c r="HA46" s="264"/>
      <c r="HB46" s="264"/>
      <c r="HC46" s="264"/>
      <c r="HD46" s="264"/>
      <c r="HE46" s="264"/>
      <c r="HF46" s="264"/>
      <c r="HG46" s="264"/>
      <c r="HH46" s="264"/>
      <c r="HI46" s="264"/>
      <c r="HJ46" s="264"/>
      <c r="HK46" s="264"/>
      <c r="HL46" s="264"/>
      <c r="HM46" s="264"/>
      <c r="HN46" s="264"/>
      <c r="HO46" s="264"/>
      <c r="HP46" s="264"/>
      <c r="HQ46" s="264"/>
      <c r="HR46" s="264"/>
      <c r="HS46" s="264"/>
      <c r="HT46" s="264"/>
      <c r="HU46" s="264"/>
      <c r="HV46" s="264"/>
      <c r="HW46" s="264"/>
      <c r="HX46" s="264"/>
      <c r="HY46" s="264"/>
      <c r="HZ46" s="264"/>
      <c r="IA46" s="264"/>
      <c r="IB46" s="264"/>
      <c r="IC46" s="264"/>
      <c r="ID46" s="264"/>
      <c r="IE46" s="264"/>
      <c r="IF46" s="264"/>
      <c r="IG46" s="264"/>
      <c r="IH46" s="264"/>
      <c r="II46" s="264"/>
      <c r="IJ46" s="264"/>
      <c r="IK46" s="264"/>
      <c r="IL46" s="264"/>
      <c r="IM46" s="264"/>
      <c r="IN46" s="264"/>
      <c r="IO46" s="264"/>
      <c r="IP46" s="264"/>
      <c r="IQ46" s="264"/>
      <c r="IR46" s="264"/>
      <c r="IS46" s="264"/>
      <c r="IT46" s="264"/>
      <c r="IU46" s="264"/>
      <c r="IV46" s="264"/>
      <c r="IW46" s="264"/>
    </row>
    <row r="47" customFormat="false" ht="15.75" hidden="false" customHeight="false" outlineLevel="0" collapsed="false">
      <c r="A47" s="261" t="s">
        <v>104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7"/>
      <c r="T47" s="262"/>
      <c r="U47" s="263"/>
      <c r="V47" s="263"/>
      <c r="W47" s="263"/>
      <c r="X47" s="251" t="n">
        <v>1.82</v>
      </c>
      <c r="Y47" s="251"/>
      <c r="Z47" s="262"/>
      <c r="AA47" s="262"/>
      <c r="AB47" s="262"/>
      <c r="AC47" s="262"/>
      <c r="AD47" s="262"/>
      <c r="AE47" s="252" t="n">
        <v>2.18</v>
      </c>
      <c r="AF47" s="251"/>
      <c r="AG47" s="264"/>
      <c r="AH47" s="264"/>
      <c r="AI47" s="264"/>
      <c r="AJ47" s="258"/>
      <c r="AK47" s="263"/>
      <c r="AL47" s="263"/>
      <c r="AM47" s="184"/>
      <c r="AN47" s="55"/>
      <c r="AO47" s="84"/>
      <c r="AP47" s="258"/>
      <c r="AQ47" s="259"/>
      <c r="AR47" s="259"/>
      <c r="AS47" s="149"/>
      <c r="AT47" s="149"/>
      <c r="AU47" s="111"/>
      <c r="AV47" s="260"/>
      <c r="AW47" s="265"/>
      <c r="AX47" s="264"/>
      <c r="AY47" s="264"/>
      <c r="AZ47" s="264"/>
      <c r="BA47" s="264"/>
      <c r="BB47" s="264"/>
      <c r="BC47" s="264"/>
      <c r="BD47" s="264"/>
      <c r="BE47" s="264"/>
      <c r="BF47" s="264"/>
      <c r="BG47" s="264"/>
      <c r="BH47" s="264"/>
      <c r="BI47" s="264"/>
      <c r="BJ47" s="264"/>
      <c r="BK47" s="264"/>
      <c r="BL47" s="264"/>
      <c r="BM47" s="264"/>
      <c r="BN47" s="264"/>
      <c r="BO47" s="264"/>
      <c r="BP47" s="264"/>
      <c r="BQ47" s="264"/>
      <c r="BR47" s="264"/>
      <c r="BS47" s="264"/>
      <c r="BT47" s="264"/>
      <c r="BU47" s="264"/>
      <c r="BV47" s="264"/>
      <c r="BW47" s="264"/>
      <c r="BX47" s="264"/>
      <c r="BY47" s="264"/>
      <c r="BZ47" s="264"/>
      <c r="CA47" s="264"/>
      <c r="CB47" s="264"/>
      <c r="CC47" s="264"/>
      <c r="CD47" s="264"/>
      <c r="CE47" s="264"/>
      <c r="CF47" s="264"/>
      <c r="CG47" s="264"/>
      <c r="CH47" s="264"/>
      <c r="CI47" s="264"/>
      <c r="CJ47" s="264"/>
      <c r="CK47" s="264"/>
      <c r="CL47" s="264"/>
      <c r="CM47" s="264"/>
      <c r="CN47" s="264"/>
      <c r="CO47" s="264"/>
      <c r="CP47" s="264"/>
      <c r="CQ47" s="264"/>
      <c r="CR47" s="264"/>
      <c r="CS47" s="264"/>
      <c r="CT47" s="264"/>
      <c r="CU47" s="264"/>
      <c r="CV47" s="264"/>
      <c r="CW47" s="264"/>
      <c r="CX47" s="264"/>
      <c r="CY47" s="264"/>
      <c r="CZ47" s="264"/>
      <c r="DA47" s="264"/>
      <c r="DB47" s="264"/>
      <c r="DC47" s="264"/>
      <c r="DD47" s="264"/>
      <c r="DE47" s="264"/>
      <c r="DF47" s="264"/>
      <c r="DG47" s="264"/>
      <c r="DH47" s="264"/>
      <c r="DI47" s="264"/>
      <c r="DJ47" s="264"/>
      <c r="DK47" s="264"/>
      <c r="DL47" s="264"/>
      <c r="DM47" s="264"/>
      <c r="DN47" s="264"/>
      <c r="DO47" s="264"/>
      <c r="DP47" s="264"/>
      <c r="DQ47" s="264"/>
      <c r="DR47" s="264"/>
      <c r="DS47" s="264"/>
      <c r="DT47" s="264"/>
      <c r="DU47" s="264"/>
      <c r="DV47" s="264"/>
      <c r="DW47" s="264"/>
      <c r="DX47" s="264"/>
      <c r="DY47" s="264"/>
      <c r="DZ47" s="264"/>
      <c r="EA47" s="264"/>
      <c r="EB47" s="264"/>
      <c r="EC47" s="264"/>
      <c r="ED47" s="264"/>
      <c r="EE47" s="264"/>
      <c r="EF47" s="264"/>
      <c r="EG47" s="264"/>
      <c r="EH47" s="264"/>
      <c r="EI47" s="264"/>
      <c r="EJ47" s="264"/>
      <c r="EK47" s="264"/>
      <c r="EL47" s="264"/>
      <c r="EM47" s="264"/>
      <c r="EN47" s="264"/>
      <c r="EO47" s="264"/>
      <c r="EP47" s="264"/>
      <c r="EQ47" s="264"/>
      <c r="ER47" s="264"/>
      <c r="ES47" s="264"/>
      <c r="ET47" s="264"/>
      <c r="EU47" s="264"/>
      <c r="EV47" s="264"/>
      <c r="EW47" s="264"/>
      <c r="EX47" s="264"/>
      <c r="EY47" s="264"/>
      <c r="EZ47" s="264"/>
      <c r="FA47" s="264"/>
      <c r="FB47" s="264"/>
      <c r="FC47" s="264"/>
      <c r="FD47" s="264"/>
      <c r="FE47" s="264"/>
      <c r="FF47" s="264"/>
      <c r="FG47" s="264"/>
      <c r="FH47" s="264"/>
      <c r="FI47" s="264"/>
      <c r="FJ47" s="264"/>
      <c r="FK47" s="264"/>
      <c r="FL47" s="264"/>
      <c r="FM47" s="264"/>
      <c r="FN47" s="264"/>
      <c r="FO47" s="264"/>
      <c r="FP47" s="264"/>
      <c r="FQ47" s="264"/>
      <c r="FR47" s="264"/>
      <c r="FS47" s="264"/>
      <c r="FT47" s="264"/>
      <c r="FU47" s="264"/>
      <c r="FV47" s="264"/>
      <c r="FW47" s="264"/>
      <c r="FX47" s="264"/>
      <c r="FY47" s="264"/>
      <c r="FZ47" s="264"/>
      <c r="GA47" s="264"/>
      <c r="GB47" s="264"/>
      <c r="GC47" s="264"/>
      <c r="GD47" s="264"/>
      <c r="GE47" s="264"/>
      <c r="GF47" s="264"/>
      <c r="GG47" s="264"/>
      <c r="GH47" s="264"/>
      <c r="GI47" s="264"/>
      <c r="GJ47" s="264"/>
      <c r="GK47" s="264"/>
      <c r="GL47" s="264"/>
      <c r="GM47" s="264"/>
      <c r="GN47" s="264"/>
      <c r="GO47" s="264"/>
      <c r="GP47" s="264"/>
      <c r="GQ47" s="264"/>
      <c r="GR47" s="264"/>
      <c r="GS47" s="264"/>
      <c r="GT47" s="264"/>
      <c r="GU47" s="264"/>
      <c r="GV47" s="264"/>
      <c r="GW47" s="264"/>
      <c r="GX47" s="264"/>
      <c r="GY47" s="264"/>
      <c r="GZ47" s="264"/>
      <c r="HA47" s="264"/>
      <c r="HB47" s="264"/>
      <c r="HC47" s="264"/>
      <c r="HD47" s="264"/>
      <c r="HE47" s="264"/>
      <c r="HF47" s="264"/>
      <c r="HG47" s="264"/>
      <c r="HH47" s="264"/>
      <c r="HI47" s="264"/>
      <c r="HJ47" s="264"/>
      <c r="HK47" s="264"/>
      <c r="HL47" s="264"/>
      <c r="HM47" s="264"/>
      <c r="HN47" s="264"/>
      <c r="HO47" s="264"/>
      <c r="HP47" s="264"/>
      <c r="HQ47" s="264"/>
      <c r="HR47" s="264"/>
      <c r="HS47" s="264"/>
      <c r="HT47" s="264"/>
      <c r="HU47" s="264"/>
      <c r="HV47" s="264"/>
      <c r="HW47" s="264"/>
      <c r="HX47" s="264"/>
      <c r="HY47" s="264"/>
      <c r="HZ47" s="264"/>
      <c r="IA47" s="264"/>
      <c r="IB47" s="264"/>
      <c r="IC47" s="264"/>
      <c r="ID47" s="264"/>
      <c r="IE47" s="264"/>
      <c r="IF47" s="264"/>
      <c r="IG47" s="264"/>
      <c r="IH47" s="264"/>
      <c r="II47" s="264"/>
      <c r="IJ47" s="264"/>
      <c r="IK47" s="264"/>
      <c r="IL47" s="264"/>
      <c r="IM47" s="264"/>
      <c r="IN47" s="264"/>
      <c r="IO47" s="264"/>
      <c r="IP47" s="264"/>
      <c r="IQ47" s="264"/>
      <c r="IR47" s="264"/>
      <c r="IS47" s="264"/>
      <c r="IT47" s="264"/>
      <c r="IU47" s="264"/>
      <c r="IV47" s="264"/>
      <c r="IW47" s="264"/>
    </row>
    <row r="48" customFormat="false" ht="15.75" hidden="false" customHeight="false" outlineLevel="0" collapsed="false">
      <c r="A48" s="261" t="s">
        <v>105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7" t="n">
        <v>2</v>
      </c>
      <c r="T48" s="262"/>
      <c r="U48" s="263"/>
      <c r="V48" s="263"/>
      <c r="W48" s="263"/>
      <c r="X48" s="251" t="n">
        <v>1.8</v>
      </c>
      <c r="Y48" s="251"/>
      <c r="Z48" s="262"/>
      <c r="AA48" s="262"/>
      <c r="AB48" s="262"/>
      <c r="AC48" s="262"/>
      <c r="AD48" s="262"/>
      <c r="AE48" s="252" t="n">
        <v>2.1</v>
      </c>
      <c r="AF48" s="251"/>
      <c r="AG48" s="264"/>
      <c r="AH48" s="264"/>
      <c r="AI48" s="264"/>
      <c r="AJ48" s="258"/>
      <c r="AK48" s="263"/>
      <c r="AL48" s="263"/>
      <c r="AM48" s="184"/>
      <c r="AN48" s="266"/>
      <c r="AO48" s="66"/>
      <c r="AQ48" s="245"/>
      <c r="AR48" s="245"/>
      <c r="AS48" s="149"/>
      <c r="AT48" s="149"/>
      <c r="AU48" s="111"/>
      <c r="AV48" s="32"/>
      <c r="AW48" s="265"/>
      <c r="AX48" s="264"/>
      <c r="AY48" s="264"/>
      <c r="AZ48" s="264"/>
      <c r="BA48" s="264"/>
      <c r="BB48" s="264"/>
      <c r="BC48" s="264"/>
      <c r="BD48" s="264"/>
      <c r="BE48" s="264"/>
      <c r="BF48" s="264"/>
      <c r="BG48" s="264"/>
      <c r="BH48" s="264"/>
      <c r="BI48" s="264"/>
      <c r="BJ48" s="264"/>
      <c r="BK48" s="264"/>
      <c r="BL48" s="264"/>
      <c r="BM48" s="264"/>
      <c r="BN48" s="264"/>
      <c r="BO48" s="264"/>
      <c r="BP48" s="264"/>
      <c r="BQ48" s="264"/>
      <c r="BR48" s="264"/>
      <c r="BS48" s="264"/>
      <c r="BT48" s="264"/>
      <c r="BU48" s="264"/>
      <c r="BV48" s="264"/>
      <c r="BW48" s="264"/>
      <c r="BX48" s="264"/>
      <c r="BY48" s="264"/>
      <c r="BZ48" s="264"/>
      <c r="CA48" s="264"/>
      <c r="CB48" s="264"/>
      <c r="CC48" s="264"/>
      <c r="CD48" s="264"/>
      <c r="CE48" s="264"/>
      <c r="CF48" s="264"/>
      <c r="CG48" s="264"/>
      <c r="CH48" s="264"/>
      <c r="CI48" s="264"/>
      <c r="CJ48" s="264"/>
      <c r="CK48" s="264"/>
      <c r="CL48" s="264"/>
      <c r="CM48" s="264"/>
      <c r="CN48" s="264"/>
      <c r="CO48" s="264"/>
      <c r="CP48" s="264"/>
      <c r="CQ48" s="264"/>
      <c r="CR48" s="264"/>
      <c r="CS48" s="264"/>
      <c r="CT48" s="264"/>
      <c r="CU48" s="264"/>
      <c r="CV48" s="264"/>
      <c r="CW48" s="264"/>
      <c r="CX48" s="264"/>
      <c r="CY48" s="264"/>
      <c r="CZ48" s="264"/>
      <c r="DA48" s="264"/>
      <c r="DB48" s="264"/>
      <c r="DC48" s="264"/>
      <c r="DD48" s="264"/>
      <c r="DE48" s="264"/>
      <c r="DF48" s="264"/>
      <c r="DG48" s="264"/>
      <c r="DH48" s="264"/>
      <c r="DI48" s="264"/>
      <c r="DJ48" s="264"/>
      <c r="DK48" s="264"/>
      <c r="DL48" s="264"/>
      <c r="DM48" s="264"/>
      <c r="DN48" s="264"/>
      <c r="DO48" s="264"/>
      <c r="DP48" s="264"/>
      <c r="DQ48" s="264"/>
      <c r="DR48" s="264"/>
      <c r="DS48" s="264"/>
      <c r="DT48" s="264"/>
      <c r="DU48" s="264"/>
      <c r="DV48" s="264"/>
      <c r="DW48" s="264"/>
      <c r="DX48" s="264"/>
      <c r="DY48" s="264"/>
      <c r="DZ48" s="264"/>
      <c r="EA48" s="264"/>
      <c r="EB48" s="264"/>
      <c r="EC48" s="264"/>
      <c r="ED48" s="264"/>
      <c r="EE48" s="264"/>
      <c r="EF48" s="264"/>
      <c r="EG48" s="264"/>
      <c r="EH48" s="264"/>
      <c r="EI48" s="264"/>
      <c r="EJ48" s="264"/>
      <c r="EK48" s="264"/>
      <c r="EL48" s="264"/>
      <c r="EM48" s="264"/>
      <c r="EN48" s="264"/>
      <c r="EO48" s="264"/>
      <c r="EP48" s="264"/>
      <c r="EQ48" s="264"/>
      <c r="ER48" s="264"/>
      <c r="ES48" s="264"/>
      <c r="ET48" s="264"/>
      <c r="EU48" s="264"/>
      <c r="EV48" s="264"/>
      <c r="EW48" s="264"/>
      <c r="EX48" s="264"/>
      <c r="EY48" s="264"/>
      <c r="EZ48" s="264"/>
      <c r="FA48" s="264"/>
      <c r="FB48" s="264"/>
      <c r="FC48" s="264"/>
      <c r="FD48" s="264"/>
      <c r="FE48" s="264"/>
      <c r="FF48" s="264"/>
      <c r="FG48" s="264"/>
      <c r="FH48" s="264"/>
      <c r="FI48" s="264"/>
      <c r="FJ48" s="264"/>
      <c r="FK48" s="264"/>
      <c r="FL48" s="264"/>
      <c r="FM48" s="264"/>
      <c r="FN48" s="264"/>
      <c r="FO48" s="264"/>
      <c r="FP48" s="264"/>
      <c r="FQ48" s="264"/>
      <c r="FR48" s="264"/>
      <c r="FS48" s="264"/>
      <c r="FT48" s="264"/>
      <c r="FU48" s="264"/>
      <c r="FV48" s="264"/>
      <c r="FW48" s="264"/>
      <c r="FX48" s="264"/>
      <c r="FY48" s="264"/>
      <c r="FZ48" s="264"/>
      <c r="GA48" s="264"/>
      <c r="GB48" s="264"/>
      <c r="GC48" s="264"/>
      <c r="GD48" s="264"/>
      <c r="GE48" s="264"/>
      <c r="GF48" s="264"/>
      <c r="GG48" s="264"/>
      <c r="GH48" s="264"/>
      <c r="GI48" s="264"/>
      <c r="GJ48" s="264"/>
      <c r="GK48" s="264"/>
      <c r="GL48" s="264"/>
      <c r="GM48" s="264"/>
      <c r="GN48" s="264"/>
      <c r="GO48" s="264"/>
      <c r="GP48" s="264"/>
      <c r="GQ48" s="264"/>
      <c r="GR48" s="264"/>
      <c r="GS48" s="264"/>
      <c r="GT48" s="264"/>
      <c r="GU48" s="264"/>
      <c r="GV48" s="264"/>
      <c r="GW48" s="264"/>
      <c r="GX48" s="264"/>
      <c r="GY48" s="264"/>
      <c r="GZ48" s="264"/>
      <c r="HA48" s="264"/>
      <c r="HB48" s="264"/>
      <c r="HC48" s="264"/>
      <c r="HD48" s="264"/>
      <c r="HE48" s="264"/>
      <c r="HF48" s="264"/>
      <c r="HG48" s="264"/>
      <c r="HH48" s="264"/>
      <c r="HI48" s="264"/>
      <c r="HJ48" s="264"/>
      <c r="HK48" s="264"/>
      <c r="HL48" s="264"/>
      <c r="HM48" s="264"/>
      <c r="HN48" s="264"/>
      <c r="HO48" s="264"/>
      <c r="HP48" s="264"/>
      <c r="HQ48" s="264"/>
      <c r="HR48" s="264"/>
      <c r="HS48" s="264"/>
      <c r="HT48" s="264"/>
      <c r="HU48" s="264"/>
      <c r="HV48" s="264"/>
      <c r="HW48" s="264"/>
      <c r="HX48" s="264"/>
      <c r="HY48" s="264"/>
      <c r="HZ48" s="264"/>
      <c r="IA48" s="264"/>
      <c r="IB48" s="264"/>
      <c r="IC48" s="264"/>
      <c r="ID48" s="264"/>
      <c r="IE48" s="264"/>
      <c r="IF48" s="264"/>
      <c r="IG48" s="264"/>
      <c r="IH48" s="264"/>
      <c r="II48" s="264"/>
      <c r="IJ48" s="264"/>
      <c r="IK48" s="264"/>
      <c r="IL48" s="264"/>
      <c r="IM48" s="264"/>
      <c r="IN48" s="264"/>
      <c r="IO48" s="264"/>
      <c r="IP48" s="264"/>
      <c r="IQ48" s="264"/>
      <c r="IR48" s="264"/>
      <c r="IS48" s="264"/>
      <c r="IT48" s="264"/>
      <c r="IU48" s="264"/>
      <c r="IV48" s="264"/>
      <c r="IW48" s="264"/>
    </row>
    <row r="49" customFormat="false" ht="15.75" hidden="false" customHeight="false" outlineLevel="0" collapsed="false">
      <c r="A49" s="261" t="s">
        <v>106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7" t="n">
        <v>1.98</v>
      </c>
      <c r="T49" s="256"/>
      <c r="U49" s="267"/>
      <c r="V49" s="267"/>
      <c r="W49" s="267"/>
      <c r="X49" s="251"/>
      <c r="Y49" s="251"/>
      <c r="Z49" s="256"/>
      <c r="AA49" s="256"/>
      <c r="AB49" s="256"/>
      <c r="AC49" s="256"/>
      <c r="AD49" s="256"/>
      <c r="AE49" s="252"/>
      <c r="AF49" s="251"/>
      <c r="AJ49" s="33"/>
      <c r="AK49" s="267"/>
      <c r="AL49" s="267"/>
      <c r="AM49" s="53"/>
      <c r="AN49" s="53"/>
      <c r="AO49" s="84"/>
      <c r="AQ49" s="245"/>
      <c r="AR49" s="245"/>
      <c r="AS49" s="149"/>
      <c r="AT49" s="149"/>
      <c r="AU49" s="111"/>
      <c r="AV49" s="32"/>
      <c r="AW49" s="268"/>
    </row>
    <row r="50" customFormat="false" ht="15.75" hidden="false" customHeight="false" outlineLevel="0" collapsed="false">
      <c r="A50" s="261" t="s">
        <v>107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7" t="n">
        <v>2.01</v>
      </c>
      <c r="T50" s="256"/>
      <c r="U50" s="267"/>
      <c r="V50" s="267"/>
      <c r="W50" s="267"/>
      <c r="X50" s="251" t="n">
        <v>1.82</v>
      </c>
      <c r="Y50" s="251"/>
      <c r="Z50" s="256"/>
      <c r="AA50" s="256"/>
      <c r="AB50" s="256"/>
      <c r="AC50" s="256"/>
      <c r="AD50" s="256"/>
      <c r="AE50" s="252" t="n">
        <v>2.1</v>
      </c>
      <c r="AF50" s="251"/>
      <c r="AJ50" s="33"/>
      <c r="AK50" s="267"/>
      <c r="AL50" s="267"/>
      <c r="AM50" s="184"/>
      <c r="AN50" s="266"/>
      <c r="AO50" s="84"/>
      <c r="AQ50" s="245"/>
      <c r="AR50" s="245"/>
      <c r="AS50" s="149"/>
      <c r="AT50" s="149"/>
      <c r="AU50" s="111"/>
      <c r="AV50" s="32"/>
      <c r="AW50" s="268"/>
    </row>
    <row r="51" customFormat="false" ht="15.75" hidden="false" customHeight="false" outlineLevel="0" collapsed="false">
      <c r="A51" s="246" t="s">
        <v>108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7"/>
      <c r="T51" s="256"/>
      <c r="U51" s="240"/>
      <c r="V51" s="240"/>
      <c r="W51" s="240"/>
      <c r="X51" s="251" t="n">
        <v>1.8</v>
      </c>
      <c r="Y51" s="251"/>
      <c r="Z51" s="256"/>
      <c r="AA51" s="256"/>
      <c r="AB51" s="256"/>
      <c r="AC51" s="256"/>
      <c r="AD51" s="256"/>
      <c r="AE51" s="252" t="n">
        <v>2.15</v>
      </c>
      <c r="AF51" s="251"/>
      <c r="AJ51" s="33"/>
      <c r="AK51" s="240"/>
      <c r="AL51" s="240"/>
      <c r="AM51" s="269"/>
      <c r="AN51" s="53"/>
      <c r="AO51" s="66"/>
      <c r="AQ51" s="245"/>
      <c r="AR51" s="245"/>
      <c r="AS51" s="149"/>
      <c r="AT51" s="149"/>
      <c r="AU51" s="40"/>
    </row>
    <row r="52" customFormat="false" ht="15.75" hidden="false" customHeight="false" outlineLevel="0" collapsed="false">
      <c r="A52" s="261" t="s">
        <v>109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7"/>
      <c r="T52" s="256"/>
      <c r="U52" s="267"/>
      <c r="V52" s="267"/>
      <c r="W52" s="267"/>
      <c r="X52" s="251" t="n">
        <v>1.8</v>
      </c>
      <c r="Y52" s="251"/>
      <c r="Z52" s="256"/>
      <c r="AA52" s="256"/>
      <c r="AB52" s="256"/>
      <c r="AC52" s="256"/>
      <c r="AD52" s="256"/>
      <c r="AE52" s="252" t="n">
        <v>2.15</v>
      </c>
      <c r="AF52" s="251"/>
      <c r="AJ52" s="33"/>
      <c r="AK52" s="267"/>
      <c r="AL52" s="267"/>
      <c r="AM52" s="184"/>
      <c r="AN52" s="53"/>
      <c r="AO52" s="84"/>
      <c r="AQ52" s="245"/>
      <c r="AR52" s="245"/>
      <c r="AS52" s="149"/>
      <c r="AT52" s="149"/>
      <c r="AU52" s="111"/>
      <c r="AV52" s="32"/>
      <c r="AW52" s="268"/>
    </row>
    <row r="53" customFormat="false" ht="15.75" hidden="false" customHeight="false" outlineLevel="0" collapsed="false">
      <c r="A53" s="261" t="s">
        <v>110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7" t="n">
        <v>2</v>
      </c>
      <c r="T53" s="256"/>
      <c r="U53" s="267"/>
      <c r="V53" s="267"/>
      <c r="W53" s="267"/>
      <c r="X53" s="251" t="n">
        <v>1.82</v>
      </c>
      <c r="Y53" s="251"/>
      <c r="Z53" s="256"/>
      <c r="AA53" s="256"/>
      <c r="AB53" s="256"/>
      <c r="AC53" s="256"/>
      <c r="AD53" s="256"/>
      <c r="AE53" s="252" t="n">
        <v>2.15</v>
      </c>
      <c r="AF53" s="251"/>
      <c r="AJ53" s="33"/>
      <c r="AK53" s="267"/>
      <c r="AL53" s="267"/>
      <c r="AM53" s="184"/>
      <c r="AN53" s="53"/>
      <c r="AO53" s="84"/>
      <c r="AQ53" s="245"/>
      <c r="AR53" s="245"/>
      <c r="AS53" s="149"/>
      <c r="AT53" s="149"/>
      <c r="AU53" s="111"/>
      <c r="AV53" s="32"/>
      <c r="AW53" s="268"/>
    </row>
    <row r="54" customFormat="false" ht="15.75" hidden="false" customHeight="false" outlineLevel="0" collapsed="false">
      <c r="A54" s="261" t="s">
        <v>111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7"/>
      <c r="T54" s="256"/>
      <c r="U54" s="267"/>
      <c r="V54" s="267"/>
      <c r="W54" s="267"/>
      <c r="X54" s="251" t="n">
        <v>1.8</v>
      </c>
      <c r="Y54" s="251"/>
      <c r="Z54" s="256"/>
      <c r="AA54" s="256"/>
      <c r="AB54" s="256"/>
      <c r="AC54" s="256"/>
      <c r="AD54" s="256"/>
      <c r="AE54" s="252" t="n">
        <v>2.15</v>
      </c>
      <c r="AF54" s="251"/>
      <c r="AJ54" s="33"/>
      <c r="AK54" s="267"/>
      <c r="AL54" s="267"/>
      <c r="AM54" s="40"/>
      <c r="AN54" s="40"/>
      <c r="AO54" s="55"/>
      <c r="AQ54" s="245"/>
      <c r="AR54" s="245"/>
      <c r="AS54" s="40"/>
      <c r="AT54" s="40"/>
      <c r="AU54" s="40"/>
      <c r="AV54" s="32"/>
      <c r="AW54" s="268"/>
    </row>
    <row r="55" customFormat="false" ht="15.75" hidden="false" customHeight="false" outlineLevel="0" collapsed="false">
      <c r="A55" s="261" t="s">
        <v>112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7" t="n">
        <v>2</v>
      </c>
      <c r="T55" s="256"/>
      <c r="U55" s="267"/>
      <c r="V55" s="267"/>
      <c r="W55" s="267"/>
      <c r="X55" s="251" t="n">
        <v>1.75</v>
      </c>
      <c r="Y55" s="251"/>
      <c r="Z55" s="256"/>
      <c r="AA55" s="256"/>
      <c r="AB55" s="256"/>
      <c r="AC55" s="256"/>
      <c r="AD55" s="256"/>
      <c r="AE55" s="252" t="n">
        <v>1.95</v>
      </c>
      <c r="AF55" s="251"/>
      <c r="AJ55" s="33"/>
      <c r="AK55" s="267"/>
      <c r="AL55" s="267"/>
      <c r="AM55" s="184"/>
      <c r="AN55" s="53"/>
      <c r="AO55" s="66"/>
      <c r="AQ55" s="245"/>
      <c r="AR55" s="245"/>
      <c r="AS55" s="253"/>
      <c r="AT55" s="253"/>
      <c r="AU55" s="111"/>
      <c r="AV55" s="217"/>
      <c r="AW55" s="268"/>
    </row>
    <row r="56" customFormat="false" ht="15.75" hidden="false" customHeight="false" outlineLevel="0" collapsed="false">
      <c r="A56" s="133"/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7"/>
      <c r="T56" s="256"/>
      <c r="U56" s="267"/>
      <c r="V56" s="267"/>
      <c r="W56" s="267"/>
      <c r="X56" s="251"/>
      <c r="Y56" s="251"/>
      <c r="Z56" s="256"/>
      <c r="AA56" s="256"/>
      <c r="AB56" s="256"/>
      <c r="AC56" s="256"/>
      <c r="AD56" s="256"/>
      <c r="AE56" s="252"/>
      <c r="AF56" s="251"/>
      <c r="AK56" s="270"/>
      <c r="AL56" s="267"/>
      <c r="AM56" s="267"/>
      <c r="AN56" s="245"/>
      <c r="AO56" s="245"/>
      <c r="AP56" s="245"/>
      <c r="AQ56" s="271"/>
      <c r="AR56" s="271"/>
      <c r="AS56" s="271"/>
      <c r="AU56" s="216"/>
      <c r="AV56" s="217"/>
    </row>
    <row r="57" customFormat="false" ht="15.75" hidden="false" customHeight="false" outlineLevel="0" collapsed="false">
      <c r="A57" s="272" t="s">
        <v>113</v>
      </c>
      <c r="B57" s="273"/>
      <c r="C57" s="273"/>
      <c r="D57" s="273"/>
      <c r="E57" s="273"/>
      <c r="F57" s="196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274" t="n">
        <f aca="false">AVERAGE(S37:S54)</f>
        <v>1.99888888888889</v>
      </c>
      <c r="T57" s="275"/>
      <c r="U57" s="276"/>
      <c r="V57" s="276"/>
      <c r="W57" s="276"/>
      <c r="X57" s="277" t="n">
        <f aca="false">AVERAGE(X37:X55)</f>
        <v>1.80222222222222</v>
      </c>
      <c r="Y57" s="277"/>
      <c r="Z57" s="275"/>
      <c r="AA57" s="275"/>
      <c r="AB57" s="275"/>
      <c r="AC57" s="275"/>
      <c r="AD57" s="275"/>
      <c r="AE57" s="278" t="n">
        <f aca="false">AVERAGE(AE37:AE55)</f>
        <v>2</v>
      </c>
      <c r="AF57" s="251"/>
      <c r="AG57" s="279"/>
      <c r="AH57" s="279"/>
      <c r="AI57" s="279"/>
      <c r="AJ57" s="279"/>
      <c r="AK57" s="270"/>
      <c r="AL57" s="267"/>
      <c r="AM57" s="267"/>
      <c r="AN57" s="245"/>
      <c r="AO57" s="245"/>
      <c r="AP57" s="245"/>
      <c r="AQ57" s="271"/>
      <c r="AR57" s="271"/>
      <c r="AS57" s="271"/>
      <c r="AU57" s="216"/>
      <c r="AV57" s="217"/>
    </row>
    <row r="58" customFormat="false" ht="15.75" hidden="false" customHeight="false" outlineLevel="0" collapsed="false">
      <c r="C58" s="31"/>
      <c r="U58" s="31"/>
      <c r="W58" s="31"/>
      <c r="AF58" s="251"/>
      <c r="AG58" s="279"/>
      <c r="AH58" s="279"/>
      <c r="AI58" s="279"/>
      <c r="AJ58" s="279"/>
      <c r="AK58" s="270"/>
      <c r="AL58" s="267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2001-10-12T17:48:49Z</cp:lastPrinted>
  <dcterms:modified xsi:type="dcterms:W3CDTF">2001-11-09T19:32:44Z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