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<sst xmlns="http://schemas.openxmlformats.org/spreadsheetml/2006/main" count="204" uniqueCount="121">
  <si>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</si>
  <si>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</si>
  <si>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</si>
  <si>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</si>
  <si>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</si>
  <si>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</si>
  <si>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</si>
  <si>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</si>
  <si>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</si>
  <si>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</si>
  <si>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</si>
  <si>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</si>
  <si>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</si>
  <si>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</si>
  <si>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</si>
  <si>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</si>
  <si>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</si>
  <si>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</si>
  <si>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</si>
  <si>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</si>
  <si>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</si>
  <si>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</si>
  <si>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</si>
  <si>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</si>
  <si>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</si>
  <si>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</si>
  <si>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</si>
  <si>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</si>
  <si>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</si>
  <si>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</si>
  <si>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</si>
  <si>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</si>
  <si>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</si>
  <si>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</si>
  <si>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</si>
  <si>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</si>
  <si>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</si>
  <si>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</si>
  <si>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</si>
  <si>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</si>
  <si>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</si>
  <si>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</si>
  <si>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</si>
  <si>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</si>
  <si>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YTD</t>
  </si>
  <si>
    <t xml:space="preserve">Year-End Price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</si>
  <si>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</si>
  <si>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</si>
  <si>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</si>
  <si>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</si>
  <si>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</si>
  <si>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</si>
  <si>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</si>
  <si>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</si>
  <si>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</si>
  <si>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</si>
  <si>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</si>
  <si>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</si>
  <si>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</si>
  <si>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</si>
  <si>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</si>
  <si>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</si>
  <si>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</si>
  <si>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</si>
  <si>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</si>
  <si>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</si>
  <si>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</si>
  <si>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</si>
  <si>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</si>
  <si>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</si>
  <si>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</si>
  <si>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</si>
  <si>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</si>
  <si>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</si>
  <si>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</si>
  <si>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</si>
  <si>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</si>
  <si>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</si>
  <si>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</si>
  <si>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</si>
  <si>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</si>
  <si>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</si>
  <si>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</si>
  <si>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</si>
  <si>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</si>
  <si>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</si>
  <si>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</si>
  <si>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</si>
  <si>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</si>
  <si>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</si>
  <si>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</si>
  <si>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</si>
  <si>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</si>
  <si>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</si>
  <si>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</si>
  <si>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</si>
  <si>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Bear, Stearns</t>
  </si>
  <si>
    <t xml:space="preserve">Bernstein</t>
  </si>
  <si>
    <t xml:space="preserve">CIBC Oppenheimer</t>
  </si>
  <si>
    <t xml:space="preserve">CSFB</t>
  </si>
  <si>
    <t xml:space="preserve">DRW</t>
  </si>
  <si>
    <t xml:space="preserve">First Albany</t>
  </si>
  <si>
    <t xml:space="preserve">Fulcrum</t>
  </si>
  <si>
    <t xml:space="preserve">Dominion Resources</t>
  </si>
  <si>
    <t xml:space="preserve">D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</si>
  <si>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</si>
  <si>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</si>
  <si>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</si>
  <si>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</si>
  <si>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</si>
  <si>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</si>
  <si>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PG&amp;E</t>
  </si>
  <si>
    <t xml:space="preserve">PCG</t>
  </si>
  <si>
    <t xml:space="preserve">Prudential Securities</t>
  </si>
  <si>
    <t xml:space="preserve">Salomon Smith Barney</t>
  </si>
  <si>
    <t xml:space="preserve">Transcanada Pipeline</t>
  </si>
  <si>
    <t xml:space="preserve">TRP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</si>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</sst>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37197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5.43422913719943</v>
      </c>
      <c r="D6" s="14" t="n">
        <f aca="false">ENRON!AM7</f>
        <v>-0.266233766233766</v>
      </c>
      <c r="E6" s="15"/>
      <c r="F6" s="16" t="n">
        <f aca="false">ENRON!AO7</f>
        <v>-0.585016525890562</v>
      </c>
      <c r="G6" s="15"/>
      <c r="H6" s="17" t="n">
        <f aca="false">ENRON!AQ7</f>
        <v>-0.859548872180451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21.1353032659409</v>
      </c>
      <c r="D7" s="19" t="n">
        <f aca="false">ENRON!AM9</f>
        <v>-0.0153882365721837</v>
      </c>
      <c r="E7" s="20"/>
      <c r="F7" s="21" t="n">
        <f aca="false">ENRON!AO9</f>
        <v>0.0455741925567276</v>
      </c>
      <c r="G7" s="20"/>
      <c r="H7" s="22" t="n">
        <f aca="false">ENRON!AQ9</f>
        <v>-0.166717665949647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-0.0130398652315485</v>
      </c>
      <c r="E8" s="20"/>
      <c r="F8" s="21" t="n">
        <f aca="false">ENRON!AO10</f>
        <v>0.16498665599146</v>
      </c>
      <c r="G8" s="20"/>
      <c r="H8" s="22" t="n">
        <f aca="false">ENRON!AQ10</f>
        <v>-0.291310331428201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11.1688738997706</v>
      </c>
      <c r="C9" s="24"/>
      <c r="D9" s="25" t="n">
        <f aca="false">ENRON!AM25</f>
        <v>-0.0609872076899775</v>
      </c>
      <c r="E9" s="26"/>
      <c r="F9" s="27" t="n">
        <f aca="false">ENRON!AO25</f>
        <v>0.0429856851886314</v>
      </c>
      <c r="G9" s="27"/>
      <c r="H9" s="28" t="n">
        <f aca="false">ENRON!AQ25</f>
        <v>-0.326578210475465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37197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37190</v>
      </c>
      <c r="AZ5" s="76"/>
      <c r="BA5" s="78" t="n">
        <v>37162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11.3</v>
      </c>
      <c r="F7" s="95"/>
      <c r="G7" s="98" t="n">
        <v>2.16</v>
      </c>
      <c r="H7" s="99" t="s">
        <v>48</v>
      </c>
      <c r="I7" s="100" t="n">
        <f aca="false">E7/G7</f>
        <v>5.23148148148148</v>
      </c>
      <c r="J7" s="95"/>
      <c r="K7" s="98" t="n">
        <v>2.14</v>
      </c>
      <c r="L7" s="101" t="s">
        <v>49</v>
      </c>
      <c r="M7" s="100" t="n">
        <f aca="false">E7/K7</f>
        <v>5.2803738317757</v>
      </c>
      <c r="N7" s="95"/>
      <c r="O7" s="98" t="n">
        <v>2.16</v>
      </c>
      <c r="P7" s="99" t="s">
        <v>48</v>
      </c>
      <c r="Q7" s="100" t="n">
        <f aca="false">M7/O7</f>
        <v>2.44461751471097</v>
      </c>
      <c r="R7" s="95"/>
      <c r="S7" s="102" t="n">
        <f aca="false">+S58</f>
        <v>1.99888888888889</v>
      </c>
      <c r="T7" s="100" t="n">
        <f aca="false">E7/S7</f>
        <v>5.65314063368538</v>
      </c>
      <c r="U7" s="103"/>
      <c r="V7" s="104" t="n">
        <f aca="false">(S7-K7)/K7</f>
        <v>-0.0659397715472483</v>
      </c>
      <c r="W7" s="105"/>
      <c r="X7" s="106" t="n">
        <f aca="false">X58</f>
        <v>1.80222222222222</v>
      </c>
      <c r="Y7" s="107"/>
      <c r="Z7" s="100" t="n">
        <f aca="false">E7/X7</f>
        <v>6.27003699136868</v>
      </c>
      <c r="AA7" s="103"/>
      <c r="AB7" s="108" t="n">
        <f aca="false">(AE7-X7)/X7</f>
        <v>0.15380430840647</v>
      </c>
      <c r="AC7" s="109" t="n">
        <v>0.103</v>
      </c>
      <c r="AD7" s="103"/>
      <c r="AE7" s="106" t="n">
        <f aca="false">AE58</f>
        <v>2.07941176470588</v>
      </c>
      <c r="AF7" s="110"/>
      <c r="AG7" s="100" t="n">
        <f aca="false">E7/AE7</f>
        <v>5.43422913719943</v>
      </c>
      <c r="AH7" s="111"/>
      <c r="AJ7" s="112"/>
      <c r="AK7" s="113" t="n">
        <f aca="false">(X7-S7)/S7</f>
        <v>-0.0983879933296275</v>
      </c>
      <c r="AL7" s="105"/>
      <c r="AM7" s="114" t="n">
        <f aca="false">((+AX7+E7-AY7)/AY7)</f>
        <v>-0.266233766233766</v>
      </c>
      <c r="AN7" s="105"/>
      <c r="AO7" s="105" t="n">
        <f aca="false">((+AZ7+E7-BA7)/BA7)</f>
        <v>-0.585016525890562</v>
      </c>
      <c r="AP7" s="105"/>
      <c r="AQ7" s="113" t="n">
        <f aca="false">((+BB7+E7-BC7)/BC7)</f>
        <v>-0.859548872180451</v>
      </c>
      <c r="AR7" s="115"/>
      <c r="AS7" s="116" t="n">
        <f aca="false">AU7/E7</f>
        <v>0.0442477876106195</v>
      </c>
      <c r="AT7" s="117"/>
      <c r="AU7" s="118" t="n">
        <f aca="false">DDE("REUTER","IDN","ENE,DIVIDEND,1")</f>
        <v>0.5</v>
      </c>
      <c r="AV7" s="119" t="n">
        <v>37224</v>
      </c>
      <c r="AW7" s="120" t="n">
        <v>0.125</v>
      </c>
      <c r="AX7" s="121"/>
      <c r="AY7" s="122" t="n">
        <v>15.4</v>
      </c>
      <c r="AZ7" s="123"/>
      <c r="BA7" s="122" t="n">
        <v>27.23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1087.2</v>
      </c>
      <c r="F9" s="144"/>
      <c r="G9" s="145" t="n">
        <v>40.53</v>
      </c>
      <c r="H9" s="126"/>
      <c r="I9" s="112" t="n">
        <f aca="false">E9/G9</f>
        <v>26.8245743893412</v>
      </c>
      <c r="J9" s="53"/>
      <c r="K9" s="145" t="n">
        <v>42.08</v>
      </c>
      <c r="L9" s="53"/>
      <c r="M9" s="112" t="n">
        <f aca="false">E9/K9</f>
        <v>25.8365019011407</v>
      </c>
      <c r="N9" s="144"/>
      <c r="O9" s="145" t="n">
        <v>40.53</v>
      </c>
      <c r="P9" s="126"/>
      <c r="Q9" s="112" t="n">
        <f aca="false">M9/O9</f>
        <v>0.637466121419706</v>
      </c>
      <c r="R9" s="53"/>
      <c r="S9" s="146" t="n">
        <v>40.18</v>
      </c>
      <c r="T9" s="112" t="n">
        <f aca="false">E9/S9</f>
        <v>27.0582379293181</v>
      </c>
      <c r="U9" s="111"/>
      <c r="V9" s="147" t="n">
        <f aca="false">(S9-K9)/K9</f>
        <v>-0.0451520912547528</v>
      </c>
      <c r="W9" s="148"/>
      <c r="X9" s="146" t="n">
        <v>44.27</v>
      </c>
      <c r="Y9" s="149"/>
      <c r="Z9" s="112" t="n">
        <f aca="false">E9/X9</f>
        <v>24.5583916873729</v>
      </c>
      <c r="AA9" s="111"/>
      <c r="AB9" s="150" t="n">
        <f aca="false">(AE9-X9)/X9</f>
        <v>0.161960695730743</v>
      </c>
      <c r="AC9" s="151"/>
      <c r="AD9" s="111"/>
      <c r="AE9" s="146" t="n">
        <v>51.44</v>
      </c>
      <c r="AF9" s="149"/>
      <c r="AG9" s="112" t="n">
        <f aca="false">E9/AE9</f>
        <v>21.1353032659409</v>
      </c>
      <c r="AH9" s="111"/>
      <c r="AJ9" s="111"/>
      <c r="AK9" s="147" t="n">
        <f aca="false">(X9-S9)/S9</f>
        <v>0.10179193628671</v>
      </c>
      <c r="AL9" s="148"/>
      <c r="AM9" s="117" t="n">
        <f aca="false">((+AX9+E9-AY9)/AY9)</f>
        <v>-0.0153882365721837</v>
      </c>
      <c r="AN9" s="148"/>
      <c r="AO9" s="148" t="n">
        <f aca="false">((+AZ9+E9-BA9)/BA9)</f>
        <v>0.0455741925567276</v>
      </c>
      <c r="AP9" s="148"/>
      <c r="AQ9" s="152" t="n">
        <f aca="false">((+BB9+E9-BC9)/BC9)</f>
        <v>-0.166717665949647</v>
      </c>
      <c r="AS9" s="153" t="n">
        <v>0.0143</v>
      </c>
      <c r="AT9" s="117"/>
      <c r="AU9" s="154" t="n">
        <f aca="false">AS9*E9</f>
        <v>15.54696</v>
      </c>
      <c r="AV9" s="155"/>
      <c r="AW9" s="120"/>
      <c r="AX9" s="156" t="n">
        <v>0.412</v>
      </c>
      <c r="AY9" s="157" t="n">
        <v>1104.61</v>
      </c>
      <c r="AZ9" s="156" t="n">
        <v>1.18</v>
      </c>
      <c r="BA9" s="157" t="n">
        <v>1040.94</v>
      </c>
      <c r="BB9" s="156" t="n">
        <f aca="false">12.434+0.103+0.017+0.412</f>
        <v>12.966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1745.73</v>
      </c>
      <c r="F10" s="144"/>
      <c r="G10" s="145" t="n">
        <v>40.53</v>
      </c>
      <c r="H10" s="126"/>
      <c r="I10" s="112" t="n">
        <f aca="false">E10/G10</f>
        <v>43.0725388601036</v>
      </c>
      <c r="J10" s="53"/>
      <c r="K10" s="145" t="n">
        <v>42.08</v>
      </c>
      <c r="L10" s="53"/>
      <c r="M10" s="112" t="n">
        <f aca="false">E10/K10</f>
        <v>41.4859790874525</v>
      </c>
      <c r="N10" s="144"/>
      <c r="O10" s="145" t="n">
        <v>40.53</v>
      </c>
      <c r="P10" s="126"/>
      <c r="Q10" s="112" t="n">
        <f aca="false">M10/O10</f>
        <v>1.02358695009752</v>
      </c>
      <c r="R10" s="53"/>
      <c r="S10" s="146" t="n">
        <v>40.18</v>
      </c>
      <c r="T10" s="112" t="n">
        <f aca="false">E10/S10</f>
        <v>43.4477351916376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-0.0130398652315485</v>
      </c>
      <c r="AN10" s="148"/>
      <c r="AO10" s="148" t="n">
        <f aca="false">((+AZ10+E10-BA10)/BA10)</f>
        <v>0.16498665599146</v>
      </c>
      <c r="AP10" s="148"/>
      <c r="AQ10" s="152" t="n">
        <f aca="false">((+BB10+E10-BC10)/BC10)</f>
        <v>-0.291310331428201</v>
      </c>
      <c r="AS10" s="153" t="n">
        <v>0.0032</v>
      </c>
      <c r="AT10" s="117"/>
      <c r="AU10" s="154" t="n">
        <f aca="false">AS10*E10</f>
        <v>5.586336</v>
      </c>
      <c r="AV10" s="155"/>
      <c r="AW10" s="120"/>
      <c r="AX10" s="156" t="n">
        <v>0.163</v>
      </c>
      <c r="AY10" s="157" t="n">
        <v>1768.96</v>
      </c>
      <c r="AZ10" s="156" t="n">
        <v>0.352</v>
      </c>
      <c r="BA10" s="157" t="n">
        <v>1498.8</v>
      </c>
      <c r="BB10" s="156" t="n">
        <v>5.102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17.78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15.4608695652174</v>
      </c>
      <c r="U13" s="111"/>
      <c r="V13" s="147"/>
      <c r="W13" s="148"/>
      <c r="X13" s="159" t="n">
        <v>2.32</v>
      </c>
      <c r="Y13" s="170"/>
      <c r="Z13" s="112" t="n">
        <f aca="false">E13/X13</f>
        <v>7.66379310344828</v>
      </c>
      <c r="AA13" s="171"/>
      <c r="AB13" s="150" t="n">
        <f aca="false">(AE13-X13)/X13</f>
        <v>-0.120689655172414</v>
      </c>
      <c r="AC13" s="172" t="s">
        <v>53</v>
      </c>
      <c r="AD13" s="161"/>
      <c r="AE13" s="159" t="n">
        <v>2.04</v>
      </c>
      <c r="AF13" s="170"/>
      <c r="AG13" s="112" t="n">
        <f aca="false">E13/AE13</f>
        <v>8.71568627450981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-0.147651006711409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20.86</v>
      </c>
      <c r="AZ13" s="142"/>
      <c r="BA13" s="178" t="n">
        <v>21.8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13.54</v>
      </c>
      <c r="F14" s="47"/>
      <c r="G14" s="145" t="n">
        <v>4.72</v>
      </c>
      <c r="H14" s="169" t="s">
        <v>48</v>
      </c>
      <c r="I14" s="112" t="n">
        <f aca="false">E14/G14</f>
        <v>2.86864406779661</v>
      </c>
      <c r="J14" s="47"/>
      <c r="K14" s="145" t="n">
        <v>4.94</v>
      </c>
      <c r="L14" s="53"/>
      <c r="M14" s="112" t="n">
        <f aca="false">E14/K14</f>
        <v>2.74089068825911</v>
      </c>
      <c r="N14" s="47"/>
      <c r="O14" s="145" t="n">
        <v>4.72</v>
      </c>
      <c r="P14" s="169" t="s">
        <v>48</v>
      </c>
      <c r="Q14" s="112" t="n">
        <f aca="false">M14/O14</f>
        <v>0.580697179715913</v>
      </c>
      <c r="R14" s="47"/>
      <c r="S14" s="146" t="n">
        <v>3.43</v>
      </c>
      <c r="T14" s="112" t="n">
        <f aca="false">E14/S14</f>
        <v>3.94752186588921</v>
      </c>
      <c r="U14" s="111"/>
      <c r="V14" s="147" t="n">
        <f aca="false">(S14-K14)/K14</f>
        <v>-0.305668016194332</v>
      </c>
      <c r="W14" s="148"/>
      <c r="X14" s="146" t="n">
        <v>1.29</v>
      </c>
      <c r="Y14" s="149"/>
      <c r="Z14" s="112" t="n">
        <f aca="false">E14/X14</f>
        <v>10.4961240310078</v>
      </c>
      <c r="AA14" s="111"/>
      <c r="AB14" s="150" t="n">
        <f aca="false">(AE14-X14)/X14</f>
        <v>0.209302325581395</v>
      </c>
      <c r="AC14" s="151" t="n">
        <v>0.106</v>
      </c>
      <c r="AD14" s="111"/>
      <c r="AE14" s="146" t="n">
        <v>1.56</v>
      </c>
      <c r="AF14" s="149"/>
      <c r="AG14" s="112" t="n">
        <f aca="false">E14/AE14</f>
        <v>8.67948717948718</v>
      </c>
      <c r="AH14" s="111"/>
      <c r="AJ14" s="111"/>
      <c r="AK14" s="147" t="n">
        <f aca="false">(X14-S14)/S14</f>
        <v>-0.623906705539359</v>
      </c>
      <c r="AL14" s="148"/>
      <c r="AM14" s="117" t="n">
        <f aca="false">((+AX14+E14-AY14)/AY14)</f>
        <v>-0.075136612021858</v>
      </c>
      <c r="AN14" s="148"/>
      <c r="AO14" s="148" t="n">
        <f aca="false">((+AZ14+E14-BA14)/BA14)</f>
        <v>0.0561622464898595</v>
      </c>
      <c r="AP14" s="148"/>
      <c r="AQ14" s="152" t="n">
        <f aca="false">((+BB14+E14-BC14)/BC14)</f>
        <v>-0.75548532731377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14.64</v>
      </c>
      <c r="AZ14" s="142"/>
      <c r="BA14" s="158" t="n">
        <v>12.82</v>
      </c>
      <c r="BB14" s="142" t="n">
        <v>0</v>
      </c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23.54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2.04</v>
      </c>
      <c r="Y15" s="149"/>
      <c r="Z15" s="112" t="n">
        <f aca="false">E15/X15</f>
        <v>11.5392156862745</v>
      </c>
      <c r="AA15" s="111"/>
      <c r="AB15" s="150" t="n">
        <f aca="false">(AE15-X15)/X15</f>
        <v>0.235294117647059</v>
      </c>
      <c r="AC15" s="151" t="n">
        <v>0.248</v>
      </c>
      <c r="AD15" s="111"/>
      <c r="AE15" s="146" t="n">
        <v>2.52</v>
      </c>
      <c r="AF15" s="149"/>
      <c r="AG15" s="112" t="n">
        <f aca="false">E15/AE15</f>
        <v>9.34126984126984</v>
      </c>
      <c r="AH15" s="111"/>
      <c r="AJ15" s="111"/>
      <c r="AK15" s="147"/>
      <c r="AL15" s="148"/>
      <c r="AM15" s="117" t="n">
        <f aca="false">((+AX15+E15-AY15)/AY15)</f>
        <v>-0.0584</v>
      </c>
      <c r="AN15" s="148"/>
      <c r="AO15" s="148" t="n">
        <f aca="false">((+AZ15+E15-BA15)/BA15)</f>
        <v>0.0320035072336695</v>
      </c>
      <c r="AP15" s="148"/>
      <c r="AQ15" s="152" t="n">
        <f aca="false">((+BB15+E15-BC15)/BC15)</f>
        <v>-0.477585441633378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25</v>
      </c>
      <c r="AZ15" s="142"/>
      <c r="BA15" s="158" t="n">
        <v>22.81</v>
      </c>
      <c r="BB15" s="142" t="n">
        <v>0</v>
      </c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37.46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12.6983050847458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11.0828402366864</v>
      </c>
      <c r="U16" s="111"/>
      <c r="V16" s="147" t="n">
        <f aca="false">(S16-K16)/K16</f>
        <v>0.145762711864407</v>
      </c>
      <c r="W16" s="148"/>
      <c r="X16" s="146" t="n">
        <v>2.74</v>
      </c>
      <c r="Y16" s="149"/>
      <c r="Z16" s="112" t="n">
        <f aca="false">E16/X16</f>
        <v>13.6715328467153</v>
      </c>
      <c r="AA16" s="111"/>
      <c r="AB16" s="150" t="n">
        <f aca="false">(AE16-X16)/X16</f>
        <v>0.0401459854014598</v>
      </c>
      <c r="AC16" s="151" t="n">
        <v>0.185</v>
      </c>
      <c r="AD16" s="111"/>
      <c r="AE16" s="146" t="n">
        <v>2.85</v>
      </c>
      <c r="AF16" s="149"/>
      <c r="AG16" s="112" t="n">
        <f aca="false">E16/AE16</f>
        <v>13.1438596491228</v>
      </c>
      <c r="AH16" s="111"/>
      <c r="AJ16" s="111"/>
      <c r="AK16" s="147" t="n">
        <f aca="false">(X16-S16)/S16</f>
        <v>-0.189349112426035</v>
      </c>
      <c r="AL16" s="148"/>
      <c r="AM16" s="117" t="n">
        <f aca="false">((+AX16+E16-AY16)/AY16)</f>
        <v>-0.027012987012987</v>
      </c>
      <c r="AN16" s="148"/>
      <c r="AO16" s="148" t="n">
        <f aca="false">((+AZ16+E16-BA16)/BA16)</f>
        <v>-0.0103038309114928</v>
      </c>
      <c r="AP16" s="148"/>
      <c r="AQ16" s="152" t="n">
        <f aca="false">((+BB16+E16-BC16)/BC16)</f>
        <v>-0.101712810886907</v>
      </c>
      <c r="AS16" s="175" t="n">
        <f aca="false">AU16/E16</f>
        <v>0.0293646556326749</v>
      </c>
      <c r="AT16" s="176"/>
      <c r="AU16" s="118" t="n">
        <f aca="false">DDE("REUTER","IDN","DUK,DIVIDEND,1")</f>
        <v>1.1</v>
      </c>
      <c r="AV16" s="181" t="n">
        <v>37209</v>
      </c>
      <c r="AW16" s="120" t="n">
        <v>0.275</v>
      </c>
      <c r="AX16" s="182"/>
      <c r="AY16" s="158" t="n">
        <v>38.5</v>
      </c>
      <c r="AZ16" s="182"/>
      <c r="BA16" s="158" t="n">
        <v>37.85</v>
      </c>
      <c r="BB16" s="182" t="n">
        <f aca="false">0.275*3</f>
        <v>0.825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33.45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47.7857142857143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57.6724137931035</v>
      </c>
      <c r="U17" s="111"/>
      <c r="V17" s="147" t="n">
        <f aca="false">(S17-K17)/K17</f>
        <v>-0.171428571428571</v>
      </c>
      <c r="W17" s="148"/>
      <c r="X17" s="146" t="n">
        <v>2.1</v>
      </c>
      <c r="Y17" s="149"/>
      <c r="Z17" s="112" t="n">
        <f aca="false">E17/X17</f>
        <v>15.9285714285714</v>
      </c>
      <c r="AA17" s="111"/>
      <c r="AB17" s="150" t="n">
        <f aca="false">(AE17-X17)/X17</f>
        <v>0.219047619047619</v>
      </c>
      <c r="AC17" s="151" t="n">
        <v>0.182</v>
      </c>
      <c r="AD17" s="111"/>
      <c r="AE17" s="146" t="n">
        <v>2.56</v>
      </c>
      <c r="AF17" s="183"/>
      <c r="AG17" s="112" t="n">
        <f aca="false">E17/AE17</f>
        <v>13.06640625</v>
      </c>
      <c r="AH17" s="111"/>
      <c r="AJ17" s="111"/>
      <c r="AK17" s="147" t="n">
        <f aca="false">(X17-S17)/S17</f>
        <v>2.62068965517241</v>
      </c>
      <c r="AL17" s="148"/>
      <c r="AM17" s="117" t="n">
        <f aca="false">((+AX17+E17-AY17)/AY17)</f>
        <v>-0.130039011703511</v>
      </c>
      <c r="AN17" s="148"/>
      <c r="AO17" s="148" t="n">
        <f aca="false">((+AZ17+E17-BA17)/BA17)</f>
        <v>-0.0346320346320345</v>
      </c>
      <c r="AP17" s="148"/>
      <c r="AQ17" s="152" t="n">
        <f aca="false">((+BB17+E17-BC17)/BC17)</f>
        <v>-0.39933110367893</v>
      </c>
      <c r="AS17" s="175" t="n">
        <f aca="false">AU17/E17</f>
        <v>0.00896860986547085</v>
      </c>
      <c r="AT17" s="176"/>
      <c r="AU17" s="118" t="n">
        <f aca="false">DDE("REUTER","IDN","DYN,DIVIDEND,1")</f>
        <v>0.3</v>
      </c>
      <c r="AV17" s="184" t="n">
        <v>37132</v>
      </c>
      <c r="AW17" s="120" t="n">
        <v>0.075</v>
      </c>
      <c r="AX17" s="182"/>
      <c r="AY17" s="158" t="n">
        <v>38.45</v>
      </c>
      <c r="AZ17" s="182"/>
      <c r="BA17" s="158" t="n">
        <v>34.65</v>
      </c>
      <c r="BB17" s="182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47.46</v>
      </c>
      <c r="F18" s="47"/>
      <c r="G18" s="145" t="n">
        <v>2.85</v>
      </c>
      <c r="H18" s="169" t="s">
        <v>48</v>
      </c>
      <c r="I18" s="112" t="n">
        <f aca="false">E18/G18</f>
        <v>16.6526315789474</v>
      </c>
      <c r="J18" s="47"/>
      <c r="K18" s="145" t="n">
        <v>3.18</v>
      </c>
      <c r="L18" s="53"/>
      <c r="M18" s="112" t="n">
        <f aca="false">E18/K18</f>
        <v>14.9245283018868</v>
      </c>
      <c r="N18" s="47"/>
      <c r="O18" s="145" t="n">
        <v>2.85</v>
      </c>
      <c r="P18" s="169" t="s">
        <v>48</v>
      </c>
      <c r="Q18" s="112" t="n">
        <f aca="false">M18/O18</f>
        <v>5.23667659715326</v>
      </c>
      <c r="R18" s="47"/>
      <c r="S18" s="146" t="n">
        <v>1.83</v>
      </c>
      <c r="T18" s="112" t="n">
        <f aca="false">E18/S18</f>
        <v>25.9344262295082</v>
      </c>
      <c r="U18" s="111"/>
      <c r="V18" s="147" t="n">
        <f aca="false">(S18-K18)/K18</f>
        <v>-0.424528301886792</v>
      </c>
      <c r="W18" s="148"/>
      <c r="X18" s="146" t="n">
        <v>3.33</v>
      </c>
      <c r="Y18" s="149"/>
      <c r="Z18" s="112" t="n">
        <f aca="false">E18/X18</f>
        <v>14.2522522522523</v>
      </c>
      <c r="AA18" s="111"/>
      <c r="AB18" s="150" t="n">
        <f aca="false">(AE18-X18)/X18</f>
        <v>0.102102102102102</v>
      </c>
      <c r="AC18" s="151" t="n">
        <v>-0.041</v>
      </c>
      <c r="AD18" s="111"/>
      <c r="AE18" s="146" t="n">
        <v>3.67</v>
      </c>
      <c r="AF18" s="149"/>
      <c r="AG18" s="112" t="n">
        <f aca="false">E18/AE18</f>
        <v>12.9318801089918</v>
      </c>
      <c r="AH18" s="111"/>
      <c r="AJ18" s="111"/>
      <c r="AK18" s="147" t="n">
        <f aca="false">(X18-S18)/S18</f>
        <v>0.819672131147541</v>
      </c>
      <c r="AL18" s="148"/>
      <c r="AM18" s="117" t="n">
        <f aca="false">((+AX18+E18-AY18)/AY18)</f>
        <v>-0.0500400320256205</v>
      </c>
      <c r="AN18" s="148"/>
      <c r="AO18" s="148" t="n">
        <f aca="false">((+AZ18+E18-BA18)/BA18)</f>
        <v>0.142238267148015</v>
      </c>
      <c r="AP18" s="148"/>
      <c r="AQ18" s="152" t="n">
        <f aca="false">((+BB18+E18-BC18)/BC18)</f>
        <v>-0.32848167539267</v>
      </c>
      <c r="AS18" s="175" t="n">
        <f aca="false">AU18/E18</f>
        <v>0.0179098187947745</v>
      </c>
      <c r="AT18" s="176"/>
      <c r="AU18" s="118" t="n">
        <f aca="false">DDE("REUTER","IDN","EPG,DIVIDEND,1")</f>
        <v>0.85</v>
      </c>
      <c r="AV18" s="181" t="n">
        <v>37230</v>
      </c>
      <c r="AW18" s="120" t="n">
        <v>0.2125</v>
      </c>
      <c r="AX18" s="182"/>
      <c r="AY18" s="158" t="n">
        <v>49.96</v>
      </c>
      <c r="AZ18" s="182"/>
      <c r="BA18" s="158" t="n">
        <v>41.55</v>
      </c>
      <c r="BB18" s="182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48.6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20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41.5384615384615</v>
      </c>
      <c r="U19" s="111"/>
      <c r="V19" s="147"/>
      <c r="W19" s="148"/>
      <c r="X19" s="146" t="n">
        <v>1.9</v>
      </c>
      <c r="Y19" s="149"/>
      <c r="Z19" s="112" t="n">
        <f aca="false">E19/X19</f>
        <v>25.5789473684211</v>
      </c>
      <c r="AA19" s="111"/>
      <c r="AB19" s="150" t="n">
        <f aca="false">(AE19-X19)/X19</f>
        <v>0.305263157894737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19.5967741935484</v>
      </c>
      <c r="AH19" s="111"/>
      <c r="AJ19" s="111"/>
      <c r="AK19" s="147" t="n">
        <f aca="false">(X19-S19)/S19</f>
        <v>0.623931623931624</v>
      </c>
      <c r="AL19" s="148"/>
      <c r="AM19" s="117" t="n">
        <f aca="false">((+AX19+E19-AY19)/AY19)</f>
        <v>-0.0308764940239045</v>
      </c>
      <c r="AN19" s="148"/>
      <c r="AO19" s="148" t="n">
        <f aca="false">((+AZ19+E19-BA19)/BA19)</f>
        <v>-0.0022353180247917</v>
      </c>
      <c r="AP19" s="148"/>
      <c r="AQ19" s="152" t="n">
        <f aca="false">((+BB19+E19-BC19)/BC19)</f>
        <v>-0.0649101796407185</v>
      </c>
      <c r="AS19" s="175" t="n">
        <f aca="false">AU19/E19</f>
        <v>0.00411522633744856</v>
      </c>
      <c r="AT19" s="176"/>
      <c r="AU19" s="118" t="n">
        <f aca="false">DDE("REUTER","IDN","KMI,DIVIDEND,1")</f>
        <v>0.2</v>
      </c>
      <c r="AV19" s="177" t="n">
        <v>37193</v>
      </c>
      <c r="AW19" s="120" t="n">
        <v>0.05</v>
      </c>
      <c r="AX19" s="182" t="n">
        <v>0.05</v>
      </c>
      <c r="AY19" s="158" t="n">
        <v>50.2</v>
      </c>
      <c r="AZ19" s="182" t="n">
        <v>0.5</v>
      </c>
      <c r="BA19" s="158" t="n">
        <v>49.21</v>
      </c>
      <c r="BB19" s="182" t="n">
        <f aca="false">0.05*4</f>
        <v>0.2</v>
      </c>
      <c r="BC19" s="158" t="n">
        <v>52.1875</v>
      </c>
    </row>
    <row r="20" customFormat="false" ht="15" hidden="false" customHeight="false" outlineLevel="0" collapsed="false">
      <c r="A20" s="185" t="s">
        <v>73</v>
      </c>
      <c r="B20" s="35"/>
      <c r="C20" s="84" t="s">
        <v>74</v>
      </c>
      <c r="D20" s="47"/>
      <c r="E20" s="162" t="n">
        <f aca="false">DDE("REUTER","IDN","MIR,LAST,1")</f>
        <v>23.3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11.8274111675127</v>
      </c>
      <c r="AA20" s="111"/>
      <c r="AB20" s="150" t="n">
        <f aca="false">(AE20-X20)/X20</f>
        <v>0.314720812182741</v>
      </c>
      <c r="AC20" s="151" t="n">
        <v>0.123</v>
      </c>
      <c r="AD20" s="111"/>
      <c r="AE20" s="146" t="n">
        <v>2.59</v>
      </c>
      <c r="AF20" s="149"/>
      <c r="AG20" s="112" t="n">
        <f aca="false">E20/AE20</f>
        <v>8.996138996139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-0.151183970856102</v>
      </c>
      <c r="AN20" s="148"/>
      <c r="AO20" s="148" t="n">
        <f aca="false">((+AZ20+E20-BA20)/BA20)</f>
        <v>0.0639269406392695</v>
      </c>
      <c r="AP20" s="148"/>
      <c r="AQ20" s="152" t="n">
        <f aca="false">((+BB20+E20-BC20)/BC20)</f>
        <v>-0.177041942604856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27.45</v>
      </c>
      <c r="AZ20" s="142"/>
      <c r="BA20" s="158" t="n">
        <v>21.9</v>
      </c>
      <c r="BB20" s="142" t="n">
        <v>0</v>
      </c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17.59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6"/>
      <c r="W21" s="129"/>
      <c r="X21" s="146" t="n">
        <v>1.39</v>
      </c>
      <c r="Y21" s="149"/>
      <c r="Z21" s="112" t="n">
        <f aca="false">E21/X21</f>
        <v>12.6546762589928</v>
      </c>
      <c r="AA21" s="111"/>
      <c r="AB21" s="150" t="n">
        <f aca="false">(AE21-X21)/X21</f>
        <v>0.215827338129496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10.4082840236686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0.00227920227920223</v>
      </c>
      <c r="AN21" s="148"/>
      <c r="AO21" s="148" t="n">
        <f aca="false">((+AZ21+E21-BA21)/BA21)</f>
        <v>0.0851326341764342</v>
      </c>
      <c r="AP21" s="148"/>
      <c r="AQ21" s="152" t="n">
        <f aca="false">((+BB21+E21-BC21)/BC21)</f>
        <v>-0.367550561797753</v>
      </c>
      <c r="AS21" s="175" t="n">
        <f aca="false">AU21/E21</f>
        <v>0.0392268334280841</v>
      </c>
      <c r="AT21" s="176"/>
      <c r="AU21" s="118" t="n">
        <f aca="false">DDE("REUTER","IDN","NRG,DIVIDEND,1")</f>
        <v>0.69</v>
      </c>
      <c r="AV21" s="177" t="s">
        <v>58</v>
      </c>
      <c r="AW21" s="120" t="n">
        <v>0</v>
      </c>
      <c r="AX21" s="142"/>
      <c r="AY21" s="158" t="n">
        <v>17.55</v>
      </c>
      <c r="AZ21" s="142"/>
      <c r="BA21" s="158" t="n">
        <v>16.21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15.31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13.3130434782609</v>
      </c>
      <c r="U22" s="111"/>
      <c r="V22" s="147"/>
      <c r="W22" s="148"/>
      <c r="X22" s="159" t="n">
        <v>1.68</v>
      </c>
      <c r="Y22" s="170"/>
      <c r="Z22" s="112" t="n">
        <f aca="false">E22/X22</f>
        <v>9.11309523809524</v>
      </c>
      <c r="AA22" s="171"/>
      <c r="AB22" s="150" t="n">
        <f aca="false">(AE22-X22)/X22</f>
        <v>0.226190476190476</v>
      </c>
      <c r="AC22" s="172" t="s">
        <v>53</v>
      </c>
      <c r="AD22" s="161"/>
      <c r="AE22" s="159" t="n">
        <v>2.06</v>
      </c>
      <c r="AF22" s="170"/>
      <c r="AG22" s="112" t="n">
        <f aca="false">E22/AE22</f>
        <v>7.43203883495146</v>
      </c>
      <c r="AH22" s="111"/>
      <c r="AJ22" s="111"/>
      <c r="AK22" s="147" t="n">
        <f aca="false">(X22-S22)/S22</f>
        <v>0.460869565217391</v>
      </c>
      <c r="AL22" s="148"/>
      <c r="AM22" s="117" t="n">
        <f aca="false">((+AX22+E22-AY22)/AY22)</f>
        <v>-0.0310126582278481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15.8</v>
      </c>
      <c r="AZ22" s="142"/>
      <c r="BA22" s="178" t="n">
        <v>16.2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28.79</v>
      </c>
      <c r="F23" s="47"/>
      <c r="G23" s="145" t="n">
        <v>2.08</v>
      </c>
      <c r="H23" s="169" t="s">
        <v>48</v>
      </c>
      <c r="I23" s="112" t="n">
        <f aca="false">E23/G23</f>
        <v>13.8413461538462</v>
      </c>
      <c r="J23" s="47"/>
      <c r="K23" s="145" t="n">
        <v>1.04</v>
      </c>
      <c r="L23" s="53"/>
      <c r="M23" s="112" t="n">
        <f aca="false">E23/K23</f>
        <v>27.6826923076923</v>
      </c>
      <c r="N23" s="47"/>
      <c r="O23" s="145" t="n">
        <v>2.08</v>
      </c>
      <c r="P23" s="169" t="s">
        <v>48</v>
      </c>
      <c r="Q23" s="112" t="n">
        <f aca="false">M23/O23</f>
        <v>13.3089866863905</v>
      </c>
      <c r="R23" s="47"/>
      <c r="S23" s="146" t="n">
        <v>0.82</v>
      </c>
      <c r="T23" s="112" t="n">
        <f aca="false">E23/S23</f>
        <v>35.109756097561</v>
      </c>
      <c r="U23" s="111"/>
      <c r="V23" s="147" t="n">
        <f aca="false">(S23-K23)/K23</f>
        <v>-0.211538461538462</v>
      </c>
      <c r="W23" s="148"/>
      <c r="X23" s="146" t="n">
        <v>2.44</v>
      </c>
      <c r="Y23" s="149"/>
      <c r="Z23" s="112" t="n">
        <f aca="false">E23/X23</f>
        <v>11.7991803278689</v>
      </c>
      <c r="AA23" s="111"/>
      <c r="AB23" s="150" t="n">
        <f aca="false">(AE23-X23)/X23</f>
        <v>0.118852459016393</v>
      </c>
      <c r="AC23" s="151" t="n">
        <v>0.182</v>
      </c>
      <c r="AD23" s="111"/>
      <c r="AE23" s="146" t="n">
        <v>2.73</v>
      </c>
      <c r="AF23" s="149"/>
      <c r="AG23" s="112" t="n">
        <f aca="false">E23/AE23</f>
        <v>10.5457875457875</v>
      </c>
      <c r="AH23" s="111"/>
      <c r="AJ23" s="111"/>
      <c r="AK23" s="147" t="n">
        <f aca="false">(X23-S23)/S23</f>
        <v>1.97560975609756</v>
      </c>
      <c r="AL23" s="148"/>
      <c r="AM23" s="117" t="n">
        <f aca="false">((+AX23+E23-AY23)/AY23)</f>
        <v>0.0282142857142857</v>
      </c>
      <c r="AN23" s="148"/>
      <c r="AO23" s="148" t="n">
        <f aca="false">((+AZ23+E23-BA23)/BA23)</f>
        <v>0.0545787545787545</v>
      </c>
      <c r="AP23" s="148"/>
      <c r="AQ23" s="152" t="n">
        <f aca="false">((+BB23+E23-BC23)/BC23)</f>
        <v>-0.267104851330203</v>
      </c>
      <c r="AS23" s="175" t="n">
        <f aca="false">AU23/E23</f>
        <v>0.0250086835706843</v>
      </c>
      <c r="AT23" s="176"/>
      <c r="AU23" s="118" t="n">
        <f aca="false">DDE("REUTER","IDN","WMB,DIVIDEND,1")</f>
        <v>0.72</v>
      </c>
      <c r="AV23" s="184" t="n">
        <v>37125</v>
      </c>
      <c r="AW23" s="120" t="n">
        <v>0.18</v>
      </c>
      <c r="AX23" s="182"/>
      <c r="AY23" s="158" t="n">
        <v>28</v>
      </c>
      <c r="AZ23" s="182"/>
      <c r="BA23" s="158" t="n">
        <v>27.3</v>
      </c>
      <c r="BB23" s="182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7"/>
      <c r="H24" s="188"/>
      <c r="I24" s="163"/>
      <c r="J24" s="47"/>
      <c r="K24" s="187"/>
      <c r="L24" s="40"/>
      <c r="M24" s="163"/>
      <c r="N24" s="38"/>
      <c r="O24" s="187"/>
      <c r="P24" s="188"/>
      <c r="Q24" s="163"/>
      <c r="R24" s="47"/>
      <c r="S24" s="187"/>
      <c r="T24" s="163"/>
      <c r="U24" s="40"/>
      <c r="V24" s="147"/>
      <c r="W24" s="148"/>
      <c r="X24" s="187"/>
      <c r="Y24" s="40"/>
      <c r="Z24" s="163"/>
      <c r="AA24" s="40"/>
      <c r="AB24" s="164"/>
      <c r="AC24" s="165" t="s">
        <v>81</v>
      </c>
      <c r="AD24" s="40"/>
      <c r="AE24" s="187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9"/>
      <c r="AV24" s="190"/>
      <c r="AW24" s="191"/>
      <c r="AX24" s="192"/>
      <c r="AY24" s="193"/>
      <c r="AZ24" s="142"/>
      <c r="BA24" s="194"/>
      <c r="BB24" s="195"/>
      <c r="BC24" s="194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6"/>
      <c r="H25" s="197"/>
      <c r="I25" s="198" t="n">
        <f aca="false">AVERAGE(I14:I23)</f>
        <v>11.12087393353</v>
      </c>
      <c r="J25" s="53"/>
      <c r="K25" s="196"/>
      <c r="L25" s="197"/>
      <c r="M25" s="198" t="n">
        <f aca="false">AVERAGE(M14:M23)</f>
        <v>20.9720217780497</v>
      </c>
      <c r="N25" s="47"/>
      <c r="O25" s="196"/>
      <c r="P25" s="197"/>
      <c r="Q25" s="198" t="n">
        <f aca="false">AVERAGE(Q14:Q23)</f>
        <v>6.37545348775323</v>
      </c>
      <c r="R25" s="53"/>
      <c r="S25" s="196"/>
      <c r="T25" s="198" t="n">
        <f aca="false">AVERAGE(T14:T23)</f>
        <v>26.9426376056387</v>
      </c>
      <c r="U25" s="111"/>
      <c r="V25" s="199" t="n">
        <f aca="false">AVERAGE(V14:V23)</f>
        <v>-0.19348012783675</v>
      </c>
      <c r="W25" s="148"/>
      <c r="X25" s="200"/>
      <c r="Y25" s="201"/>
      <c r="Z25" s="198" t="n">
        <f aca="false">AVERAGE(Z13:Z23)</f>
        <v>13.1386181553782</v>
      </c>
      <c r="AA25" s="111"/>
      <c r="AB25" s="202"/>
      <c r="AC25" s="198"/>
      <c r="AD25" s="111"/>
      <c r="AE25" s="203"/>
      <c r="AF25" s="204"/>
      <c r="AG25" s="198" t="n">
        <f aca="false">AVERAGE(AG13:AG23)</f>
        <v>11.1688738997706</v>
      </c>
      <c r="AH25" s="111"/>
      <c r="AJ25" s="111"/>
      <c r="AK25" s="199" t="e">
        <f aca="false">AVERAGE(AK14:AK23)</f>
        <v>#DIV/0!</v>
      </c>
      <c r="AL25" s="148"/>
      <c r="AM25" s="205" t="n">
        <f aca="false">AVERAGE(AM13:AM23)</f>
        <v>-0.0609872076899775</v>
      </c>
      <c r="AN25" s="206"/>
      <c r="AO25" s="207" t="n">
        <f aca="false">AVERAGE(AO13:AO23)</f>
        <v>0.0429856851886314</v>
      </c>
      <c r="AP25" s="206"/>
      <c r="AQ25" s="208" t="n">
        <f aca="false">AVERAGE(AQ13:AQ23)</f>
        <v>-0.326578210475465</v>
      </c>
      <c r="AS25" s="199" t="n">
        <f aca="false">AVERAGE(AS13:AS23)</f>
        <v>0.0113267116026488</v>
      </c>
      <c r="AT25" s="117"/>
      <c r="AU25" s="209"/>
      <c r="AV25" s="210"/>
      <c r="AW25" s="211"/>
      <c r="AX25" s="212"/>
      <c r="AY25" s="211"/>
      <c r="AZ25" s="213"/>
      <c r="BA25" s="214"/>
      <c r="BB25" s="213"/>
      <c r="BC25" s="214"/>
    </row>
    <row r="26" customFormat="false" ht="15" hidden="false" customHeight="false" outlineLevel="0" collapsed="false">
      <c r="A26" s="215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6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6"/>
      <c r="AH26" s="216"/>
      <c r="AI26" s="216"/>
      <c r="AJ26" s="47"/>
      <c r="AK26" s="186"/>
      <c r="AL26" s="129"/>
      <c r="AM26" s="129"/>
      <c r="AN26" s="129"/>
      <c r="AO26" s="129"/>
      <c r="AP26" s="129"/>
      <c r="AQ26" s="129"/>
      <c r="AS26" s="129"/>
      <c r="AT26" s="33"/>
      <c r="AU26" s="217"/>
      <c r="AV26" s="218"/>
      <c r="AX26" s="33"/>
    </row>
    <row r="27" customFormat="false" ht="9" hidden="false" customHeight="true" outlineLevel="0" collapsed="false">
      <c r="A27" s="215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6"/>
      <c r="W27" s="129"/>
      <c r="Y27" s="47"/>
      <c r="Z27" s="47"/>
      <c r="AA27" s="47"/>
      <c r="AB27" s="47"/>
      <c r="AC27" s="47"/>
      <c r="AD27" s="47"/>
      <c r="AF27" s="47"/>
      <c r="AG27" s="216"/>
      <c r="AH27" s="216"/>
      <c r="AI27" s="216"/>
      <c r="AJ27" s="47"/>
      <c r="AK27" s="186"/>
      <c r="AL27" s="129"/>
      <c r="AM27" s="129"/>
      <c r="AN27" s="129"/>
      <c r="AO27" s="129"/>
      <c r="AP27" s="129"/>
      <c r="AQ27" s="186"/>
      <c r="AU27" s="217"/>
      <c r="AV27" s="218"/>
      <c r="AX27" s="33"/>
    </row>
    <row r="28" customFormat="false" ht="9.75" hidden="false" customHeight="true" outlineLevel="0" collapsed="false">
      <c r="A28" s="219"/>
      <c r="B28" s="34"/>
      <c r="C28" s="35"/>
      <c r="D28" s="34"/>
      <c r="E28" s="34"/>
      <c r="F28" s="34"/>
      <c r="G28" s="220"/>
      <c r="H28" s="220"/>
      <c r="I28" s="220"/>
      <c r="J28" s="220"/>
      <c r="K28" s="220"/>
      <c r="L28" s="220"/>
      <c r="M28" s="220"/>
      <c r="N28" s="34"/>
      <c r="O28" s="220"/>
      <c r="P28" s="220"/>
      <c r="Q28" s="220"/>
      <c r="R28" s="34"/>
      <c r="S28" s="34"/>
      <c r="T28" s="34"/>
      <c r="U28" s="34"/>
      <c r="V28" s="34"/>
      <c r="W28" s="34"/>
      <c r="X28" s="221" t="s">
        <v>83</v>
      </c>
      <c r="Y28" s="222"/>
      <c r="Z28" s="222"/>
      <c r="AA28" s="222"/>
      <c r="AB28" s="222"/>
      <c r="AC28" s="222"/>
      <c r="AD28" s="222"/>
      <c r="AE28" s="223" t="s">
        <v>83</v>
      </c>
      <c r="AF28" s="47"/>
      <c r="AG28" s="216"/>
      <c r="AH28" s="216"/>
      <c r="AI28" s="216"/>
      <c r="AJ28" s="47"/>
      <c r="AK28" s="186"/>
      <c r="AL28" s="129"/>
      <c r="AM28" s="129"/>
      <c r="AN28" s="129"/>
      <c r="AO28" s="129"/>
      <c r="AP28" s="129"/>
      <c r="AQ28" s="186"/>
      <c r="AU28" s="217"/>
      <c r="AV28" s="218"/>
      <c r="AX28" s="33"/>
    </row>
    <row r="29" customFormat="false" ht="12.75" hidden="false" customHeight="true" outlineLevel="0" collapsed="false">
      <c r="A29" s="224" t="s">
        <v>84</v>
      </c>
      <c r="B29" s="34"/>
      <c r="C29" s="35"/>
      <c r="D29" s="34"/>
      <c r="E29" s="34"/>
      <c r="F29" s="34"/>
      <c r="G29" s="220"/>
      <c r="H29" s="220"/>
      <c r="I29" s="220"/>
      <c r="J29" s="220"/>
      <c r="K29" s="220"/>
      <c r="L29" s="220"/>
      <c r="M29" s="220"/>
      <c r="N29" s="34"/>
      <c r="O29" s="220"/>
      <c r="P29" s="220"/>
      <c r="Q29" s="220"/>
      <c r="R29" s="220"/>
      <c r="S29" s="220"/>
      <c r="T29" s="220"/>
      <c r="U29" s="225"/>
      <c r="V29" s="226"/>
      <c r="W29" s="227"/>
      <c r="X29" s="228" t="s">
        <v>85</v>
      </c>
      <c r="Y29" s="229"/>
      <c r="Z29" s="230"/>
      <c r="AA29" s="230"/>
      <c r="AB29" s="230"/>
      <c r="AC29" s="230"/>
      <c r="AD29" s="230"/>
      <c r="AE29" s="228" t="s">
        <v>86</v>
      </c>
      <c r="AF29" s="47"/>
      <c r="AG29" s="216"/>
      <c r="AH29" s="216"/>
      <c r="AI29" s="216"/>
      <c r="AJ29" s="47"/>
      <c r="AK29" s="186"/>
      <c r="AL29" s="129"/>
      <c r="AM29" s="129"/>
      <c r="AN29" s="129"/>
      <c r="AO29" s="129"/>
      <c r="AP29" s="129"/>
      <c r="AQ29" s="186"/>
      <c r="AU29" s="217"/>
      <c r="AV29" s="218"/>
      <c r="AX29" s="33"/>
    </row>
    <row r="30" customFormat="false" ht="15" hidden="false" customHeight="false" outlineLevel="0" collapsed="false">
      <c r="A30" s="231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6"/>
      <c r="W30" s="129"/>
      <c r="X30" s="232" t="n">
        <f aca="false">AVERAGE(X37:X56)</f>
        <v>1.80222222222222</v>
      </c>
      <c r="Y30" s="47"/>
      <c r="Z30" s="47"/>
      <c r="AA30" s="47"/>
      <c r="AB30" s="47"/>
      <c r="AC30" s="47"/>
      <c r="AD30" s="47"/>
      <c r="AE30" s="232" t="n">
        <f aca="false">AVERAGE(AE37:AE56)</f>
        <v>2.07941176470588</v>
      </c>
      <c r="AF30" s="47"/>
      <c r="AG30" s="216"/>
      <c r="AH30" s="216"/>
      <c r="AI30" s="216"/>
      <c r="AJ30" s="47"/>
      <c r="AK30" s="186"/>
      <c r="AL30" s="129"/>
      <c r="AM30" s="129"/>
      <c r="AN30" s="129"/>
      <c r="AO30" s="129"/>
      <c r="AP30" s="129"/>
      <c r="AQ30" s="186"/>
      <c r="AU30" s="217"/>
      <c r="AV30" s="218"/>
      <c r="AX30" s="33"/>
    </row>
    <row r="31" customFormat="false" ht="15" hidden="false" customHeight="false" outlineLevel="0" collapsed="false">
      <c r="A31" s="231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6"/>
      <c r="W31" s="129"/>
      <c r="X31" s="232" t="n">
        <f aca="false">MAX(X37:X55)</f>
        <v>1.85</v>
      </c>
      <c r="Y31" s="47"/>
      <c r="Z31" s="47"/>
      <c r="AA31" s="47"/>
      <c r="AB31" s="47"/>
      <c r="AC31" s="47"/>
      <c r="AD31" s="47"/>
      <c r="AE31" s="232" t="n">
        <f aca="false">MAX(AE37:AE56)</f>
        <v>2.18</v>
      </c>
      <c r="AF31" s="47"/>
      <c r="AG31" s="216"/>
      <c r="AH31" s="216"/>
      <c r="AI31" s="216"/>
      <c r="AJ31" s="47"/>
      <c r="AK31" s="186"/>
      <c r="AL31" s="129"/>
      <c r="AM31" s="129"/>
      <c r="AN31" s="129"/>
      <c r="AO31" s="129"/>
      <c r="AP31" s="129"/>
      <c r="AQ31" s="186"/>
      <c r="AU31" s="217"/>
      <c r="AV31" s="218"/>
      <c r="AX31" s="33"/>
    </row>
    <row r="32" customFormat="false" ht="15" hidden="false" customHeight="false" outlineLevel="0" collapsed="false">
      <c r="A32" s="231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6"/>
      <c r="W32" s="129"/>
      <c r="X32" s="233" t="n">
        <f aca="false">MIN(X37:X56)</f>
        <v>1.75</v>
      </c>
      <c r="Y32" s="47"/>
      <c r="Z32" s="47"/>
      <c r="AA32" s="47"/>
      <c r="AB32" s="47"/>
      <c r="AC32" s="47"/>
      <c r="AD32" s="47"/>
      <c r="AE32" s="233" t="n">
        <f aca="false">MIN(AE37:AE56)</f>
        <v>1.6</v>
      </c>
      <c r="AF32" s="47"/>
      <c r="AG32" s="216"/>
      <c r="AH32" s="216"/>
      <c r="AI32" s="216"/>
      <c r="AJ32" s="47"/>
      <c r="AK32" s="186"/>
      <c r="AL32" s="129"/>
      <c r="AM32" s="129"/>
      <c r="AN32" s="129"/>
      <c r="AO32" s="129"/>
      <c r="AP32" s="129"/>
      <c r="AQ32" s="186"/>
      <c r="AU32" s="217"/>
      <c r="AV32" s="218"/>
      <c r="AX32" s="33"/>
    </row>
    <row r="33" customFormat="false" ht="15" hidden="false" customHeight="false" outlineLevel="0" collapsed="false">
      <c r="A33" s="231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6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6"/>
      <c r="AH33" s="216"/>
      <c r="AI33" s="216"/>
      <c r="AJ33" s="47"/>
      <c r="AK33" s="186"/>
      <c r="AL33" s="129"/>
      <c r="AM33" s="129"/>
      <c r="AN33" s="129"/>
      <c r="AO33" s="129"/>
      <c r="AP33" s="129"/>
      <c r="AQ33" s="186"/>
      <c r="AU33" s="217"/>
      <c r="AV33" s="218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6"/>
      <c r="AL34" s="129"/>
      <c r="AM34" s="129"/>
      <c r="AN34" s="129"/>
      <c r="AO34" s="129"/>
      <c r="AP34" s="129"/>
      <c r="AQ34" s="186"/>
      <c r="AU34" s="217"/>
      <c r="AV34" s="218"/>
      <c r="AX34" s="33"/>
    </row>
    <row r="35" customFormat="false" ht="15.75" hidden="false" customHeight="false" outlineLevel="0" collapsed="false">
      <c r="A35" s="234" t="s">
        <v>84</v>
      </c>
      <c r="B35" s="235"/>
      <c r="C35" s="236"/>
      <c r="D35" s="64"/>
      <c r="E35" s="235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7" t="s">
        <v>90</v>
      </c>
      <c r="T35" s="238"/>
      <c r="U35" s="238"/>
      <c r="V35" s="238"/>
      <c r="W35" s="238"/>
      <c r="X35" s="237" t="n">
        <v>2001</v>
      </c>
      <c r="Y35" s="237"/>
      <c r="Z35" s="238"/>
      <c r="AA35" s="238"/>
      <c r="AB35" s="238"/>
      <c r="AC35" s="238"/>
      <c r="AD35" s="238"/>
      <c r="AE35" s="239" t="s">
        <v>91</v>
      </c>
      <c r="AF35" s="58"/>
      <c r="AG35" s="240"/>
      <c r="AH35" s="240"/>
      <c r="AK35" s="240"/>
      <c r="AL35" s="241"/>
      <c r="AM35" s="241"/>
      <c r="AN35" s="241"/>
      <c r="AO35" s="49"/>
      <c r="AP35" s="241"/>
      <c r="AQ35" s="49"/>
      <c r="AR35" s="49"/>
      <c r="AS35" s="54" t="n">
        <v>2000</v>
      </c>
      <c r="AT35" s="54"/>
      <c r="AU35" s="54"/>
      <c r="AW35" s="242"/>
    </row>
    <row r="36" customFormat="false" ht="12.75" hidden="false" customHeight="true" outlineLevel="0" collapsed="false">
      <c r="A36" s="243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4" t="s">
        <v>93</v>
      </c>
      <c r="T36" s="241"/>
      <c r="U36" s="241"/>
      <c r="V36" s="241"/>
      <c r="W36" s="241"/>
      <c r="X36" s="244" t="s">
        <v>93</v>
      </c>
      <c r="Y36" s="244"/>
      <c r="Z36" s="241"/>
      <c r="AA36" s="241"/>
      <c r="AB36" s="241"/>
      <c r="AC36" s="241"/>
      <c r="AD36" s="241"/>
      <c r="AE36" s="245" t="s">
        <v>93</v>
      </c>
      <c r="AF36" s="244"/>
      <c r="AG36" s="240"/>
      <c r="AH36" s="240"/>
      <c r="AK36" s="240"/>
      <c r="AL36" s="241"/>
      <c r="AM36" s="241"/>
      <c r="AN36" s="241"/>
      <c r="AO36" s="246"/>
      <c r="AP36" s="241"/>
      <c r="AQ36" s="246"/>
      <c r="AR36" s="246"/>
      <c r="AS36" s="63" t="s">
        <v>19</v>
      </c>
      <c r="AT36" s="67"/>
      <c r="AU36" s="65"/>
    </row>
    <row r="37" customFormat="false" ht="16.5" hidden="false" customHeight="false" outlineLevel="0" collapsed="false">
      <c r="A37" s="247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8" t="n">
        <v>2</v>
      </c>
      <c r="T37" s="241"/>
      <c r="U37" s="241"/>
      <c r="V37" s="241"/>
      <c r="W37" s="241"/>
      <c r="X37" s="249" t="n">
        <v>1.8</v>
      </c>
      <c r="Y37" s="250"/>
      <c r="Z37" s="241"/>
      <c r="AA37" s="241"/>
      <c r="AB37" s="241"/>
      <c r="AC37" s="241"/>
      <c r="AD37" s="241"/>
      <c r="AE37" s="251" t="n">
        <v>2.1</v>
      </c>
      <c r="AF37" s="252"/>
      <c r="AK37" s="240"/>
      <c r="AL37" s="241"/>
      <c r="AM37" s="81" t="s">
        <v>28</v>
      </c>
      <c r="AN37" s="47"/>
      <c r="AO37" s="81" t="s">
        <v>29</v>
      </c>
      <c r="AP37" s="31"/>
      <c r="AQ37" s="246"/>
      <c r="AR37" s="246"/>
      <c r="AS37" s="82" t="s">
        <v>32</v>
      </c>
      <c r="AT37" s="86"/>
      <c r="AU37" s="83" t="s">
        <v>3</v>
      </c>
    </row>
    <row r="38" customFormat="false" ht="16.5" hidden="false" customHeight="false" outlineLevel="0" collapsed="false">
      <c r="A38" s="247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8" t="n">
        <v>2</v>
      </c>
      <c r="T38" s="241"/>
      <c r="U38" s="241"/>
      <c r="V38" s="241"/>
      <c r="W38" s="241"/>
      <c r="X38" s="252" t="n">
        <v>1.8</v>
      </c>
      <c r="Y38" s="252"/>
      <c r="Z38" s="241"/>
      <c r="AA38" s="241"/>
      <c r="AB38" s="241"/>
      <c r="AC38" s="241"/>
      <c r="AD38" s="241"/>
      <c r="AE38" s="253" t="n">
        <v>2.15</v>
      </c>
      <c r="AF38" s="252"/>
      <c r="AK38" s="240"/>
      <c r="AL38" s="241"/>
      <c r="AM38" s="94" t="s">
        <v>46</v>
      </c>
      <c r="AN38" s="95"/>
      <c r="AO38" s="96" t="s">
        <v>47</v>
      </c>
      <c r="AP38" s="31"/>
      <c r="AQ38" s="246"/>
      <c r="AR38" s="246"/>
      <c r="AS38" s="106" t="n">
        <v>1.47</v>
      </c>
      <c r="AT38" s="107"/>
      <c r="AU38" s="100" t="n">
        <f aca="false">M39/AS38</f>
        <v>0</v>
      </c>
    </row>
    <row r="39" customFormat="false" ht="15.75" hidden="false" customHeight="false" outlineLevel="0" collapsed="false">
      <c r="A39" s="247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8"/>
      <c r="T39" s="241"/>
      <c r="U39" s="241"/>
      <c r="V39" s="241"/>
      <c r="W39" s="241"/>
      <c r="X39" s="252"/>
      <c r="Y39" s="252"/>
      <c r="Z39" s="241"/>
      <c r="AA39" s="241"/>
      <c r="AB39" s="241"/>
      <c r="AC39" s="241"/>
      <c r="AD39" s="241"/>
      <c r="AE39" s="253"/>
      <c r="AF39" s="252"/>
      <c r="AK39" s="240"/>
      <c r="AL39" s="241"/>
      <c r="AM39" s="47"/>
      <c r="AN39" s="47"/>
      <c r="AO39" s="48"/>
      <c r="AP39" s="31"/>
      <c r="AQ39" s="246"/>
      <c r="AR39" s="246"/>
      <c r="AS39" s="125"/>
      <c r="AT39" s="130"/>
      <c r="AU39" s="127"/>
    </row>
    <row r="40" customFormat="false" ht="15.75" hidden="false" customHeight="false" outlineLevel="0" collapsed="false">
      <c r="A40" s="247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8"/>
      <c r="T40" s="241"/>
      <c r="U40" s="241"/>
      <c r="V40" s="241"/>
      <c r="W40" s="241"/>
      <c r="X40" s="252" t="n">
        <v>1.8</v>
      </c>
      <c r="Y40" s="252"/>
      <c r="Z40" s="241"/>
      <c r="AA40" s="241"/>
      <c r="AB40" s="241"/>
      <c r="AC40" s="241"/>
      <c r="AD40" s="241"/>
      <c r="AE40" s="253"/>
      <c r="AF40" s="252"/>
      <c r="AK40" s="240"/>
      <c r="AL40" s="241"/>
      <c r="AM40" s="46" t="s">
        <v>50</v>
      </c>
      <c r="AN40" s="47"/>
      <c r="AO40" s="48" t="s">
        <v>51</v>
      </c>
      <c r="AP40" s="31"/>
      <c r="AQ40" s="246"/>
      <c r="AR40" s="246"/>
      <c r="AS40" s="146" t="n">
        <v>56.82</v>
      </c>
      <c r="AT40" s="149"/>
      <c r="AU40" s="112" t="n">
        <f aca="false">M38/AS40</f>
        <v>0</v>
      </c>
    </row>
    <row r="41" customFormat="false" ht="15.75" hidden="false" customHeight="false" outlineLevel="0" collapsed="false">
      <c r="A41" s="247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8" t="n">
        <v>2</v>
      </c>
      <c r="T41" s="241"/>
      <c r="U41" s="241"/>
      <c r="V41" s="241"/>
      <c r="W41" s="241"/>
      <c r="X41" s="252" t="n">
        <v>1.8</v>
      </c>
      <c r="Y41" s="252"/>
      <c r="Z41" s="241"/>
      <c r="AA41" s="241"/>
      <c r="AB41" s="241"/>
      <c r="AC41" s="241"/>
      <c r="AD41" s="241"/>
      <c r="AE41" s="253" t="n">
        <v>1.8</v>
      </c>
      <c r="AF41" s="252"/>
      <c r="AK41" s="240"/>
      <c r="AL41" s="241"/>
      <c r="AM41" s="46" t="s">
        <v>9</v>
      </c>
      <c r="AN41" s="47"/>
      <c r="AO41" s="48" t="s">
        <v>52</v>
      </c>
      <c r="AP41" s="31"/>
      <c r="AQ41" s="246"/>
      <c r="AR41" s="246"/>
      <c r="AS41" s="159" t="s">
        <v>53</v>
      </c>
      <c r="AT41" s="149"/>
      <c r="AU41" s="160" t="s">
        <v>54</v>
      </c>
    </row>
    <row r="42" customFormat="false" ht="15.75" hidden="false" customHeight="false" outlineLevel="0" collapsed="false">
      <c r="A42" s="247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8"/>
      <c r="T42" s="241"/>
      <c r="U42" s="241"/>
      <c r="V42" s="241"/>
      <c r="W42" s="241"/>
      <c r="X42" s="254" t="n">
        <v>1.8</v>
      </c>
      <c r="Y42" s="252"/>
      <c r="Z42" s="241"/>
      <c r="AA42" s="241"/>
      <c r="AB42" s="241"/>
      <c r="AC42" s="241"/>
      <c r="AD42" s="241"/>
      <c r="AE42" s="255" t="n">
        <v>2.15</v>
      </c>
      <c r="AF42" s="252"/>
      <c r="AK42" s="240"/>
      <c r="AL42" s="241"/>
      <c r="AM42" s="47"/>
      <c r="AN42" s="47"/>
      <c r="AO42" s="48"/>
      <c r="AP42" s="31"/>
      <c r="AQ42" s="246"/>
      <c r="AR42" s="246"/>
      <c r="AS42" s="146"/>
      <c r="AT42" s="149"/>
      <c r="AU42" s="163"/>
    </row>
    <row r="43" customFormat="false" ht="15.75" hidden="false" customHeight="false" outlineLevel="0" collapsed="false">
      <c r="A43" s="247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8"/>
      <c r="T43" s="256"/>
      <c r="U43" s="241"/>
      <c r="V43" s="241"/>
      <c r="W43" s="241"/>
      <c r="X43" s="252" t="n">
        <v>1.8</v>
      </c>
      <c r="Y43" s="252"/>
      <c r="Z43" s="256"/>
      <c r="AA43" s="256"/>
      <c r="AB43" s="256"/>
      <c r="AC43" s="256"/>
      <c r="AD43" s="256"/>
      <c r="AE43" s="253" t="n">
        <v>2.15</v>
      </c>
      <c r="AF43" s="252"/>
      <c r="AK43" s="240"/>
      <c r="AL43" s="241"/>
      <c r="AM43" s="168" t="s">
        <v>55</v>
      </c>
      <c r="AN43" s="47"/>
      <c r="AO43" s="48"/>
      <c r="AP43" s="31"/>
      <c r="AQ43" s="246"/>
      <c r="AR43" s="246"/>
      <c r="AS43" s="146"/>
      <c r="AT43" s="149"/>
      <c r="AU43" s="163"/>
    </row>
    <row r="44" customFormat="false" ht="15.75" hidden="false" customHeight="false" outlineLevel="0" collapsed="false">
      <c r="A44" s="247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8" t="n">
        <v>2</v>
      </c>
      <c r="T44" s="256"/>
      <c r="U44" s="241"/>
      <c r="V44" s="241"/>
      <c r="W44" s="241"/>
      <c r="X44" s="252" t="n">
        <v>1.85</v>
      </c>
      <c r="Y44" s="252"/>
      <c r="Z44" s="256"/>
      <c r="AA44" s="256"/>
      <c r="AB44" s="256"/>
      <c r="AC44" s="256"/>
      <c r="AD44" s="256"/>
      <c r="AE44" s="253" t="n">
        <v>2.05</v>
      </c>
      <c r="AF44" s="252"/>
      <c r="AK44" s="240"/>
      <c r="AL44" s="241"/>
      <c r="AM44" s="47" t="s">
        <v>59</v>
      </c>
      <c r="AN44" s="179"/>
      <c r="AO44" s="51" t="s">
        <v>60</v>
      </c>
      <c r="AP44" s="31"/>
      <c r="AQ44" s="246"/>
      <c r="AR44" s="246"/>
      <c r="AS44" s="146" t="n">
        <v>1.46</v>
      </c>
      <c r="AT44" s="149"/>
      <c r="AU44" s="112" t="n">
        <f aca="false">M44/AS44</f>
        <v>0</v>
      </c>
    </row>
    <row r="45" customFormat="false" ht="15.75" hidden="false" customHeight="false" outlineLevel="0" collapsed="false">
      <c r="A45" s="247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8"/>
      <c r="T45" s="256"/>
      <c r="U45" s="241"/>
      <c r="V45" s="241"/>
      <c r="W45" s="241"/>
      <c r="X45" s="252" t="n">
        <v>1.79</v>
      </c>
      <c r="Y45" s="252"/>
      <c r="Z45" s="256"/>
      <c r="AA45" s="256"/>
      <c r="AB45" s="256"/>
      <c r="AC45" s="256"/>
      <c r="AD45" s="256"/>
      <c r="AE45" s="253" t="n">
        <v>2.05</v>
      </c>
      <c r="AF45" s="252"/>
      <c r="AK45" s="240"/>
      <c r="AL45" s="241"/>
      <c r="AM45" s="46" t="s">
        <v>103</v>
      </c>
      <c r="AN45" s="179"/>
      <c r="AO45" s="51" t="s">
        <v>104</v>
      </c>
      <c r="AP45" s="257"/>
      <c r="AQ45" s="258"/>
      <c r="AR45" s="258"/>
      <c r="AS45" s="146" t="n">
        <v>3.333</v>
      </c>
      <c r="AT45" s="149"/>
      <c r="AU45" s="112" t="n">
        <f aca="false">M46/AS45</f>
        <v>0</v>
      </c>
      <c r="AV45" s="259"/>
    </row>
    <row r="46" customFormat="false" ht="15.75" hidden="false" customHeight="false" outlineLevel="0" collapsed="false">
      <c r="A46" s="260" t="s">
        <v>105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8" t="n">
        <v>2</v>
      </c>
      <c r="T46" s="261"/>
      <c r="U46" s="262"/>
      <c r="V46" s="262"/>
      <c r="W46" s="262"/>
      <c r="X46" s="252" t="n">
        <v>1.8</v>
      </c>
      <c r="Y46" s="252"/>
      <c r="Z46" s="261"/>
      <c r="AA46" s="261"/>
      <c r="AB46" s="261"/>
      <c r="AC46" s="261"/>
      <c r="AD46" s="261"/>
      <c r="AE46" s="253" t="n">
        <v>2.15</v>
      </c>
      <c r="AF46" s="252"/>
      <c r="AG46" s="257"/>
      <c r="AH46" s="257"/>
      <c r="AI46" s="257"/>
      <c r="AJ46" s="257"/>
      <c r="AK46" s="263"/>
      <c r="AL46" s="262"/>
      <c r="AM46" s="46" t="s">
        <v>65</v>
      </c>
      <c r="AN46" s="179"/>
      <c r="AO46" s="51" t="s">
        <v>66</v>
      </c>
      <c r="AP46" s="257"/>
      <c r="AQ46" s="258"/>
      <c r="AR46" s="258"/>
      <c r="AS46" s="146" t="n">
        <v>2.1</v>
      </c>
      <c r="AT46" s="149"/>
      <c r="AU46" s="112" t="n">
        <f aca="false">M47/AS46</f>
        <v>0</v>
      </c>
      <c r="AV46" s="259"/>
      <c r="AW46" s="264"/>
      <c r="AX46" s="257"/>
      <c r="AY46" s="257"/>
      <c r="AZ46" s="257"/>
      <c r="BA46" s="257"/>
      <c r="BB46" s="257"/>
      <c r="BC46" s="257"/>
      <c r="BD46" s="257"/>
      <c r="BE46" s="257"/>
      <c r="BF46" s="257"/>
      <c r="BG46" s="257"/>
      <c r="BH46" s="257"/>
      <c r="BI46" s="257"/>
      <c r="BJ46" s="257"/>
      <c r="BK46" s="257"/>
      <c r="BL46" s="257"/>
      <c r="BM46" s="257"/>
      <c r="BN46" s="257"/>
      <c r="BO46" s="257"/>
      <c r="BP46" s="257"/>
      <c r="BQ46" s="257"/>
      <c r="BR46" s="257"/>
      <c r="BS46" s="257"/>
      <c r="BT46" s="257"/>
      <c r="BU46" s="257"/>
      <c r="BV46" s="257"/>
      <c r="BW46" s="257"/>
      <c r="BX46" s="257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7"/>
      <c r="CW46" s="257"/>
      <c r="CX46" s="257"/>
      <c r="CY46" s="257"/>
      <c r="CZ46" s="257"/>
      <c r="DA46" s="257"/>
      <c r="DB46" s="257"/>
      <c r="DC46" s="257"/>
      <c r="DD46" s="257"/>
      <c r="DE46" s="257"/>
      <c r="DF46" s="257"/>
      <c r="DG46" s="257"/>
      <c r="DH46" s="257"/>
      <c r="DI46" s="257"/>
      <c r="DJ46" s="257"/>
      <c r="DK46" s="257"/>
      <c r="DL46" s="257"/>
      <c r="DM46" s="257"/>
      <c r="DN46" s="257"/>
      <c r="DO46" s="257"/>
      <c r="DP46" s="257"/>
      <c r="DQ46" s="257"/>
      <c r="DR46" s="257"/>
      <c r="DS46" s="257"/>
      <c r="DT46" s="257"/>
      <c r="DU46" s="257"/>
      <c r="DV46" s="257"/>
      <c r="DW46" s="257"/>
      <c r="DX46" s="257"/>
      <c r="DY46" s="257"/>
      <c r="DZ46" s="257"/>
      <c r="EA46" s="257"/>
      <c r="EB46" s="257"/>
      <c r="EC46" s="257"/>
      <c r="ED46" s="257"/>
      <c r="EE46" s="257"/>
      <c r="EF46" s="257"/>
      <c r="EG46" s="257"/>
      <c r="EH46" s="257"/>
      <c r="EI46" s="257"/>
      <c r="EJ46" s="257"/>
      <c r="EK46" s="257"/>
      <c r="EL46" s="257"/>
      <c r="EM46" s="257"/>
      <c r="EN46" s="257"/>
      <c r="EO46" s="257"/>
      <c r="EP46" s="257"/>
      <c r="EQ46" s="257"/>
      <c r="ER46" s="257"/>
      <c r="ES46" s="257"/>
      <c r="ET46" s="257"/>
      <c r="EU46" s="257"/>
      <c r="EV46" s="257"/>
      <c r="EW46" s="257"/>
      <c r="EX46" s="257"/>
      <c r="EY46" s="257"/>
      <c r="EZ46" s="257"/>
      <c r="FA46" s="257"/>
      <c r="FB46" s="257"/>
      <c r="FC46" s="257"/>
      <c r="FD46" s="257"/>
      <c r="FE46" s="257"/>
      <c r="FF46" s="257"/>
      <c r="FG46" s="257"/>
      <c r="FH46" s="257"/>
      <c r="FI46" s="257"/>
      <c r="FJ46" s="257"/>
      <c r="FK46" s="257"/>
      <c r="FL46" s="257"/>
      <c r="FM46" s="257"/>
      <c r="FN46" s="257"/>
      <c r="FO46" s="257"/>
      <c r="FP46" s="257"/>
      <c r="FQ46" s="257"/>
      <c r="FR46" s="257"/>
      <c r="FS46" s="257"/>
      <c r="FT46" s="257"/>
      <c r="FU46" s="257"/>
      <c r="FV46" s="257"/>
      <c r="FW46" s="257"/>
      <c r="FX46" s="257"/>
      <c r="FY46" s="257"/>
      <c r="FZ46" s="257"/>
      <c r="GA46" s="257"/>
      <c r="GB46" s="257"/>
      <c r="GC46" s="257"/>
      <c r="GD46" s="257"/>
      <c r="GE46" s="257"/>
      <c r="GF46" s="257"/>
      <c r="GG46" s="257"/>
      <c r="GH46" s="257"/>
      <c r="GI46" s="257"/>
      <c r="GJ46" s="257"/>
      <c r="GK46" s="257"/>
      <c r="GL46" s="257"/>
      <c r="GM46" s="257"/>
      <c r="GN46" s="257"/>
      <c r="GO46" s="257"/>
      <c r="GP46" s="257"/>
      <c r="GQ46" s="257"/>
      <c r="GR46" s="257"/>
      <c r="GS46" s="257"/>
      <c r="GT46" s="257"/>
      <c r="GU46" s="257"/>
      <c r="GV46" s="257"/>
      <c r="GW46" s="257"/>
      <c r="GX46" s="257"/>
      <c r="GY46" s="257"/>
      <c r="GZ46" s="257"/>
      <c r="HA46" s="257"/>
      <c r="HB46" s="257"/>
      <c r="HC46" s="257"/>
      <c r="HD46" s="257"/>
      <c r="HE46" s="257"/>
      <c r="HF46" s="257"/>
      <c r="HG46" s="257"/>
      <c r="HH46" s="257"/>
      <c r="HI46" s="257"/>
      <c r="HJ46" s="257"/>
      <c r="HK46" s="257"/>
      <c r="HL46" s="257"/>
      <c r="HM46" s="257"/>
      <c r="HN46" s="257"/>
      <c r="HO46" s="257"/>
      <c r="HP46" s="257"/>
      <c r="HQ46" s="257"/>
      <c r="HR46" s="257"/>
      <c r="HS46" s="257"/>
      <c r="HT46" s="257"/>
      <c r="HU46" s="257"/>
      <c r="HV46" s="257"/>
      <c r="HW46" s="257"/>
      <c r="HX46" s="257"/>
      <c r="HY46" s="257"/>
      <c r="HZ46" s="257"/>
      <c r="IA46" s="257"/>
      <c r="IB46" s="257"/>
      <c r="IC46" s="257"/>
      <c r="ID46" s="257"/>
      <c r="IE46" s="257"/>
      <c r="IF46" s="257"/>
      <c r="IG46" s="257"/>
      <c r="IH46" s="257"/>
      <c r="II46" s="257"/>
      <c r="IJ46" s="257"/>
      <c r="IK46" s="257"/>
      <c r="IL46" s="257"/>
      <c r="IM46" s="257"/>
      <c r="IN46" s="257"/>
      <c r="IO46" s="257"/>
      <c r="IP46" s="257"/>
      <c r="IQ46" s="257"/>
      <c r="IR46" s="257"/>
      <c r="IS46" s="257"/>
      <c r="IT46" s="257"/>
      <c r="IU46" s="257"/>
      <c r="IV46" s="257"/>
      <c r="IW46" s="257"/>
    </row>
    <row r="47" customFormat="false" ht="15.75" hidden="false" customHeight="false" outlineLevel="0" collapsed="false">
      <c r="A47" s="260" t="s">
        <v>106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8"/>
      <c r="T47" s="261"/>
      <c r="U47" s="262"/>
      <c r="V47" s="262"/>
      <c r="W47" s="262"/>
      <c r="X47" s="252" t="n">
        <v>1.77</v>
      </c>
      <c r="Y47" s="252"/>
      <c r="Z47" s="261"/>
      <c r="AA47" s="261"/>
      <c r="AB47" s="261"/>
      <c r="AC47" s="261"/>
      <c r="AD47" s="261"/>
      <c r="AE47" s="253" t="n">
        <v>1.6</v>
      </c>
      <c r="AF47" s="252"/>
      <c r="AG47" s="257"/>
      <c r="AH47" s="257"/>
      <c r="AI47" s="257"/>
      <c r="AJ47" s="257"/>
      <c r="AK47" s="263"/>
      <c r="AL47" s="262"/>
      <c r="AM47" s="46" t="s">
        <v>67</v>
      </c>
      <c r="AN47" s="179"/>
      <c r="AO47" s="51" t="s">
        <v>68</v>
      </c>
      <c r="AP47" s="257"/>
      <c r="AQ47" s="258"/>
      <c r="AR47" s="258"/>
      <c r="AS47" s="146" t="n">
        <v>1.43</v>
      </c>
      <c r="AT47" s="149"/>
      <c r="AU47" s="112" t="n">
        <f aca="false">M48/AS47</f>
        <v>0</v>
      </c>
      <c r="AV47" s="259"/>
      <c r="AW47" s="264"/>
      <c r="AX47" s="257"/>
      <c r="AY47" s="257"/>
      <c r="AZ47" s="257"/>
      <c r="BA47" s="257"/>
      <c r="BB47" s="257"/>
      <c r="BC47" s="257"/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7"/>
      <c r="BQ47" s="257"/>
      <c r="BR47" s="257"/>
      <c r="BS47" s="257"/>
      <c r="BT47" s="257"/>
      <c r="BU47" s="257"/>
      <c r="BV47" s="257"/>
      <c r="BW47" s="257"/>
      <c r="BX47" s="257"/>
      <c r="BY47" s="257"/>
      <c r="BZ47" s="257"/>
      <c r="CA47" s="257"/>
      <c r="CB47" s="257"/>
      <c r="CC47" s="257"/>
      <c r="CD47" s="257"/>
      <c r="CE47" s="257"/>
      <c r="CF47" s="257"/>
      <c r="CG47" s="257"/>
      <c r="CH47" s="257"/>
      <c r="CI47" s="257"/>
      <c r="CJ47" s="257"/>
      <c r="CK47" s="257"/>
      <c r="CL47" s="257"/>
      <c r="CM47" s="257"/>
      <c r="CN47" s="257"/>
      <c r="CO47" s="257"/>
      <c r="CP47" s="257"/>
      <c r="CQ47" s="257"/>
      <c r="CR47" s="257"/>
      <c r="CS47" s="257"/>
      <c r="CT47" s="257"/>
      <c r="CU47" s="257"/>
      <c r="CV47" s="257"/>
      <c r="CW47" s="257"/>
      <c r="CX47" s="257"/>
      <c r="CY47" s="257"/>
      <c r="CZ47" s="257"/>
      <c r="DA47" s="257"/>
      <c r="DB47" s="257"/>
      <c r="DC47" s="257"/>
      <c r="DD47" s="257"/>
      <c r="DE47" s="257"/>
      <c r="DF47" s="257"/>
      <c r="DG47" s="257"/>
      <c r="DH47" s="257"/>
      <c r="DI47" s="257"/>
      <c r="DJ47" s="257"/>
      <c r="DK47" s="257"/>
      <c r="DL47" s="257"/>
      <c r="DM47" s="257"/>
      <c r="DN47" s="257"/>
      <c r="DO47" s="257"/>
      <c r="DP47" s="257"/>
      <c r="DQ47" s="257"/>
      <c r="DR47" s="257"/>
      <c r="DS47" s="257"/>
      <c r="DT47" s="257"/>
      <c r="DU47" s="257"/>
      <c r="DV47" s="257"/>
      <c r="DW47" s="257"/>
      <c r="DX47" s="257"/>
      <c r="DY47" s="257"/>
      <c r="DZ47" s="257"/>
      <c r="EA47" s="257"/>
      <c r="EB47" s="257"/>
      <c r="EC47" s="257"/>
      <c r="ED47" s="257"/>
      <c r="EE47" s="257"/>
      <c r="EF47" s="257"/>
      <c r="EG47" s="257"/>
      <c r="EH47" s="257"/>
      <c r="EI47" s="257"/>
      <c r="EJ47" s="257"/>
      <c r="EK47" s="257"/>
      <c r="EL47" s="257"/>
      <c r="EM47" s="257"/>
      <c r="EN47" s="257"/>
      <c r="EO47" s="257"/>
      <c r="EP47" s="257"/>
      <c r="EQ47" s="257"/>
      <c r="ER47" s="257"/>
      <c r="ES47" s="257"/>
      <c r="ET47" s="257"/>
      <c r="EU47" s="257"/>
      <c r="EV47" s="257"/>
      <c r="EW47" s="257"/>
      <c r="EX47" s="257"/>
      <c r="EY47" s="257"/>
      <c r="EZ47" s="257"/>
      <c r="FA47" s="257"/>
      <c r="FB47" s="257"/>
      <c r="FC47" s="257"/>
      <c r="FD47" s="257"/>
      <c r="FE47" s="257"/>
      <c r="FF47" s="257"/>
      <c r="FG47" s="257"/>
      <c r="FH47" s="257"/>
      <c r="FI47" s="257"/>
      <c r="FJ47" s="257"/>
      <c r="FK47" s="257"/>
      <c r="FL47" s="257"/>
      <c r="FM47" s="257"/>
      <c r="FN47" s="257"/>
      <c r="FO47" s="257"/>
      <c r="FP47" s="257"/>
      <c r="FQ47" s="257"/>
      <c r="FR47" s="257"/>
      <c r="FS47" s="257"/>
      <c r="FT47" s="257"/>
      <c r="FU47" s="257"/>
      <c r="FV47" s="257"/>
      <c r="FW47" s="257"/>
      <c r="FX47" s="257"/>
      <c r="FY47" s="257"/>
      <c r="FZ47" s="257"/>
      <c r="GA47" s="257"/>
      <c r="GB47" s="257"/>
      <c r="GC47" s="257"/>
      <c r="GD47" s="257"/>
      <c r="GE47" s="257"/>
      <c r="GF47" s="257"/>
      <c r="GG47" s="257"/>
      <c r="GH47" s="257"/>
      <c r="GI47" s="257"/>
      <c r="GJ47" s="257"/>
      <c r="GK47" s="257"/>
      <c r="GL47" s="257"/>
      <c r="GM47" s="257"/>
      <c r="GN47" s="257"/>
      <c r="GO47" s="257"/>
      <c r="GP47" s="257"/>
      <c r="GQ47" s="257"/>
      <c r="GR47" s="257"/>
      <c r="GS47" s="257"/>
      <c r="GT47" s="257"/>
      <c r="GU47" s="257"/>
      <c r="GV47" s="257"/>
      <c r="GW47" s="257"/>
      <c r="GX47" s="257"/>
      <c r="GY47" s="257"/>
      <c r="GZ47" s="257"/>
      <c r="HA47" s="257"/>
      <c r="HB47" s="257"/>
      <c r="HC47" s="257"/>
      <c r="HD47" s="257"/>
      <c r="HE47" s="257"/>
      <c r="HF47" s="257"/>
      <c r="HG47" s="257"/>
      <c r="HH47" s="257"/>
      <c r="HI47" s="257"/>
      <c r="HJ47" s="257"/>
      <c r="HK47" s="257"/>
      <c r="HL47" s="257"/>
      <c r="HM47" s="257"/>
      <c r="HN47" s="257"/>
      <c r="HO47" s="257"/>
      <c r="HP47" s="257"/>
      <c r="HQ47" s="257"/>
      <c r="HR47" s="257"/>
      <c r="HS47" s="257"/>
      <c r="HT47" s="257"/>
      <c r="HU47" s="257"/>
      <c r="HV47" s="257"/>
      <c r="HW47" s="257"/>
      <c r="HX47" s="257"/>
      <c r="HY47" s="257"/>
      <c r="HZ47" s="257"/>
      <c r="IA47" s="257"/>
      <c r="IB47" s="257"/>
      <c r="IC47" s="257"/>
      <c r="ID47" s="257"/>
      <c r="IE47" s="257"/>
      <c r="IF47" s="257"/>
      <c r="IG47" s="257"/>
      <c r="IH47" s="257"/>
      <c r="II47" s="257"/>
      <c r="IJ47" s="257"/>
      <c r="IK47" s="257"/>
      <c r="IL47" s="257"/>
      <c r="IM47" s="257"/>
      <c r="IN47" s="257"/>
      <c r="IO47" s="257"/>
      <c r="IP47" s="257"/>
      <c r="IQ47" s="257"/>
      <c r="IR47" s="257"/>
      <c r="IS47" s="257"/>
      <c r="IT47" s="257"/>
      <c r="IU47" s="257"/>
      <c r="IV47" s="257"/>
      <c r="IW47" s="257"/>
    </row>
    <row r="48" customFormat="false" ht="15.75" hidden="false" customHeight="false" outlineLevel="0" collapsed="false">
      <c r="A48" s="260" t="s">
        <v>107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8"/>
      <c r="T48" s="261"/>
      <c r="U48" s="262"/>
      <c r="V48" s="262"/>
      <c r="W48" s="262"/>
      <c r="X48" s="252" t="n">
        <v>1.82</v>
      </c>
      <c r="Y48" s="252"/>
      <c r="Z48" s="261"/>
      <c r="AA48" s="261" t="n">
        <v>0</v>
      </c>
      <c r="AB48" s="261"/>
      <c r="AC48" s="261"/>
      <c r="AD48" s="261"/>
      <c r="AE48" s="253" t="n">
        <v>2.17</v>
      </c>
      <c r="AF48" s="252"/>
      <c r="AG48" s="257"/>
      <c r="AH48" s="257"/>
      <c r="AI48" s="257"/>
      <c r="AJ48" s="257"/>
      <c r="AK48" s="263"/>
      <c r="AL48" s="262"/>
      <c r="AM48" s="46" t="s">
        <v>69</v>
      </c>
      <c r="AN48" s="39"/>
      <c r="AO48" s="51" t="s">
        <v>70</v>
      </c>
      <c r="AP48" s="257"/>
      <c r="AQ48" s="258"/>
      <c r="AR48" s="258"/>
      <c r="AS48" s="146" t="n">
        <v>2.69</v>
      </c>
      <c r="AT48" s="149"/>
      <c r="AU48" s="112" t="n">
        <f aca="false">M49/AS48</f>
        <v>0</v>
      </c>
      <c r="AV48" s="259"/>
      <c r="AW48" s="264"/>
      <c r="AX48" s="257"/>
      <c r="AY48" s="257"/>
      <c r="AZ48" s="257"/>
      <c r="BA48" s="257"/>
      <c r="BB48" s="257"/>
      <c r="BC48" s="257"/>
      <c r="BD48" s="257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7"/>
      <c r="CA48" s="257"/>
      <c r="CB48" s="257"/>
      <c r="CC48" s="257"/>
      <c r="CD48" s="257"/>
      <c r="CE48" s="257"/>
      <c r="CF48" s="257"/>
      <c r="CG48" s="257"/>
      <c r="CH48" s="257"/>
      <c r="CI48" s="257"/>
      <c r="CJ48" s="257"/>
      <c r="CK48" s="257"/>
      <c r="CL48" s="257"/>
      <c r="CM48" s="257"/>
      <c r="CN48" s="257"/>
      <c r="CO48" s="257"/>
      <c r="CP48" s="257"/>
      <c r="CQ48" s="257"/>
      <c r="CR48" s="257"/>
      <c r="CS48" s="257"/>
      <c r="CT48" s="257"/>
      <c r="CU48" s="257"/>
      <c r="CV48" s="257"/>
      <c r="CW48" s="257"/>
      <c r="CX48" s="257"/>
      <c r="CY48" s="257"/>
      <c r="CZ48" s="257"/>
      <c r="DA48" s="257"/>
      <c r="DB48" s="257"/>
      <c r="DC48" s="257"/>
      <c r="DD48" s="257"/>
      <c r="DE48" s="257"/>
      <c r="DF48" s="257"/>
      <c r="DG48" s="257"/>
      <c r="DH48" s="257"/>
      <c r="DI48" s="257"/>
      <c r="DJ48" s="257"/>
      <c r="DK48" s="257"/>
      <c r="DL48" s="257"/>
      <c r="DM48" s="257"/>
      <c r="DN48" s="257"/>
      <c r="DO48" s="257"/>
      <c r="DP48" s="257"/>
      <c r="DQ48" s="257"/>
      <c r="DR48" s="257"/>
      <c r="DS48" s="257"/>
      <c r="DT48" s="257"/>
      <c r="DU48" s="257"/>
      <c r="DV48" s="257"/>
      <c r="DW48" s="257"/>
      <c r="DX48" s="257"/>
      <c r="DY48" s="257"/>
      <c r="DZ48" s="257"/>
      <c r="EA48" s="257"/>
      <c r="EB48" s="257"/>
      <c r="EC48" s="257"/>
      <c r="ED48" s="257"/>
      <c r="EE48" s="257"/>
      <c r="EF48" s="257"/>
      <c r="EG48" s="257"/>
      <c r="EH48" s="257"/>
      <c r="EI48" s="257"/>
      <c r="EJ48" s="257"/>
      <c r="EK48" s="257"/>
      <c r="EL48" s="257"/>
      <c r="EM48" s="257"/>
      <c r="EN48" s="257"/>
      <c r="EO48" s="257"/>
      <c r="EP48" s="257"/>
      <c r="EQ48" s="257"/>
      <c r="ER48" s="257"/>
      <c r="ES48" s="257"/>
      <c r="ET48" s="257"/>
      <c r="EU48" s="257"/>
      <c r="EV48" s="257"/>
      <c r="EW48" s="257"/>
      <c r="EX48" s="257"/>
      <c r="EY48" s="257"/>
      <c r="EZ48" s="257"/>
      <c r="FA48" s="257"/>
      <c r="FB48" s="257"/>
      <c r="FC48" s="257"/>
      <c r="FD48" s="257"/>
      <c r="FE48" s="257"/>
      <c r="FF48" s="257"/>
      <c r="FG48" s="257"/>
      <c r="FH48" s="257"/>
      <c r="FI48" s="257"/>
      <c r="FJ48" s="257"/>
      <c r="FK48" s="257"/>
      <c r="FL48" s="257"/>
      <c r="FM48" s="257"/>
      <c r="FN48" s="257"/>
      <c r="FO48" s="257"/>
      <c r="FP48" s="257"/>
      <c r="FQ48" s="257"/>
      <c r="FR48" s="257"/>
      <c r="FS48" s="257"/>
      <c r="FT48" s="257"/>
      <c r="FU48" s="257"/>
      <c r="FV48" s="257"/>
      <c r="FW48" s="257"/>
      <c r="FX48" s="257"/>
      <c r="FY48" s="257"/>
      <c r="FZ48" s="257"/>
      <c r="GA48" s="257"/>
      <c r="GB48" s="257"/>
      <c r="GC48" s="257"/>
      <c r="GD48" s="257"/>
      <c r="GE48" s="257"/>
      <c r="GF48" s="257"/>
      <c r="GG48" s="257"/>
      <c r="GH48" s="257"/>
      <c r="GI48" s="257"/>
      <c r="GJ48" s="257"/>
      <c r="GK48" s="257"/>
      <c r="GL48" s="257"/>
      <c r="GM48" s="257"/>
      <c r="GN48" s="257"/>
      <c r="GO48" s="257"/>
      <c r="GP48" s="257"/>
      <c r="GQ48" s="257"/>
      <c r="GR48" s="257"/>
      <c r="GS48" s="257"/>
      <c r="GT48" s="257"/>
      <c r="GU48" s="257"/>
      <c r="GV48" s="257"/>
      <c r="GW48" s="257"/>
      <c r="GX48" s="257"/>
      <c r="GY48" s="257"/>
      <c r="GZ48" s="257"/>
      <c r="HA48" s="257"/>
      <c r="HB48" s="257"/>
      <c r="HC48" s="257"/>
      <c r="HD48" s="257"/>
      <c r="HE48" s="257"/>
      <c r="HF48" s="257"/>
      <c r="HG48" s="257"/>
      <c r="HH48" s="257"/>
      <c r="HI48" s="257"/>
      <c r="HJ48" s="257"/>
      <c r="HK48" s="257"/>
      <c r="HL48" s="257"/>
      <c r="HM48" s="257"/>
      <c r="HN48" s="257"/>
      <c r="HO48" s="257"/>
      <c r="HP48" s="257"/>
      <c r="HQ48" s="257"/>
      <c r="HR48" s="257"/>
      <c r="HS48" s="257"/>
      <c r="HT48" s="257"/>
      <c r="HU48" s="257"/>
      <c r="HV48" s="257"/>
      <c r="HW48" s="257"/>
      <c r="HX48" s="257"/>
      <c r="HY48" s="257"/>
      <c r="HZ48" s="257"/>
      <c r="IA48" s="257"/>
      <c r="IB48" s="257"/>
      <c r="IC48" s="257"/>
      <c r="ID48" s="257"/>
      <c r="IE48" s="257"/>
      <c r="IF48" s="257"/>
      <c r="IG48" s="257"/>
      <c r="IH48" s="257"/>
      <c r="II48" s="257"/>
      <c r="IJ48" s="257"/>
      <c r="IK48" s="257"/>
      <c r="IL48" s="257"/>
      <c r="IM48" s="257"/>
      <c r="IN48" s="257"/>
      <c r="IO48" s="257"/>
      <c r="IP48" s="257"/>
      <c r="IQ48" s="257"/>
      <c r="IR48" s="257"/>
      <c r="IS48" s="257"/>
      <c r="IT48" s="257"/>
      <c r="IU48" s="257"/>
      <c r="IV48" s="257"/>
      <c r="IW48" s="257"/>
    </row>
    <row r="49" customFormat="false" ht="15.75" hidden="false" customHeight="false" outlineLevel="0" collapsed="false">
      <c r="A49" s="260" t="s">
        <v>108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8"/>
      <c r="T49" s="261"/>
      <c r="U49" s="262"/>
      <c r="V49" s="262"/>
      <c r="W49" s="262"/>
      <c r="X49" s="252" t="n">
        <v>1.82</v>
      </c>
      <c r="Y49" s="252"/>
      <c r="Z49" s="261"/>
      <c r="AA49" s="261"/>
      <c r="AB49" s="261"/>
      <c r="AC49" s="261"/>
      <c r="AD49" s="261"/>
      <c r="AE49" s="253" t="n">
        <v>2.18</v>
      </c>
      <c r="AF49" s="252"/>
      <c r="AG49" s="257"/>
      <c r="AH49" s="257"/>
      <c r="AI49" s="257"/>
      <c r="AJ49" s="257"/>
      <c r="AK49" s="263"/>
      <c r="AL49" s="262"/>
      <c r="AM49" s="46" t="s">
        <v>71</v>
      </c>
      <c r="AN49" s="39"/>
      <c r="AO49" s="51" t="s">
        <v>72</v>
      </c>
      <c r="AP49" s="257"/>
      <c r="AQ49" s="258"/>
      <c r="AR49" s="258"/>
      <c r="AS49" s="146" t="n">
        <v>1.28</v>
      </c>
      <c r="AT49" s="149"/>
      <c r="AU49" s="112" t="n">
        <f aca="false">M50/AS49</f>
        <v>0</v>
      </c>
      <c r="AV49" s="259"/>
      <c r="AW49" s="264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7"/>
      <c r="BQ49" s="257"/>
      <c r="BR49" s="257"/>
      <c r="BS49" s="257"/>
      <c r="BT49" s="257"/>
      <c r="BU49" s="257"/>
      <c r="BV49" s="257"/>
      <c r="BW49" s="257"/>
      <c r="BX49" s="257"/>
      <c r="BY49" s="257"/>
      <c r="BZ49" s="257"/>
      <c r="CA49" s="257"/>
      <c r="CB49" s="257"/>
      <c r="CC49" s="257"/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257"/>
      <c r="CY49" s="257"/>
      <c r="CZ49" s="257"/>
      <c r="DA49" s="257"/>
      <c r="DB49" s="257"/>
      <c r="DC49" s="257"/>
      <c r="DD49" s="257"/>
      <c r="DE49" s="257"/>
      <c r="DF49" s="257"/>
      <c r="DG49" s="257"/>
      <c r="DH49" s="257"/>
      <c r="DI49" s="257"/>
      <c r="DJ49" s="257"/>
      <c r="DK49" s="257"/>
      <c r="DL49" s="257"/>
      <c r="DM49" s="257"/>
      <c r="DN49" s="257"/>
      <c r="DO49" s="257"/>
      <c r="DP49" s="257"/>
      <c r="DQ49" s="257"/>
      <c r="DR49" s="257"/>
      <c r="DS49" s="257"/>
      <c r="DT49" s="257"/>
      <c r="DU49" s="257"/>
      <c r="DV49" s="257"/>
      <c r="DW49" s="257"/>
      <c r="DX49" s="257"/>
      <c r="DY49" s="257"/>
      <c r="DZ49" s="257"/>
      <c r="EA49" s="257"/>
      <c r="EB49" s="257"/>
      <c r="EC49" s="257"/>
      <c r="ED49" s="257"/>
      <c r="EE49" s="257"/>
      <c r="EF49" s="257"/>
      <c r="EG49" s="257"/>
      <c r="EH49" s="257"/>
      <c r="EI49" s="257"/>
      <c r="EJ49" s="257"/>
      <c r="EK49" s="257"/>
      <c r="EL49" s="257"/>
      <c r="EM49" s="257"/>
      <c r="EN49" s="257"/>
      <c r="EO49" s="257"/>
      <c r="EP49" s="257"/>
      <c r="EQ49" s="257"/>
      <c r="ER49" s="257"/>
      <c r="ES49" s="257"/>
      <c r="ET49" s="257"/>
      <c r="EU49" s="257"/>
      <c r="EV49" s="257"/>
      <c r="EW49" s="257"/>
      <c r="EX49" s="257"/>
      <c r="EY49" s="257"/>
      <c r="EZ49" s="257"/>
      <c r="FA49" s="257"/>
      <c r="FB49" s="257"/>
      <c r="FC49" s="257"/>
      <c r="FD49" s="257"/>
      <c r="FE49" s="257"/>
      <c r="FF49" s="257"/>
      <c r="FG49" s="257"/>
      <c r="FH49" s="257"/>
      <c r="FI49" s="257"/>
      <c r="FJ49" s="257"/>
      <c r="FK49" s="257"/>
      <c r="FL49" s="257"/>
      <c r="FM49" s="257"/>
      <c r="FN49" s="257"/>
      <c r="FO49" s="257"/>
      <c r="FP49" s="257"/>
      <c r="FQ49" s="257"/>
      <c r="FR49" s="257"/>
      <c r="FS49" s="257"/>
      <c r="FT49" s="257"/>
      <c r="FU49" s="257"/>
      <c r="FV49" s="257"/>
      <c r="FW49" s="257"/>
      <c r="FX49" s="257"/>
      <c r="FY49" s="257"/>
      <c r="FZ49" s="257"/>
      <c r="GA49" s="257"/>
      <c r="GB49" s="257"/>
      <c r="GC49" s="257"/>
      <c r="GD49" s="257"/>
      <c r="GE49" s="257"/>
      <c r="GF49" s="257"/>
      <c r="GG49" s="257"/>
      <c r="GH49" s="257"/>
      <c r="GI49" s="257"/>
      <c r="GJ49" s="257"/>
      <c r="GK49" s="257"/>
      <c r="GL49" s="257"/>
      <c r="GM49" s="257"/>
      <c r="GN49" s="257"/>
      <c r="GO49" s="257"/>
      <c r="GP49" s="257"/>
      <c r="GQ49" s="257"/>
      <c r="GR49" s="257"/>
      <c r="GS49" s="257"/>
      <c r="GT49" s="257"/>
      <c r="GU49" s="257"/>
      <c r="GV49" s="257"/>
      <c r="GW49" s="257"/>
      <c r="GX49" s="257"/>
      <c r="GY49" s="257"/>
      <c r="GZ49" s="257"/>
      <c r="HA49" s="257"/>
      <c r="HB49" s="257"/>
      <c r="HC49" s="257"/>
      <c r="HD49" s="257"/>
      <c r="HE49" s="257"/>
      <c r="HF49" s="257"/>
      <c r="HG49" s="257"/>
      <c r="HH49" s="257"/>
      <c r="HI49" s="257"/>
      <c r="HJ49" s="257"/>
      <c r="HK49" s="257"/>
      <c r="HL49" s="257"/>
      <c r="HM49" s="257"/>
      <c r="HN49" s="257"/>
      <c r="HO49" s="257"/>
      <c r="HP49" s="257"/>
      <c r="HQ49" s="257"/>
      <c r="HR49" s="257"/>
      <c r="HS49" s="257"/>
      <c r="HT49" s="257"/>
      <c r="HU49" s="257"/>
      <c r="HV49" s="257"/>
      <c r="HW49" s="257"/>
      <c r="HX49" s="257"/>
      <c r="HY49" s="257"/>
      <c r="HZ49" s="257"/>
      <c r="IA49" s="257"/>
      <c r="IB49" s="257"/>
      <c r="IC49" s="257"/>
      <c r="ID49" s="257"/>
      <c r="IE49" s="257"/>
      <c r="IF49" s="257"/>
      <c r="IG49" s="257"/>
      <c r="IH49" s="257"/>
      <c r="II49" s="257"/>
      <c r="IJ49" s="257"/>
      <c r="IK49" s="257"/>
      <c r="IL49" s="257"/>
      <c r="IM49" s="257"/>
      <c r="IN49" s="257"/>
      <c r="IO49" s="257"/>
      <c r="IP49" s="257"/>
      <c r="IQ49" s="257"/>
      <c r="IR49" s="257"/>
      <c r="IS49" s="257"/>
      <c r="IT49" s="257"/>
      <c r="IU49" s="257"/>
      <c r="IV49" s="257"/>
      <c r="IW49" s="257"/>
    </row>
    <row r="50" customFormat="false" ht="15.75" hidden="false" customHeight="false" outlineLevel="0" collapsed="false">
      <c r="A50" s="260" t="s">
        <v>109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8" t="n">
        <v>2</v>
      </c>
      <c r="T50" s="261"/>
      <c r="U50" s="262"/>
      <c r="V50" s="262"/>
      <c r="W50" s="262"/>
      <c r="X50" s="252" t="n">
        <v>1.8</v>
      </c>
      <c r="Y50" s="252"/>
      <c r="Z50" s="261"/>
      <c r="AA50" s="261"/>
      <c r="AB50" s="261"/>
      <c r="AC50" s="261"/>
      <c r="AD50" s="261"/>
      <c r="AE50" s="253" t="n">
        <v>2.1</v>
      </c>
      <c r="AF50" s="252"/>
      <c r="AG50" s="257"/>
      <c r="AH50" s="257"/>
      <c r="AI50" s="257"/>
      <c r="AJ50" s="257"/>
      <c r="AK50" s="263"/>
      <c r="AL50" s="262"/>
      <c r="AM50" s="46" t="s">
        <v>75</v>
      </c>
      <c r="AN50" s="35"/>
      <c r="AO50" s="48" t="s">
        <v>76</v>
      </c>
      <c r="AP50" s="31"/>
      <c r="AQ50" s="246"/>
      <c r="AR50" s="246"/>
      <c r="AS50" s="146" t="n">
        <v>1.1</v>
      </c>
      <c r="AT50" s="149"/>
      <c r="AU50" s="112" t="n">
        <f aca="false">M51/AS50</f>
        <v>0</v>
      </c>
      <c r="AV50" s="32"/>
      <c r="AW50" s="264"/>
      <c r="AX50" s="257"/>
      <c r="AY50" s="257"/>
      <c r="AZ50" s="257"/>
      <c r="BA50" s="257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257"/>
      <c r="BM50" s="257"/>
      <c r="BN50" s="257"/>
      <c r="BO50" s="257"/>
      <c r="BP50" s="257"/>
      <c r="BQ50" s="257"/>
      <c r="BR50" s="257"/>
      <c r="BS50" s="257"/>
      <c r="BT50" s="257"/>
      <c r="BU50" s="257"/>
      <c r="BV50" s="257"/>
      <c r="BW50" s="257"/>
      <c r="BX50" s="257"/>
      <c r="BY50" s="257"/>
      <c r="BZ50" s="257"/>
      <c r="CA50" s="257"/>
      <c r="CB50" s="257"/>
      <c r="CC50" s="257"/>
      <c r="CD50" s="257"/>
      <c r="CE50" s="257"/>
      <c r="CF50" s="257"/>
      <c r="CG50" s="257"/>
      <c r="CH50" s="257"/>
      <c r="CI50" s="257"/>
      <c r="CJ50" s="257"/>
      <c r="CK50" s="257"/>
      <c r="CL50" s="257"/>
      <c r="CM50" s="257"/>
      <c r="CN50" s="257"/>
      <c r="CO50" s="257"/>
      <c r="CP50" s="257"/>
      <c r="CQ50" s="257"/>
      <c r="CR50" s="257"/>
      <c r="CS50" s="257"/>
      <c r="CT50" s="257"/>
      <c r="CU50" s="257"/>
      <c r="CV50" s="257"/>
      <c r="CW50" s="257"/>
      <c r="CX50" s="257"/>
      <c r="CY50" s="257"/>
      <c r="CZ50" s="257"/>
      <c r="DA50" s="257"/>
      <c r="DB50" s="257"/>
      <c r="DC50" s="257"/>
      <c r="DD50" s="257"/>
      <c r="DE50" s="257"/>
      <c r="DF50" s="257"/>
      <c r="DG50" s="257"/>
      <c r="DH50" s="257"/>
      <c r="DI50" s="257"/>
      <c r="DJ50" s="257"/>
      <c r="DK50" s="257"/>
      <c r="DL50" s="257"/>
      <c r="DM50" s="257"/>
      <c r="DN50" s="257"/>
      <c r="DO50" s="257"/>
      <c r="DP50" s="257"/>
      <c r="DQ50" s="257"/>
      <c r="DR50" s="257"/>
      <c r="DS50" s="257"/>
      <c r="DT50" s="257"/>
      <c r="DU50" s="257"/>
      <c r="DV50" s="257"/>
      <c r="DW50" s="257"/>
      <c r="DX50" s="257"/>
      <c r="DY50" s="257"/>
      <c r="DZ50" s="257"/>
      <c r="EA50" s="257"/>
      <c r="EB50" s="257"/>
      <c r="EC50" s="257"/>
      <c r="ED50" s="257"/>
      <c r="EE50" s="257"/>
      <c r="EF50" s="257"/>
      <c r="EG50" s="257"/>
      <c r="EH50" s="257"/>
      <c r="EI50" s="257"/>
      <c r="EJ50" s="257"/>
      <c r="EK50" s="257"/>
      <c r="EL50" s="257"/>
      <c r="EM50" s="257"/>
      <c r="EN50" s="257"/>
      <c r="EO50" s="257"/>
      <c r="EP50" s="257"/>
      <c r="EQ50" s="257"/>
      <c r="ER50" s="257"/>
      <c r="ES50" s="257"/>
      <c r="ET50" s="257"/>
      <c r="EU50" s="257"/>
      <c r="EV50" s="257"/>
      <c r="EW50" s="257"/>
      <c r="EX50" s="257"/>
      <c r="EY50" s="257"/>
      <c r="EZ50" s="257"/>
      <c r="FA50" s="257"/>
      <c r="FB50" s="257"/>
      <c r="FC50" s="257"/>
      <c r="FD50" s="257"/>
      <c r="FE50" s="257"/>
      <c r="FF50" s="257"/>
      <c r="FG50" s="257"/>
      <c r="FH50" s="257"/>
      <c r="FI50" s="257"/>
      <c r="FJ50" s="257"/>
      <c r="FK50" s="257"/>
      <c r="FL50" s="257"/>
      <c r="FM50" s="257"/>
      <c r="FN50" s="257"/>
      <c r="FO50" s="257"/>
      <c r="FP50" s="257"/>
      <c r="FQ50" s="257"/>
      <c r="FR50" s="257"/>
      <c r="FS50" s="257"/>
      <c r="FT50" s="257"/>
      <c r="FU50" s="257"/>
      <c r="FV50" s="257"/>
      <c r="FW50" s="257"/>
      <c r="FX50" s="257"/>
      <c r="FY50" s="257"/>
      <c r="FZ50" s="257"/>
      <c r="GA50" s="257"/>
      <c r="GB50" s="257"/>
      <c r="GC50" s="257"/>
      <c r="GD50" s="257"/>
      <c r="GE50" s="257"/>
      <c r="GF50" s="257"/>
      <c r="GG50" s="257"/>
      <c r="GH50" s="257"/>
      <c r="GI50" s="257"/>
      <c r="GJ50" s="257"/>
      <c r="GK50" s="257"/>
      <c r="GL50" s="257"/>
      <c r="GM50" s="257"/>
      <c r="GN50" s="257"/>
      <c r="GO50" s="257"/>
      <c r="GP50" s="257"/>
      <c r="GQ50" s="257"/>
      <c r="GR50" s="257"/>
      <c r="GS50" s="257"/>
      <c r="GT50" s="257"/>
      <c r="GU50" s="257"/>
      <c r="GV50" s="257"/>
      <c r="GW50" s="257"/>
      <c r="GX50" s="257"/>
      <c r="GY50" s="257"/>
      <c r="GZ50" s="257"/>
      <c r="HA50" s="257"/>
      <c r="HB50" s="257"/>
      <c r="HC50" s="257"/>
      <c r="HD50" s="257"/>
      <c r="HE50" s="257"/>
      <c r="HF50" s="257"/>
      <c r="HG50" s="257"/>
      <c r="HH50" s="257"/>
      <c r="HI50" s="257"/>
      <c r="HJ50" s="257"/>
      <c r="HK50" s="257"/>
      <c r="HL50" s="257"/>
      <c r="HM50" s="257"/>
      <c r="HN50" s="257"/>
      <c r="HO50" s="257"/>
      <c r="HP50" s="257"/>
      <c r="HQ50" s="257"/>
      <c r="HR50" s="257"/>
      <c r="HS50" s="257"/>
      <c r="HT50" s="257"/>
      <c r="HU50" s="257"/>
      <c r="HV50" s="257"/>
      <c r="HW50" s="257"/>
      <c r="HX50" s="257"/>
      <c r="HY50" s="257"/>
      <c r="HZ50" s="257"/>
      <c r="IA50" s="257"/>
      <c r="IB50" s="257"/>
      <c r="IC50" s="257"/>
      <c r="ID50" s="257"/>
      <c r="IE50" s="257"/>
      <c r="IF50" s="257"/>
      <c r="IG50" s="257"/>
      <c r="IH50" s="257"/>
      <c r="II50" s="257"/>
      <c r="IJ50" s="257"/>
      <c r="IK50" s="257"/>
      <c r="IL50" s="257"/>
      <c r="IM50" s="257"/>
      <c r="IN50" s="257"/>
      <c r="IO50" s="257"/>
      <c r="IP50" s="257"/>
      <c r="IQ50" s="257"/>
      <c r="IR50" s="257"/>
      <c r="IS50" s="257"/>
      <c r="IT50" s="257"/>
      <c r="IU50" s="257"/>
      <c r="IV50" s="257"/>
      <c r="IW50" s="257"/>
    </row>
    <row r="51" customFormat="false" ht="15.75" hidden="false" customHeight="false" outlineLevel="0" collapsed="false">
      <c r="A51" s="260" t="s">
        <v>110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8" t="n">
        <v>1.98</v>
      </c>
      <c r="T51" s="256"/>
      <c r="U51" s="265"/>
      <c r="V51" s="265"/>
      <c r="W51" s="265"/>
      <c r="X51" s="252"/>
      <c r="Y51" s="252"/>
      <c r="Z51" s="256"/>
      <c r="AA51" s="256"/>
      <c r="AB51" s="256"/>
      <c r="AC51" s="256"/>
      <c r="AD51" s="256"/>
      <c r="AE51" s="253"/>
      <c r="AF51" s="252"/>
      <c r="AK51" s="266"/>
      <c r="AL51" s="265"/>
      <c r="AM51" s="47" t="s">
        <v>111</v>
      </c>
      <c r="AN51" s="47"/>
      <c r="AO51" s="51" t="s">
        <v>112</v>
      </c>
      <c r="AP51" s="31"/>
      <c r="AQ51" s="246"/>
      <c r="AR51" s="246"/>
      <c r="AS51" s="146" t="n">
        <v>2.53</v>
      </c>
      <c r="AT51" s="149"/>
      <c r="AU51" s="112" t="n">
        <f aca="false">M52/AS51</f>
        <v>0</v>
      </c>
      <c r="AV51" s="32"/>
      <c r="AW51" s="267"/>
    </row>
    <row r="52" customFormat="false" ht="15.75" hidden="false" customHeight="false" outlineLevel="0" collapsed="false">
      <c r="A52" s="260" t="s">
        <v>113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8" t="n">
        <v>2.01</v>
      </c>
      <c r="T52" s="256"/>
      <c r="U52" s="265"/>
      <c r="V52" s="265"/>
      <c r="W52" s="265"/>
      <c r="X52" s="252" t="n">
        <v>1.82</v>
      </c>
      <c r="Y52" s="252"/>
      <c r="Z52" s="256"/>
      <c r="AA52" s="256"/>
      <c r="AB52" s="256"/>
      <c r="AC52" s="256"/>
      <c r="AD52" s="256"/>
      <c r="AE52" s="253" t="n">
        <v>2.1</v>
      </c>
      <c r="AF52" s="252"/>
      <c r="AK52" s="266"/>
      <c r="AL52" s="265"/>
      <c r="AM52" s="185" t="s">
        <v>73</v>
      </c>
      <c r="AN52" s="35"/>
      <c r="AO52" s="84" t="s">
        <v>74</v>
      </c>
      <c r="AP52" s="31"/>
      <c r="AQ52" s="246"/>
      <c r="AR52" s="246"/>
      <c r="AS52" s="146" t="n">
        <v>0.98</v>
      </c>
      <c r="AT52" s="149"/>
      <c r="AU52" s="112" t="n">
        <f aca="false">M53/AS52</f>
        <v>0</v>
      </c>
      <c r="AV52" s="32"/>
      <c r="AW52" s="267"/>
    </row>
    <row r="53" customFormat="false" ht="15.75" hidden="false" customHeight="false" outlineLevel="0" collapsed="false">
      <c r="A53" s="260" t="s">
        <v>114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8"/>
      <c r="T53" s="256"/>
      <c r="U53" s="265"/>
      <c r="V53" s="265"/>
      <c r="W53" s="265"/>
      <c r="X53" s="252" t="n">
        <v>1.8</v>
      </c>
      <c r="Y53" s="252"/>
      <c r="Z53" s="256"/>
      <c r="AA53" s="256"/>
      <c r="AB53" s="256"/>
      <c r="AC53" s="256"/>
      <c r="AD53" s="256"/>
      <c r="AE53" s="253" t="n">
        <v>2.15</v>
      </c>
      <c r="AF53" s="252"/>
      <c r="AK53" s="266"/>
      <c r="AL53" s="265"/>
      <c r="AM53" s="46" t="s">
        <v>115</v>
      </c>
      <c r="AN53" s="47"/>
      <c r="AO53" s="51" t="s">
        <v>116</v>
      </c>
      <c r="AP53" s="31"/>
      <c r="AQ53" s="246"/>
      <c r="AR53" s="246"/>
      <c r="AS53" s="146" t="n">
        <v>0.83</v>
      </c>
      <c r="AT53" s="149"/>
      <c r="AU53" s="112" t="n">
        <f aca="false">M54/AS53</f>
        <v>0</v>
      </c>
      <c r="AV53" s="32"/>
      <c r="AW53" s="267"/>
    </row>
    <row r="54" customFormat="false" ht="15.75" hidden="false" customHeight="false" outlineLevel="0" collapsed="false">
      <c r="A54" s="260" t="s">
        <v>117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8" t="n">
        <v>2</v>
      </c>
      <c r="T54" s="256"/>
      <c r="U54" s="265"/>
      <c r="V54" s="265"/>
      <c r="W54" s="265"/>
      <c r="X54" s="252" t="n">
        <v>1.82</v>
      </c>
      <c r="Y54" s="252"/>
      <c r="Z54" s="256"/>
      <c r="AA54" s="256"/>
      <c r="AB54" s="256"/>
      <c r="AC54" s="256"/>
      <c r="AD54" s="256"/>
      <c r="AE54" s="253" t="n">
        <v>2.15</v>
      </c>
      <c r="AF54" s="252"/>
      <c r="AK54" s="266"/>
      <c r="AL54" s="265"/>
      <c r="AM54" s="46" t="s">
        <v>79</v>
      </c>
      <c r="AN54" s="47"/>
      <c r="AO54" s="51" t="s">
        <v>80</v>
      </c>
      <c r="AP54" s="31"/>
      <c r="AQ54" s="246"/>
      <c r="AR54" s="246"/>
      <c r="AS54" s="146" t="n">
        <v>1.72</v>
      </c>
      <c r="AT54" s="149"/>
      <c r="AU54" s="112" t="n">
        <f aca="false">M55/AS54</f>
        <v>0</v>
      </c>
      <c r="AV54" s="32"/>
      <c r="AW54" s="267"/>
    </row>
    <row r="55" customFormat="false" ht="15.75" hidden="false" customHeight="false" outlineLevel="0" collapsed="false">
      <c r="A55" s="260" t="s">
        <v>118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8"/>
      <c r="T55" s="256"/>
      <c r="U55" s="265"/>
      <c r="V55" s="265"/>
      <c r="W55" s="265"/>
      <c r="X55" s="252" t="n">
        <v>1.8</v>
      </c>
      <c r="Y55" s="252"/>
      <c r="Z55" s="256"/>
      <c r="AA55" s="256"/>
      <c r="AB55" s="256"/>
      <c r="AC55" s="256"/>
      <c r="AD55" s="256"/>
      <c r="AE55" s="253" t="n">
        <v>2.15</v>
      </c>
      <c r="AF55" s="252"/>
      <c r="AK55" s="266"/>
      <c r="AL55" s="265"/>
      <c r="AM55" s="38"/>
      <c r="AN55" s="38"/>
      <c r="AO55" s="39"/>
      <c r="AP55" s="31"/>
      <c r="AQ55" s="246"/>
      <c r="AR55" s="246"/>
      <c r="AS55" s="187"/>
      <c r="AT55" s="40"/>
      <c r="AU55" s="163"/>
      <c r="AV55" s="32"/>
      <c r="AW55" s="267"/>
    </row>
    <row r="56" customFormat="false" ht="15.75" hidden="false" customHeight="false" outlineLevel="0" collapsed="false">
      <c r="A56" s="260" t="s">
        <v>119</v>
      </c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8" t="n">
        <v>2</v>
      </c>
      <c r="T56" s="256"/>
      <c r="U56" s="265"/>
      <c r="V56" s="265"/>
      <c r="W56" s="265"/>
      <c r="X56" s="252" t="n">
        <v>1.75</v>
      </c>
      <c r="Y56" s="252"/>
      <c r="Z56" s="256"/>
      <c r="AA56" s="256"/>
      <c r="AB56" s="256"/>
      <c r="AC56" s="256"/>
      <c r="AD56" s="256"/>
      <c r="AE56" s="253" t="n">
        <v>2.15</v>
      </c>
      <c r="AF56" s="252"/>
      <c r="AK56" s="266"/>
      <c r="AL56" s="265"/>
      <c r="AM56" s="46" t="s">
        <v>82</v>
      </c>
      <c r="AN56" s="47"/>
      <c r="AO56" s="48"/>
      <c r="AP56" s="31"/>
      <c r="AQ56" s="246"/>
      <c r="AR56" s="246"/>
      <c r="AS56" s="200"/>
      <c r="AT56" s="201"/>
      <c r="AU56" s="198" t="n">
        <f aca="false">AVERAGE(AU44:AU54)</f>
        <v>0</v>
      </c>
      <c r="AV56" s="218"/>
      <c r="AW56" s="267"/>
    </row>
    <row r="57" customFormat="false" ht="15.75" hidden="false" customHeight="false" outlineLevel="0" collapsed="false">
      <c r="A57" s="133"/>
      <c r="B57" s="50"/>
      <c r="C57" s="50"/>
      <c r="D57" s="50"/>
      <c r="E57" s="50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248"/>
      <c r="T57" s="256"/>
      <c r="U57" s="265"/>
      <c r="V57" s="265"/>
      <c r="W57" s="265"/>
      <c r="X57" s="252"/>
      <c r="Y57" s="252"/>
      <c r="Z57" s="256"/>
      <c r="AA57" s="256"/>
      <c r="AB57" s="256"/>
      <c r="AC57" s="256"/>
      <c r="AD57" s="256"/>
      <c r="AE57" s="253"/>
      <c r="AF57" s="252"/>
      <c r="AK57" s="266"/>
      <c r="AL57" s="265"/>
      <c r="AM57" s="265"/>
      <c r="AN57" s="268"/>
      <c r="AO57" s="268"/>
      <c r="AP57" s="268"/>
      <c r="AQ57" s="246"/>
      <c r="AR57" s="246"/>
      <c r="AS57" s="246"/>
      <c r="AU57" s="217"/>
      <c r="AV57" s="218"/>
    </row>
    <row r="58" customFormat="false" ht="15.75" hidden="false" customHeight="false" outlineLevel="0" collapsed="false">
      <c r="A58" s="269" t="s">
        <v>120</v>
      </c>
      <c r="B58" s="270"/>
      <c r="C58" s="270"/>
      <c r="D58" s="270"/>
      <c r="E58" s="270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271" t="n">
        <f aca="false">AVERAGE(S37:S55)</f>
        <v>1.99888888888889</v>
      </c>
      <c r="T58" s="272"/>
      <c r="U58" s="273"/>
      <c r="V58" s="273"/>
      <c r="W58" s="273"/>
      <c r="X58" s="274" t="n">
        <f aca="false">AVERAGE(X37:X56)</f>
        <v>1.80222222222222</v>
      </c>
      <c r="Y58" s="274"/>
      <c r="Z58" s="272"/>
      <c r="AA58" s="272"/>
      <c r="AB58" s="272"/>
      <c r="AC58" s="272"/>
      <c r="AD58" s="272"/>
      <c r="AE58" s="275" t="n">
        <f aca="false">AVERAGE(AE37:AE56)</f>
        <v>2.07941176470588</v>
      </c>
      <c r="AF58" s="252"/>
      <c r="AG58" s="276"/>
      <c r="AH58" s="276"/>
      <c r="AI58" s="276"/>
      <c r="AJ58" s="276"/>
      <c r="AK58" s="266"/>
      <c r="AL58" s="265"/>
      <c r="AM58" s="265"/>
      <c r="AN58" s="268"/>
      <c r="AO58" s="268"/>
      <c r="AP58" s="268"/>
      <c r="AQ58" s="246"/>
      <c r="AR58" s="246"/>
      <c r="AS58" s="246"/>
      <c r="AU58" s="217"/>
      <c r="AV58" s="218"/>
    </row>
    <row r="59" customFormat="false" ht="15.75" hidden="false" customHeight="false" outlineLevel="0" collapsed="false">
      <c r="C59" s="31"/>
      <c r="U59" s="31"/>
      <c r="W59" s="31"/>
      <c r="AF59" s="252"/>
      <c r="AG59" s="276"/>
      <c r="AH59" s="276"/>
      <c r="AI59" s="276"/>
      <c r="AJ59" s="276"/>
      <c r="AK59" s="266"/>
      <c r="AL59" s="265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2001-10-12T17:48:49Z</cp:lastPrinted>
  <dcterms:modified xsi:type="dcterms:W3CDTF">2001-11-02T19:14:49Z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