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ENRON!$A$1:$AN$67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67</xdr:colOff>
                <xdr:row>20</xdr:row>
                <xdr:rowOff>11</xdr:rowOff>
              </xdr:from>
              <xdr:to>
                <xdr:col>27</xdr:col>
                <xdr:colOff>25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<sst xmlns="http://schemas.openxmlformats.org/spreadsheetml/2006/main" count="241" uniqueCount="131">
  <si>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</si>
  <si>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</si>
  <si>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</si>
  <si>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</si>
  <si>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</si>
  <si>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</si>
  <si>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</si>
  <si>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</si>
  <si>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</si>
  <si>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</si>
  <si>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</si>
  <si>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</si>
  <si>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</si>
  <si>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</si>
  <si>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</si>
  <si>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</si>
  <si>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</si>
  <si>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</si>
  <si>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</si>
  <si>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</si>
  <si>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</si>
  <si>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</si>
  <si>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</si>
  <si>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</si>
  <si>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</si>
  <si>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</si>
  <si>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</si>
  <si>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</si>
  <si>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</si>
  <si>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</si>
  <si>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</si>
  <si>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</si>
  <si>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</si>
  <si>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</si>
  <si>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</si>
  <si>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</si>
  <si>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</si>
  <si>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</si>
  <si>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</si>
  <si>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</si>
  <si>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</si>
  <si>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</si>
  <si>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</si>
  <si>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</si>
  <si>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</si>
  <si>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</si>
  <si>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</si>
  <si>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</si>
  <si>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</si>
  <si>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</si>
  <si>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</si>
  <si>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</si>
  <si>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</si>
  <si>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</si>
  <si>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</si>
  <si>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</si>
  <si>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</si>
  <si>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</si>
  <si>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</si>
  <si>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</si>
  <si>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</si>
  <si>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</si>
  <si>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</si>
  <si>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8/09/00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</si>
  <si>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</si>
  <si>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</si>
  <si>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</si>
  <si>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</si>
  <si>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</si>
  <si>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</si>
  <si>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</si>
  <si>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</si>
  <si>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</si>
  <si>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</si>
  <si>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</si>
  <si>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</si>
  <si>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</si>
  <si>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</si>
  <si>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</si>
  <si>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</si>
  <si>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</si>
  <si>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</si>
  <si>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</si>
  <si>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</si>
  <si>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</si>
  <si>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</si>
  <si>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</si>
  <si>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</si>
  <si>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</si>
  <si>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Total Return </t>
  </si>
  <si>
    <t xml:space="preserve">The New Power Company</t>
  </si>
  <si>
    <t xml:space="preserve">(1)</t>
  </si>
  <si>
    <t xml:space="preserve">NPW</t>
  </si>
  <si>
    <t xml:space="preserve">Southern Energy Inc</t>
  </si>
  <si>
    <t xml:space="preserve">(2)</t>
  </si>
  <si>
    <t xml:space="preserve">SOE</t>
  </si>
  <si>
    <t xml:space="preserve">NRG Energy Inc</t>
  </si>
  <si>
    <t xml:space="preserve">(3)</t>
  </si>
  <si>
    <t xml:space="preserve">NRG</t>
  </si>
  <si>
    <t xml:space="preserve">Peer Average</t>
  </si>
  <si>
    <t xml:space="preserve">* Revenue estimates based on fiscal year rather than calendar year</t>
  </si>
  <si>
    <t xml:space="preserve">** Consensus information is not available for 2001</t>
  </si>
  <si>
    <t xml:space="preserve">*** 2 for 1 stock split effective 6/2/00.</t>
  </si>
  <si>
    <t xml:space="preserve">**** 2 for 1 stock split effective 8/22/00.</t>
  </si>
  <si>
    <t xml:space="preserve">(1) IPO Oct 4 @ $21</t>
  </si>
  <si>
    <t xml:space="preserve">(2) IPO Sept 26 @ $22 </t>
  </si>
  <si>
    <t xml:space="preserve">(3) IPO May 30@ $15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</si>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</sst>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_(\$* #,##0_);_(\$* \(#,##0\);_(\$* \-??_);_(@_)"/>
    <numFmt numFmtId="182" formatCode="[$-409]#,##0.00_);\(#,##0.00\)"/>
    <numFmt numFmtId="183" formatCode="# ??/??"/>
    <numFmt numFmtId="184" formatCode="_(* #,##0.000_);_(* \(#,##0.000\);_(* \-??_);_(@_)"/>
    <numFmt numFmtId="185" formatCode="General"/>
    <numFmt numFmtId="186" formatCode="0_)"/>
    <numFmt numFmtId="187" formatCode="_(\$* #,##0.0_);_(\$* \(#,##0.0\);_(\$* \-?_);_(@_)"/>
    <numFmt numFmtId="188" formatCode="_(* #,##0.0_);_(* \(#,##0.0\);_(* \-??_);_(@_)"/>
    <numFmt numFmtId="189" formatCode="_(\$* #,##0.000_);_(\$* \(#,##0.000\);_(\$* \-??_);_(@_)"/>
    <numFmt numFmtId="190" formatCode="0.00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7" fontId="2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  <row r="56">
          <cell r="A56" t="str">
            <v>Ariba</v>
          </cell>
          <cell r="B56" t="str">
            <v>ARBA</v>
          </cell>
        </row>
        <row r="56">
          <cell r="G56">
            <v>127.345894303065</v>
          </cell>
        </row>
        <row r="56">
          <cell r="J56">
            <v>66.1601716496394</v>
          </cell>
        </row>
        <row r="57">
          <cell r="A57" t="str">
            <v>Commerce One</v>
          </cell>
          <cell r="B57" t="str">
            <v>CMRC</v>
          </cell>
        </row>
        <row r="57">
          <cell r="G57">
            <v>28.1157665585919</v>
          </cell>
        </row>
        <row r="57">
          <cell r="J57">
            <v>15.175485</v>
          </cell>
        </row>
        <row r="58">
          <cell r="A58" t="str">
            <v>i2</v>
          </cell>
          <cell r="B58" t="str">
            <v>ITWO</v>
          </cell>
        </row>
        <row r="58">
          <cell r="G58">
            <v>22.4705361338716</v>
          </cell>
        </row>
        <row r="58">
          <cell r="J58">
            <v>16.7942164422731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56.6666666666667</v>
      </c>
      <c r="D6" s="12" t="n">
        <f aca="false">ENRON!AH7</f>
        <v>0.0125786163522013</v>
      </c>
      <c r="E6" s="13"/>
      <c r="F6" s="14" t="n">
        <f aca="false">ENRON!AJ7</f>
        <v>-0.0815171368721309</v>
      </c>
      <c r="G6" s="13"/>
      <c r="H6" s="15" t="n">
        <f aca="false">ENRON!AL7</f>
        <v>0.822535211267606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24.1224313590054</v>
      </c>
      <c r="D7" s="17" t="n">
        <f aca="false">ENRON!AH9</f>
        <v>0.0166304023519652</v>
      </c>
      <c r="E7" s="18"/>
      <c r="F7" s="19" t="n">
        <f aca="false">ENRON!AJ9</f>
        <v>-0.0270293976373293</v>
      </c>
      <c r="G7" s="18"/>
      <c r="H7" s="20" t="n">
        <f aca="false">ENRON!AL9</f>
        <v>-0.0403536474143446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0.0501677837172912</v>
      </c>
      <c r="E8" s="18"/>
      <c r="F8" s="19" t="n">
        <f aca="false">ENRON!AJ10</f>
        <v>-0.0515982269754577</v>
      </c>
      <c r="G8" s="18"/>
      <c r="H8" s="20" t="n">
        <f aca="false">ENRON!AL10</f>
        <v>-0.142822984732055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24.576936008747</v>
      </c>
      <c r="C9" s="21"/>
      <c r="D9" s="17" t="n">
        <f aca="false">ENRON!AH25</f>
        <v>0.00540274799924865</v>
      </c>
      <c r="E9" s="18"/>
      <c r="F9" s="19" t="n">
        <f aca="false">ENRON!AJ25</f>
        <v>-0.021624301235606</v>
      </c>
      <c r="G9" s="19"/>
      <c r="H9" s="20" t="n">
        <f aca="false">ENRON!AL25</f>
        <v>0.659411787792587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ENRON!AH48</f>
        <v>-0.0144932023490143</v>
      </c>
      <c r="E10" s="24"/>
      <c r="F10" s="25" t="n">
        <f aca="false">ENRON!AJ48</f>
        <v>-0.170394970589515</v>
      </c>
      <c r="G10" s="26"/>
      <c r="H10" s="27" t="n">
        <f aca="false">ENRON!AL48</f>
        <v>-0.270250786507355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8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pane xSplit="3" ySplit="0" topLeftCell="D1" activePane="topRight" state="frozen"/>
      <selection pane="topLeft" activeCell="A30" activeCellId="0" sqref="A30"/>
      <selection pane="topRight" activeCell="AB55" activeCellId="0" sqref="AB55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true" outlineLevel="0" max="31" min="31" style="31" width="0.99"/>
    <col collapsed="false" customWidth="true" hidden="true" outlineLevel="0" max="32" min="32" style="31" width="7.99"/>
    <col collapsed="false" customWidth="true" hidden="fals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36819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36812</v>
      </c>
      <c r="AU5" s="77"/>
      <c r="AV5" s="78" t="n">
        <v>36798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80.5</v>
      </c>
      <c r="F7" s="99"/>
      <c r="G7" s="102" t="n">
        <v>2.16</v>
      </c>
      <c r="H7" s="103" t="s">
        <v>45</v>
      </c>
      <c r="I7" s="104" t="n">
        <f aca="false">E7/G7</f>
        <v>37.2685185185185</v>
      </c>
      <c r="J7" s="99"/>
      <c r="K7" s="102" t="n">
        <v>2.14</v>
      </c>
      <c r="L7" s="105" t="s">
        <v>46</v>
      </c>
      <c r="M7" s="104" t="n">
        <f aca="false">E7/K7</f>
        <v>37.6168224299065</v>
      </c>
      <c r="N7" s="99"/>
      <c r="O7" s="102" t="n">
        <v>2.16</v>
      </c>
      <c r="P7" s="103" t="s">
        <v>45</v>
      </c>
      <c r="Q7" s="104" t="n">
        <f aca="false">M7/O7</f>
        <v>17.4151955694012</v>
      </c>
      <c r="R7" s="99"/>
      <c r="S7" s="106" t="n">
        <f aca="false">+S92</f>
        <v>1.999</v>
      </c>
      <c r="T7" s="104" t="n">
        <f aca="false">E7/S7</f>
        <v>40.2701350675338</v>
      </c>
      <c r="U7" s="107"/>
      <c r="V7" s="108" t="n">
        <f aca="false">(S7-K7)/K7</f>
        <v>-0.0658878504672898</v>
      </c>
      <c r="W7" s="109"/>
      <c r="X7" s="110" t="n">
        <f aca="false">+X92</f>
        <v>1.42058823529412</v>
      </c>
      <c r="Y7" s="111"/>
      <c r="Z7" s="104" t="n">
        <f aca="false">E7/X7</f>
        <v>56.6666666666667</v>
      </c>
      <c r="AA7" s="107"/>
      <c r="AB7" s="110" t="n">
        <f aca="false">+AB92</f>
        <v>1.65235294117647</v>
      </c>
      <c r="AC7" s="112"/>
      <c r="AD7" s="104" t="n">
        <f aca="false">E7/AB7</f>
        <v>48.7184051263795</v>
      </c>
      <c r="AE7" s="107"/>
      <c r="AF7" s="108" t="n">
        <f aca="false">(X7-S7)/S7</f>
        <v>-0.289350557631757</v>
      </c>
      <c r="AG7" s="109"/>
      <c r="AH7" s="113" t="n">
        <f aca="false">((+AS7+E7-AT7)/AT7)</f>
        <v>0.0125786163522013</v>
      </c>
      <c r="AI7" s="109"/>
      <c r="AJ7" s="109" t="n">
        <f aca="false">((+AU7+E7-AV7)/AV7)</f>
        <v>-0.0815171368721309</v>
      </c>
      <c r="AK7" s="109"/>
      <c r="AL7" s="114" t="n">
        <f aca="false">((+AW7+E7-AX7)/AX7)</f>
        <v>0.822535211267606</v>
      </c>
      <c r="AM7" s="115"/>
      <c r="AN7" s="116" t="n">
        <f aca="false">AP7/E7</f>
        <v>0.0062111801242236</v>
      </c>
      <c r="AO7" s="117"/>
      <c r="AP7" s="118" t="n">
        <v>0.5</v>
      </c>
      <c r="AQ7" s="119" t="n">
        <v>36775</v>
      </c>
      <c r="AR7" s="120" t="n">
        <v>0.125</v>
      </c>
      <c r="AS7" s="121"/>
      <c r="AT7" s="101" t="n">
        <v>79.5</v>
      </c>
      <c r="AU7" s="122"/>
      <c r="AV7" s="123" t="n">
        <v>87.64453125</v>
      </c>
      <c r="AW7" s="121" t="n">
        <f aca="false">0.125+0.125+0.125</f>
        <v>0.375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1396.93</v>
      </c>
      <c r="F9" s="144"/>
      <c r="G9" s="145" t="n">
        <v>40.53</v>
      </c>
      <c r="H9" s="127"/>
      <c r="I9" s="146" t="n">
        <f aca="false">E9/G9</f>
        <v>34.46656797434</v>
      </c>
      <c r="J9" s="54"/>
      <c r="K9" s="145" t="n">
        <v>42.08</v>
      </c>
      <c r="L9" s="54"/>
      <c r="M9" s="146" t="n">
        <f aca="false">E9/K9</f>
        <v>33.1970057034221</v>
      </c>
      <c r="N9" s="144"/>
      <c r="O9" s="145" t="n">
        <v>40.53</v>
      </c>
      <c r="P9" s="127"/>
      <c r="Q9" s="146" t="n">
        <f aca="false">M9/O9</f>
        <v>0.819072432850285</v>
      </c>
      <c r="R9" s="54"/>
      <c r="S9" s="147" t="n">
        <v>40.18</v>
      </c>
      <c r="T9" s="146" t="n">
        <f aca="false">E9/S9</f>
        <v>34.7667994026879</v>
      </c>
      <c r="U9" s="148"/>
      <c r="V9" s="149" t="n">
        <f aca="false">(S9-K9)/K9</f>
        <v>-0.0451520912547528</v>
      </c>
      <c r="W9" s="150"/>
      <c r="X9" s="147" t="n">
        <v>57.91</v>
      </c>
      <c r="Y9" s="151"/>
      <c r="Z9" s="146" t="n">
        <f aca="false">E9/X9</f>
        <v>24.1224313590054</v>
      </c>
      <c r="AA9" s="148"/>
      <c r="AB9" s="147" t="n">
        <v>62.63</v>
      </c>
      <c r="AC9" s="151"/>
      <c r="AD9" s="146" t="n">
        <f aca="false">E9/AB9</f>
        <v>22.3044866677311</v>
      </c>
      <c r="AE9" s="148"/>
      <c r="AF9" s="149" t="n">
        <f aca="false">(X9-S9)/S9</f>
        <v>0.44126431060229</v>
      </c>
      <c r="AG9" s="150"/>
      <c r="AH9" s="117" t="n">
        <f aca="false">((+AS9+E9-AT9)/AT9)</f>
        <v>0.0166304023519652</v>
      </c>
      <c r="AI9" s="150"/>
      <c r="AJ9" s="150" t="n">
        <f aca="false">((+AU9+E9-AV9)/AV9)</f>
        <v>-0.0270293976373293</v>
      </c>
      <c r="AK9" s="150"/>
      <c r="AL9" s="152" t="n">
        <f aca="false">((+AW9+E9-AX9)/AX9)</f>
        <v>-0.0403536474143446</v>
      </c>
      <c r="AM9" s="136"/>
      <c r="AN9" s="153" t="n">
        <v>0.0114</v>
      </c>
      <c r="AO9" s="117"/>
      <c r="AP9" s="154" t="n">
        <f aca="false">AN9*E9</f>
        <v>15.925002</v>
      </c>
      <c r="AQ9" s="155"/>
      <c r="AR9" s="120"/>
      <c r="AS9" s="156" t="n">
        <v>0.093</v>
      </c>
      <c r="AT9" s="157" t="n">
        <v>1374.17</v>
      </c>
      <c r="AU9" s="156" t="n">
        <v>0.752</v>
      </c>
      <c r="AV9" s="158" t="n">
        <v>1436.51</v>
      </c>
      <c r="AW9" s="156" t="n">
        <v>13.04</v>
      </c>
      <c r="AX9" s="158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3483.14</v>
      </c>
      <c r="F10" s="144"/>
      <c r="G10" s="145" t="n">
        <v>40.53</v>
      </c>
      <c r="H10" s="127"/>
      <c r="I10" s="146" t="n">
        <f aca="false">E10/G10</f>
        <v>85.9397976807303</v>
      </c>
      <c r="J10" s="54"/>
      <c r="K10" s="145" t="n">
        <v>42.08</v>
      </c>
      <c r="L10" s="54"/>
      <c r="M10" s="146" t="n">
        <f aca="false">E10/K10</f>
        <v>82.7742395437262</v>
      </c>
      <c r="N10" s="144"/>
      <c r="O10" s="145" t="n">
        <v>40.53</v>
      </c>
      <c r="P10" s="127"/>
      <c r="Q10" s="146" t="n">
        <f aca="false">M10/O10</f>
        <v>2.0422955722607</v>
      </c>
      <c r="R10" s="54"/>
      <c r="S10" s="147" t="n">
        <v>40.18</v>
      </c>
      <c r="T10" s="146" t="n">
        <f aca="false">E10/S10</f>
        <v>86.6884021901443</v>
      </c>
      <c r="U10" s="148"/>
      <c r="V10" s="149" t="n">
        <f aca="false">(S10-K10)/K10</f>
        <v>-0.0451520912547528</v>
      </c>
      <c r="W10" s="150"/>
      <c r="X10" s="159" t="s">
        <v>50</v>
      </c>
      <c r="Y10" s="151"/>
      <c r="Z10" s="160" t="s">
        <v>12</v>
      </c>
      <c r="AA10" s="148"/>
      <c r="AB10" s="159" t="s">
        <v>50</v>
      </c>
      <c r="AC10" s="151"/>
      <c r="AD10" s="160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0.0501677837172912</v>
      </c>
      <c r="AI10" s="150"/>
      <c r="AJ10" s="150" t="n">
        <f aca="false">((+AU10+E10-AV10)/AV10)</f>
        <v>-0.0515982269754577</v>
      </c>
      <c r="AK10" s="150"/>
      <c r="AL10" s="152" t="n">
        <f aca="false">((+AW10+E10-AX10)/AX10)</f>
        <v>-0.142822984732055</v>
      </c>
      <c r="AM10" s="136"/>
      <c r="AN10" s="153" t="n">
        <v>0.0018</v>
      </c>
      <c r="AO10" s="117"/>
      <c r="AP10" s="154" t="n">
        <f aca="false">AN10*E10</f>
        <v>6.269652</v>
      </c>
      <c r="AQ10" s="155"/>
      <c r="AR10" s="120"/>
      <c r="AS10" s="156" t="n">
        <v>0.025</v>
      </c>
      <c r="AT10" s="157" t="n">
        <v>3316.77</v>
      </c>
      <c r="AU10" s="156" t="n">
        <v>0.169</v>
      </c>
      <c r="AV10" s="158" t="n">
        <v>3672.82</v>
      </c>
      <c r="AW10" s="156" t="n">
        <v>4.979</v>
      </c>
      <c r="AX10" s="158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57"/>
      <c r="F11" s="53"/>
      <c r="G11" s="145"/>
      <c r="H11" s="127"/>
      <c r="I11" s="161"/>
      <c r="J11" s="53"/>
      <c r="K11" s="145"/>
      <c r="L11" s="54"/>
      <c r="M11" s="161"/>
      <c r="N11" s="53"/>
      <c r="O11" s="145"/>
      <c r="P11" s="127"/>
      <c r="Q11" s="161"/>
      <c r="R11" s="53"/>
      <c r="S11" s="147"/>
      <c r="T11" s="161"/>
      <c r="U11" s="40"/>
      <c r="V11" s="129"/>
      <c r="W11" s="130"/>
      <c r="X11" s="147"/>
      <c r="Y11" s="151"/>
      <c r="Z11" s="161"/>
      <c r="AA11" s="40"/>
      <c r="AB11" s="147"/>
      <c r="AC11" s="151"/>
      <c r="AD11" s="162"/>
      <c r="AE11" s="40"/>
      <c r="AF11" s="129"/>
      <c r="AG11" s="130"/>
      <c r="AH11" s="134"/>
      <c r="AI11" s="130"/>
      <c r="AJ11" s="130"/>
      <c r="AK11" s="130"/>
      <c r="AL11" s="135"/>
      <c r="AM11" s="136"/>
      <c r="AN11" s="163"/>
      <c r="AO11" s="164"/>
      <c r="AP11" s="137"/>
      <c r="AQ11" s="138"/>
      <c r="AR11" s="120"/>
      <c r="AS11" s="139"/>
      <c r="AT11" s="157"/>
      <c r="AU11" s="165"/>
      <c r="AV11" s="158"/>
      <c r="AW11" s="141"/>
      <c r="AX11" s="158"/>
    </row>
    <row r="12" customFormat="false" ht="15" hidden="false" customHeight="false" outlineLevel="0" collapsed="false">
      <c r="A12" s="166" t="s">
        <v>51</v>
      </c>
      <c r="B12" s="53"/>
      <c r="C12" s="124"/>
      <c r="D12" s="53"/>
      <c r="E12" s="157"/>
      <c r="F12" s="53"/>
      <c r="G12" s="145"/>
      <c r="H12" s="127"/>
      <c r="I12" s="161"/>
      <c r="J12" s="53"/>
      <c r="K12" s="145"/>
      <c r="L12" s="54"/>
      <c r="M12" s="161"/>
      <c r="N12" s="53"/>
      <c r="O12" s="145"/>
      <c r="P12" s="127"/>
      <c r="Q12" s="161"/>
      <c r="R12" s="53"/>
      <c r="S12" s="147"/>
      <c r="T12" s="161"/>
      <c r="U12" s="40"/>
      <c r="V12" s="129"/>
      <c r="W12" s="130"/>
      <c r="X12" s="147"/>
      <c r="Y12" s="151"/>
      <c r="Z12" s="161"/>
      <c r="AA12" s="40"/>
      <c r="AB12" s="147"/>
      <c r="AC12" s="151"/>
      <c r="AD12" s="162"/>
      <c r="AE12" s="40"/>
      <c r="AF12" s="129"/>
      <c r="AG12" s="130"/>
      <c r="AH12" s="134"/>
      <c r="AI12" s="130"/>
      <c r="AJ12" s="130"/>
      <c r="AK12" s="130"/>
      <c r="AL12" s="135"/>
      <c r="AM12" s="136"/>
      <c r="AN12" s="163"/>
      <c r="AO12" s="164"/>
      <c r="AP12" s="137"/>
      <c r="AQ12" s="138"/>
      <c r="AR12" s="120"/>
      <c r="AS12" s="167"/>
      <c r="AT12" s="157"/>
      <c r="AU12" s="141"/>
      <c r="AV12" s="158"/>
      <c r="AW12" s="141"/>
      <c r="AX12" s="158"/>
    </row>
    <row r="13" customFormat="false" ht="15" hidden="false" customHeight="false" outlineLevel="0" collapsed="false">
      <c r="A13" s="53" t="s">
        <v>52</v>
      </c>
      <c r="B13" s="53"/>
      <c r="C13" s="168" t="s">
        <v>53</v>
      </c>
      <c r="D13" s="53"/>
      <c r="E13" s="157" t="n">
        <f aca="false">DDE("REUTER","IDN","AES")</f>
        <v>57.4375</v>
      </c>
      <c r="F13" s="53"/>
      <c r="G13" s="145" t="n">
        <v>4.72</v>
      </c>
      <c r="H13" s="169" t="s">
        <v>45</v>
      </c>
      <c r="I13" s="146" t="n">
        <f aca="false">E13/G13</f>
        <v>12.1689618644068</v>
      </c>
      <c r="J13" s="53"/>
      <c r="K13" s="145" t="n">
        <v>4.94</v>
      </c>
      <c r="L13" s="54"/>
      <c r="M13" s="146" t="n">
        <f aca="false">E13/K13</f>
        <v>11.627024291498</v>
      </c>
      <c r="N13" s="53"/>
      <c r="O13" s="145" t="n">
        <v>4.72</v>
      </c>
      <c r="P13" s="169" t="s">
        <v>45</v>
      </c>
      <c r="Q13" s="146" t="n">
        <f aca="false">M13/O13</f>
        <v>2.46335260413093</v>
      </c>
      <c r="R13" s="53"/>
      <c r="S13" s="147" t="n">
        <v>3.43</v>
      </c>
      <c r="T13" s="146" t="n">
        <f aca="false">E13/S13</f>
        <v>16.7456268221574</v>
      </c>
      <c r="U13" s="148"/>
      <c r="V13" s="149" t="n">
        <f aca="false">(S13-K13)/K13</f>
        <v>-0.305668016194332</v>
      </c>
      <c r="W13" s="150"/>
      <c r="X13" s="147" t="n">
        <v>1.49</v>
      </c>
      <c r="Y13" s="151"/>
      <c r="Z13" s="146" t="n">
        <f aca="false">E13/X13</f>
        <v>38.5486577181208</v>
      </c>
      <c r="AA13" s="148"/>
      <c r="AB13" s="147" t="n">
        <v>1.92</v>
      </c>
      <c r="AC13" s="151"/>
      <c r="AD13" s="146" t="n">
        <f aca="false">E13/AB13</f>
        <v>29.9153645833333</v>
      </c>
      <c r="AE13" s="148"/>
      <c r="AF13" s="149" t="n">
        <f aca="false">(X13-S13)/S13</f>
        <v>-0.565597667638484</v>
      </c>
      <c r="AG13" s="150"/>
      <c r="AH13" s="117" t="n">
        <f aca="false">((+AS13+E13-AT13)/AT13)</f>
        <v>-0.0223404255319149</v>
      </c>
      <c r="AI13" s="150"/>
      <c r="AJ13" s="150" t="n">
        <f aca="false">((+AU13+E13-AV13)/AV13)</f>
        <v>-0.161735362864147</v>
      </c>
      <c r="AK13" s="150"/>
      <c r="AL13" s="152" t="n">
        <f aca="false">((+AW13+E13-AX13)/AX13)</f>
        <v>0.536789297658863</v>
      </c>
      <c r="AM13" s="136"/>
      <c r="AN13" s="170" t="n">
        <f aca="false">AP13/E13</f>
        <v>0</v>
      </c>
      <c r="AO13" s="171"/>
      <c r="AP13" s="118" t="n">
        <f aca="false">DDE("REUTER","IDN","AES,DIVIDEND")</f>
        <v>0</v>
      </c>
      <c r="AQ13" s="172" t="s">
        <v>54</v>
      </c>
      <c r="AR13" s="120" t="n">
        <v>0</v>
      </c>
      <c r="AS13" s="141"/>
      <c r="AT13" s="158" t="n">
        <v>58.75</v>
      </c>
      <c r="AU13" s="141"/>
      <c r="AV13" s="158" t="n">
        <v>68.51953125</v>
      </c>
      <c r="AW13" s="141" t="n">
        <v>0</v>
      </c>
      <c r="AX13" s="158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8" t="s">
        <v>56</v>
      </c>
      <c r="D14" s="53"/>
      <c r="E14" s="157" t="n">
        <f aca="false">DDE("REUTER","IDN","CG")</f>
        <v>71.375</v>
      </c>
      <c r="F14" s="53"/>
      <c r="G14" s="145" t="n">
        <v>4.72</v>
      </c>
      <c r="H14" s="169" t="s">
        <v>45</v>
      </c>
      <c r="I14" s="146" t="n">
        <f aca="false">E14/G14</f>
        <v>15.1218220338983</v>
      </c>
      <c r="J14" s="53"/>
      <c r="K14" s="145" t="n">
        <v>4.94</v>
      </c>
      <c r="L14" s="54"/>
      <c r="M14" s="146" t="n">
        <f aca="false">E14/K14</f>
        <v>14.4483805668016</v>
      </c>
      <c r="N14" s="53"/>
      <c r="O14" s="145" t="n">
        <v>4.72</v>
      </c>
      <c r="P14" s="169" t="s">
        <v>45</v>
      </c>
      <c r="Q14" s="146" t="n">
        <f aca="false">M14/O14</f>
        <v>3.06109757771221</v>
      </c>
      <c r="R14" s="53"/>
      <c r="S14" s="147" t="n">
        <v>3.43</v>
      </c>
      <c r="T14" s="146" t="n">
        <f aca="false">E14/S14</f>
        <v>20.8090379008746</v>
      </c>
      <c r="U14" s="148"/>
      <c r="V14" s="149" t="n">
        <f aca="false">(S14-K14)/K14</f>
        <v>-0.305668016194332</v>
      </c>
      <c r="W14" s="150"/>
      <c r="X14" s="147" t="n">
        <v>4.08</v>
      </c>
      <c r="Y14" s="151"/>
      <c r="Z14" s="146" t="n">
        <f aca="false">E14/X14</f>
        <v>17.4938725490196</v>
      </c>
      <c r="AA14" s="148"/>
      <c r="AB14" s="147" t="n">
        <v>4.59</v>
      </c>
      <c r="AC14" s="151"/>
      <c r="AD14" s="146" t="n">
        <f aca="false">E14/AB14</f>
        <v>15.5501089324619</v>
      </c>
      <c r="AE14" s="148"/>
      <c r="AF14" s="149" t="n">
        <f aca="false">(X14-S14)/S14</f>
        <v>0.189504373177843</v>
      </c>
      <c r="AG14" s="150"/>
      <c r="AH14" s="117" t="n">
        <f aca="false">((+AS14+E14-AT14)/AT14)</f>
        <v>0.000876424189307625</v>
      </c>
      <c r="AI14" s="150"/>
      <c r="AJ14" s="150" t="n">
        <f aca="false">((+AU14+E14-AV14)/AV14)</f>
        <v>0.00500522523513558</v>
      </c>
      <c r="AK14" s="150"/>
      <c r="AL14" s="152" t="n">
        <f aca="false">((+AW14+E14-AX14)/AX14)</f>
        <v>0.139130434782609</v>
      </c>
      <c r="AM14" s="136"/>
      <c r="AN14" s="170" t="n">
        <f aca="false">AP14/E14</f>
        <v>0.0126094570928196</v>
      </c>
      <c r="AO14" s="171"/>
      <c r="AP14" s="118" t="n">
        <f aca="false">DDE("REUTER","IDN","CG,DIVIDEND")</f>
        <v>0.9</v>
      </c>
      <c r="AQ14" s="172" t="n">
        <v>36762</v>
      </c>
      <c r="AR14" s="120" t="n">
        <v>0.225</v>
      </c>
      <c r="AS14" s="141"/>
      <c r="AT14" s="158" t="n">
        <v>71.3125</v>
      </c>
      <c r="AU14" s="141"/>
      <c r="AV14" s="158" t="n">
        <v>71.01953125</v>
      </c>
      <c r="AW14" s="141" t="n">
        <f aca="false">0.225+0.225+0.225</f>
        <v>0.675</v>
      </c>
      <c r="AX14" s="158" t="n">
        <v>63.25</v>
      </c>
    </row>
    <row r="15" customFormat="false" ht="15" hidden="false" customHeight="false" outlineLevel="0" collapsed="false">
      <c r="A15" s="142" t="s">
        <v>57</v>
      </c>
      <c r="B15" s="53"/>
      <c r="C15" s="168" t="s">
        <v>58</v>
      </c>
      <c r="D15" s="53"/>
      <c r="E15" s="157" t="n">
        <f aca="false">DDE("REUTER","IDN","CGP")</f>
        <v>76.75</v>
      </c>
      <c r="F15" s="53"/>
      <c r="G15" s="145" t="n">
        <v>2.88</v>
      </c>
      <c r="H15" s="169" t="s">
        <v>45</v>
      </c>
      <c r="I15" s="146" t="n">
        <f aca="false">E15/G15</f>
        <v>26.6493055555556</v>
      </c>
      <c r="J15" s="53"/>
      <c r="K15" s="145" t="n">
        <v>3.48</v>
      </c>
      <c r="L15" s="54"/>
      <c r="M15" s="146" t="n">
        <f aca="false">E15/K15</f>
        <v>22.0545977011494</v>
      </c>
      <c r="N15" s="53"/>
      <c r="O15" s="145" t="n">
        <v>2.88</v>
      </c>
      <c r="P15" s="169" t="s">
        <v>45</v>
      </c>
      <c r="Q15" s="146" t="n">
        <f aca="false">M15/O15</f>
        <v>7.65784642401022</v>
      </c>
      <c r="R15" s="53"/>
      <c r="S15" s="147" t="n">
        <v>2.02</v>
      </c>
      <c r="T15" s="146" t="n">
        <f aca="false">E15/S15</f>
        <v>37.9950495049505</v>
      </c>
      <c r="U15" s="148"/>
      <c r="V15" s="149" t="n">
        <f aca="false">(S15-K15)/K15</f>
        <v>-0.419540229885057</v>
      </c>
      <c r="W15" s="150"/>
      <c r="X15" s="147" t="n">
        <v>2.87</v>
      </c>
      <c r="Y15" s="151"/>
      <c r="Z15" s="146" t="n">
        <f aca="false">E15/X15</f>
        <v>26.7421602787456</v>
      </c>
      <c r="AA15" s="148"/>
      <c r="AB15" s="147" t="n">
        <v>3.34</v>
      </c>
      <c r="AC15" s="151"/>
      <c r="AD15" s="146" t="n">
        <f aca="false">E15/AB15</f>
        <v>22.9790419161677</v>
      </c>
      <c r="AE15" s="148"/>
      <c r="AF15" s="149" t="n">
        <f aca="false">(X15-S15)/S15</f>
        <v>0.420792079207921</v>
      </c>
      <c r="AG15" s="150"/>
      <c r="AH15" s="117" t="n">
        <f aca="false">((+AS15+E15-AT15)/AT15)</f>
        <v>0.0715532286212915</v>
      </c>
      <c r="AI15" s="150"/>
      <c r="AJ15" s="150" t="n">
        <f aca="false">((+AU15+E15-AV15)/AV15)</f>
        <v>0.0354131534569983</v>
      </c>
      <c r="AK15" s="150"/>
      <c r="AL15" s="152" t="n">
        <f aca="false">((+AW15+E15-AX15)/AX15)</f>
        <v>1.1710758377425</v>
      </c>
      <c r="AM15" s="136"/>
      <c r="AN15" s="170" t="n">
        <f aca="false">AP15/E15</f>
        <v>0.00325732899022801</v>
      </c>
      <c r="AO15" s="171"/>
      <c r="AP15" s="118" t="n">
        <f aca="false">DDE("REUTER","IDN","CGP,DIVIDEND")</f>
        <v>0.25</v>
      </c>
      <c r="AQ15" s="172" t="n">
        <v>36767</v>
      </c>
      <c r="AR15" s="120" t="n">
        <f aca="false">0.125/2</f>
        <v>0.0625</v>
      </c>
      <c r="AS15" s="141"/>
      <c r="AT15" s="158" t="n">
        <v>71.625</v>
      </c>
      <c r="AU15" s="141"/>
      <c r="AV15" s="158" t="n">
        <v>74.125</v>
      </c>
      <c r="AW15" s="141" t="n">
        <f aca="false">0.0625+0.0625+0.0625</f>
        <v>0.1875</v>
      </c>
      <c r="AX15" s="158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8" t="s">
        <v>60</v>
      </c>
      <c r="D16" s="53"/>
      <c r="E16" s="173" t="n">
        <f aca="false">DDE("REUTER","IDN","D")</f>
        <v>59.0625</v>
      </c>
      <c r="F16" s="53"/>
      <c r="G16" s="145" t="n">
        <v>3.24</v>
      </c>
      <c r="H16" s="127"/>
      <c r="I16" s="146" t="n">
        <f aca="false">E16/G16</f>
        <v>18.2291666666667</v>
      </c>
      <c r="J16" s="53"/>
      <c r="K16" s="145" t="n">
        <v>3.34</v>
      </c>
      <c r="L16" s="54"/>
      <c r="M16" s="146" t="n">
        <f aca="false">E16/K16</f>
        <v>17.6833832335329</v>
      </c>
      <c r="N16" s="53"/>
      <c r="O16" s="145" t="n">
        <v>3.24</v>
      </c>
      <c r="P16" s="127"/>
      <c r="Q16" s="146" t="n">
        <f aca="false">M16/O16</f>
        <v>5.45783433133733</v>
      </c>
      <c r="R16" s="53"/>
      <c r="S16" s="147" t="n">
        <v>2.87</v>
      </c>
      <c r="T16" s="146" t="n">
        <f aca="false">E16/S16</f>
        <v>20.5792682926829</v>
      </c>
      <c r="U16" s="148"/>
      <c r="V16" s="149" t="n">
        <f aca="false">(S16-K16)/K16</f>
        <v>-0.140718562874251</v>
      </c>
      <c r="W16" s="150"/>
      <c r="X16" s="147" t="n">
        <v>3.3</v>
      </c>
      <c r="Y16" s="151"/>
      <c r="Z16" s="146" t="n">
        <f aca="false">E16/X16</f>
        <v>17.8977272727273</v>
      </c>
      <c r="AA16" s="148"/>
      <c r="AB16" s="147" t="n">
        <v>3.83</v>
      </c>
      <c r="AC16" s="151"/>
      <c r="AD16" s="146" t="n">
        <f aca="false">E16/AB16</f>
        <v>15.4210182767624</v>
      </c>
      <c r="AE16" s="148"/>
      <c r="AF16" s="149" t="n">
        <f aca="false">(X16-S16)/S16</f>
        <v>0.149825783972125</v>
      </c>
      <c r="AG16" s="150"/>
      <c r="AH16" s="117" t="n">
        <f aca="false">((+AS16+E16-AT16)/AT16)</f>
        <v>0.0327868852459016</v>
      </c>
      <c r="AI16" s="150"/>
      <c r="AJ16" s="150" t="n">
        <f aca="false">((+AU16+E16-AV16)/AV16)</f>
        <v>0.0168807586253279</v>
      </c>
      <c r="AK16" s="150"/>
      <c r="AL16" s="152" t="n">
        <f aca="false">((+AW16+E16-AX16)/AX16)</f>
        <v>0.554076433121019</v>
      </c>
      <c r="AM16" s="136"/>
      <c r="AN16" s="170" t="n">
        <f aca="false">AP16/E16</f>
        <v>0.0436825396825397</v>
      </c>
      <c r="AO16" s="171"/>
      <c r="AP16" s="118" t="n">
        <f aca="false">DDE("REUTER","IDN","D,DIVIDEND")</f>
        <v>2.58</v>
      </c>
      <c r="AQ16" s="172" t="n">
        <v>36761</v>
      </c>
      <c r="AR16" s="120" t="n">
        <v>0.645</v>
      </c>
      <c r="AS16" s="141"/>
      <c r="AT16" s="158" t="n">
        <v>57.1875</v>
      </c>
      <c r="AU16" s="141"/>
      <c r="AV16" s="158" t="n">
        <v>58.08203125</v>
      </c>
      <c r="AW16" s="141" t="n">
        <f aca="false">0.645+0.645+0.645</f>
        <v>1.935</v>
      </c>
      <c r="AX16" s="158" t="n">
        <v>39.25</v>
      </c>
    </row>
    <row r="17" customFormat="false" ht="15" hidden="false" customHeight="false" outlineLevel="0" collapsed="false">
      <c r="A17" s="142" t="s">
        <v>61</v>
      </c>
      <c r="B17" s="53"/>
      <c r="C17" s="168" t="s">
        <v>62</v>
      </c>
      <c r="D17" s="53"/>
      <c r="E17" s="157" t="n">
        <f aca="false">DDE("REUTER","IDN","DUK")</f>
        <v>86.3125</v>
      </c>
      <c r="F17" s="53"/>
      <c r="G17" s="145"/>
      <c r="H17" s="169"/>
      <c r="I17" s="146"/>
      <c r="J17" s="53"/>
      <c r="K17" s="145" t="n">
        <v>2.95</v>
      </c>
      <c r="L17" s="54"/>
      <c r="M17" s="146" t="n">
        <f aca="false">E17/K17</f>
        <v>29.2584745762712</v>
      </c>
      <c r="N17" s="53"/>
      <c r="O17" s="145"/>
      <c r="P17" s="169"/>
      <c r="Q17" s="146"/>
      <c r="R17" s="53"/>
      <c r="S17" s="147" t="n">
        <v>3.38</v>
      </c>
      <c r="T17" s="146" t="n">
        <f aca="false">E17/S17</f>
        <v>25.5362426035503</v>
      </c>
      <c r="U17" s="148"/>
      <c r="V17" s="149" t="n">
        <f aca="false">(S17-K17)/K17</f>
        <v>0.145762711864407</v>
      </c>
      <c r="W17" s="150"/>
      <c r="X17" s="147" t="n">
        <v>4.1</v>
      </c>
      <c r="Y17" s="151"/>
      <c r="Z17" s="146" t="n">
        <f aca="false">E17/X17</f>
        <v>21.0518292682927</v>
      </c>
      <c r="AA17" s="148"/>
      <c r="AB17" s="147" t="n">
        <v>4.52</v>
      </c>
      <c r="AC17" s="151"/>
      <c r="AD17" s="146" t="n">
        <f aca="false">E17/AB17</f>
        <v>19.095685840708</v>
      </c>
      <c r="AE17" s="148"/>
      <c r="AF17" s="149" t="n">
        <f aca="false">(X17-S17)/S17</f>
        <v>0.21301775147929</v>
      </c>
      <c r="AG17" s="150"/>
      <c r="AH17" s="117" t="n">
        <f aca="false">((+AS17+E17-AT17)/AT17)</f>
        <v>0.0139500734214391</v>
      </c>
      <c r="AI17" s="150"/>
      <c r="AJ17" s="150" t="n">
        <f aca="false">((+AU17+E17-AV17)/AV17)</f>
        <v>0.00633055517602587</v>
      </c>
      <c r="AK17" s="150"/>
      <c r="AL17" s="152" t="n">
        <f aca="false">((+AW17+E17-AX17)/AX17)</f>
        <v>0.754862842892768</v>
      </c>
      <c r="AM17" s="136"/>
      <c r="AN17" s="170" t="n">
        <f aca="false">AP17/E17</f>
        <v>0.0254887762490949</v>
      </c>
      <c r="AO17" s="171"/>
      <c r="AP17" s="118" t="n">
        <f aca="false">DDE("REUTER","IDN","DUK,DIVIDEND")</f>
        <v>2.2</v>
      </c>
      <c r="AQ17" s="172" t="s">
        <v>63</v>
      </c>
      <c r="AR17" s="120" t="n">
        <v>0.55</v>
      </c>
      <c r="AS17" s="141"/>
      <c r="AT17" s="158" t="n">
        <v>85.125</v>
      </c>
      <c r="AU17" s="141"/>
      <c r="AV17" s="158" t="n">
        <v>85.76953125</v>
      </c>
      <c r="AW17" s="141" t="n">
        <f aca="false">0.55+0.55+0.55</f>
        <v>1.65</v>
      </c>
      <c r="AX17" s="158" t="n">
        <v>50.125</v>
      </c>
    </row>
    <row r="18" customFormat="false" ht="15.75" hidden="false" customHeight="false" outlineLevel="0" collapsed="false">
      <c r="A18" s="142" t="s">
        <v>64</v>
      </c>
      <c r="B18" s="53"/>
      <c r="C18" s="168" t="s">
        <v>65</v>
      </c>
      <c r="D18" s="53"/>
      <c r="E18" s="157" t="n">
        <f aca="false">DDE("REUTER","IDN","DYN")</f>
        <v>47.0625</v>
      </c>
      <c r="F18" s="53"/>
      <c r="G18" s="145"/>
      <c r="H18" s="169"/>
      <c r="I18" s="146"/>
      <c r="J18" s="53"/>
      <c r="K18" s="145" t="n">
        <v>0.7</v>
      </c>
      <c r="L18" s="54"/>
      <c r="M18" s="146" t="n">
        <f aca="false">E18/K18</f>
        <v>67.2321428571429</v>
      </c>
      <c r="N18" s="53"/>
      <c r="O18" s="145"/>
      <c r="P18" s="169"/>
      <c r="Q18" s="146"/>
      <c r="R18" s="53"/>
      <c r="S18" s="147" t="n">
        <v>0.58</v>
      </c>
      <c r="T18" s="146" t="n">
        <f aca="false">E18/S18</f>
        <v>81.1422413793104</v>
      </c>
      <c r="U18" s="148"/>
      <c r="V18" s="149" t="n">
        <f aca="false">(S18-K18)/K18</f>
        <v>-0.171428571428571</v>
      </c>
      <c r="W18" s="150"/>
      <c r="X18" s="147" t="n">
        <v>1.34</v>
      </c>
      <c r="Y18" s="151"/>
      <c r="Z18" s="146" t="n">
        <f aca="false">E18/X18</f>
        <v>35.1212686567164</v>
      </c>
      <c r="AA18" s="148"/>
      <c r="AB18" s="147" t="n">
        <v>1.67</v>
      </c>
      <c r="AC18" s="174"/>
      <c r="AD18" s="146" t="n">
        <f aca="false">E18/AB18</f>
        <v>28.1811377245509</v>
      </c>
      <c r="AE18" s="148"/>
      <c r="AF18" s="149" t="n">
        <f aca="false">(X18-S18)/S18</f>
        <v>1.31034482758621</v>
      </c>
      <c r="AG18" s="150"/>
      <c r="AH18" s="117" t="n">
        <f aca="false">((+AS18+E18-AT18)/AT18)</f>
        <v>-0.0220779220779221</v>
      </c>
      <c r="AI18" s="150"/>
      <c r="AJ18" s="150" t="n">
        <f aca="false">((+AU18+E18-AV18)/AV18)</f>
        <v>-0.174624922929369</v>
      </c>
      <c r="AK18" s="150"/>
      <c r="AL18" s="152" t="n">
        <f aca="false">((+AW18+E18-AX18)/AX18)</f>
        <v>1.68108840719794</v>
      </c>
      <c r="AM18" s="136"/>
      <c r="AN18" s="170" t="n">
        <f aca="false">AP18/E18</f>
        <v>0.00637450199203187</v>
      </c>
      <c r="AO18" s="171"/>
      <c r="AP18" s="118" t="n">
        <f aca="false">DDE("REUTER","IDN","DYN,DIVIDEND")</f>
        <v>0.3</v>
      </c>
      <c r="AQ18" s="172" t="n">
        <v>36767</v>
      </c>
      <c r="AR18" s="120" t="n">
        <v>0.075</v>
      </c>
      <c r="AS18" s="141"/>
      <c r="AT18" s="175" t="n">
        <v>48.125</v>
      </c>
      <c r="AU18" s="141"/>
      <c r="AV18" s="158" t="n">
        <v>57.01953125</v>
      </c>
      <c r="AW18" s="141" t="n">
        <f aca="false">(0.04451+0.15)/2+0.075</f>
        <v>0.172255</v>
      </c>
      <c r="AX18" s="158" t="n">
        <f aca="false">24.3125/0.69/2</f>
        <v>17.6177536231884</v>
      </c>
    </row>
    <row r="19" customFormat="false" ht="15" hidden="false" customHeight="false" outlineLevel="0" collapsed="false">
      <c r="A19" s="142" t="s">
        <v>66</v>
      </c>
      <c r="B19" s="53"/>
      <c r="C19" s="168" t="s">
        <v>67</v>
      </c>
      <c r="D19" s="53"/>
      <c r="E19" s="157" t="n">
        <f aca="false">DDE("REUTER","IDN","EPG")</f>
        <v>64</v>
      </c>
      <c r="F19" s="53"/>
      <c r="G19" s="145" t="n">
        <v>2.85</v>
      </c>
      <c r="H19" s="169" t="s">
        <v>45</v>
      </c>
      <c r="I19" s="146" t="n">
        <f aca="false">E19/G19</f>
        <v>22.4561403508772</v>
      </c>
      <c r="J19" s="53"/>
      <c r="K19" s="145" t="n">
        <v>3.18</v>
      </c>
      <c r="L19" s="54"/>
      <c r="M19" s="146" t="n">
        <f aca="false">E19/K19</f>
        <v>20.125786163522</v>
      </c>
      <c r="N19" s="53"/>
      <c r="O19" s="145" t="n">
        <v>2.85</v>
      </c>
      <c r="P19" s="169" t="s">
        <v>45</v>
      </c>
      <c r="Q19" s="146" t="n">
        <f aca="false">M19/O19</f>
        <v>7.06167935562176</v>
      </c>
      <c r="R19" s="53"/>
      <c r="S19" s="147" t="n">
        <v>1.83</v>
      </c>
      <c r="T19" s="146" t="n">
        <f aca="false">E19/S19</f>
        <v>34.9726775956284</v>
      </c>
      <c r="U19" s="148"/>
      <c r="V19" s="149" t="n">
        <f aca="false">(S19-K19)/K19</f>
        <v>-0.424528301886792</v>
      </c>
      <c r="W19" s="150"/>
      <c r="X19" s="147" t="n">
        <v>2.58</v>
      </c>
      <c r="Y19" s="151"/>
      <c r="Z19" s="146" t="n">
        <f aca="false">E19/X19</f>
        <v>24.8062015503876</v>
      </c>
      <c r="AA19" s="148"/>
      <c r="AB19" s="147" t="n">
        <v>3.18</v>
      </c>
      <c r="AC19" s="151"/>
      <c r="AD19" s="146" t="n">
        <f aca="false">E19/AB19</f>
        <v>20.125786163522</v>
      </c>
      <c r="AE19" s="148"/>
      <c r="AF19" s="149" t="n">
        <f aca="false">(X19-S19)/S19</f>
        <v>0.409836065573771</v>
      </c>
      <c r="AG19" s="150"/>
      <c r="AH19" s="117" t="n">
        <f aca="false">((+AS19+E19-AT19)/AT19)</f>
        <v>0.0578512396694215</v>
      </c>
      <c r="AI19" s="150"/>
      <c r="AJ19" s="150" t="n">
        <f aca="false">((+AU19+E19-AV19)/AV19)</f>
        <v>0.0385395537525355</v>
      </c>
      <c r="AK19" s="150"/>
      <c r="AL19" s="152" t="n">
        <f aca="false">((+AW19+E19-AX19)/AX19)</f>
        <v>0.664876006441224</v>
      </c>
      <c r="AM19" s="136"/>
      <c r="AN19" s="170" t="n">
        <f aca="false">AP19/E19</f>
        <v>0.0128125</v>
      </c>
      <c r="AO19" s="171"/>
      <c r="AP19" s="118" t="n">
        <f aca="false">DDE("REUTER","IDN","EPG,DIVIDEND")</f>
        <v>0.82</v>
      </c>
      <c r="AQ19" s="172" t="n">
        <v>36768</v>
      </c>
      <c r="AR19" s="120" t="n">
        <v>0.206</v>
      </c>
      <c r="AS19" s="141"/>
      <c r="AT19" s="158" t="n">
        <v>60.5</v>
      </c>
      <c r="AU19" s="141"/>
      <c r="AV19" s="158" t="n">
        <v>61.625</v>
      </c>
      <c r="AW19" s="141" t="n">
        <f aca="false">0.206+0.206+0.206</f>
        <v>0.618</v>
      </c>
      <c r="AX19" s="158" t="n">
        <v>38.8125</v>
      </c>
    </row>
    <row r="20" customFormat="false" ht="15" hidden="false" customHeight="false" outlineLevel="0" collapsed="false">
      <c r="A20" s="142" t="s">
        <v>68</v>
      </c>
      <c r="B20" s="53"/>
      <c r="C20" s="168" t="s">
        <v>69</v>
      </c>
      <c r="D20" s="53"/>
      <c r="E20" s="157" t="n">
        <f aca="false">DDE("REUTER","IDN","KMI")</f>
        <v>39.375</v>
      </c>
      <c r="F20" s="53"/>
      <c r="G20" s="145"/>
      <c r="H20" s="169"/>
      <c r="I20" s="146"/>
      <c r="J20" s="53"/>
      <c r="K20" s="145" t="n">
        <v>2.43</v>
      </c>
      <c r="L20" s="54"/>
      <c r="M20" s="146" t="n">
        <f aca="false">E20/K20</f>
        <v>16.2037037037037</v>
      </c>
      <c r="N20" s="53"/>
      <c r="O20" s="145"/>
      <c r="P20" s="169"/>
      <c r="Q20" s="146"/>
      <c r="R20" s="53"/>
      <c r="S20" s="147" t="n">
        <v>1.17</v>
      </c>
      <c r="T20" s="146" t="n">
        <f aca="false">E20/S20</f>
        <v>33.6538461538462</v>
      </c>
      <c r="U20" s="148"/>
      <c r="V20" s="149"/>
      <c r="W20" s="150"/>
      <c r="X20" s="147" t="n">
        <v>1.24</v>
      </c>
      <c r="Y20" s="151"/>
      <c r="Z20" s="146" t="n">
        <f aca="false">E20/X20</f>
        <v>31.7540322580645</v>
      </c>
      <c r="AA20" s="148"/>
      <c r="AB20" s="147" t="n">
        <v>1.57</v>
      </c>
      <c r="AC20" s="151"/>
      <c r="AD20" s="146" t="n">
        <f aca="false">E20/AB20</f>
        <v>25.0796178343949</v>
      </c>
      <c r="AE20" s="148"/>
      <c r="AF20" s="149" t="n">
        <f aca="false">(X20-S20)/S20</f>
        <v>0.0598290598290599</v>
      </c>
      <c r="AG20" s="150"/>
      <c r="AH20" s="117" t="n">
        <f aca="false">((+AS20+E20-AT20)/AT20)</f>
        <v>0.00638977635782748</v>
      </c>
      <c r="AI20" s="150"/>
      <c r="AJ20" s="150" t="n">
        <f aca="false">((+AU20+E20-AV20)/AV20)</f>
        <v>-0.0381679389312977</v>
      </c>
      <c r="AK20" s="150"/>
      <c r="AL20" s="152" t="n">
        <f aca="false">((+AW20+E20-AX20)/AX20)</f>
        <v>0.957894736842105</v>
      </c>
      <c r="AM20" s="136"/>
      <c r="AN20" s="170" t="n">
        <f aca="false">AP20/E20</f>
        <v>0.00507936507936508</v>
      </c>
      <c r="AO20" s="171"/>
      <c r="AP20" s="118" t="n">
        <f aca="false">DDE("REUTER","IDN","KMI,DIVIDEND")</f>
        <v>0.2</v>
      </c>
      <c r="AQ20" s="172" t="n">
        <v>36734</v>
      </c>
      <c r="AR20" s="120" t="n">
        <v>0.05</v>
      </c>
      <c r="AS20" s="141"/>
      <c r="AT20" s="158" t="n">
        <v>39.125</v>
      </c>
      <c r="AU20" s="141"/>
      <c r="AV20" s="158" t="n">
        <v>40.9375</v>
      </c>
      <c r="AW20" s="141" t="n">
        <f aca="false">0.05+0.05+0.05</f>
        <v>0.15</v>
      </c>
      <c r="AX20" s="158" t="n">
        <v>20.1875</v>
      </c>
    </row>
    <row r="21" customFormat="false" ht="15" hidden="false" customHeight="false" outlineLevel="0" collapsed="false">
      <c r="A21" s="53" t="s">
        <v>70</v>
      </c>
      <c r="B21" s="53"/>
      <c r="C21" s="168" t="s">
        <v>71</v>
      </c>
      <c r="D21" s="53"/>
      <c r="E21" s="157" t="n">
        <f aca="false">DDE("REUTER","IDN","PCG")</f>
        <v>27.8125</v>
      </c>
      <c r="F21" s="53"/>
      <c r="G21" s="145" t="n">
        <v>2.88</v>
      </c>
      <c r="H21" s="169" t="s">
        <v>45</v>
      </c>
      <c r="I21" s="146" t="n">
        <f aca="false">E21/G21</f>
        <v>9.65711805555556</v>
      </c>
      <c r="J21" s="53"/>
      <c r="K21" s="145" t="n">
        <v>3.48</v>
      </c>
      <c r="L21" s="54"/>
      <c r="M21" s="146" t="n">
        <f aca="false">E21/K21</f>
        <v>7.99209770114943</v>
      </c>
      <c r="N21" s="53"/>
      <c r="O21" s="145" t="n">
        <v>2.88</v>
      </c>
      <c r="P21" s="169" t="s">
        <v>45</v>
      </c>
      <c r="Q21" s="146" t="n">
        <f aca="false">M21/O21</f>
        <v>2.77503392401022</v>
      </c>
      <c r="R21" s="53"/>
      <c r="S21" s="147" t="n">
        <v>1.79</v>
      </c>
      <c r="T21" s="146" t="n">
        <f aca="false">E21/S21</f>
        <v>15.5377094972067</v>
      </c>
      <c r="U21" s="148"/>
      <c r="V21" s="149" t="n">
        <f aca="false">(S21-K21)/K21</f>
        <v>-0.485632183908046</v>
      </c>
      <c r="W21" s="150"/>
      <c r="X21" s="147" t="n">
        <v>2.54</v>
      </c>
      <c r="Y21" s="151"/>
      <c r="Z21" s="146" t="n">
        <f aca="false">E21/X21</f>
        <v>10.9498031496063</v>
      </c>
      <c r="AA21" s="148"/>
      <c r="AB21" s="147" t="n">
        <v>2.77</v>
      </c>
      <c r="AC21" s="151"/>
      <c r="AD21" s="146" t="n">
        <f aca="false">E21/AB21</f>
        <v>10.0406137184116</v>
      </c>
      <c r="AE21" s="148"/>
      <c r="AF21" s="149" t="n">
        <f aca="false">(X21-S21)/S21</f>
        <v>0.418994413407821</v>
      </c>
      <c r="AG21" s="150"/>
      <c r="AH21" s="117" t="n">
        <f aca="false">((+AS21+E21-AT21)/AT21)</f>
        <v>-0.0089086859688196</v>
      </c>
      <c r="AI21" s="150"/>
      <c r="AJ21" s="150" t="n">
        <f aca="false">((+AU21+E21-AV21)/AV21)</f>
        <v>0.148943036953365</v>
      </c>
      <c r="AK21" s="150"/>
      <c r="AL21" s="152" t="n">
        <f aca="false">((+AW21+E21-AX21)/AX21)</f>
        <v>0.400609756097561</v>
      </c>
      <c r="AM21" s="136"/>
      <c r="AN21" s="170" t="n">
        <f aca="false">AP21/E21</f>
        <v>0.0431460674157303</v>
      </c>
      <c r="AO21" s="171"/>
      <c r="AP21" s="118" t="n">
        <f aca="false">DDE("REUTER","IDN","PCG,DIVIDEND")</f>
        <v>1.2</v>
      </c>
      <c r="AQ21" s="172" t="n">
        <v>36782</v>
      </c>
      <c r="AR21" s="120" t="n">
        <v>0.3</v>
      </c>
      <c r="AS21" s="141"/>
      <c r="AT21" s="158" t="n">
        <v>28.0625</v>
      </c>
      <c r="AU21" s="141"/>
      <c r="AV21" s="158" t="n">
        <v>24.20703125</v>
      </c>
      <c r="AW21" s="141" t="n">
        <f aca="false">0.3+0.3+0.3</f>
        <v>0.9</v>
      </c>
      <c r="AX21" s="158" t="n">
        <v>20.5</v>
      </c>
    </row>
    <row r="22" customFormat="false" ht="15" hidden="false" customHeight="false" outlineLevel="0" collapsed="false">
      <c r="A22" s="142" t="s">
        <v>72</v>
      </c>
      <c r="B22" s="53"/>
      <c r="C22" s="168" t="s">
        <v>73</v>
      </c>
      <c r="D22" s="53"/>
      <c r="E22" s="157" t="n">
        <f aca="false">DDE("REUTER","IDN","TRP")</f>
        <v>8.6875</v>
      </c>
      <c r="F22" s="53"/>
      <c r="G22" s="145"/>
      <c r="H22" s="169"/>
      <c r="I22" s="146"/>
      <c r="J22" s="53"/>
      <c r="K22" s="145"/>
      <c r="L22" s="54"/>
      <c r="M22" s="146"/>
      <c r="N22" s="53"/>
      <c r="O22" s="145"/>
      <c r="P22" s="169"/>
      <c r="Q22" s="146"/>
      <c r="R22" s="53"/>
      <c r="S22" s="147" t="n">
        <v>1.15</v>
      </c>
      <c r="T22" s="146" t="n">
        <f aca="false">E22/S22</f>
        <v>7.55434782608696</v>
      </c>
      <c r="U22" s="148"/>
      <c r="V22" s="149"/>
      <c r="W22" s="150"/>
      <c r="X22" s="147" t="n">
        <v>0.77</v>
      </c>
      <c r="Y22" s="151"/>
      <c r="Z22" s="146" t="n">
        <f aca="false">E22/X22</f>
        <v>11.2824675324675</v>
      </c>
      <c r="AA22" s="148"/>
      <c r="AB22" s="147" t="n">
        <v>0.82</v>
      </c>
      <c r="AC22" s="151"/>
      <c r="AD22" s="146" t="n">
        <f aca="false">E22/AB22</f>
        <v>10.594512195122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-0.0347222222222222</v>
      </c>
      <c r="AI22" s="150"/>
      <c r="AJ22" s="150" t="n">
        <f aca="false">((+AU22+E22-AV22)/AV22)</f>
        <v>-0.0671140939597315</v>
      </c>
      <c r="AK22" s="150"/>
      <c r="AL22" s="152" t="n">
        <f aca="false">((+AW22+E22-AX22)/AX22)</f>
        <v>0.0614285714285714</v>
      </c>
      <c r="AM22" s="136"/>
      <c r="AN22" s="170" t="n">
        <f aca="false">AP22/E22</f>
        <v>0.0920863309352518</v>
      </c>
      <c r="AO22" s="171"/>
      <c r="AP22" s="176" t="n">
        <f aca="false">AR22*4</f>
        <v>0.8</v>
      </c>
      <c r="AQ22" s="172" t="n">
        <v>36797</v>
      </c>
      <c r="AR22" s="120" t="n">
        <v>0.2</v>
      </c>
      <c r="AS22" s="141"/>
      <c r="AT22" s="158" t="n">
        <v>9</v>
      </c>
      <c r="AU22" s="141"/>
      <c r="AV22" s="158" t="n">
        <v>9.3125</v>
      </c>
      <c r="AW22" s="141" t="n">
        <f aca="false">0.2+0.2+0.2</f>
        <v>0.6</v>
      </c>
      <c r="AX22" s="158" t="n">
        <v>8.75</v>
      </c>
    </row>
    <row r="23" customFormat="false" ht="15" hidden="false" customHeight="false" outlineLevel="0" collapsed="false">
      <c r="A23" s="142" t="s">
        <v>74</v>
      </c>
      <c r="B23" s="53"/>
      <c r="C23" s="168" t="s">
        <v>75</v>
      </c>
      <c r="D23" s="53"/>
      <c r="E23" s="157" t="n">
        <f aca="false">DDE("REUTER","IDN","WMB")</f>
        <v>40.25</v>
      </c>
      <c r="F23" s="53"/>
      <c r="G23" s="145" t="n">
        <v>2.08</v>
      </c>
      <c r="H23" s="169" t="s">
        <v>45</v>
      </c>
      <c r="I23" s="146" t="n">
        <f aca="false">E23/G23</f>
        <v>19.3509615384615</v>
      </c>
      <c r="J23" s="53"/>
      <c r="K23" s="145" t="n">
        <v>1.04</v>
      </c>
      <c r="L23" s="54"/>
      <c r="M23" s="146" t="n">
        <f aca="false">E23/K23</f>
        <v>38.7019230769231</v>
      </c>
      <c r="N23" s="53"/>
      <c r="O23" s="145" t="n">
        <v>2.08</v>
      </c>
      <c r="P23" s="169" t="s">
        <v>45</v>
      </c>
      <c r="Q23" s="146" t="n">
        <f aca="false">M23/O23</f>
        <v>18.6066937869822</v>
      </c>
      <c r="R23" s="53"/>
      <c r="S23" s="147" t="n">
        <v>0.82</v>
      </c>
      <c r="T23" s="146" t="n">
        <f aca="false">E23/S23</f>
        <v>49.0853658536585</v>
      </c>
      <c r="U23" s="148"/>
      <c r="V23" s="149" t="n">
        <f aca="false">(S23-K23)/K23</f>
        <v>-0.211538461538462</v>
      </c>
      <c r="W23" s="150"/>
      <c r="X23" s="147" t="n">
        <v>1.16</v>
      </c>
      <c r="Y23" s="151"/>
      <c r="Z23" s="146" t="n">
        <f aca="false">E23/X23</f>
        <v>34.698275862069</v>
      </c>
      <c r="AA23" s="148"/>
      <c r="AB23" s="147" t="n">
        <v>1.18</v>
      </c>
      <c r="AC23" s="151"/>
      <c r="AD23" s="146" t="n">
        <f aca="false">E23/AB23</f>
        <v>34.1101694915254</v>
      </c>
      <c r="AE23" s="148"/>
      <c r="AF23" s="149" t="n">
        <f aca="false">(X23-S23)/S23</f>
        <v>0.414634146341463</v>
      </c>
      <c r="AG23" s="150"/>
      <c r="AH23" s="117" t="n">
        <f aca="false">((+AS23+E23-AT23)/AT23)</f>
        <v>-0.0359281437125749</v>
      </c>
      <c r="AI23" s="150"/>
      <c r="AJ23" s="150" t="n">
        <f aca="false">((+AU23+E23-AV23)/AV23)</f>
        <v>-0.0473372781065089</v>
      </c>
      <c r="AK23" s="150"/>
      <c r="AL23" s="152" t="n">
        <f aca="false">((+AW23+E23-AX23)/AX23)</f>
        <v>0.331697341513293</v>
      </c>
      <c r="AM23" s="136"/>
      <c r="AN23" s="170" t="n">
        <f aca="false">AP23/E23</f>
        <v>0.0149068322981366</v>
      </c>
      <c r="AO23" s="171"/>
      <c r="AP23" s="118" t="n">
        <f aca="false">DDE("REUTER","IDN","WMB,DIVIDEND")</f>
        <v>0.6</v>
      </c>
      <c r="AQ23" s="172" t="n">
        <v>36761</v>
      </c>
      <c r="AR23" s="120" t="n">
        <v>0.15</v>
      </c>
      <c r="AS23" s="141"/>
      <c r="AT23" s="158" t="n">
        <v>41.75</v>
      </c>
      <c r="AU23" s="141"/>
      <c r="AV23" s="158" t="n">
        <v>42.25</v>
      </c>
      <c r="AW23" s="141" t="n">
        <f aca="false">0.15+0.15+0.15</f>
        <v>0.45</v>
      </c>
      <c r="AX23" s="158" t="n">
        <v>30.5625</v>
      </c>
    </row>
    <row r="24" customFormat="false" ht="10.5" hidden="false" customHeight="true" outlineLevel="0" collapsed="false">
      <c r="A24" s="177"/>
      <c r="B24" s="177"/>
      <c r="C24" s="178"/>
      <c r="D24" s="177"/>
      <c r="E24" s="157"/>
      <c r="F24" s="177"/>
      <c r="G24" s="179"/>
      <c r="H24" s="180"/>
      <c r="I24" s="161"/>
      <c r="J24" s="53"/>
      <c r="K24" s="179"/>
      <c r="L24" s="40"/>
      <c r="M24" s="161"/>
      <c r="N24" s="177"/>
      <c r="O24" s="179"/>
      <c r="P24" s="180"/>
      <c r="Q24" s="161"/>
      <c r="R24" s="53"/>
      <c r="S24" s="179"/>
      <c r="T24" s="161"/>
      <c r="U24" s="40"/>
      <c r="V24" s="149"/>
      <c r="W24" s="150"/>
      <c r="X24" s="179"/>
      <c r="Y24" s="40"/>
      <c r="Z24" s="161"/>
      <c r="AA24" s="40"/>
      <c r="AB24" s="179"/>
      <c r="AC24" s="40"/>
      <c r="AD24" s="162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81"/>
      <c r="AQ24" s="182"/>
      <c r="AR24" s="183"/>
      <c r="AS24" s="184"/>
      <c r="AT24" s="167"/>
      <c r="AU24" s="165"/>
      <c r="AV24" s="185"/>
      <c r="AW24" s="186"/>
      <c r="AX24" s="185"/>
    </row>
    <row r="25" customFormat="false" ht="15" hidden="false" customHeight="false" outlineLevel="0" collapsed="false">
      <c r="A25" s="142" t="s">
        <v>76</v>
      </c>
      <c r="B25" s="53"/>
      <c r="C25" s="124"/>
      <c r="D25" s="53"/>
      <c r="E25" s="157"/>
      <c r="F25" s="53"/>
      <c r="G25" s="187"/>
      <c r="H25" s="188"/>
      <c r="I25" s="189" t="n">
        <f aca="false">AVERAGE(I13:I23)</f>
        <v>17.6619251522031</v>
      </c>
      <c r="J25" s="54"/>
      <c r="K25" s="187"/>
      <c r="L25" s="188"/>
      <c r="M25" s="189" t="n">
        <f aca="false">AVERAGE(M13:M23)</f>
        <v>24.5327513871694</v>
      </c>
      <c r="N25" s="53"/>
      <c r="O25" s="187"/>
      <c r="P25" s="188"/>
      <c r="Q25" s="189" t="n">
        <f aca="false">AVERAGE(Q13:Q23)</f>
        <v>6.72621971482927</v>
      </c>
      <c r="R25" s="54"/>
      <c r="S25" s="187"/>
      <c r="T25" s="189" t="n">
        <f aca="false">AVERAGE(T13:T23)</f>
        <v>31.2374012209048</v>
      </c>
      <c r="U25" s="148"/>
      <c r="V25" s="190" t="n">
        <f aca="false">AVERAGE(V13:V23)</f>
        <v>-0.257662181338382</v>
      </c>
      <c r="W25" s="150"/>
      <c r="X25" s="191"/>
      <c r="Y25" s="192"/>
      <c r="Z25" s="189" t="n">
        <f aca="false">AVERAGE(Z13:Z23)</f>
        <v>24.576936008747</v>
      </c>
      <c r="AA25" s="148"/>
      <c r="AB25" s="193"/>
      <c r="AC25" s="194"/>
      <c r="AD25" s="189" t="n">
        <f aca="false">AVERAGE(AD13:AD23)</f>
        <v>21.0084596979055</v>
      </c>
      <c r="AE25" s="148"/>
      <c r="AF25" s="190" t="n">
        <f aca="false">AVERAGE(AF13:AF23)</f>
        <v>0.244613277302575</v>
      </c>
      <c r="AG25" s="150"/>
      <c r="AH25" s="195" t="n">
        <f aca="false">AVERAGE(AH13:AH23)</f>
        <v>0.00540274799924865</v>
      </c>
      <c r="AI25" s="196"/>
      <c r="AJ25" s="197" t="n">
        <f aca="false">AVERAGE(AJ13:AJ23)</f>
        <v>-0.021624301235606</v>
      </c>
      <c r="AK25" s="196"/>
      <c r="AL25" s="198" t="n">
        <f aca="false">AVERAGE(AL13:AL23)</f>
        <v>0.659411787792587</v>
      </c>
      <c r="AM25" s="136"/>
      <c r="AN25" s="190" t="n">
        <f aca="false">AVERAGE(AN13:AN23)</f>
        <v>0.023585790885018</v>
      </c>
      <c r="AO25" s="195"/>
      <c r="AP25" s="199"/>
      <c r="AQ25" s="200"/>
      <c r="AR25" s="201"/>
      <c r="AS25" s="202"/>
      <c r="AT25" s="203"/>
      <c r="AU25" s="202"/>
      <c r="AV25" s="204"/>
      <c r="AW25" s="203"/>
      <c r="AX25" s="204"/>
    </row>
    <row r="26" customFormat="false" ht="15" hidden="true" customHeight="false" outlineLevel="0" collapsed="false">
      <c r="A26" s="205" t="s">
        <v>77</v>
      </c>
      <c r="B26" s="177"/>
      <c r="C26" s="178"/>
      <c r="D26" s="177"/>
      <c r="E26" s="177"/>
      <c r="F26" s="177"/>
      <c r="G26" s="53"/>
      <c r="H26" s="53"/>
      <c r="I26" s="53"/>
      <c r="J26" s="53"/>
      <c r="K26" s="53"/>
      <c r="L26" s="53"/>
      <c r="M26" s="53"/>
      <c r="N26" s="177"/>
      <c r="O26" s="53"/>
      <c r="P26" s="53"/>
      <c r="Q26" s="53"/>
      <c r="R26" s="53"/>
      <c r="S26" s="53"/>
      <c r="T26" s="53"/>
      <c r="U26" s="54"/>
      <c r="V26" s="206"/>
      <c r="W26" s="130"/>
      <c r="X26" s="53"/>
      <c r="Y26" s="53"/>
      <c r="Z26" s="53"/>
      <c r="AA26" s="53"/>
      <c r="AB26" s="53"/>
      <c r="AC26" s="53"/>
      <c r="AD26" s="207"/>
      <c r="AE26" s="53"/>
      <c r="AF26" s="206"/>
      <c r="AG26" s="130"/>
      <c r="AH26" s="130"/>
      <c r="AI26" s="130"/>
      <c r="AJ26" s="130"/>
      <c r="AK26" s="130"/>
      <c r="AL26" s="206"/>
      <c r="AM26" s="136"/>
      <c r="AN26" s="136"/>
      <c r="AO26" s="136"/>
      <c r="AP26" s="208"/>
      <c r="AQ26" s="209"/>
      <c r="AS26" s="33"/>
    </row>
    <row r="27" customFormat="false" ht="15" hidden="false" customHeight="false" outlineLevel="0" collapsed="false">
      <c r="A27" s="205"/>
      <c r="B27" s="177"/>
      <c r="C27" s="178"/>
      <c r="D27" s="177"/>
      <c r="E27" s="177"/>
      <c r="F27" s="177"/>
      <c r="G27" s="53"/>
      <c r="H27" s="53"/>
      <c r="I27" s="53"/>
      <c r="J27" s="53"/>
      <c r="K27" s="53"/>
      <c r="L27" s="53"/>
      <c r="M27" s="53"/>
      <c r="N27" s="177"/>
      <c r="O27" s="53"/>
      <c r="P27" s="53"/>
      <c r="Q27" s="53"/>
      <c r="R27" s="53"/>
      <c r="S27" s="53"/>
      <c r="T27" s="53"/>
      <c r="U27" s="54"/>
      <c r="V27" s="206"/>
      <c r="W27" s="130"/>
      <c r="X27" s="53"/>
      <c r="Y27" s="53"/>
      <c r="Z27" s="53"/>
      <c r="AA27" s="53"/>
      <c r="AB27" s="53"/>
      <c r="AC27" s="53"/>
      <c r="AD27" s="207"/>
      <c r="AE27" s="53"/>
      <c r="AF27" s="206"/>
      <c r="AG27" s="130"/>
      <c r="AH27" s="130"/>
      <c r="AI27" s="130"/>
      <c r="AJ27" s="130"/>
      <c r="AK27" s="130"/>
      <c r="AL27" s="206"/>
      <c r="AM27" s="136"/>
      <c r="AN27" s="136"/>
      <c r="AO27" s="136"/>
      <c r="AP27" s="208"/>
      <c r="AQ27" s="209"/>
      <c r="AS27" s="33"/>
    </row>
    <row r="28" customFormat="false" ht="9.95" hidden="false" customHeight="true" outlineLevel="0" collapsed="false">
      <c r="A28" s="210"/>
      <c r="B28" s="34"/>
      <c r="C28" s="35"/>
      <c r="D28" s="34"/>
      <c r="E28" s="34"/>
      <c r="F28" s="34"/>
      <c r="G28" s="211"/>
      <c r="H28" s="211"/>
      <c r="I28" s="211"/>
      <c r="J28" s="211"/>
      <c r="K28" s="211"/>
      <c r="L28" s="211"/>
      <c r="M28" s="211"/>
      <c r="N28" s="34"/>
      <c r="O28" s="211"/>
      <c r="P28" s="211"/>
      <c r="Q28" s="211"/>
      <c r="R28" s="34"/>
      <c r="S28" s="34"/>
      <c r="T28" s="34"/>
      <c r="U28" s="34"/>
      <c r="V28" s="34"/>
      <c r="W28" s="34"/>
      <c r="X28" s="212" t="s">
        <v>78</v>
      </c>
      <c r="Y28" s="212"/>
      <c r="Z28" s="212"/>
      <c r="AA28" s="212"/>
      <c r="AB28" s="212"/>
      <c r="AC28" s="53"/>
      <c r="AD28" s="207"/>
      <c r="AE28" s="53"/>
      <c r="AF28" s="206"/>
      <c r="AG28" s="130"/>
      <c r="AH28" s="130"/>
      <c r="AI28" s="130"/>
      <c r="AJ28" s="130"/>
      <c r="AK28" s="130"/>
      <c r="AL28" s="206"/>
      <c r="AM28" s="136"/>
      <c r="AN28" s="136"/>
      <c r="AO28" s="136"/>
      <c r="AP28" s="208"/>
      <c r="AQ28" s="209"/>
      <c r="AS28" s="33"/>
    </row>
    <row r="29" customFormat="false" ht="9.95" hidden="false" customHeight="true" outlineLevel="0" collapsed="false">
      <c r="A29" s="213" t="s">
        <v>79</v>
      </c>
      <c r="B29" s="34"/>
      <c r="C29" s="35"/>
      <c r="D29" s="34"/>
      <c r="E29" s="34"/>
      <c r="F29" s="34"/>
      <c r="G29" s="211"/>
      <c r="H29" s="211"/>
      <c r="I29" s="211"/>
      <c r="J29" s="211"/>
      <c r="K29" s="211"/>
      <c r="L29" s="211"/>
      <c r="M29" s="211"/>
      <c r="N29" s="34"/>
      <c r="O29" s="211"/>
      <c r="P29" s="211"/>
      <c r="Q29" s="211"/>
      <c r="R29" s="211"/>
      <c r="S29" s="211"/>
      <c r="T29" s="211"/>
      <c r="U29" s="214"/>
      <c r="V29" s="215"/>
      <c r="W29" s="216"/>
      <c r="X29" s="217" t="s">
        <v>80</v>
      </c>
      <c r="Y29" s="218"/>
      <c r="Z29" s="219"/>
      <c r="AA29" s="219"/>
      <c r="AB29" s="217" t="s">
        <v>81</v>
      </c>
      <c r="AC29" s="53"/>
      <c r="AD29" s="207"/>
      <c r="AE29" s="53"/>
      <c r="AF29" s="206"/>
      <c r="AG29" s="130"/>
      <c r="AH29" s="130"/>
      <c r="AI29" s="130"/>
      <c r="AJ29" s="130"/>
      <c r="AK29" s="130"/>
      <c r="AL29" s="206"/>
      <c r="AM29" s="136"/>
      <c r="AN29" s="136"/>
      <c r="AO29" s="136"/>
      <c r="AP29" s="208"/>
      <c r="AQ29" s="209"/>
      <c r="AS29" s="33"/>
    </row>
    <row r="30" customFormat="false" ht="15" hidden="false" customHeight="false" outlineLevel="0" collapsed="false">
      <c r="A30" s="205" t="s">
        <v>82</v>
      </c>
      <c r="B30" s="177"/>
      <c r="C30" s="178"/>
      <c r="D30" s="177"/>
      <c r="E30" s="177"/>
      <c r="F30" s="177"/>
      <c r="G30" s="53"/>
      <c r="H30" s="53"/>
      <c r="I30" s="53"/>
      <c r="J30" s="53"/>
      <c r="K30" s="53"/>
      <c r="L30" s="53"/>
      <c r="M30" s="53"/>
      <c r="N30" s="177"/>
      <c r="O30" s="53"/>
      <c r="P30" s="53"/>
      <c r="Q30" s="53"/>
      <c r="R30" s="53"/>
      <c r="S30" s="53"/>
      <c r="T30" s="53"/>
      <c r="U30" s="54"/>
      <c r="V30" s="206"/>
      <c r="W30" s="130"/>
      <c r="X30" s="220" t="n">
        <f aca="false">AVERAGE(X74:X90)</f>
        <v>1.42058823529412</v>
      </c>
      <c r="Y30" s="53"/>
      <c r="Z30" s="53"/>
      <c r="AA30" s="53"/>
      <c r="AB30" s="220" t="n">
        <f aca="false">AVERAGE(AB74:AB90)</f>
        <v>1.65235294117647</v>
      </c>
      <c r="AC30" s="53"/>
      <c r="AD30" s="207"/>
      <c r="AE30" s="53"/>
      <c r="AF30" s="206"/>
      <c r="AG30" s="130"/>
      <c r="AH30" s="130"/>
      <c r="AI30" s="130"/>
      <c r="AJ30" s="130"/>
      <c r="AK30" s="130"/>
      <c r="AL30" s="206"/>
      <c r="AM30" s="136"/>
      <c r="AN30" s="136"/>
      <c r="AO30" s="136"/>
      <c r="AP30" s="208"/>
      <c r="AQ30" s="209"/>
      <c r="AS30" s="33"/>
    </row>
    <row r="31" customFormat="false" ht="15" hidden="false" customHeight="false" outlineLevel="0" collapsed="false">
      <c r="A31" s="205" t="s">
        <v>83</v>
      </c>
      <c r="B31" s="177"/>
      <c r="C31" s="178"/>
      <c r="D31" s="177"/>
      <c r="E31" s="177"/>
      <c r="F31" s="177"/>
      <c r="G31" s="53"/>
      <c r="H31" s="53"/>
      <c r="I31" s="53"/>
      <c r="J31" s="53"/>
      <c r="K31" s="53"/>
      <c r="L31" s="53"/>
      <c r="M31" s="53"/>
      <c r="N31" s="177"/>
      <c r="O31" s="53"/>
      <c r="P31" s="53"/>
      <c r="Q31" s="53"/>
      <c r="R31" s="53"/>
      <c r="S31" s="53"/>
      <c r="T31" s="53"/>
      <c r="U31" s="54"/>
      <c r="V31" s="206"/>
      <c r="W31" s="130"/>
      <c r="X31" s="220" t="n">
        <f aca="false">MAX(X74:X90)</f>
        <v>1.5</v>
      </c>
      <c r="Y31" s="53"/>
      <c r="Z31" s="53"/>
      <c r="AA31" s="53"/>
      <c r="AB31" s="220" t="n">
        <f aca="false">MAX(AB74:AB90)</f>
        <v>1.75</v>
      </c>
      <c r="AC31" s="53"/>
      <c r="AD31" s="207"/>
      <c r="AE31" s="53"/>
      <c r="AF31" s="206"/>
      <c r="AG31" s="130"/>
      <c r="AH31" s="130"/>
      <c r="AI31" s="130"/>
      <c r="AJ31" s="130"/>
      <c r="AK31" s="130"/>
      <c r="AL31" s="206"/>
      <c r="AM31" s="136"/>
      <c r="AN31" s="136"/>
      <c r="AO31" s="136"/>
      <c r="AP31" s="208"/>
      <c r="AQ31" s="209"/>
      <c r="AS31" s="33"/>
    </row>
    <row r="32" customFormat="false" ht="15" hidden="false" customHeight="false" outlineLevel="0" collapsed="false">
      <c r="A32" s="205" t="s">
        <v>84</v>
      </c>
      <c r="B32" s="177"/>
      <c r="C32" s="178"/>
      <c r="D32" s="177"/>
      <c r="E32" s="177"/>
      <c r="F32" s="177"/>
      <c r="G32" s="53"/>
      <c r="H32" s="53"/>
      <c r="I32" s="53"/>
      <c r="J32" s="53"/>
      <c r="K32" s="53"/>
      <c r="L32" s="53"/>
      <c r="M32" s="53"/>
      <c r="N32" s="177"/>
      <c r="O32" s="53"/>
      <c r="P32" s="53"/>
      <c r="Q32" s="53"/>
      <c r="R32" s="53"/>
      <c r="S32" s="53"/>
      <c r="T32" s="53"/>
      <c r="U32" s="54"/>
      <c r="V32" s="206"/>
      <c r="W32" s="130"/>
      <c r="X32" s="221" t="n">
        <f aca="false">MIN(X74:X90)</f>
        <v>1.4</v>
      </c>
      <c r="Y32" s="53"/>
      <c r="Z32" s="53"/>
      <c r="AA32" s="53"/>
      <c r="AB32" s="221" t="n">
        <f aca="false">MIN(AB74:AB90)</f>
        <v>1.53</v>
      </c>
      <c r="AC32" s="53"/>
      <c r="AD32" s="207"/>
      <c r="AE32" s="53"/>
      <c r="AF32" s="206"/>
      <c r="AG32" s="130"/>
      <c r="AH32" s="130"/>
      <c r="AI32" s="130"/>
      <c r="AJ32" s="130"/>
      <c r="AK32" s="130"/>
      <c r="AL32" s="206"/>
      <c r="AM32" s="136"/>
      <c r="AN32" s="136"/>
      <c r="AO32" s="136"/>
      <c r="AP32" s="208"/>
      <c r="AQ32" s="209"/>
      <c r="AS32" s="33"/>
    </row>
    <row r="33" customFormat="false" ht="15" hidden="false" customHeight="false" outlineLevel="0" collapsed="false">
      <c r="A33" s="205"/>
      <c r="B33" s="177"/>
      <c r="C33" s="178"/>
      <c r="D33" s="177"/>
      <c r="E33" s="177"/>
      <c r="F33" s="177"/>
      <c r="G33" s="53"/>
      <c r="H33" s="53"/>
      <c r="I33" s="53"/>
      <c r="J33" s="53"/>
      <c r="K33" s="53"/>
      <c r="L33" s="53"/>
      <c r="M33" s="53"/>
      <c r="N33" s="177"/>
      <c r="O33" s="53"/>
      <c r="P33" s="53"/>
      <c r="Q33" s="53"/>
      <c r="R33" s="53"/>
      <c r="S33" s="53"/>
      <c r="T33" s="53"/>
      <c r="U33" s="54"/>
      <c r="V33" s="206"/>
      <c r="W33" s="130"/>
      <c r="X33" s="53"/>
      <c r="Y33" s="53"/>
      <c r="Z33" s="53"/>
      <c r="AA33" s="53"/>
      <c r="AB33" s="53"/>
      <c r="AC33" s="53"/>
      <c r="AD33" s="207"/>
      <c r="AE33" s="53"/>
      <c r="AF33" s="206"/>
      <c r="AG33" s="130"/>
      <c r="AH33" s="130"/>
      <c r="AI33" s="130"/>
      <c r="AJ33" s="130"/>
      <c r="AK33" s="130"/>
      <c r="AL33" s="206"/>
      <c r="AM33" s="136"/>
      <c r="AN33" s="136"/>
      <c r="AO33" s="136"/>
      <c r="AP33" s="208"/>
      <c r="AQ33" s="209"/>
      <c r="AS33" s="33"/>
    </row>
    <row r="34" customFormat="false" ht="9.95" hidden="false" customHeight="true" outlineLevel="0" collapsed="false">
      <c r="A34" s="222"/>
      <c r="B34" s="34"/>
      <c r="C34" s="35"/>
      <c r="D34" s="34"/>
      <c r="E34" s="34"/>
      <c r="F34" s="34"/>
      <c r="G34" s="211"/>
      <c r="H34" s="211"/>
      <c r="I34" s="211"/>
      <c r="J34" s="211"/>
      <c r="K34" s="211"/>
      <c r="L34" s="211"/>
      <c r="M34" s="211"/>
      <c r="N34" s="34"/>
      <c r="O34" s="211"/>
      <c r="P34" s="211"/>
      <c r="Q34" s="211"/>
      <c r="R34" s="211"/>
      <c r="S34" s="211"/>
      <c r="T34" s="211"/>
      <c r="U34" s="214"/>
      <c r="V34" s="215"/>
      <c r="W34" s="216"/>
      <c r="X34" s="212" t="n">
        <v>2000</v>
      </c>
      <c r="Y34" s="212"/>
      <c r="Z34" s="212"/>
      <c r="AA34" s="211"/>
      <c r="AB34" s="212" t="n">
        <v>2001</v>
      </c>
      <c r="AC34" s="212"/>
      <c r="AD34" s="212"/>
      <c r="AE34" s="211"/>
      <c r="AF34" s="215"/>
      <c r="AG34" s="216"/>
      <c r="AH34" s="212" t="s">
        <v>16</v>
      </c>
      <c r="AI34" s="212"/>
      <c r="AJ34" s="212"/>
      <c r="AK34" s="212"/>
      <c r="AL34" s="212"/>
      <c r="AM34" s="222"/>
      <c r="AN34" s="223"/>
      <c r="AO34" s="34"/>
      <c r="AP34" s="208"/>
      <c r="AQ34" s="209"/>
      <c r="AS34" s="224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  <c r="IW34" s="222"/>
    </row>
    <row r="35" customFormat="false" ht="9.95" hidden="false" customHeight="true" outlineLevel="0" collapsed="false">
      <c r="A35" s="222"/>
      <c r="B35" s="34"/>
      <c r="C35" s="35"/>
      <c r="D35" s="34"/>
      <c r="E35" s="34"/>
      <c r="F35" s="34"/>
      <c r="G35" s="211"/>
      <c r="H35" s="211"/>
      <c r="I35" s="211"/>
      <c r="J35" s="211"/>
      <c r="K35" s="211"/>
      <c r="L35" s="211"/>
      <c r="M35" s="211"/>
      <c r="N35" s="34"/>
      <c r="O35" s="211"/>
      <c r="P35" s="211"/>
      <c r="Q35" s="211"/>
      <c r="R35" s="211"/>
      <c r="S35" s="211"/>
      <c r="T35" s="211"/>
      <c r="U35" s="214"/>
      <c r="V35" s="215"/>
      <c r="W35" s="216"/>
      <c r="X35" s="225" t="s">
        <v>19</v>
      </c>
      <c r="Y35" s="214"/>
      <c r="Z35" s="226"/>
      <c r="AA35" s="211"/>
      <c r="AB35" s="225" t="s">
        <v>19</v>
      </c>
      <c r="AC35" s="214"/>
      <c r="AD35" s="226"/>
      <c r="AE35" s="211"/>
      <c r="AF35" s="215"/>
      <c r="AG35" s="216"/>
      <c r="AH35" s="227" t="s">
        <v>21</v>
      </c>
      <c r="AI35" s="228"/>
      <c r="AJ35" s="228" t="s">
        <v>22</v>
      </c>
      <c r="AK35" s="228"/>
      <c r="AL35" s="229" t="s">
        <v>23</v>
      </c>
      <c r="AM35" s="222"/>
      <c r="AN35" s="230" t="s">
        <v>24</v>
      </c>
      <c r="AO35" s="34"/>
      <c r="AP35" s="208"/>
      <c r="AQ35" s="209"/>
      <c r="AS35" s="224"/>
      <c r="AT35" s="231" t="n">
        <v>36812</v>
      </c>
      <c r="AU35" s="222"/>
      <c r="AV35" s="231" t="n">
        <f aca="false">+AV5</f>
        <v>36798</v>
      </c>
      <c r="AW35" s="222"/>
      <c r="AX35" s="231" t="str">
        <f aca="false">+AX6</f>
        <v>12/31/99 Closing </v>
      </c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  <c r="IW35" s="222"/>
    </row>
    <row r="36" customFormat="false" ht="9.95" hidden="false" customHeight="true" outlineLevel="0" collapsed="false">
      <c r="A36" s="213" t="s">
        <v>85</v>
      </c>
      <c r="B36" s="34"/>
      <c r="C36" s="35"/>
      <c r="D36" s="34"/>
      <c r="E36" s="34"/>
      <c r="F36" s="34"/>
      <c r="G36" s="211"/>
      <c r="H36" s="211"/>
      <c r="I36" s="211"/>
      <c r="J36" s="211"/>
      <c r="K36" s="211"/>
      <c r="L36" s="211"/>
      <c r="M36" s="211"/>
      <c r="N36" s="34"/>
      <c r="O36" s="211"/>
      <c r="P36" s="211"/>
      <c r="Q36" s="211"/>
      <c r="R36" s="211"/>
      <c r="S36" s="211"/>
      <c r="T36" s="211"/>
      <c r="U36" s="214"/>
      <c r="V36" s="215"/>
      <c r="W36" s="216"/>
      <c r="X36" s="232" t="s">
        <v>86</v>
      </c>
      <c r="Y36" s="233"/>
      <c r="Z36" s="234" t="s">
        <v>87</v>
      </c>
      <c r="AA36" s="235"/>
      <c r="AB36" s="232" t="s">
        <v>86</v>
      </c>
      <c r="AC36" s="233"/>
      <c r="AD36" s="234" t="s">
        <v>87</v>
      </c>
      <c r="AE36" s="233"/>
      <c r="AF36" s="236"/>
      <c r="AG36" s="236"/>
      <c r="AH36" s="237" t="s">
        <v>32</v>
      </c>
      <c r="AI36" s="238"/>
      <c r="AJ36" s="238" t="s">
        <v>33</v>
      </c>
      <c r="AK36" s="238"/>
      <c r="AL36" s="239" t="s">
        <v>33</v>
      </c>
      <c r="AM36" s="240"/>
      <c r="AN36" s="241" t="s">
        <v>34</v>
      </c>
      <c r="AO36" s="34"/>
      <c r="AP36" s="208"/>
      <c r="AQ36" s="209"/>
      <c r="AS36" s="224"/>
      <c r="AT36" s="95"/>
      <c r="AU36" s="222"/>
      <c r="AV36" s="95" t="s">
        <v>40</v>
      </c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  <c r="IW36" s="222"/>
    </row>
    <row r="37" customFormat="false" ht="15" hidden="false" customHeight="false" outlineLevel="0" collapsed="false">
      <c r="A37" s="242" t="str">
        <f aca="false">'[1]7-07-00'!$A$17</f>
        <v>Akamai*</v>
      </c>
      <c r="B37" s="53"/>
      <c r="C37" s="124" t="str">
        <f aca="false">'[1]7-07-00'!$B$17</f>
        <v>AKAM</v>
      </c>
      <c r="D37" s="53"/>
      <c r="E37" s="157" t="n">
        <f aca="false">DDE("REUTER","IDN","AKAM.O")</f>
        <v>56.375</v>
      </c>
      <c r="F37" s="177"/>
      <c r="G37" s="53"/>
      <c r="H37" s="53"/>
      <c r="I37" s="53"/>
      <c r="J37" s="53"/>
      <c r="K37" s="53"/>
      <c r="L37" s="53"/>
      <c r="M37" s="53"/>
      <c r="N37" s="177"/>
      <c r="O37" s="53"/>
      <c r="P37" s="53"/>
      <c r="Q37" s="53"/>
      <c r="R37" s="53"/>
      <c r="S37" s="53"/>
      <c r="T37" s="53"/>
      <c r="U37" s="54"/>
      <c r="V37" s="206"/>
      <c r="W37" s="130"/>
      <c r="X37" s="243" t="n">
        <v>82.3</v>
      </c>
      <c r="Y37" s="54"/>
      <c r="Z37" s="244" t="n">
        <f aca="false">'[1]7-07-00'!$G$17</f>
        <v>154.664406779661</v>
      </c>
      <c r="AA37" s="53"/>
      <c r="AB37" s="243" t="n">
        <v>189.4</v>
      </c>
      <c r="AC37" s="54"/>
      <c r="AD37" s="244" t="n">
        <f aca="false">'[1]7-07-00'!$J$17</f>
        <v>70.6116666666667</v>
      </c>
      <c r="AE37" s="53"/>
      <c r="AF37" s="206"/>
      <c r="AG37" s="130"/>
      <c r="AH37" s="117" t="n">
        <f aca="false">((+AS37+E37-AT37)/AT37)</f>
        <v>0.150510204081633</v>
      </c>
      <c r="AI37" s="245"/>
      <c r="AJ37" s="150" t="n">
        <f aca="false">((+AU37+E37-AV37)/AV37)</f>
        <v>0.0734900327283547</v>
      </c>
      <c r="AK37" s="130"/>
      <c r="AL37" s="152" t="n">
        <f aca="false">((+AW37+E37-AX37)/AX37)</f>
        <v>-0.827928271652041</v>
      </c>
      <c r="AM37" s="136"/>
      <c r="AN37" s="170" t="n">
        <f aca="false">AP37/E37</f>
        <v>0</v>
      </c>
      <c r="AO37" s="136"/>
      <c r="AP37" s="208" t="n">
        <v>0</v>
      </c>
      <c r="AQ37" s="209"/>
      <c r="AS37" s="33"/>
      <c r="AT37" s="246" t="n">
        <v>49</v>
      </c>
      <c r="AV37" s="246" t="n">
        <v>52.515625</v>
      </c>
      <c r="AX37" s="158" t="n">
        <v>327.625</v>
      </c>
    </row>
    <row r="38" customFormat="false" ht="15" hidden="false" customHeight="false" outlineLevel="0" collapsed="false">
      <c r="A38" s="242" t="str">
        <f aca="false">'[1]7-07-00'!$A$19</f>
        <v>Digital Island*</v>
      </c>
      <c r="B38" s="53"/>
      <c r="C38" s="124" t="str">
        <f aca="false">'[1]7-07-00'!$B$19</f>
        <v>ISLD</v>
      </c>
      <c r="D38" s="53"/>
      <c r="E38" s="157" t="n">
        <f aca="false">DDE("REUTER","IDN","ISLD.O")</f>
        <v>14</v>
      </c>
      <c r="F38" s="177"/>
      <c r="G38" s="53"/>
      <c r="H38" s="53"/>
      <c r="I38" s="53"/>
      <c r="J38" s="53"/>
      <c r="K38" s="53"/>
      <c r="L38" s="53"/>
      <c r="M38" s="53"/>
      <c r="N38" s="177"/>
      <c r="O38" s="53"/>
      <c r="P38" s="53"/>
      <c r="Q38" s="53"/>
      <c r="R38" s="53"/>
      <c r="S38" s="53"/>
      <c r="T38" s="53"/>
      <c r="U38" s="54"/>
      <c r="V38" s="206"/>
      <c r="W38" s="130"/>
      <c r="X38" s="243" t="n">
        <v>56</v>
      </c>
      <c r="Y38" s="54"/>
      <c r="Z38" s="244" t="n">
        <f aca="false">'[1]7-07-00'!$G$19</f>
        <v>54.394945155393</v>
      </c>
      <c r="AA38" s="53"/>
      <c r="AB38" s="243" t="n">
        <v>177.4</v>
      </c>
      <c r="AC38" s="54"/>
      <c r="AD38" s="244" t="n">
        <f aca="false">'[1]7-07-00'!$J$19</f>
        <v>18.8078603034134</v>
      </c>
      <c r="AE38" s="53"/>
      <c r="AF38" s="206"/>
      <c r="AG38" s="130"/>
      <c r="AH38" s="117" t="n">
        <f aca="false">((+AS38+E38-AT38)/AT38)</f>
        <v>-0.0175438596491228</v>
      </c>
      <c r="AI38" s="245"/>
      <c r="AJ38" s="150" t="n">
        <f aca="false">((+AU38+E38-AV38)/AV38)</f>
        <v>-0.253333333333333</v>
      </c>
      <c r="AK38" s="130"/>
      <c r="AL38" s="152" t="n">
        <f aca="false">((+AW38+E38-AX38)/AX38)</f>
        <v>-0.852825229960578</v>
      </c>
      <c r="AM38" s="136"/>
      <c r="AN38" s="170" t="n">
        <f aca="false">AP38/E38</f>
        <v>0</v>
      </c>
      <c r="AO38" s="136"/>
      <c r="AP38" s="208" t="n">
        <v>0</v>
      </c>
      <c r="AQ38" s="209"/>
      <c r="AS38" s="33"/>
      <c r="AT38" s="246" t="n">
        <v>14.25</v>
      </c>
      <c r="AV38" s="246" t="n">
        <v>18.75</v>
      </c>
      <c r="AX38" s="158" t="n">
        <v>95.125</v>
      </c>
    </row>
    <row r="39" customFormat="false" ht="15" hidden="false" customHeight="false" outlineLevel="0" collapsed="false">
      <c r="A39" s="242" t="str">
        <f aca="false">'[1]7-07-00'!$A$22</f>
        <v>InterNap</v>
      </c>
      <c r="B39" s="53"/>
      <c r="C39" s="124" t="str">
        <f aca="false">'[1]7-07-00'!$B$22</f>
        <v>INAP</v>
      </c>
      <c r="D39" s="53"/>
      <c r="E39" s="157" t="n">
        <f aca="false">DDE("REUTER","IDN","INAP.O")</f>
        <v>17.375</v>
      </c>
      <c r="F39" s="177"/>
      <c r="G39" s="53"/>
      <c r="H39" s="53"/>
      <c r="I39" s="53"/>
      <c r="J39" s="53"/>
      <c r="K39" s="53"/>
      <c r="L39" s="53"/>
      <c r="M39" s="53"/>
      <c r="N39" s="177"/>
      <c r="O39" s="53"/>
      <c r="P39" s="53"/>
      <c r="Q39" s="53"/>
      <c r="R39" s="53"/>
      <c r="S39" s="53"/>
      <c r="T39" s="53"/>
      <c r="U39" s="54"/>
      <c r="V39" s="206"/>
      <c r="W39" s="130"/>
      <c r="X39" s="243" t="n">
        <v>67.6</v>
      </c>
      <c r="Y39" s="54"/>
      <c r="Z39" s="244" t="n">
        <f aca="false">'[1]7-07-00'!$G$22</f>
        <v>86.0696457654723</v>
      </c>
      <c r="AA39" s="53"/>
      <c r="AB39" s="243" t="n">
        <v>204.2</v>
      </c>
      <c r="AC39" s="54"/>
      <c r="AD39" s="244" t="n">
        <f aca="false">'[1]7-07-00'!$J$22</f>
        <v>30.8684360397196</v>
      </c>
      <c r="AE39" s="53"/>
      <c r="AF39" s="206"/>
      <c r="AG39" s="130"/>
      <c r="AH39" s="117" t="n">
        <f aca="false">((+AS39+E39-AT39)/AT39)</f>
        <v>-0.114649681528662</v>
      </c>
      <c r="AI39" s="245"/>
      <c r="AJ39" s="150" t="n">
        <f aca="false">((+AU39+E39-AV39)/AV39)</f>
        <v>-0.462282398452611</v>
      </c>
      <c r="AK39" s="130"/>
      <c r="AL39" s="152" t="n">
        <f aca="false">((+AW39+E39-AX39)/AX39)</f>
        <v>-0.799132947976879</v>
      </c>
      <c r="AM39" s="136"/>
      <c r="AN39" s="170" t="n">
        <f aca="false">AP39/E39</f>
        <v>0</v>
      </c>
      <c r="AO39" s="136"/>
      <c r="AP39" s="208" t="n">
        <v>0</v>
      </c>
      <c r="AQ39" s="209"/>
      <c r="AS39" s="33"/>
      <c r="AT39" s="246" t="n">
        <v>19.625</v>
      </c>
      <c r="AV39" s="246" t="n">
        <v>32.3125</v>
      </c>
      <c r="AX39" s="158" t="n">
        <v>86.5</v>
      </c>
    </row>
    <row r="40" customFormat="false" ht="15" hidden="false" customHeight="false" outlineLevel="0" collapsed="false">
      <c r="A40" s="242" t="str">
        <f aca="false">'[1]7-07-00'!$A$33</f>
        <v>Williams Communications**</v>
      </c>
      <c r="B40" s="53"/>
      <c r="C40" s="124" t="str">
        <f aca="false">'[1]7-07-00'!$B$33</f>
        <v>WCG</v>
      </c>
      <c r="D40" s="53"/>
      <c r="E40" s="157" t="n">
        <f aca="false">DDE("REUTER","IDN","WCG")</f>
        <v>16.25</v>
      </c>
      <c r="F40" s="177"/>
      <c r="G40" s="53"/>
      <c r="H40" s="53"/>
      <c r="I40" s="53"/>
      <c r="J40" s="53"/>
      <c r="K40" s="53"/>
      <c r="L40" s="53"/>
      <c r="M40" s="53"/>
      <c r="N40" s="177"/>
      <c r="O40" s="53"/>
      <c r="P40" s="53"/>
      <c r="Q40" s="53"/>
      <c r="R40" s="53"/>
      <c r="S40" s="53"/>
      <c r="T40" s="53"/>
      <c r="U40" s="54"/>
      <c r="V40" s="206"/>
      <c r="W40" s="130"/>
      <c r="X40" s="243" t="n">
        <v>2258.9</v>
      </c>
      <c r="Y40" s="54"/>
      <c r="Z40" s="244" t="n">
        <f aca="false">'[1]7-07-00'!$J$33</f>
        <v>5.77133963541667</v>
      </c>
      <c r="AA40" s="53"/>
      <c r="AB40" s="243" t="s">
        <v>50</v>
      </c>
      <c r="AC40" s="54"/>
      <c r="AD40" s="244" t="s">
        <v>50</v>
      </c>
      <c r="AE40" s="53"/>
      <c r="AF40" s="206"/>
      <c r="AG40" s="130"/>
      <c r="AH40" s="117" t="n">
        <f aca="false">((+AS40+E40-AT40)/AT40)</f>
        <v>-0.0647482014388489</v>
      </c>
      <c r="AI40" s="245"/>
      <c r="AJ40" s="150" t="n">
        <f aca="false">((+AU40+E40-AV40)/AV40)</f>
        <v>-0.1875</v>
      </c>
      <c r="AK40" s="130"/>
      <c r="AL40" s="152" t="n">
        <f aca="false">((+AW40+E40-AX40)/AX40)</f>
        <v>-0.438444924406048</v>
      </c>
      <c r="AM40" s="136"/>
      <c r="AN40" s="170" t="n">
        <f aca="false">AP40/E40</f>
        <v>0</v>
      </c>
      <c r="AO40" s="136"/>
      <c r="AP40" s="208" t="n">
        <v>0</v>
      </c>
      <c r="AQ40" s="209"/>
      <c r="AS40" s="33"/>
      <c r="AT40" s="246" t="n">
        <v>17.375</v>
      </c>
      <c r="AV40" s="246" t="n">
        <v>20</v>
      </c>
      <c r="AX40" s="158" t="n">
        <v>28.9375</v>
      </c>
    </row>
    <row r="41" customFormat="false" ht="15" hidden="false" customHeight="false" outlineLevel="0" collapsed="false">
      <c r="A41" s="242" t="str">
        <f aca="false">'[1]7-07-00'!$A$34</f>
        <v>Level3**</v>
      </c>
      <c r="B41" s="53"/>
      <c r="C41" s="124" t="str">
        <f aca="false">'[1]7-07-00'!$B$34</f>
        <v>LVLT</v>
      </c>
      <c r="D41" s="53"/>
      <c r="E41" s="157" t="n">
        <f aca="false">DDE("REUTER","IDN","LVLT.O")</f>
        <v>49.5625</v>
      </c>
      <c r="F41" s="177"/>
      <c r="G41" s="53"/>
      <c r="H41" s="53"/>
      <c r="I41" s="53"/>
      <c r="J41" s="53"/>
      <c r="K41" s="53"/>
      <c r="L41" s="53"/>
      <c r="M41" s="53"/>
      <c r="N41" s="177"/>
      <c r="O41" s="53"/>
      <c r="P41" s="53"/>
      <c r="Q41" s="53"/>
      <c r="R41" s="53"/>
      <c r="S41" s="53"/>
      <c r="T41" s="53"/>
      <c r="U41" s="54"/>
      <c r="V41" s="206"/>
      <c r="W41" s="130"/>
      <c r="X41" s="243" t="n">
        <v>1125.3</v>
      </c>
      <c r="Y41" s="54"/>
      <c r="Z41" s="244" t="n">
        <f aca="false">'[1]7-07-00'!$J$34</f>
        <v>34.5587998680534</v>
      </c>
      <c r="AA41" s="53"/>
      <c r="AB41" s="243" t="n">
        <v>2021.8</v>
      </c>
      <c r="AC41" s="54"/>
      <c r="AD41" s="244" t="s">
        <v>50</v>
      </c>
      <c r="AE41" s="53"/>
      <c r="AF41" s="206"/>
      <c r="AG41" s="130"/>
      <c r="AH41" s="117" t="n">
        <f aca="false">((+AS41+E41-AT41)/AT41)</f>
        <v>-0.173958333333333</v>
      </c>
      <c r="AI41" s="245"/>
      <c r="AJ41" s="150" t="n">
        <f aca="false">((+AU41+E41-AV41)/AV41)</f>
        <v>-0.357374392220421</v>
      </c>
      <c r="AK41" s="130"/>
      <c r="AL41" s="152" t="n">
        <f aca="false">((+AW41+E41-AX41)/AX41)</f>
        <v>-0.394656488549618</v>
      </c>
      <c r="AM41" s="136"/>
      <c r="AN41" s="170" t="n">
        <f aca="false">AP41/E41</f>
        <v>0</v>
      </c>
      <c r="AO41" s="136"/>
      <c r="AP41" s="208" t="n">
        <v>0</v>
      </c>
      <c r="AQ41" s="209"/>
      <c r="AS41" s="33"/>
      <c r="AT41" s="246" t="n">
        <v>60</v>
      </c>
      <c r="AV41" s="246" t="n">
        <v>77.125</v>
      </c>
      <c r="AX41" s="158" t="n">
        <v>81.875</v>
      </c>
    </row>
    <row r="42" customFormat="false" ht="15" hidden="false" customHeight="false" outlineLevel="0" collapsed="false">
      <c r="A42" s="242" t="str">
        <f aca="false">'[1]7-07-00'!$A$35</f>
        <v>Global Crossing**</v>
      </c>
      <c r="B42" s="53"/>
      <c r="C42" s="124" t="str">
        <f aca="false">'[1]7-07-00'!$B$35</f>
        <v>GBLX</v>
      </c>
      <c r="D42" s="53"/>
      <c r="E42" s="157" t="n">
        <f aca="false">DDE("REUTER","IDN","GBLX.O")</f>
        <v>22.9375</v>
      </c>
      <c r="F42" s="177"/>
      <c r="G42" s="53"/>
      <c r="H42" s="53"/>
      <c r="I42" s="53"/>
      <c r="J42" s="53"/>
      <c r="K42" s="53"/>
      <c r="L42" s="53"/>
      <c r="M42" s="53"/>
      <c r="N42" s="177"/>
      <c r="O42" s="53"/>
      <c r="P42" s="53"/>
      <c r="Q42" s="53"/>
      <c r="R42" s="53"/>
      <c r="S42" s="53"/>
      <c r="T42" s="53"/>
      <c r="U42" s="54"/>
      <c r="V42" s="206"/>
      <c r="W42" s="130"/>
      <c r="X42" s="243" t="n">
        <v>4800</v>
      </c>
      <c r="Y42" s="54"/>
      <c r="Z42" s="244" t="n">
        <f aca="false">'[1]7-07-00'!$J$35</f>
        <v>4.78063830645161</v>
      </c>
      <c r="AA42" s="53"/>
      <c r="AB42" s="243" t="n">
        <v>6400</v>
      </c>
      <c r="AC42" s="54"/>
      <c r="AD42" s="244" t="s">
        <v>50</v>
      </c>
      <c r="AE42" s="53"/>
      <c r="AF42" s="206"/>
      <c r="AG42" s="130"/>
      <c r="AH42" s="117" t="n">
        <f aca="false">((+AS42+E42-AT42)/AT42)</f>
        <v>-0.109223300970874</v>
      </c>
      <c r="AI42" s="245"/>
      <c r="AJ42" s="150" t="n">
        <f aca="false">((+AU42+E42-AV42)/AV42)</f>
        <v>-0.26008064516129</v>
      </c>
      <c r="AK42" s="130"/>
      <c r="AL42" s="152" t="n">
        <f aca="false">((+AW42+E42-AX42)/AX42)</f>
        <v>-0.54125</v>
      </c>
      <c r="AM42" s="136"/>
      <c r="AN42" s="170" t="n">
        <f aca="false">AP42/E42</f>
        <v>0</v>
      </c>
      <c r="AO42" s="136"/>
      <c r="AP42" s="208" t="n">
        <v>0</v>
      </c>
      <c r="AQ42" s="209"/>
      <c r="AS42" s="33"/>
      <c r="AT42" s="246" t="n">
        <v>25.75</v>
      </c>
      <c r="AV42" s="246" t="n">
        <v>31</v>
      </c>
      <c r="AX42" s="158" t="n">
        <v>50</v>
      </c>
    </row>
    <row r="43" customFormat="false" ht="15" hidden="false" customHeight="false" outlineLevel="0" collapsed="false">
      <c r="A43" s="242" t="str">
        <f aca="false">'[1]7-07-00'!$A$36</f>
        <v>Qwest</v>
      </c>
      <c r="B43" s="53"/>
      <c r="C43" s="124" t="str">
        <f aca="false">'[1]7-07-00'!$B$36</f>
        <v>Q</v>
      </c>
      <c r="D43" s="53"/>
      <c r="E43" s="157" t="n">
        <f aca="false">DDE("REUTER","IDN","Q")</f>
        <v>45.5625</v>
      </c>
      <c r="F43" s="177"/>
      <c r="G43" s="53"/>
      <c r="H43" s="53"/>
      <c r="I43" s="53"/>
      <c r="J43" s="53"/>
      <c r="K43" s="53"/>
      <c r="L43" s="53"/>
      <c r="M43" s="53"/>
      <c r="N43" s="177"/>
      <c r="O43" s="53"/>
      <c r="P43" s="53"/>
      <c r="Q43" s="53"/>
      <c r="R43" s="53"/>
      <c r="S43" s="53"/>
      <c r="T43" s="53"/>
      <c r="U43" s="54"/>
      <c r="V43" s="206"/>
      <c r="W43" s="130"/>
      <c r="X43" s="243" t="n">
        <v>18997</v>
      </c>
      <c r="Y43" s="54"/>
      <c r="Z43" s="244" t="n">
        <f aca="false">'[1]7-07-00'!$J$36</f>
        <v>17.5178488394622</v>
      </c>
      <c r="AA43" s="53"/>
      <c r="AB43" s="243" t="n">
        <v>21450.3</v>
      </c>
      <c r="AC43" s="54"/>
      <c r="AD43" s="244" t="s">
        <v>50</v>
      </c>
      <c r="AE43" s="53"/>
      <c r="AF43" s="206"/>
      <c r="AG43" s="130"/>
      <c r="AH43" s="117" t="n">
        <f aca="false">((+AS43+E43-AT43)/AT43)</f>
        <v>-0.0227882037533512</v>
      </c>
      <c r="AI43" s="245"/>
      <c r="AJ43" s="150" t="n">
        <f aca="false">((+AU43+E43-AV43)/AV43)</f>
        <v>-0.0532467532467532</v>
      </c>
      <c r="AK43" s="130"/>
      <c r="AL43" s="152" t="n">
        <f aca="false">((+AW43+E43-AX43)/AX43)</f>
        <v>0.059593023255814</v>
      </c>
      <c r="AM43" s="136"/>
      <c r="AN43" s="170" t="n">
        <f aca="false">AP43/E43</f>
        <v>0</v>
      </c>
      <c r="AO43" s="136"/>
      <c r="AP43" s="208" t="n">
        <v>0</v>
      </c>
      <c r="AQ43" s="209"/>
      <c r="AS43" s="33"/>
      <c r="AT43" s="246" t="n">
        <v>46.625</v>
      </c>
      <c r="AV43" s="246" t="n">
        <v>48.125</v>
      </c>
      <c r="AX43" s="158" t="n">
        <v>43</v>
      </c>
    </row>
    <row r="44" customFormat="false" ht="15" hidden="false" customHeight="false" outlineLevel="0" collapsed="false">
      <c r="A44" s="242" t="str">
        <f aca="false">'[1]7-07-00'!$A$56</f>
        <v>Ariba</v>
      </c>
      <c r="B44" s="53"/>
      <c r="C44" s="124" t="str">
        <f aca="false">'[1]7-07-00'!$B$56</f>
        <v>ARBA</v>
      </c>
      <c r="D44" s="53"/>
      <c r="E44" s="157" t="n">
        <f aca="false">DDE("REUTER","IDN","ARBA.O")</f>
        <v>129.75</v>
      </c>
      <c r="F44" s="177"/>
      <c r="G44" s="53"/>
      <c r="H44" s="53"/>
      <c r="I44" s="53"/>
      <c r="J44" s="53"/>
      <c r="K44" s="53"/>
      <c r="L44" s="53"/>
      <c r="M44" s="53"/>
      <c r="N44" s="177"/>
      <c r="O44" s="53"/>
      <c r="P44" s="53"/>
      <c r="Q44" s="53"/>
      <c r="R44" s="53"/>
      <c r="S44" s="53"/>
      <c r="T44" s="53"/>
      <c r="U44" s="54"/>
      <c r="V44" s="206"/>
      <c r="W44" s="130"/>
      <c r="X44" s="243" t="n">
        <v>244.6</v>
      </c>
      <c r="Y44" s="54"/>
      <c r="Z44" s="244" t="n">
        <f aca="false">'[1]7-07-00'!$G$56</f>
        <v>127.345894303065</v>
      </c>
      <c r="AA44" s="53"/>
      <c r="AB44" s="243" t="n">
        <v>556.8</v>
      </c>
      <c r="AC44" s="54"/>
      <c r="AD44" s="244" t="n">
        <f aca="false">'[1]7-07-00'!$J$56</f>
        <v>66.1601716496394</v>
      </c>
      <c r="AE44" s="53"/>
      <c r="AF44" s="206"/>
      <c r="AG44" s="130"/>
      <c r="AH44" s="117" t="n">
        <f aca="false">((+AS44+E44-AT44)/AT44)</f>
        <v>0.0662557781201849</v>
      </c>
      <c r="AI44" s="245"/>
      <c r="AJ44" s="150" t="n">
        <f aca="false">((+AU44+E44-AV44)/AV44)</f>
        <v>-0.0943396226415094</v>
      </c>
      <c r="AK44" s="130"/>
      <c r="AL44" s="152" t="n">
        <f aca="false">((+AW44+E44-AX44)/AX44)</f>
        <v>0.463002114164905</v>
      </c>
      <c r="AM44" s="136"/>
      <c r="AN44" s="170" t="n">
        <f aca="false">AP44/E44</f>
        <v>0</v>
      </c>
      <c r="AO44" s="136"/>
      <c r="AP44" s="208" t="n">
        <v>0</v>
      </c>
      <c r="AQ44" s="209"/>
      <c r="AS44" s="33"/>
      <c r="AT44" s="246" t="n">
        <v>121.6875</v>
      </c>
      <c r="AV44" s="246" t="n">
        <v>143.265625</v>
      </c>
      <c r="AX44" s="158" t="n">
        <v>88.6875</v>
      </c>
    </row>
    <row r="45" customFormat="false" ht="15" hidden="false" customHeight="false" outlineLevel="0" collapsed="false">
      <c r="A45" s="242" t="str">
        <f aca="false">'[1]7-07-00'!$A$57</f>
        <v>Commerce One</v>
      </c>
      <c r="B45" s="53"/>
      <c r="C45" s="124" t="str">
        <f aca="false">'[1]7-07-00'!$B$57</f>
        <v>CMRC</v>
      </c>
      <c r="D45" s="53"/>
      <c r="E45" s="157" t="n">
        <f aca="false">DDE("REUTER","IDN","CMRC.O")</f>
        <v>70</v>
      </c>
      <c r="F45" s="177"/>
      <c r="G45" s="53"/>
      <c r="H45" s="53"/>
      <c r="I45" s="53"/>
      <c r="J45" s="53"/>
      <c r="K45" s="53"/>
      <c r="L45" s="53"/>
      <c r="M45" s="53"/>
      <c r="N45" s="177"/>
      <c r="O45" s="53"/>
      <c r="P45" s="53"/>
      <c r="Q45" s="53"/>
      <c r="R45" s="53"/>
      <c r="S45" s="53"/>
      <c r="T45" s="53"/>
      <c r="U45" s="54"/>
      <c r="V45" s="206"/>
      <c r="W45" s="130"/>
      <c r="X45" s="243" t="n">
        <v>269.5</v>
      </c>
      <c r="Y45" s="54"/>
      <c r="Z45" s="244" t="n">
        <f aca="false">'[1]7-07-00'!$G$57</f>
        <v>28.1157665585919</v>
      </c>
      <c r="AA45" s="53"/>
      <c r="AB45" s="243" t="n">
        <v>451.7</v>
      </c>
      <c r="AC45" s="54"/>
      <c r="AD45" s="244" t="n">
        <f aca="false">'[1]7-07-00'!$J$57</f>
        <v>15.175485</v>
      </c>
      <c r="AE45" s="53"/>
      <c r="AF45" s="206"/>
      <c r="AG45" s="130"/>
      <c r="AH45" s="117" t="n">
        <f aca="false">((+AS45+E45-AT45)/AT45)</f>
        <v>0.114427860696517</v>
      </c>
      <c r="AI45" s="245"/>
      <c r="AJ45" s="150" t="n">
        <f aca="false">((+AU45+E45-AV45)/AV45)</f>
        <v>-0.10828025477707</v>
      </c>
      <c r="AK45" s="130"/>
      <c r="AL45" s="152" t="n">
        <f aca="false">((+AW45+E45-AX45)/AX45)</f>
        <v>-0.287531806615776</v>
      </c>
      <c r="AM45" s="136"/>
      <c r="AN45" s="170" t="n">
        <f aca="false">AP45/E45</f>
        <v>0</v>
      </c>
      <c r="AO45" s="136"/>
      <c r="AP45" s="208" t="n">
        <v>0</v>
      </c>
      <c r="AQ45" s="209"/>
      <c r="AS45" s="33"/>
      <c r="AT45" s="246" t="n">
        <v>62.8125</v>
      </c>
      <c r="AV45" s="246" t="n">
        <v>78.5</v>
      </c>
      <c r="AX45" s="158" t="n">
        <v>98.25</v>
      </c>
    </row>
    <row r="46" customFormat="false" ht="15" hidden="false" customHeight="false" outlineLevel="0" collapsed="false">
      <c r="A46" s="242" t="str">
        <f aca="false">'[1]7-07-00'!$A$58</f>
        <v>i2</v>
      </c>
      <c r="B46" s="53"/>
      <c r="C46" s="124" t="str">
        <f aca="false">'[1]7-07-00'!$B$58</f>
        <v>ITWO</v>
      </c>
      <c r="D46" s="53"/>
      <c r="E46" s="157" t="n">
        <f aca="false">DDE("REUTER","IDN","ITWO.O")</f>
        <v>186.875</v>
      </c>
      <c r="F46" s="177"/>
      <c r="G46" s="53"/>
      <c r="H46" s="53"/>
      <c r="I46" s="53"/>
      <c r="J46" s="53"/>
      <c r="K46" s="53"/>
      <c r="L46" s="53"/>
      <c r="M46" s="53"/>
      <c r="N46" s="177"/>
      <c r="O46" s="53"/>
      <c r="P46" s="53"/>
      <c r="Q46" s="53"/>
      <c r="R46" s="53"/>
      <c r="S46" s="53"/>
      <c r="T46" s="53"/>
      <c r="U46" s="54"/>
      <c r="V46" s="206"/>
      <c r="W46" s="130"/>
      <c r="X46" s="243" t="n">
        <v>1020.5</v>
      </c>
      <c r="Y46" s="54"/>
      <c r="Z46" s="244" t="n">
        <f aca="false">'[1]7-07-00'!$G$58</f>
        <v>22.4705361338716</v>
      </c>
      <c r="AA46" s="53"/>
      <c r="AB46" s="243" t="n">
        <v>1464.6</v>
      </c>
      <c r="AC46" s="54"/>
      <c r="AD46" s="244" t="n">
        <f aca="false">'[1]7-07-00'!$J$58</f>
        <v>16.7942164422731</v>
      </c>
      <c r="AE46" s="53"/>
      <c r="AF46" s="206"/>
      <c r="AG46" s="130"/>
      <c r="AH46" s="117" t="n">
        <f aca="false">((+AS46+E46-AT46)/AT46)</f>
        <v>0.0267857142857143</v>
      </c>
      <c r="AI46" s="245"/>
      <c r="AJ46" s="150" t="n">
        <f aca="false">((+AU46+E46-AV46)/AV46)</f>
        <v>-0.00100233879051119</v>
      </c>
      <c r="AK46" s="130"/>
      <c r="AL46" s="152" t="n">
        <f aca="false">((+AW46+E46-AX46)/AX46)</f>
        <v>0.916666666666667</v>
      </c>
      <c r="AM46" s="136"/>
      <c r="AN46" s="170" t="n">
        <f aca="false">AP46/E46</f>
        <v>0</v>
      </c>
      <c r="AO46" s="136"/>
      <c r="AP46" s="208" t="n">
        <v>0</v>
      </c>
      <c r="AQ46" s="209"/>
      <c r="AS46" s="33"/>
      <c r="AT46" s="246" t="n">
        <v>182</v>
      </c>
      <c r="AV46" s="246" t="n">
        <v>187.0625</v>
      </c>
      <c r="AX46" s="158" t="n">
        <v>97.5</v>
      </c>
    </row>
    <row r="47" customFormat="false" ht="15" hidden="false" customHeight="false" outlineLevel="0" collapsed="false">
      <c r="A47" s="242"/>
      <c r="B47" s="53"/>
      <c r="C47" s="124"/>
      <c r="D47" s="53"/>
      <c r="E47" s="247"/>
      <c r="F47" s="177"/>
      <c r="G47" s="53"/>
      <c r="H47" s="53"/>
      <c r="I47" s="53"/>
      <c r="J47" s="53"/>
      <c r="K47" s="53"/>
      <c r="L47" s="53"/>
      <c r="M47" s="53"/>
      <c r="N47" s="177"/>
      <c r="O47" s="53"/>
      <c r="P47" s="53"/>
      <c r="Q47" s="53"/>
      <c r="R47" s="53"/>
      <c r="S47" s="53"/>
      <c r="T47" s="53"/>
      <c r="U47" s="54"/>
      <c r="V47" s="206"/>
      <c r="W47" s="130"/>
      <c r="X47" s="248"/>
      <c r="Y47" s="54"/>
      <c r="Z47" s="244"/>
      <c r="AA47" s="53"/>
      <c r="AB47" s="249"/>
      <c r="AC47" s="54"/>
      <c r="AD47" s="244"/>
      <c r="AE47" s="53"/>
      <c r="AF47" s="206"/>
      <c r="AG47" s="130"/>
      <c r="AH47" s="250"/>
      <c r="AI47" s="245"/>
      <c r="AJ47" s="251"/>
      <c r="AK47" s="130"/>
      <c r="AL47" s="252"/>
      <c r="AM47" s="136"/>
      <c r="AN47" s="170"/>
      <c r="AO47" s="136"/>
      <c r="AP47" s="208"/>
      <c r="AQ47" s="209"/>
      <c r="AS47" s="33"/>
    </row>
    <row r="48" customFormat="false" ht="15" hidden="false" customHeight="false" outlineLevel="0" collapsed="false">
      <c r="A48" s="242" t="s">
        <v>88</v>
      </c>
      <c r="B48" s="53"/>
      <c r="C48" s="124"/>
      <c r="D48" s="53"/>
      <c r="E48" s="247"/>
      <c r="F48" s="177"/>
      <c r="G48" s="53"/>
      <c r="H48" s="53"/>
      <c r="I48" s="53"/>
      <c r="J48" s="53"/>
      <c r="K48" s="53"/>
      <c r="L48" s="53"/>
      <c r="M48" s="53"/>
      <c r="N48" s="177"/>
      <c r="O48" s="53"/>
      <c r="P48" s="53"/>
      <c r="Q48" s="53"/>
      <c r="R48" s="53"/>
      <c r="S48" s="53"/>
      <c r="T48" s="53"/>
      <c r="U48" s="54"/>
      <c r="V48" s="206"/>
      <c r="W48" s="130"/>
      <c r="X48" s="253"/>
      <c r="Y48" s="188"/>
      <c r="Z48" s="254"/>
      <c r="AA48" s="53"/>
      <c r="AB48" s="191"/>
      <c r="AC48" s="188"/>
      <c r="AD48" s="255"/>
      <c r="AE48" s="53"/>
      <c r="AF48" s="206"/>
      <c r="AG48" s="130"/>
      <c r="AH48" s="256" t="n">
        <f aca="false">AVERAGE(AH37:AH46)</f>
        <v>-0.0144932023490143</v>
      </c>
      <c r="AI48" s="197" t="e">
        <f aca="false">AVERAGE(AI37:AI46)</f>
        <v>#DIV/0!</v>
      </c>
      <c r="AJ48" s="197" t="n">
        <f aca="false">AVERAGE(AJ37:AJ46)</f>
        <v>-0.170394970589515</v>
      </c>
      <c r="AK48" s="257"/>
      <c r="AL48" s="198" t="n">
        <f aca="false">AVERAGE(AL37:AL46)</f>
        <v>-0.270250786507355</v>
      </c>
      <c r="AM48" s="136"/>
      <c r="AN48" s="258" t="n">
        <f aca="false">AVERAGE(AN37:AN46)</f>
        <v>0</v>
      </c>
      <c r="AO48" s="136"/>
      <c r="AP48" s="208"/>
      <c r="AQ48" s="209"/>
      <c r="AS48" s="33"/>
    </row>
    <row r="49" customFormat="false" ht="15" hidden="false" customHeight="false" outlineLevel="0" collapsed="false">
      <c r="A49" s="205"/>
      <c r="B49" s="177"/>
      <c r="C49" s="178"/>
      <c r="D49" s="177"/>
      <c r="E49" s="177"/>
      <c r="F49" s="177"/>
      <c r="G49" s="53"/>
      <c r="H49" s="53"/>
      <c r="I49" s="53"/>
      <c r="J49" s="53"/>
      <c r="K49" s="53"/>
      <c r="L49" s="53"/>
      <c r="M49" s="53"/>
      <c r="N49" s="177"/>
      <c r="O49" s="53"/>
      <c r="P49" s="53"/>
      <c r="Q49" s="53"/>
      <c r="R49" s="53"/>
      <c r="S49" s="53"/>
      <c r="T49" s="53"/>
      <c r="U49" s="54"/>
      <c r="V49" s="206"/>
      <c r="W49" s="130"/>
      <c r="X49" s="247"/>
      <c r="Y49" s="53"/>
      <c r="Z49" s="53"/>
      <c r="AA49" s="53"/>
      <c r="AB49" s="247"/>
      <c r="AC49" s="53"/>
      <c r="AD49" s="207"/>
      <c r="AE49" s="53"/>
      <c r="AF49" s="206"/>
      <c r="AG49" s="130"/>
      <c r="AH49" s="130"/>
      <c r="AI49" s="130"/>
      <c r="AJ49" s="130"/>
      <c r="AK49" s="130"/>
      <c r="AL49" s="206"/>
      <c r="AM49" s="136"/>
      <c r="AN49" s="136"/>
      <c r="AO49" s="136"/>
      <c r="AP49" s="208"/>
      <c r="AQ49" s="209"/>
      <c r="AS49" s="33"/>
    </row>
    <row r="50" customFormat="false" ht="9.95" hidden="false" customHeight="true" outlineLevel="0" collapsed="false">
      <c r="A50" s="259"/>
      <c r="B50" s="259"/>
      <c r="C50" s="260"/>
      <c r="D50" s="259"/>
      <c r="E50" s="259"/>
      <c r="F50" s="259"/>
      <c r="G50" s="222"/>
      <c r="H50" s="222"/>
      <c r="I50" s="222"/>
      <c r="J50" s="222"/>
      <c r="K50" s="261" t="n">
        <v>1997</v>
      </c>
      <c r="L50" s="261"/>
      <c r="M50" s="261"/>
      <c r="N50" s="259"/>
      <c r="O50" s="222"/>
      <c r="P50" s="222"/>
      <c r="Q50" s="222"/>
      <c r="R50" s="222"/>
      <c r="S50" s="262" t="n">
        <v>1998</v>
      </c>
      <c r="T50" s="262"/>
      <c r="U50" s="224"/>
      <c r="V50" s="211"/>
      <c r="W50" s="214"/>
      <c r="X50" s="263" t="n">
        <v>2000</v>
      </c>
      <c r="Y50" s="263"/>
      <c r="Z50" s="263"/>
      <c r="AA50" s="264"/>
      <c r="AB50" s="263" t="n">
        <v>2001</v>
      </c>
      <c r="AC50" s="263"/>
      <c r="AD50" s="263"/>
      <c r="AE50" s="259"/>
      <c r="AF50" s="265" t="s">
        <v>15</v>
      </c>
      <c r="AG50" s="214"/>
      <c r="AH50" s="212" t="s">
        <v>89</v>
      </c>
      <c r="AI50" s="212"/>
      <c r="AJ50" s="212"/>
      <c r="AK50" s="212"/>
      <c r="AL50" s="212"/>
      <c r="AM50" s="222"/>
      <c r="AN50" s="223"/>
      <c r="AO50" s="266"/>
      <c r="AP50" s="264" t="s">
        <v>17</v>
      </c>
      <c r="AQ50" s="264"/>
      <c r="AR50" s="264"/>
      <c r="AS50" s="267" t="s">
        <v>4</v>
      </c>
      <c r="AT50" s="267"/>
      <c r="AU50" s="267" t="s">
        <v>5</v>
      </c>
      <c r="AV50" s="267"/>
      <c r="AW50" s="267" t="s">
        <v>6</v>
      </c>
      <c r="AX50" s="267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2"/>
      <c r="DA50" s="222"/>
      <c r="DB50" s="222"/>
      <c r="DC50" s="222"/>
      <c r="DD50" s="222"/>
      <c r="DE50" s="222"/>
      <c r="DF50" s="222"/>
      <c r="DG50" s="222"/>
      <c r="DH50" s="222"/>
      <c r="DI50" s="222"/>
      <c r="DJ50" s="222"/>
      <c r="DK50" s="222"/>
      <c r="DL50" s="222"/>
      <c r="DM50" s="222"/>
      <c r="DN50" s="222"/>
      <c r="DO50" s="222"/>
      <c r="DP50" s="222"/>
      <c r="DQ50" s="222"/>
      <c r="DR50" s="222"/>
      <c r="DS50" s="222"/>
      <c r="DT50" s="222"/>
      <c r="DU50" s="222"/>
      <c r="DV50" s="222"/>
      <c r="DW50" s="222"/>
      <c r="DX50" s="222"/>
      <c r="DY50" s="222"/>
      <c r="DZ50" s="222"/>
      <c r="EA50" s="222"/>
      <c r="EB50" s="222"/>
      <c r="EC50" s="222"/>
      <c r="ED50" s="222"/>
      <c r="EE50" s="222"/>
      <c r="EF50" s="222"/>
      <c r="EG50" s="222"/>
      <c r="EH50" s="222"/>
      <c r="EI50" s="222"/>
      <c r="EJ50" s="222"/>
      <c r="EK50" s="222"/>
      <c r="EL50" s="222"/>
      <c r="EM50" s="222"/>
      <c r="EN50" s="222"/>
      <c r="EO50" s="222"/>
      <c r="EP50" s="222"/>
      <c r="EQ50" s="222"/>
      <c r="ER50" s="222"/>
      <c r="ES50" s="222"/>
      <c r="ET50" s="222"/>
      <c r="EU50" s="222"/>
      <c r="EV50" s="222"/>
      <c r="EW50" s="222"/>
      <c r="EX50" s="222"/>
      <c r="EY50" s="222"/>
      <c r="EZ50" s="222"/>
      <c r="FA50" s="222"/>
      <c r="FB50" s="222"/>
      <c r="FC50" s="222"/>
      <c r="FD50" s="222"/>
      <c r="FE50" s="222"/>
      <c r="FF50" s="222"/>
      <c r="FG50" s="222"/>
      <c r="FH50" s="222"/>
      <c r="FI50" s="222"/>
      <c r="FJ50" s="222"/>
      <c r="FK50" s="222"/>
      <c r="FL50" s="222"/>
      <c r="FM50" s="222"/>
      <c r="FN50" s="222"/>
      <c r="FO50" s="222"/>
      <c r="FP50" s="222"/>
      <c r="FQ50" s="222"/>
      <c r="FR50" s="222"/>
      <c r="FS50" s="222"/>
      <c r="FT50" s="222"/>
      <c r="FU50" s="222"/>
      <c r="FV50" s="222"/>
      <c r="FW50" s="222"/>
      <c r="FX50" s="222"/>
      <c r="FY50" s="222"/>
      <c r="FZ50" s="222"/>
      <c r="GA50" s="222"/>
      <c r="GB50" s="222"/>
      <c r="GC50" s="222"/>
      <c r="GD50" s="222"/>
      <c r="GE50" s="222"/>
      <c r="GF50" s="222"/>
      <c r="GG50" s="222"/>
      <c r="GH50" s="222"/>
      <c r="GI50" s="222"/>
      <c r="GJ50" s="222"/>
      <c r="GK50" s="222"/>
      <c r="GL50" s="222"/>
      <c r="GM50" s="222"/>
      <c r="GN50" s="222"/>
      <c r="GO50" s="222"/>
      <c r="GP50" s="222"/>
      <c r="GQ50" s="222"/>
      <c r="GR50" s="222"/>
      <c r="GS50" s="222"/>
      <c r="GT50" s="222"/>
      <c r="GU50" s="222"/>
      <c r="GV50" s="222"/>
      <c r="GW50" s="222"/>
      <c r="GX50" s="222"/>
      <c r="GY50" s="222"/>
      <c r="GZ50" s="222"/>
      <c r="HA50" s="222"/>
      <c r="HB50" s="222"/>
      <c r="HC50" s="222"/>
      <c r="HD50" s="222"/>
      <c r="HE50" s="222"/>
      <c r="HF50" s="222"/>
      <c r="HG50" s="222"/>
      <c r="HH50" s="222"/>
      <c r="HI50" s="222"/>
      <c r="HJ50" s="222"/>
      <c r="HK50" s="222"/>
      <c r="HL50" s="222"/>
      <c r="HM50" s="222"/>
      <c r="HN50" s="222"/>
      <c r="HO50" s="222"/>
      <c r="HP50" s="222"/>
      <c r="HQ50" s="222"/>
      <c r="HR50" s="222"/>
      <c r="HS50" s="222"/>
      <c r="HT50" s="222"/>
      <c r="HU50" s="222"/>
      <c r="HV50" s="222"/>
      <c r="HW50" s="222"/>
      <c r="HX50" s="222"/>
      <c r="HY50" s="222"/>
      <c r="HZ50" s="222"/>
      <c r="IA50" s="222"/>
      <c r="IB50" s="222"/>
      <c r="IC50" s="222"/>
      <c r="ID50" s="222"/>
      <c r="IE50" s="222"/>
      <c r="IF50" s="222"/>
      <c r="IG50" s="222"/>
      <c r="IH50" s="222"/>
      <c r="II50" s="222"/>
      <c r="IJ50" s="222"/>
      <c r="IK50" s="222"/>
      <c r="IL50" s="222"/>
      <c r="IM50" s="222"/>
      <c r="IN50" s="222"/>
      <c r="IO50" s="222"/>
      <c r="IP50" s="222"/>
      <c r="IQ50" s="222"/>
      <c r="IR50" s="222"/>
      <c r="IS50" s="222"/>
      <c r="IT50" s="222"/>
      <c r="IU50" s="222"/>
      <c r="IV50" s="222"/>
      <c r="IW50" s="222"/>
    </row>
    <row r="51" customFormat="false" ht="9.95" hidden="false" customHeight="true" outlineLevel="0" collapsed="false">
      <c r="A51" s="259"/>
      <c r="B51" s="259"/>
      <c r="C51" s="260"/>
      <c r="D51" s="259"/>
      <c r="E51" s="268"/>
      <c r="F51" s="259"/>
      <c r="G51" s="269" t="s">
        <v>19</v>
      </c>
      <c r="H51" s="270"/>
      <c r="I51" s="271"/>
      <c r="J51" s="259"/>
      <c r="K51" s="269" t="s">
        <v>19</v>
      </c>
      <c r="L51" s="270"/>
      <c r="M51" s="271"/>
      <c r="N51" s="259"/>
      <c r="O51" s="269" t="s">
        <v>19</v>
      </c>
      <c r="P51" s="270"/>
      <c r="Q51" s="271"/>
      <c r="R51" s="259"/>
      <c r="S51" s="269" t="s">
        <v>19</v>
      </c>
      <c r="T51" s="271"/>
      <c r="U51" s="214"/>
      <c r="V51" s="265" t="s">
        <v>20</v>
      </c>
      <c r="W51" s="228"/>
      <c r="X51" s="269" t="s">
        <v>19</v>
      </c>
      <c r="Y51" s="272"/>
      <c r="Z51" s="271"/>
      <c r="AA51" s="273"/>
      <c r="AB51" s="269" t="s">
        <v>19</v>
      </c>
      <c r="AC51" s="272"/>
      <c r="AD51" s="271"/>
      <c r="AE51" s="273"/>
      <c r="AF51" s="274" t="s">
        <v>20</v>
      </c>
      <c r="AG51" s="228"/>
      <c r="AH51" s="227" t="s">
        <v>21</v>
      </c>
      <c r="AI51" s="228"/>
      <c r="AJ51" s="228" t="s">
        <v>22</v>
      </c>
      <c r="AK51" s="228"/>
      <c r="AL51" s="229" t="s">
        <v>23</v>
      </c>
      <c r="AM51" s="222"/>
      <c r="AN51" s="230" t="s">
        <v>24</v>
      </c>
      <c r="AO51" s="225"/>
      <c r="AP51" s="74"/>
      <c r="AQ51" s="75" t="s">
        <v>25</v>
      </c>
      <c r="AR51" s="76" t="s">
        <v>25</v>
      </c>
      <c r="AS51" s="275"/>
      <c r="AT51" s="276" t="n">
        <v>36812</v>
      </c>
      <c r="AU51" s="275"/>
      <c r="AV51" s="276" t="n">
        <f aca="false">+AV5</f>
        <v>36798</v>
      </c>
      <c r="AW51" s="277"/>
      <c r="AX51" s="278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2"/>
      <c r="DA51" s="222"/>
      <c r="DB51" s="222"/>
      <c r="DC51" s="222"/>
      <c r="DD51" s="222"/>
      <c r="DE51" s="222"/>
      <c r="DF51" s="222"/>
      <c r="DG51" s="222"/>
      <c r="DH51" s="222"/>
      <c r="DI51" s="222"/>
      <c r="DJ51" s="222"/>
      <c r="DK51" s="222"/>
      <c r="DL51" s="222"/>
      <c r="DM51" s="222"/>
      <c r="DN51" s="222"/>
      <c r="DO51" s="222"/>
      <c r="DP51" s="222"/>
      <c r="DQ51" s="222"/>
      <c r="DR51" s="222"/>
      <c r="DS51" s="222"/>
      <c r="DT51" s="222"/>
      <c r="DU51" s="222"/>
      <c r="DV51" s="222"/>
      <c r="DW51" s="222"/>
      <c r="DX51" s="222"/>
      <c r="DY51" s="222"/>
      <c r="DZ51" s="222"/>
      <c r="EA51" s="222"/>
      <c r="EB51" s="222"/>
      <c r="EC51" s="222"/>
      <c r="ED51" s="222"/>
      <c r="EE51" s="222"/>
      <c r="EF51" s="222"/>
      <c r="EG51" s="222"/>
      <c r="EH51" s="222"/>
      <c r="EI51" s="222"/>
      <c r="EJ51" s="222"/>
      <c r="EK51" s="222"/>
      <c r="EL51" s="222"/>
      <c r="EM51" s="222"/>
      <c r="EN51" s="222"/>
      <c r="EO51" s="222"/>
      <c r="EP51" s="222"/>
      <c r="EQ51" s="222"/>
      <c r="ER51" s="222"/>
      <c r="ES51" s="222"/>
      <c r="ET51" s="222"/>
      <c r="EU51" s="222"/>
      <c r="EV51" s="222"/>
      <c r="EW51" s="222"/>
      <c r="EX51" s="222"/>
      <c r="EY51" s="222"/>
      <c r="EZ51" s="222"/>
      <c r="FA51" s="222"/>
      <c r="FB51" s="222"/>
      <c r="FC51" s="222"/>
      <c r="FD51" s="222"/>
      <c r="FE51" s="222"/>
      <c r="FF51" s="222"/>
      <c r="FG51" s="222"/>
      <c r="FH51" s="222"/>
      <c r="FI51" s="222"/>
      <c r="FJ51" s="222"/>
      <c r="FK51" s="222"/>
      <c r="FL51" s="222"/>
      <c r="FM51" s="222"/>
      <c r="FN51" s="222"/>
      <c r="FO51" s="222"/>
      <c r="FP51" s="222"/>
      <c r="FQ51" s="222"/>
      <c r="FR51" s="222"/>
      <c r="FS51" s="222"/>
      <c r="FT51" s="222"/>
      <c r="FU51" s="222"/>
      <c r="FV51" s="222"/>
      <c r="FW51" s="222"/>
      <c r="FX51" s="222"/>
      <c r="FY51" s="222"/>
      <c r="FZ51" s="222"/>
      <c r="GA51" s="222"/>
      <c r="GB51" s="222"/>
      <c r="GC51" s="222"/>
      <c r="GD51" s="222"/>
      <c r="GE51" s="222"/>
      <c r="GF51" s="222"/>
      <c r="GG51" s="222"/>
      <c r="GH51" s="222"/>
      <c r="GI51" s="222"/>
      <c r="GJ51" s="222"/>
      <c r="GK51" s="222"/>
      <c r="GL51" s="222"/>
      <c r="GM51" s="222"/>
      <c r="GN51" s="222"/>
      <c r="GO51" s="222"/>
      <c r="GP51" s="222"/>
      <c r="GQ51" s="222"/>
      <c r="GR51" s="222"/>
      <c r="GS51" s="222"/>
      <c r="GT51" s="222"/>
      <c r="GU51" s="222"/>
      <c r="GV51" s="222"/>
      <c r="GW51" s="222"/>
      <c r="GX51" s="222"/>
      <c r="GY51" s="222"/>
      <c r="GZ51" s="222"/>
      <c r="HA51" s="222"/>
      <c r="HB51" s="222"/>
      <c r="HC51" s="222"/>
      <c r="HD51" s="222"/>
      <c r="HE51" s="222"/>
      <c r="HF51" s="222"/>
      <c r="HG51" s="222"/>
      <c r="HH51" s="222"/>
      <c r="HI51" s="222"/>
      <c r="HJ51" s="222"/>
      <c r="HK51" s="222"/>
      <c r="HL51" s="222"/>
      <c r="HM51" s="222"/>
      <c r="HN51" s="222"/>
      <c r="HO51" s="222"/>
      <c r="HP51" s="222"/>
      <c r="HQ51" s="222"/>
      <c r="HR51" s="222"/>
      <c r="HS51" s="222"/>
      <c r="HT51" s="222"/>
      <c r="HU51" s="222"/>
      <c r="HV51" s="222"/>
      <c r="HW51" s="222"/>
      <c r="HX51" s="222"/>
      <c r="HY51" s="222"/>
      <c r="HZ51" s="222"/>
      <c r="IA51" s="222"/>
      <c r="IB51" s="222"/>
      <c r="IC51" s="222"/>
      <c r="ID51" s="222"/>
      <c r="IE51" s="222"/>
      <c r="IF51" s="222"/>
      <c r="IG51" s="222"/>
      <c r="IH51" s="222"/>
      <c r="II51" s="222"/>
      <c r="IJ51" s="222"/>
      <c r="IK51" s="222"/>
      <c r="IL51" s="222"/>
      <c r="IM51" s="222"/>
      <c r="IN51" s="222"/>
      <c r="IO51" s="222"/>
      <c r="IP51" s="222"/>
      <c r="IQ51" s="222"/>
      <c r="IR51" s="222"/>
      <c r="IS51" s="222"/>
      <c r="IT51" s="222"/>
      <c r="IU51" s="222"/>
      <c r="IV51" s="222"/>
      <c r="IW51" s="222"/>
    </row>
    <row r="52" customFormat="false" ht="9.95" hidden="false" customHeight="true" outlineLevel="0" collapsed="false">
      <c r="A52" s="279" t="s">
        <v>26</v>
      </c>
      <c r="B52" s="259"/>
      <c r="C52" s="268"/>
      <c r="D52" s="259"/>
      <c r="E52" s="268"/>
      <c r="F52" s="259"/>
      <c r="G52" s="280" t="s">
        <v>15</v>
      </c>
      <c r="H52" s="273"/>
      <c r="I52" s="281" t="s">
        <v>3</v>
      </c>
      <c r="J52" s="259"/>
      <c r="K52" s="280" t="s">
        <v>15</v>
      </c>
      <c r="L52" s="273"/>
      <c r="M52" s="281" t="s">
        <v>3</v>
      </c>
      <c r="N52" s="259"/>
      <c r="O52" s="280" t="s">
        <v>15</v>
      </c>
      <c r="P52" s="273"/>
      <c r="Q52" s="281" t="s">
        <v>3</v>
      </c>
      <c r="R52" s="259"/>
      <c r="S52" s="280" t="s">
        <v>15</v>
      </c>
      <c r="T52" s="281" t="s">
        <v>3</v>
      </c>
      <c r="U52" s="282"/>
      <c r="V52" s="283" t="s">
        <v>29</v>
      </c>
      <c r="W52" s="282"/>
      <c r="X52" s="232" t="s">
        <v>30</v>
      </c>
      <c r="Y52" s="284"/>
      <c r="Z52" s="285" t="s">
        <v>3</v>
      </c>
      <c r="AA52" s="268"/>
      <c r="AB52" s="232" t="s">
        <v>30</v>
      </c>
      <c r="AC52" s="284"/>
      <c r="AD52" s="285" t="s">
        <v>3</v>
      </c>
      <c r="AE52" s="268"/>
      <c r="AF52" s="283" t="s">
        <v>31</v>
      </c>
      <c r="AG52" s="282"/>
      <c r="AH52" s="237" t="s">
        <v>32</v>
      </c>
      <c r="AI52" s="282"/>
      <c r="AJ52" s="238" t="s">
        <v>33</v>
      </c>
      <c r="AK52" s="282"/>
      <c r="AL52" s="239" t="s">
        <v>33</v>
      </c>
      <c r="AM52" s="222"/>
      <c r="AN52" s="241" t="s">
        <v>34</v>
      </c>
      <c r="AO52" s="286"/>
      <c r="AP52" s="92" t="s">
        <v>35</v>
      </c>
      <c r="AQ52" s="93" t="s">
        <v>36</v>
      </c>
      <c r="AR52" s="94" t="s">
        <v>24</v>
      </c>
      <c r="AS52" s="92" t="s">
        <v>37</v>
      </c>
      <c r="AT52" s="95" t="s">
        <v>38</v>
      </c>
      <c r="AU52" s="92" t="s">
        <v>39</v>
      </c>
      <c r="AV52" s="96" t="s">
        <v>40</v>
      </c>
      <c r="AW52" s="97" t="s">
        <v>41</v>
      </c>
      <c r="AX52" s="96" t="s">
        <v>42</v>
      </c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2"/>
      <c r="DA52" s="222"/>
      <c r="DB52" s="222"/>
      <c r="DC52" s="222"/>
      <c r="DD52" s="222"/>
      <c r="DE52" s="222"/>
      <c r="DF52" s="222"/>
      <c r="DG52" s="222"/>
      <c r="DH52" s="222"/>
      <c r="DI52" s="222"/>
      <c r="DJ52" s="222"/>
      <c r="DK52" s="222"/>
      <c r="DL52" s="222"/>
      <c r="DM52" s="222"/>
      <c r="DN52" s="222"/>
      <c r="DO52" s="222"/>
      <c r="DP52" s="222"/>
      <c r="DQ52" s="222"/>
      <c r="DR52" s="222"/>
      <c r="DS52" s="222"/>
      <c r="DT52" s="222"/>
      <c r="DU52" s="222"/>
      <c r="DV52" s="222"/>
      <c r="DW52" s="222"/>
      <c r="DX52" s="222"/>
      <c r="DY52" s="222"/>
      <c r="DZ52" s="222"/>
      <c r="EA52" s="222"/>
      <c r="EB52" s="222"/>
      <c r="EC52" s="222"/>
      <c r="ED52" s="222"/>
      <c r="EE52" s="222"/>
      <c r="EF52" s="222"/>
      <c r="EG52" s="222"/>
      <c r="EH52" s="222"/>
      <c r="EI52" s="222"/>
      <c r="EJ52" s="222"/>
      <c r="EK52" s="222"/>
      <c r="EL52" s="222"/>
      <c r="EM52" s="222"/>
      <c r="EN52" s="222"/>
      <c r="EO52" s="222"/>
      <c r="EP52" s="222"/>
      <c r="EQ52" s="222"/>
      <c r="ER52" s="222"/>
      <c r="ES52" s="222"/>
      <c r="ET52" s="222"/>
      <c r="EU52" s="222"/>
      <c r="EV52" s="222"/>
      <c r="EW52" s="222"/>
      <c r="EX52" s="222"/>
      <c r="EY52" s="222"/>
      <c r="EZ52" s="222"/>
      <c r="FA52" s="222"/>
      <c r="FB52" s="222"/>
      <c r="FC52" s="222"/>
      <c r="FD52" s="222"/>
      <c r="FE52" s="222"/>
      <c r="FF52" s="222"/>
      <c r="FG52" s="222"/>
      <c r="FH52" s="222"/>
      <c r="FI52" s="222"/>
      <c r="FJ52" s="222"/>
      <c r="FK52" s="222"/>
      <c r="FL52" s="222"/>
      <c r="FM52" s="222"/>
      <c r="FN52" s="222"/>
      <c r="FO52" s="222"/>
      <c r="FP52" s="222"/>
      <c r="FQ52" s="222"/>
      <c r="FR52" s="222"/>
      <c r="FS52" s="222"/>
      <c r="FT52" s="222"/>
      <c r="FU52" s="222"/>
      <c r="FV52" s="222"/>
      <c r="FW52" s="222"/>
      <c r="FX52" s="222"/>
      <c r="FY52" s="222"/>
      <c r="FZ52" s="222"/>
      <c r="GA52" s="222"/>
      <c r="GB52" s="222"/>
      <c r="GC52" s="222"/>
      <c r="GD52" s="222"/>
      <c r="GE52" s="222"/>
      <c r="GF52" s="222"/>
      <c r="GG52" s="222"/>
      <c r="GH52" s="222"/>
      <c r="GI52" s="222"/>
      <c r="GJ52" s="222"/>
      <c r="GK52" s="222"/>
      <c r="GL52" s="222"/>
      <c r="GM52" s="222"/>
      <c r="GN52" s="222"/>
      <c r="GO52" s="222"/>
      <c r="GP52" s="222"/>
      <c r="GQ52" s="222"/>
      <c r="GR52" s="222"/>
      <c r="GS52" s="222"/>
      <c r="GT52" s="222"/>
      <c r="GU52" s="222"/>
      <c r="GV52" s="222"/>
      <c r="GW52" s="222"/>
      <c r="GX52" s="222"/>
      <c r="GY52" s="222"/>
      <c r="GZ52" s="222"/>
      <c r="HA52" s="222"/>
      <c r="HB52" s="222"/>
      <c r="HC52" s="222"/>
      <c r="HD52" s="222"/>
      <c r="HE52" s="222"/>
      <c r="HF52" s="222"/>
      <c r="HG52" s="222"/>
      <c r="HH52" s="222"/>
      <c r="HI52" s="222"/>
      <c r="HJ52" s="222"/>
      <c r="HK52" s="222"/>
      <c r="HL52" s="222"/>
      <c r="HM52" s="222"/>
      <c r="HN52" s="222"/>
      <c r="HO52" s="222"/>
      <c r="HP52" s="222"/>
      <c r="HQ52" s="222"/>
      <c r="HR52" s="222"/>
      <c r="HS52" s="222"/>
      <c r="HT52" s="222"/>
      <c r="HU52" s="222"/>
      <c r="HV52" s="222"/>
      <c r="HW52" s="222"/>
      <c r="HX52" s="222"/>
      <c r="HY52" s="222"/>
      <c r="HZ52" s="222"/>
      <c r="IA52" s="222"/>
      <c r="IB52" s="222"/>
      <c r="IC52" s="222"/>
      <c r="ID52" s="222"/>
      <c r="IE52" s="222"/>
      <c r="IF52" s="222"/>
      <c r="IG52" s="222"/>
      <c r="IH52" s="222"/>
      <c r="II52" s="222"/>
      <c r="IJ52" s="222"/>
      <c r="IK52" s="222"/>
      <c r="IL52" s="222"/>
      <c r="IM52" s="222"/>
      <c r="IN52" s="222"/>
      <c r="IO52" s="222"/>
      <c r="IP52" s="222"/>
      <c r="IQ52" s="222"/>
      <c r="IR52" s="222"/>
      <c r="IS52" s="222"/>
      <c r="IT52" s="222"/>
      <c r="IU52" s="222"/>
      <c r="IV52" s="222"/>
      <c r="IW52" s="222"/>
    </row>
    <row r="53" customFormat="false" ht="15" hidden="false" customHeight="false" outlineLevel="0" collapsed="false">
      <c r="A53" s="87" t="s">
        <v>90</v>
      </c>
      <c r="B53" s="287" t="s">
        <v>91</v>
      </c>
      <c r="C53" s="87" t="s">
        <v>92</v>
      </c>
      <c r="D53" s="46"/>
      <c r="E53" s="157" t="n">
        <f aca="false">DDE("REUTER","IDN","NPW")</f>
        <v>16</v>
      </c>
      <c r="F53" s="46"/>
      <c r="G53" s="87"/>
      <c r="H53" s="68"/>
      <c r="I53" s="87"/>
      <c r="J53" s="46"/>
      <c r="K53" s="87"/>
      <c r="L53" s="68"/>
      <c r="M53" s="87"/>
      <c r="N53" s="46"/>
      <c r="O53" s="87"/>
      <c r="P53" s="68"/>
      <c r="Q53" s="87"/>
      <c r="R53" s="46"/>
      <c r="S53" s="87"/>
      <c r="T53" s="87"/>
      <c r="U53" s="84"/>
      <c r="V53" s="87"/>
      <c r="W53" s="84"/>
      <c r="X53" s="147"/>
      <c r="Y53" s="151"/>
      <c r="Z53" s="146"/>
      <c r="AA53" s="148"/>
      <c r="AB53" s="147"/>
      <c r="AC53" s="151"/>
      <c r="AD53" s="146"/>
      <c r="AE53" s="148"/>
      <c r="AF53" s="149" t="e">
        <f aca="false">(X53-S53)/S53</f>
        <v>#DIV/0!</v>
      </c>
      <c r="AG53" s="150"/>
      <c r="AH53" s="117" t="n">
        <f aca="false">((+AS53+E53-AT53)/AT53)</f>
        <v>-0.17948717948718</v>
      </c>
      <c r="AI53" s="150"/>
      <c r="AJ53" s="150" t="n">
        <f aca="false">((+AU53+E53-AV53)/AV53)</f>
        <v>-0.238095238095238</v>
      </c>
      <c r="AK53" s="150"/>
      <c r="AL53" s="152" t="n">
        <f aca="false">((+AW53+E53-AX53)/AX53)</f>
        <v>-0.238095238095238</v>
      </c>
      <c r="AM53" s="136"/>
      <c r="AN53" s="170" t="n">
        <f aca="false">AP53/E53</f>
        <v>0</v>
      </c>
      <c r="AO53" s="171"/>
      <c r="AP53" s="181" t="n">
        <v>0</v>
      </c>
      <c r="AQ53" s="172"/>
      <c r="AR53" s="120"/>
      <c r="AS53" s="141"/>
      <c r="AT53" s="158" t="n">
        <v>19.5</v>
      </c>
      <c r="AU53" s="141"/>
      <c r="AV53" s="158" t="n">
        <v>21</v>
      </c>
      <c r="AW53" s="141" t="n">
        <v>0</v>
      </c>
      <c r="AX53" s="158" t="n">
        <v>21</v>
      </c>
    </row>
    <row r="54" customFormat="false" ht="15" hidden="false" customHeight="false" outlineLevel="0" collapsed="false">
      <c r="A54" s="288" t="s">
        <v>93</v>
      </c>
      <c r="B54" s="287" t="s">
        <v>94</v>
      </c>
      <c r="C54" s="87" t="s">
        <v>95</v>
      </c>
      <c r="D54" s="46"/>
      <c r="E54" s="157" t="n">
        <f aca="false">DDE("REUTER","IDN","SOE")</f>
        <v>28.5</v>
      </c>
      <c r="F54" s="46"/>
      <c r="G54" s="87"/>
      <c r="H54" s="68"/>
      <c r="I54" s="87"/>
      <c r="J54" s="46"/>
      <c r="K54" s="87"/>
      <c r="L54" s="68"/>
      <c r="M54" s="87"/>
      <c r="N54" s="46"/>
      <c r="O54" s="87"/>
      <c r="P54" s="68"/>
      <c r="Q54" s="87"/>
      <c r="R54" s="46"/>
      <c r="S54" s="87"/>
      <c r="T54" s="87"/>
      <c r="U54" s="84"/>
      <c r="V54" s="87"/>
      <c r="W54" s="84"/>
      <c r="X54" s="147"/>
      <c r="Y54" s="151"/>
      <c r="Z54" s="146"/>
      <c r="AA54" s="148"/>
      <c r="AB54" s="147"/>
      <c r="AC54" s="151"/>
      <c r="AD54" s="146"/>
      <c r="AE54" s="148"/>
      <c r="AF54" s="149" t="e">
        <f aca="false">(X54-S54)/S54</f>
        <v>#DIV/0!</v>
      </c>
      <c r="AG54" s="150"/>
      <c r="AH54" s="117" t="n">
        <f aca="false">((+AS54+E54-AT54)/AT54)</f>
        <v>-0.04</v>
      </c>
      <c r="AI54" s="150"/>
      <c r="AJ54" s="150" t="n">
        <f aca="false">((+AU54+E54-AV54)/AV54)</f>
        <v>-0.0916334661354582</v>
      </c>
      <c r="AK54" s="150"/>
      <c r="AL54" s="152" t="n">
        <f aca="false">((+AW54+E54-AX54)/AX54)</f>
        <v>0.295454545454545</v>
      </c>
      <c r="AM54" s="136"/>
      <c r="AN54" s="170" t="n">
        <f aca="false">AP54/E54</f>
        <v>0</v>
      </c>
      <c r="AO54" s="171"/>
      <c r="AP54" s="181" t="n">
        <v>0</v>
      </c>
      <c r="AQ54" s="172"/>
      <c r="AR54" s="120"/>
      <c r="AS54" s="141"/>
      <c r="AT54" s="158" t="n">
        <v>29.6875</v>
      </c>
      <c r="AU54" s="141"/>
      <c r="AV54" s="158" t="n">
        <v>31.375</v>
      </c>
      <c r="AW54" s="141"/>
      <c r="AX54" s="158" t="n">
        <v>22</v>
      </c>
    </row>
    <row r="55" customFormat="false" ht="15" hidden="false" customHeight="false" outlineLevel="0" collapsed="false">
      <c r="A55" s="142" t="s">
        <v>96</v>
      </c>
      <c r="B55" s="287" t="s">
        <v>97</v>
      </c>
      <c r="C55" s="124" t="s">
        <v>98</v>
      </c>
      <c r="D55" s="177"/>
      <c r="E55" s="157" t="n">
        <f aca="false">DDE("REUTER","IDN","NRG")</f>
        <v>30.875</v>
      </c>
      <c r="F55" s="177"/>
      <c r="G55" s="53"/>
      <c r="H55" s="53"/>
      <c r="I55" s="53"/>
      <c r="J55" s="53"/>
      <c r="K55" s="53"/>
      <c r="L55" s="53"/>
      <c r="M55" s="53"/>
      <c r="N55" s="177"/>
      <c r="O55" s="53"/>
      <c r="P55" s="53"/>
      <c r="Q55" s="53"/>
      <c r="R55" s="53"/>
      <c r="S55" s="53"/>
      <c r="T55" s="53"/>
      <c r="U55" s="54"/>
      <c r="V55" s="206"/>
      <c r="W55" s="130"/>
      <c r="X55" s="147" t="n">
        <v>0.99</v>
      </c>
      <c r="Y55" s="151"/>
      <c r="Z55" s="146" t="n">
        <f aca="false">E55/X55</f>
        <v>31.1868686868687</v>
      </c>
      <c r="AA55" s="148"/>
      <c r="AB55" s="147" t="n">
        <v>1.19</v>
      </c>
      <c r="AC55" s="151"/>
      <c r="AD55" s="146" t="n">
        <f aca="false">E55/AB55</f>
        <v>25.9453781512605</v>
      </c>
      <c r="AE55" s="148"/>
      <c r="AF55" s="149" t="e">
        <f aca="false">(X55-S55)/S55</f>
        <v>#DIV/0!</v>
      </c>
      <c r="AG55" s="150"/>
      <c r="AH55" s="117" t="n">
        <f aca="false">((+AS55+E55-AT55)/AT55)</f>
        <v>-0.0178926441351889</v>
      </c>
      <c r="AI55" s="150"/>
      <c r="AJ55" s="150" t="n">
        <f aca="false">((+AU55+E55-AV55)/AV55)</f>
        <v>-0.154109589041096</v>
      </c>
      <c r="AK55" s="150"/>
      <c r="AL55" s="152" t="n">
        <f aca="false">((+AW55+E55-AX55)/AX55)</f>
        <v>1.05833333333333</v>
      </c>
      <c r="AM55" s="136"/>
      <c r="AN55" s="170" t="n">
        <f aca="false">AP55/E55</f>
        <v>0</v>
      </c>
      <c r="AO55" s="171"/>
      <c r="AP55" s="181" t="n">
        <v>0</v>
      </c>
      <c r="AQ55" s="172"/>
      <c r="AR55" s="120"/>
      <c r="AS55" s="141"/>
      <c r="AT55" s="158" t="n">
        <v>31.4375</v>
      </c>
      <c r="AU55" s="141"/>
      <c r="AV55" s="158" t="n">
        <v>36.5</v>
      </c>
      <c r="AW55" s="141"/>
      <c r="AX55" s="158" t="n">
        <v>15</v>
      </c>
    </row>
    <row r="56" customFormat="false" ht="15" hidden="false" customHeight="false" outlineLevel="0" collapsed="false">
      <c r="A56" s="142"/>
      <c r="B56" s="287"/>
      <c r="C56" s="124"/>
      <c r="D56" s="177"/>
      <c r="E56" s="157"/>
      <c r="F56" s="177"/>
      <c r="G56" s="53"/>
      <c r="H56" s="53"/>
      <c r="I56" s="53"/>
      <c r="J56" s="53"/>
      <c r="K56" s="53"/>
      <c r="L56" s="53"/>
      <c r="M56" s="53"/>
      <c r="N56" s="177"/>
      <c r="O56" s="53"/>
      <c r="P56" s="53"/>
      <c r="Q56" s="53"/>
      <c r="R56" s="53"/>
      <c r="S56" s="53"/>
      <c r="T56" s="53"/>
      <c r="U56" s="54"/>
      <c r="V56" s="206"/>
      <c r="W56" s="130"/>
      <c r="X56" s="289"/>
      <c r="Y56" s="151"/>
      <c r="Z56" s="146"/>
      <c r="AA56" s="148"/>
      <c r="AB56" s="289"/>
      <c r="AC56" s="151"/>
      <c r="AD56" s="146"/>
      <c r="AE56" s="148"/>
      <c r="AF56" s="150"/>
      <c r="AG56" s="150"/>
      <c r="AH56" s="117"/>
      <c r="AI56" s="150"/>
      <c r="AJ56" s="150"/>
      <c r="AK56" s="150"/>
      <c r="AL56" s="152"/>
      <c r="AM56" s="136"/>
      <c r="AN56" s="170"/>
      <c r="AO56" s="290"/>
      <c r="AP56" s="181"/>
      <c r="AQ56" s="172"/>
      <c r="AR56" s="120"/>
      <c r="AS56" s="141"/>
      <c r="AT56" s="291"/>
      <c r="AU56" s="141"/>
      <c r="AV56" s="158"/>
      <c r="AW56" s="141"/>
      <c r="AX56" s="158"/>
    </row>
    <row r="57" customFormat="false" ht="14.25" hidden="false" customHeight="true" outlineLevel="0" collapsed="false">
      <c r="A57" s="53" t="s">
        <v>99</v>
      </c>
      <c r="B57" s="177"/>
      <c r="C57" s="178"/>
      <c r="D57" s="177"/>
      <c r="E57" s="157"/>
      <c r="F57" s="177"/>
      <c r="G57" s="179"/>
      <c r="H57" s="180"/>
      <c r="I57" s="161"/>
      <c r="J57" s="53"/>
      <c r="K57" s="179"/>
      <c r="L57" s="40"/>
      <c r="M57" s="161"/>
      <c r="N57" s="177"/>
      <c r="O57" s="179"/>
      <c r="P57" s="180"/>
      <c r="Q57" s="40"/>
      <c r="R57" s="54"/>
      <c r="S57" s="40"/>
      <c r="T57" s="40"/>
      <c r="U57" s="40"/>
      <c r="V57" s="150"/>
      <c r="W57" s="150"/>
      <c r="X57" s="292"/>
      <c r="Y57" s="293"/>
      <c r="Z57" s="294"/>
      <c r="AA57" s="40"/>
      <c r="AB57" s="292"/>
      <c r="AC57" s="293"/>
      <c r="AD57" s="294"/>
      <c r="AE57" s="40"/>
      <c r="AF57" s="150"/>
      <c r="AG57" s="150"/>
      <c r="AH57" s="256" t="n">
        <f aca="false">AVERAGE(AH53:AH55)</f>
        <v>-0.0791266078741228</v>
      </c>
      <c r="AI57" s="196"/>
      <c r="AJ57" s="197" t="n">
        <f aca="false">AVERAGE(AJ53:AJ55)</f>
        <v>-0.161279431090597</v>
      </c>
      <c r="AK57" s="196"/>
      <c r="AL57" s="198" t="n">
        <f aca="false">AVERAGE(AL53:AL55)</f>
        <v>0.371897546897547</v>
      </c>
      <c r="AM57" s="33"/>
      <c r="AN57" s="190"/>
      <c r="AO57" s="150"/>
      <c r="AP57" s="295"/>
      <c r="AQ57" s="296"/>
      <c r="AR57" s="297"/>
      <c r="AS57" s="298"/>
      <c r="AT57" s="299"/>
      <c r="AU57" s="300"/>
      <c r="AV57" s="301"/>
      <c r="AW57" s="302"/>
      <c r="AX57" s="301"/>
    </row>
    <row r="58" customFormat="false" ht="10.5" hidden="false" customHeight="true" outlineLevel="0" collapsed="false">
      <c r="A58" s="177"/>
      <c r="B58" s="177"/>
      <c r="C58" s="178"/>
      <c r="D58" s="177"/>
      <c r="E58" s="157"/>
      <c r="F58" s="177"/>
      <c r="G58" s="40"/>
      <c r="H58" s="180"/>
      <c r="I58" s="40"/>
      <c r="J58" s="53"/>
      <c r="K58" s="40"/>
      <c r="L58" s="40"/>
      <c r="M58" s="40"/>
      <c r="N58" s="177"/>
      <c r="O58" s="40"/>
      <c r="P58" s="180"/>
      <c r="Q58" s="40"/>
      <c r="R58" s="54"/>
      <c r="S58" s="40"/>
      <c r="T58" s="40"/>
      <c r="U58" s="40"/>
      <c r="V58" s="150"/>
      <c r="W58" s="150"/>
      <c r="X58" s="40"/>
      <c r="Y58" s="40"/>
      <c r="Z58" s="40"/>
      <c r="AA58" s="40"/>
      <c r="AB58" s="40"/>
      <c r="AC58" s="40"/>
      <c r="AD58" s="303"/>
      <c r="AE58" s="40"/>
      <c r="AF58" s="150"/>
      <c r="AG58" s="150"/>
      <c r="AH58" s="150"/>
      <c r="AI58" s="150"/>
      <c r="AJ58" s="150"/>
      <c r="AK58" s="150"/>
      <c r="AL58" s="150"/>
      <c r="AM58" s="33"/>
      <c r="AN58" s="150"/>
      <c r="AO58" s="150"/>
      <c r="AP58" s="304"/>
      <c r="AQ58" s="182"/>
      <c r="AS58" s="186"/>
      <c r="AT58" s="167"/>
      <c r="AU58" s="141"/>
      <c r="AV58" s="186"/>
      <c r="AW58" s="186"/>
      <c r="AX58" s="186"/>
    </row>
    <row r="59" customFormat="false" ht="10.5" hidden="false" customHeight="true" outlineLevel="0" collapsed="false">
      <c r="A59" s="177"/>
      <c r="B59" s="177"/>
      <c r="C59" s="178"/>
      <c r="D59" s="177"/>
      <c r="E59" s="157"/>
      <c r="F59" s="177"/>
      <c r="G59" s="40"/>
      <c r="H59" s="180"/>
      <c r="I59" s="40"/>
      <c r="J59" s="53"/>
      <c r="K59" s="40"/>
      <c r="L59" s="40"/>
      <c r="M59" s="40"/>
      <c r="N59" s="177"/>
      <c r="O59" s="40"/>
      <c r="P59" s="180"/>
      <c r="Q59" s="40"/>
      <c r="R59" s="54"/>
      <c r="S59" s="40"/>
      <c r="T59" s="40"/>
      <c r="U59" s="40"/>
      <c r="V59" s="150"/>
      <c r="W59" s="150"/>
      <c r="X59" s="40"/>
      <c r="Y59" s="40"/>
      <c r="Z59" s="40"/>
      <c r="AA59" s="40"/>
      <c r="AB59" s="40"/>
      <c r="AC59" s="40"/>
      <c r="AD59" s="303"/>
      <c r="AE59" s="40"/>
      <c r="AF59" s="150"/>
      <c r="AG59" s="150"/>
      <c r="AH59" s="150"/>
      <c r="AI59" s="150"/>
      <c r="AJ59" s="150"/>
      <c r="AK59" s="150"/>
      <c r="AL59" s="150"/>
      <c r="AM59" s="33"/>
      <c r="AN59" s="150"/>
      <c r="AO59" s="150"/>
      <c r="AP59" s="304"/>
      <c r="AQ59" s="182"/>
      <c r="AS59" s="186"/>
      <c r="AT59" s="167"/>
      <c r="AU59" s="141"/>
      <c r="AV59" s="186"/>
      <c r="AW59" s="186"/>
      <c r="AX59" s="186"/>
    </row>
    <row r="60" customFormat="false" ht="9.95" hidden="false" customHeight="true" outlineLevel="0" collapsed="false">
      <c r="A60" s="305" t="s">
        <v>100</v>
      </c>
      <c r="B60" s="177"/>
      <c r="C60" s="178"/>
      <c r="D60" s="177"/>
      <c r="E60" s="177"/>
      <c r="F60" s="177"/>
      <c r="G60" s="53"/>
      <c r="H60" s="53"/>
      <c r="I60" s="53"/>
      <c r="J60" s="53"/>
      <c r="K60" s="53"/>
      <c r="L60" s="53"/>
      <c r="M60" s="53"/>
      <c r="N60" s="177"/>
      <c r="O60" s="53"/>
      <c r="P60" s="53"/>
      <c r="Q60" s="53"/>
      <c r="R60" s="53"/>
      <c r="S60" s="53"/>
      <c r="T60" s="53"/>
      <c r="U60" s="54"/>
      <c r="V60" s="206"/>
      <c r="W60" s="130"/>
      <c r="X60" s="247"/>
      <c r="Y60" s="53"/>
      <c r="Z60" s="53"/>
      <c r="AA60" s="53"/>
      <c r="AB60" s="247"/>
      <c r="AC60" s="53"/>
      <c r="AD60" s="207"/>
      <c r="AE60" s="53"/>
      <c r="AF60" s="206"/>
      <c r="AG60" s="130"/>
      <c r="AH60" s="130"/>
      <c r="AI60" s="130"/>
      <c r="AJ60" s="130"/>
      <c r="AK60" s="130"/>
      <c r="AL60" s="206"/>
      <c r="AM60" s="136"/>
      <c r="AN60" s="136"/>
      <c r="AO60" s="136"/>
      <c r="AP60" s="208"/>
      <c r="AQ60" s="209"/>
      <c r="AS60" s="33"/>
    </row>
    <row r="61" customFormat="false" ht="9.95" hidden="false" customHeight="true" outlineLevel="0" collapsed="false">
      <c r="A61" s="305" t="s">
        <v>101</v>
      </c>
      <c r="B61" s="177"/>
      <c r="C61" s="178"/>
      <c r="D61" s="177"/>
      <c r="E61" s="177"/>
      <c r="F61" s="177"/>
      <c r="G61" s="53"/>
      <c r="H61" s="53"/>
      <c r="I61" s="53"/>
      <c r="J61" s="53"/>
      <c r="K61" s="53"/>
      <c r="L61" s="53"/>
      <c r="M61" s="53"/>
      <c r="N61" s="177"/>
      <c r="O61" s="53"/>
      <c r="P61" s="53"/>
      <c r="Q61" s="53"/>
      <c r="R61" s="53"/>
      <c r="S61" s="53"/>
      <c r="T61" s="53"/>
      <c r="U61" s="54"/>
      <c r="V61" s="206"/>
      <c r="W61" s="130"/>
      <c r="X61" s="247"/>
      <c r="Y61" s="53"/>
      <c r="Z61" s="53"/>
      <c r="AA61" s="53"/>
      <c r="AB61" s="247"/>
      <c r="AC61" s="53"/>
      <c r="AD61" s="207"/>
      <c r="AE61" s="53"/>
      <c r="AF61" s="206"/>
      <c r="AG61" s="130"/>
      <c r="AH61" s="130"/>
      <c r="AI61" s="130"/>
      <c r="AJ61" s="130"/>
      <c r="AK61" s="130"/>
      <c r="AL61" s="206"/>
      <c r="AM61" s="136"/>
      <c r="AN61" s="136"/>
      <c r="AO61" s="136"/>
      <c r="AP61" s="208"/>
      <c r="AQ61" s="209"/>
      <c r="AS61" s="33"/>
    </row>
    <row r="62" customFormat="false" ht="9.95" hidden="false" customHeight="true" outlineLevel="0" collapsed="false">
      <c r="A62" s="305" t="s">
        <v>102</v>
      </c>
      <c r="B62" s="177"/>
      <c r="C62" s="178"/>
      <c r="D62" s="177"/>
      <c r="E62" s="177"/>
      <c r="F62" s="177"/>
      <c r="G62" s="53"/>
      <c r="H62" s="53"/>
      <c r="I62" s="53"/>
      <c r="J62" s="53"/>
      <c r="K62" s="53"/>
      <c r="L62" s="53"/>
      <c r="M62" s="53"/>
      <c r="N62" s="177"/>
      <c r="O62" s="53"/>
      <c r="P62" s="53"/>
      <c r="Q62" s="53"/>
      <c r="R62" s="53"/>
      <c r="S62" s="53"/>
      <c r="T62" s="53"/>
      <c r="U62" s="54"/>
      <c r="V62" s="206"/>
      <c r="W62" s="130"/>
      <c r="X62" s="247"/>
      <c r="Y62" s="53"/>
      <c r="Z62" s="53"/>
      <c r="AA62" s="53"/>
      <c r="AB62" s="247"/>
      <c r="AC62" s="53"/>
      <c r="AD62" s="207"/>
      <c r="AE62" s="53"/>
      <c r="AF62" s="206"/>
      <c r="AG62" s="130"/>
      <c r="AH62" s="130"/>
      <c r="AI62" s="130"/>
      <c r="AJ62" s="130"/>
      <c r="AK62" s="130"/>
      <c r="AL62" s="206"/>
      <c r="AM62" s="136"/>
      <c r="AN62" s="136"/>
      <c r="AO62" s="136"/>
      <c r="AP62" s="208"/>
      <c r="AQ62" s="209"/>
      <c r="AS62" s="33"/>
    </row>
    <row r="63" customFormat="false" ht="9.95" hidden="false" customHeight="true" outlineLevel="0" collapsed="false">
      <c r="A63" s="305" t="s">
        <v>103</v>
      </c>
      <c r="B63" s="177"/>
      <c r="C63" s="178"/>
      <c r="D63" s="177"/>
      <c r="E63" s="177"/>
      <c r="F63" s="177"/>
      <c r="G63" s="53"/>
      <c r="H63" s="53"/>
      <c r="I63" s="53"/>
      <c r="J63" s="53"/>
      <c r="K63" s="53"/>
      <c r="L63" s="53"/>
      <c r="M63" s="53"/>
      <c r="N63" s="177"/>
      <c r="O63" s="53"/>
      <c r="P63" s="53"/>
      <c r="Q63" s="53"/>
      <c r="R63" s="53"/>
      <c r="S63" s="53"/>
      <c r="T63" s="53"/>
      <c r="U63" s="54"/>
      <c r="V63" s="206"/>
      <c r="W63" s="130"/>
      <c r="X63" s="53"/>
      <c r="Y63" s="53"/>
      <c r="Z63" s="53"/>
      <c r="AA63" s="53"/>
      <c r="AB63" s="53"/>
      <c r="AC63" s="53"/>
      <c r="AD63" s="207"/>
      <c r="AE63" s="53"/>
      <c r="AF63" s="206"/>
      <c r="AG63" s="130"/>
      <c r="AH63" s="130"/>
      <c r="AI63" s="130"/>
      <c r="AJ63" s="130"/>
      <c r="AK63" s="130"/>
      <c r="AL63" s="206"/>
      <c r="AM63" s="136"/>
      <c r="AN63" s="136"/>
      <c r="AO63" s="136"/>
      <c r="AP63" s="208"/>
      <c r="AQ63" s="209"/>
      <c r="AS63" s="33"/>
    </row>
    <row r="64" customFormat="false" ht="4.5" hidden="false" customHeight="true" outlineLevel="0" collapsed="false">
      <c r="A64" s="205"/>
      <c r="B64" s="177"/>
      <c r="C64" s="178"/>
      <c r="D64" s="177"/>
      <c r="E64" s="177"/>
      <c r="F64" s="177"/>
      <c r="G64" s="53"/>
      <c r="H64" s="53"/>
      <c r="I64" s="53"/>
      <c r="J64" s="53"/>
      <c r="K64" s="53"/>
      <c r="L64" s="53"/>
      <c r="M64" s="53"/>
      <c r="N64" s="177"/>
      <c r="O64" s="53"/>
      <c r="P64" s="53"/>
      <c r="Q64" s="53"/>
      <c r="R64" s="53"/>
      <c r="S64" s="53"/>
      <c r="T64" s="53"/>
      <c r="U64" s="54"/>
      <c r="V64" s="206"/>
      <c r="W64" s="130"/>
      <c r="X64" s="53"/>
      <c r="Y64" s="53"/>
      <c r="Z64" s="53"/>
      <c r="AA64" s="53"/>
      <c r="AB64" s="53"/>
      <c r="AC64" s="53"/>
      <c r="AD64" s="207"/>
      <c r="AE64" s="53"/>
      <c r="AF64" s="206"/>
      <c r="AG64" s="130"/>
      <c r="AH64" s="130"/>
      <c r="AI64" s="130"/>
      <c r="AJ64" s="130"/>
      <c r="AK64" s="130"/>
      <c r="AL64" s="206"/>
      <c r="AM64" s="136"/>
      <c r="AN64" s="136"/>
      <c r="AO64" s="136"/>
      <c r="AP64" s="208"/>
      <c r="AQ64" s="209"/>
      <c r="AS64" s="33"/>
    </row>
    <row r="65" customFormat="false" ht="9.95" hidden="false" customHeight="true" outlineLevel="0" collapsed="false">
      <c r="A65" s="305" t="s">
        <v>104</v>
      </c>
      <c r="B65" s="177"/>
      <c r="C65" s="178"/>
      <c r="D65" s="177"/>
      <c r="E65" s="177"/>
      <c r="F65" s="177"/>
      <c r="G65" s="53"/>
      <c r="H65" s="53"/>
      <c r="I65" s="53"/>
      <c r="J65" s="53"/>
      <c r="K65" s="53"/>
      <c r="L65" s="53"/>
      <c r="M65" s="53"/>
      <c r="N65" s="177"/>
      <c r="O65" s="53"/>
      <c r="P65" s="53"/>
      <c r="Q65" s="53"/>
      <c r="R65" s="53"/>
      <c r="S65" s="53"/>
      <c r="T65" s="53"/>
      <c r="U65" s="54"/>
      <c r="V65" s="206"/>
      <c r="W65" s="130"/>
      <c r="X65" s="53"/>
      <c r="Y65" s="53"/>
      <c r="Z65" s="53"/>
      <c r="AA65" s="53"/>
      <c r="AB65" s="53"/>
      <c r="AC65" s="53"/>
      <c r="AD65" s="207"/>
      <c r="AE65" s="53"/>
      <c r="AF65" s="206"/>
      <c r="AG65" s="130"/>
      <c r="AH65" s="130"/>
      <c r="AI65" s="130"/>
      <c r="AJ65" s="130"/>
      <c r="AK65" s="130"/>
      <c r="AL65" s="206"/>
      <c r="AM65" s="136"/>
      <c r="AN65" s="136"/>
      <c r="AO65" s="136"/>
      <c r="AP65" s="208"/>
      <c r="AQ65" s="209"/>
      <c r="AS65" s="33"/>
    </row>
    <row r="66" customFormat="false" ht="9.95" hidden="false" customHeight="true" outlineLevel="0" collapsed="false">
      <c r="A66" s="305" t="s">
        <v>105</v>
      </c>
      <c r="B66" s="177"/>
      <c r="C66" s="178"/>
      <c r="D66" s="177"/>
      <c r="E66" s="177"/>
      <c r="F66" s="177"/>
      <c r="G66" s="53"/>
      <c r="H66" s="53"/>
      <c r="I66" s="53"/>
      <c r="J66" s="53"/>
      <c r="K66" s="53"/>
      <c r="L66" s="53"/>
      <c r="M66" s="53"/>
      <c r="N66" s="177"/>
      <c r="O66" s="53"/>
      <c r="P66" s="53"/>
      <c r="Q66" s="53"/>
      <c r="R66" s="53"/>
      <c r="S66" s="53"/>
      <c r="T66" s="53"/>
      <c r="U66" s="54"/>
      <c r="V66" s="206"/>
      <c r="W66" s="130"/>
      <c r="X66" s="53"/>
      <c r="Y66" s="53"/>
      <c r="Z66" s="53"/>
      <c r="AA66" s="53"/>
      <c r="AB66" s="53"/>
      <c r="AC66" s="53"/>
      <c r="AD66" s="207"/>
      <c r="AE66" s="53"/>
      <c r="AF66" s="206"/>
      <c r="AG66" s="130"/>
      <c r="AH66" s="130"/>
      <c r="AI66" s="130"/>
      <c r="AJ66" s="130"/>
      <c r="AK66" s="130"/>
      <c r="AL66" s="206"/>
      <c r="AM66" s="136"/>
      <c r="AN66" s="136"/>
      <c r="AO66" s="136"/>
      <c r="AP66" s="208"/>
      <c r="AQ66" s="209"/>
      <c r="AS66" s="33"/>
    </row>
    <row r="67" customFormat="false" ht="9.95" hidden="false" customHeight="true" outlineLevel="0" collapsed="false">
      <c r="A67" s="305" t="s">
        <v>106</v>
      </c>
      <c r="B67" s="177"/>
      <c r="C67" s="178"/>
      <c r="D67" s="177"/>
      <c r="E67" s="177"/>
      <c r="F67" s="177"/>
      <c r="G67" s="53"/>
      <c r="H67" s="53"/>
      <c r="I67" s="53"/>
      <c r="J67" s="53"/>
      <c r="K67" s="53"/>
      <c r="L67" s="53"/>
      <c r="M67" s="53"/>
      <c r="N67" s="177"/>
      <c r="O67" s="53"/>
      <c r="P67" s="53"/>
      <c r="Q67" s="53"/>
      <c r="R67" s="53"/>
      <c r="S67" s="53"/>
      <c r="T67" s="53"/>
      <c r="U67" s="54"/>
      <c r="V67" s="206"/>
      <c r="W67" s="130"/>
      <c r="X67" s="53"/>
      <c r="Y67" s="53"/>
      <c r="Z67" s="53"/>
      <c r="AA67" s="53"/>
      <c r="AB67" s="53"/>
      <c r="AC67" s="53"/>
      <c r="AD67" s="207"/>
      <c r="AE67" s="53"/>
      <c r="AF67" s="206"/>
      <c r="AG67" s="130"/>
      <c r="AH67" s="130"/>
      <c r="AI67" s="130"/>
      <c r="AJ67" s="130"/>
      <c r="AK67" s="130"/>
      <c r="AL67" s="206"/>
      <c r="AM67" s="136"/>
      <c r="AN67" s="136"/>
      <c r="AO67" s="136"/>
      <c r="AP67" s="208"/>
      <c r="AQ67" s="209"/>
      <c r="AS67" s="33"/>
    </row>
    <row r="68" customFormat="false" ht="15" hidden="false" customHeight="false" outlineLevel="0" collapsed="false">
      <c r="A68" s="205"/>
      <c r="B68" s="177"/>
      <c r="C68" s="178"/>
      <c r="D68" s="177"/>
      <c r="E68" s="177"/>
      <c r="F68" s="177"/>
      <c r="G68" s="53"/>
      <c r="H68" s="53"/>
      <c r="I68" s="53"/>
      <c r="J68" s="53"/>
      <c r="K68" s="53"/>
      <c r="L68" s="53"/>
      <c r="M68" s="53"/>
      <c r="N68" s="177"/>
      <c r="O68" s="53"/>
      <c r="P68" s="53"/>
      <c r="Q68" s="53"/>
      <c r="R68" s="53"/>
      <c r="S68" s="53"/>
      <c r="T68" s="53"/>
      <c r="U68" s="54"/>
      <c r="V68" s="206"/>
      <c r="W68" s="130"/>
      <c r="X68" s="53"/>
      <c r="Y68" s="53"/>
      <c r="Z68" s="53"/>
      <c r="AA68" s="53"/>
      <c r="AB68" s="53"/>
      <c r="AC68" s="53"/>
      <c r="AD68" s="207"/>
      <c r="AE68" s="53"/>
      <c r="AF68" s="206"/>
      <c r="AG68" s="130"/>
      <c r="AH68" s="130"/>
      <c r="AI68" s="130"/>
      <c r="AJ68" s="130"/>
      <c r="AK68" s="130"/>
      <c r="AL68" s="206"/>
      <c r="AM68" s="136"/>
      <c r="AN68" s="136"/>
      <c r="AO68" s="136"/>
      <c r="AP68" s="208"/>
      <c r="AQ68" s="209"/>
      <c r="AS68" s="33"/>
    </row>
    <row r="69" customFormat="false" ht="15" hidden="false" customHeight="false" outlineLevel="0" collapsed="false">
      <c r="A69" s="205"/>
      <c r="B69" s="177"/>
      <c r="C69" s="178"/>
      <c r="D69" s="177"/>
      <c r="E69" s="177"/>
      <c r="F69" s="177"/>
      <c r="G69" s="53"/>
      <c r="H69" s="53"/>
      <c r="I69" s="53"/>
      <c r="J69" s="53"/>
      <c r="K69" s="53"/>
      <c r="L69" s="53"/>
      <c r="M69" s="53"/>
      <c r="N69" s="177"/>
      <c r="O69" s="53"/>
      <c r="P69" s="53"/>
      <c r="Q69" s="53"/>
      <c r="R69" s="53"/>
      <c r="S69" s="53"/>
      <c r="T69" s="53"/>
      <c r="U69" s="54"/>
      <c r="V69" s="206"/>
      <c r="W69" s="130"/>
      <c r="X69" s="53"/>
      <c r="Y69" s="53"/>
      <c r="Z69" s="53"/>
      <c r="AA69" s="53"/>
      <c r="AB69" s="53"/>
      <c r="AC69" s="53"/>
      <c r="AD69" s="207"/>
      <c r="AE69" s="53"/>
      <c r="AF69" s="206"/>
      <c r="AG69" s="130"/>
      <c r="AH69" s="130"/>
      <c r="AI69" s="130"/>
      <c r="AJ69" s="130"/>
      <c r="AK69" s="130"/>
      <c r="AL69" s="206"/>
      <c r="AM69" s="136"/>
      <c r="AN69" s="136"/>
      <c r="AO69" s="136"/>
      <c r="AP69" s="208"/>
      <c r="AQ69" s="209"/>
      <c r="AS69" s="33"/>
    </row>
    <row r="70" customFormat="false" ht="18" hidden="false" customHeight="true" outlineLevel="0" collapsed="false">
      <c r="A70" s="142"/>
      <c r="B70" s="177"/>
      <c r="C70" s="178"/>
      <c r="D70" s="177"/>
      <c r="E70" s="177"/>
      <c r="F70" s="177"/>
      <c r="G70" s="53"/>
      <c r="H70" s="53"/>
      <c r="I70" s="53"/>
      <c r="J70" s="53"/>
      <c r="K70" s="53"/>
      <c r="L70" s="53"/>
      <c r="M70" s="53"/>
      <c r="N70" s="177"/>
      <c r="O70" s="53"/>
      <c r="P70" s="53"/>
      <c r="Q70" s="53"/>
      <c r="R70" s="53"/>
      <c r="S70" s="53"/>
      <c r="T70" s="53"/>
      <c r="U70" s="54"/>
      <c r="V70" s="206"/>
      <c r="W70" s="130"/>
      <c r="X70" s="53"/>
      <c r="Y70" s="53"/>
      <c r="Z70" s="306"/>
      <c r="AA70" s="53"/>
      <c r="AB70" s="53"/>
      <c r="AC70" s="53"/>
      <c r="AD70" s="207"/>
      <c r="AE70" s="53"/>
      <c r="AF70" s="206"/>
      <c r="AG70" s="130"/>
      <c r="AH70" s="130"/>
      <c r="AI70" s="130"/>
      <c r="AJ70" s="130"/>
      <c r="AK70" s="130"/>
      <c r="AL70" s="206"/>
      <c r="AM70" s="136"/>
      <c r="AN70" s="136"/>
      <c r="AO70" s="136"/>
      <c r="AP70" s="208"/>
      <c r="AQ70" s="209"/>
      <c r="AS70" s="33"/>
    </row>
    <row r="71" customFormat="false" ht="9.75" hidden="false" customHeight="true" outlineLevel="0" collapsed="false">
      <c r="A71" s="48"/>
      <c r="B71" s="177"/>
      <c r="C71" s="178"/>
      <c r="D71" s="177"/>
      <c r="E71" s="177"/>
      <c r="F71" s="177"/>
      <c r="G71" s="53"/>
      <c r="H71" s="53"/>
      <c r="I71" s="53"/>
      <c r="J71" s="53"/>
      <c r="K71" s="53"/>
      <c r="L71" s="53"/>
      <c r="M71" s="53"/>
      <c r="N71" s="177"/>
      <c r="O71" s="53"/>
      <c r="P71" s="53"/>
      <c r="Q71" s="53"/>
      <c r="R71" s="53"/>
      <c r="S71" s="53"/>
      <c r="T71" s="54"/>
      <c r="U71" s="54"/>
      <c r="V71" s="130"/>
      <c r="W71" s="130"/>
      <c r="X71" s="54"/>
      <c r="Y71" s="54"/>
      <c r="Z71" s="53"/>
      <c r="AA71" s="53"/>
      <c r="AB71" s="188"/>
      <c r="AC71" s="54"/>
      <c r="AD71" s="53"/>
      <c r="AE71" s="53"/>
      <c r="AF71" s="206"/>
      <c r="AG71" s="130"/>
      <c r="AH71" s="130"/>
      <c r="AI71" s="130"/>
      <c r="AJ71" s="130"/>
      <c r="AK71" s="130"/>
      <c r="AL71" s="206"/>
      <c r="AM71" s="136"/>
      <c r="AN71" s="136"/>
      <c r="AO71" s="136"/>
      <c r="AP71" s="208"/>
      <c r="AQ71" s="209"/>
      <c r="AS71" s="33"/>
    </row>
    <row r="72" customFormat="false" ht="15.75" hidden="false" customHeight="false" outlineLevel="0" collapsed="false">
      <c r="A72" s="307" t="s">
        <v>79</v>
      </c>
      <c r="B72" s="308"/>
      <c r="C72" s="309"/>
      <c r="D72" s="64"/>
      <c r="E72" s="308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310" t="s">
        <v>107</v>
      </c>
      <c r="T72" s="311"/>
      <c r="U72" s="311"/>
      <c r="V72" s="311"/>
      <c r="W72" s="311"/>
      <c r="X72" s="310" t="s">
        <v>108</v>
      </c>
      <c r="Y72" s="310"/>
      <c r="Z72" s="311"/>
      <c r="AA72" s="311"/>
      <c r="AB72" s="312" t="s">
        <v>109</v>
      </c>
      <c r="AC72" s="313"/>
      <c r="AD72" s="314"/>
      <c r="AE72" s="314"/>
      <c r="AF72" s="314"/>
      <c r="AG72" s="315"/>
      <c r="AH72" s="315"/>
      <c r="AI72" s="315"/>
      <c r="AJ72" s="48"/>
      <c r="AK72" s="315"/>
      <c r="AL72" s="48"/>
      <c r="AM72" s="48"/>
      <c r="AN72" s="48"/>
      <c r="AR72" s="316"/>
    </row>
    <row r="73" customFormat="false" ht="12.75" hidden="false" customHeight="true" outlineLevel="0" collapsed="false">
      <c r="A73" s="317" t="s">
        <v>110</v>
      </c>
      <c r="B73" s="318"/>
      <c r="C73" s="318"/>
      <c r="D73" s="318"/>
      <c r="E73" s="31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319" t="s">
        <v>111</v>
      </c>
      <c r="T73" s="315"/>
      <c r="U73" s="315"/>
      <c r="V73" s="315"/>
      <c r="W73" s="315"/>
      <c r="X73" s="319" t="s">
        <v>111</v>
      </c>
      <c r="Y73" s="319"/>
      <c r="Z73" s="315"/>
      <c r="AA73" s="315"/>
      <c r="AB73" s="320" t="s">
        <v>111</v>
      </c>
      <c r="AC73" s="319"/>
      <c r="AD73" s="314"/>
      <c r="AE73" s="314"/>
      <c r="AF73" s="314"/>
      <c r="AG73" s="315"/>
      <c r="AH73" s="315"/>
      <c r="AI73" s="315"/>
      <c r="AJ73" s="321"/>
      <c r="AK73" s="315"/>
      <c r="AL73" s="321"/>
      <c r="AM73" s="321"/>
      <c r="AN73" s="321"/>
    </row>
    <row r="74" customFormat="false" ht="15.75" hidden="false" customHeight="false" outlineLevel="0" collapsed="false">
      <c r="A74" s="322" t="s">
        <v>112</v>
      </c>
      <c r="B74" s="318"/>
      <c r="C74" s="318"/>
      <c r="D74" s="318"/>
      <c r="E74" s="31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323" t="n">
        <v>2</v>
      </c>
      <c r="T74" s="315"/>
      <c r="U74" s="315"/>
      <c r="V74" s="315"/>
      <c r="W74" s="315"/>
      <c r="X74" s="324" t="n">
        <v>1.4</v>
      </c>
      <c r="Y74" s="325"/>
      <c r="Z74" s="315"/>
      <c r="AA74" s="315"/>
      <c r="AB74" s="326" t="n">
        <v>1.65</v>
      </c>
      <c r="AC74" s="327"/>
      <c r="AD74" s="314"/>
      <c r="AE74" s="314"/>
      <c r="AF74" s="314"/>
      <c r="AG74" s="315"/>
      <c r="AH74" s="315"/>
      <c r="AI74" s="315"/>
      <c r="AJ74" s="321"/>
      <c r="AK74" s="315"/>
      <c r="AL74" s="321"/>
      <c r="AM74" s="321"/>
      <c r="AN74" s="321"/>
    </row>
    <row r="75" customFormat="false" ht="15.75" hidden="false" customHeight="false" outlineLevel="0" collapsed="false">
      <c r="A75" s="322" t="s">
        <v>113</v>
      </c>
      <c r="B75" s="318"/>
      <c r="C75" s="318"/>
      <c r="D75" s="318"/>
      <c r="E75" s="31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323" t="n">
        <v>2</v>
      </c>
      <c r="T75" s="315"/>
      <c r="U75" s="315"/>
      <c r="V75" s="315"/>
      <c r="W75" s="315"/>
      <c r="X75" s="327" t="n">
        <v>1.43</v>
      </c>
      <c r="Y75" s="327"/>
      <c r="Z75" s="315"/>
      <c r="AA75" s="315"/>
      <c r="AB75" s="326" t="n">
        <v>1.65</v>
      </c>
      <c r="AC75" s="327"/>
      <c r="AD75" s="314"/>
      <c r="AE75" s="314"/>
      <c r="AF75" s="314"/>
      <c r="AG75" s="315"/>
      <c r="AH75" s="315"/>
      <c r="AI75" s="315"/>
      <c r="AJ75" s="321"/>
      <c r="AK75" s="315"/>
      <c r="AL75" s="321"/>
      <c r="AM75" s="321"/>
      <c r="AN75" s="321"/>
    </row>
    <row r="76" customFormat="false" ht="15.75" hidden="false" customHeight="false" outlineLevel="0" collapsed="false">
      <c r="A76" s="322" t="s">
        <v>114</v>
      </c>
      <c r="B76" s="318"/>
      <c r="C76" s="318"/>
      <c r="D76" s="318"/>
      <c r="E76" s="31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323" t="n">
        <v>2</v>
      </c>
      <c r="T76" s="315"/>
      <c r="U76" s="315"/>
      <c r="V76" s="315"/>
      <c r="W76" s="315"/>
      <c r="X76" s="327" t="n">
        <v>1.42</v>
      </c>
      <c r="Y76" s="327"/>
      <c r="Z76" s="315"/>
      <c r="AA76" s="315"/>
      <c r="AB76" s="326" t="n">
        <v>1.65</v>
      </c>
      <c r="AC76" s="327"/>
      <c r="AD76" s="314"/>
      <c r="AE76" s="314"/>
      <c r="AF76" s="314"/>
      <c r="AG76" s="315"/>
      <c r="AH76" s="315"/>
      <c r="AI76" s="315"/>
      <c r="AJ76" s="321"/>
      <c r="AK76" s="315"/>
      <c r="AL76" s="321"/>
      <c r="AM76" s="321"/>
      <c r="AN76" s="321"/>
    </row>
    <row r="77" customFormat="false" ht="15.75" hidden="false" customHeight="false" outlineLevel="0" collapsed="false">
      <c r="A77" s="322" t="s">
        <v>115</v>
      </c>
      <c r="B77" s="318"/>
      <c r="C77" s="318"/>
      <c r="D77" s="318"/>
      <c r="E77" s="31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323"/>
      <c r="T77" s="315"/>
      <c r="U77" s="315"/>
      <c r="V77" s="315"/>
      <c r="W77" s="315"/>
      <c r="X77" s="328" t="n">
        <v>1.4</v>
      </c>
      <c r="Y77" s="327"/>
      <c r="Z77" s="315"/>
      <c r="AA77" s="315"/>
      <c r="AB77" s="329" t="n">
        <v>1.65</v>
      </c>
      <c r="AC77" s="327"/>
      <c r="AD77" s="314"/>
      <c r="AE77" s="314"/>
      <c r="AF77" s="314"/>
      <c r="AG77" s="315"/>
      <c r="AH77" s="315"/>
      <c r="AI77" s="315"/>
      <c r="AJ77" s="321"/>
      <c r="AK77" s="315"/>
      <c r="AL77" s="321"/>
      <c r="AM77" s="321"/>
      <c r="AN77" s="321"/>
    </row>
    <row r="78" customFormat="false" ht="15.75" hidden="false" customHeight="false" outlineLevel="0" collapsed="false">
      <c r="A78" s="322" t="s">
        <v>116</v>
      </c>
      <c r="B78" s="318"/>
      <c r="C78" s="318"/>
      <c r="D78" s="318"/>
      <c r="E78" s="31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323"/>
      <c r="T78" s="330"/>
      <c r="U78" s="315"/>
      <c r="V78" s="315"/>
      <c r="W78" s="315"/>
      <c r="X78" s="327" t="n">
        <v>1.4</v>
      </c>
      <c r="Y78" s="327"/>
      <c r="Z78" s="330"/>
      <c r="AA78" s="330"/>
      <c r="AB78" s="329" t="n">
        <v>1.65</v>
      </c>
      <c r="AC78" s="327"/>
      <c r="AD78" s="331"/>
      <c r="AE78" s="331"/>
      <c r="AF78" s="314"/>
      <c r="AG78" s="315"/>
      <c r="AH78" s="315"/>
      <c r="AI78" s="315"/>
      <c r="AJ78" s="321"/>
      <c r="AK78" s="315"/>
      <c r="AL78" s="321"/>
      <c r="AM78" s="321"/>
      <c r="AN78" s="321"/>
    </row>
    <row r="79" customFormat="false" ht="15.75" hidden="false" customHeight="false" outlineLevel="0" collapsed="false">
      <c r="A79" s="322" t="s">
        <v>117</v>
      </c>
      <c r="B79" s="318"/>
      <c r="C79" s="318"/>
      <c r="D79" s="318"/>
      <c r="E79" s="31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323" t="n">
        <v>2</v>
      </c>
      <c r="T79" s="330"/>
      <c r="U79" s="315"/>
      <c r="V79" s="315"/>
      <c r="W79" s="315"/>
      <c r="X79" s="327" t="n">
        <v>1.5</v>
      </c>
      <c r="Y79" s="327"/>
      <c r="Z79" s="330"/>
      <c r="AA79" s="330"/>
      <c r="AB79" s="329" t="n">
        <v>1.75</v>
      </c>
      <c r="AC79" s="327"/>
      <c r="AD79" s="331"/>
      <c r="AE79" s="331"/>
      <c r="AF79" s="314"/>
      <c r="AG79" s="315"/>
      <c r="AH79" s="315"/>
      <c r="AI79" s="315"/>
      <c r="AJ79" s="321"/>
      <c r="AK79" s="315"/>
      <c r="AL79" s="321"/>
      <c r="AM79" s="321"/>
      <c r="AN79" s="321"/>
    </row>
    <row r="80" customFormat="false" ht="15.75" hidden="false" customHeight="false" outlineLevel="0" collapsed="false">
      <c r="A80" s="332" t="s">
        <v>118</v>
      </c>
      <c r="B80" s="318"/>
      <c r="C80" s="318"/>
      <c r="D80" s="318"/>
      <c r="E80" s="31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323" t="n">
        <v>2</v>
      </c>
      <c r="T80" s="333"/>
      <c r="U80" s="334"/>
      <c r="V80" s="334"/>
      <c r="W80" s="334"/>
      <c r="X80" s="327" t="n">
        <v>1.4</v>
      </c>
      <c r="Y80" s="327"/>
      <c r="Z80" s="333"/>
      <c r="AA80" s="333"/>
      <c r="AB80" s="329" t="n">
        <v>1.65</v>
      </c>
      <c r="AC80" s="327"/>
      <c r="AD80" s="335"/>
      <c r="AE80" s="335"/>
      <c r="AF80" s="336"/>
      <c r="AG80" s="334"/>
      <c r="AH80" s="334"/>
      <c r="AI80" s="337"/>
      <c r="AJ80" s="338"/>
      <c r="AK80" s="337"/>
      <c r="AL80" s="338"/>
      <c r="AM80" s="338"/>
      <c r="AN80" s="338"/>
      <c r="AO80" s="339"/>
      <c r="AP80" s="339"/>
      <c r="AQ80" s="340"/>
      <c r="AR80" s="341"/>
      <c r="AS80" s="339"/>
      <c r="AT80" s="339"/>
      <c r="AU80" s="339"/>
      <c r="AV80" s="339"/>
      <c r="AW80" s="339"/>
      <c r="AX80" s="339"/>
      <c r="AY80" s="339"/>
      <c r="AZ80" s="339"/>
      <c r="BA80" s="339"/>
      <c r="BB80" s="339"/>
      <c r="BC80" s="339"/>
      <c r="BD80" s="339"/>
      <c r="BE80" s="339"/>
      <c r="BF80" s="339"/>
      <c r="BG80" s="339"/>
      <c r="BH80" s="339"/>
      <c r="BI80" s="339"/>
      <c r="BJ80" s="339"/>
      <c r="BK80" s="339"/>
      <c r="BL80" s="339"/>
      <c r="BM80" s="339"/>
      <c r="BN80" s="339"/>
      <c r="BO80" s="339"/>
      <c r="BP80" s="339"/>
      <c r="BQ80" s="339"/>
      <c r="BR80" s="339"/>
      <c r="BS80" s="339"/>
      <c r="BT80" s="339"/>
      <c r="BU80" s="339"/>
      <c r="BV80" s="339"/>
      <c r="BW80" s="339"/>
      <c r="BX80" s="339"/>
      <c r="BY80" s="339"/>
      <c r="BZ80" s="339"/>
      <c r="CA80" s="339"/>
      <c r="CB80" s="339"/>
      <c r="CC80" s="339"/>
      <c r="CD80" s="339"/>
      <c r="CE80" s="339"/>
      <c r="CF80" s="339"/>
      <c r="CG80" s="339"/>
      <c r="CH80" s="339"/>
      <c r="CI80" s="339"/>
      <c r="CJ80" s="339"/>
      <c r="CK80" s="339"/>
      <c r="CL80" s="339"/>
      <c r="CM80" s="339"/>
      <c r="CN80" s="339"/>
      <c r="CO80" s="339"/>
      <c r="CP80" s="339"/>
      <c r="CQ80" s="339"/>
      <c r="CR80" s="339"/>
      <c r="CS80" s="339"/>
      <c r="CT80" s="339"/>
      <c r="CU80" s="339"/>
      <c r="CV80" s="339"/>
      <c r="CW80" s="339"/>
      <c r="CX80" s="339"/>
      <c r="CY80" s="339"/>
      <c r="CZ80" s="339"/>
      <c r="DA80" s="339"/>
      <c r="DB80" s="339"/>
      <c r="DC80" s="339"/>
      <c r="DD80" s="339"/>
      <c r="DE80" s="339"/>
      <c r="DF80" s="339"/>
      <c r="DG80" s="339"/>
      <c r="DH80" s="339"/>
      <c r="DI80" s="339"/>
      <c r="DJ80" s="339"/>
      <c r="DK80" s="339"/>
      <c r="DL80" s="339"/>
      <c r="DM80" s="339"/>
      <c r="DN80" s="339"/>
      <c r="DO80" s="339"/>
      <c r="DP80" s="339"/>
      <c r="DQ80" s="339"/>
      <c r="DR80" s="339"/>
      <c r="DS80" s="339"/>
      <c r="DT80" s="339"/>
      <c r="DU80" s="339"/>
      <c r="DV80" s="339"/>
      <c r="DW80" s="339"/>
      <c r="DX80" s="339"/>
      <c r="DY80" s="339"/>
      <c r="DZ80" s="339"/>
      <c r="EA80" s="339"/>
      <c r="EB80" s="339"/>
      <c r="EC80" s="339"/>
      <c r="ED80" s="339"/>
      <c r="EE80" s="339"/>
      <c r="EF80" s="339"/>
      <c r="EG80" s="339"/>
      <c r="EH80" s="339"/>
      <c r="EI80" s="339"/>
      <c r="EJ80" s="339"/>
      <c r="EK80" s="339"/>
      <c r="EL80" s="339"/>
      <c r="EM80" s="339"/>
      <c r="EN80" s="339"/>
      <c r="EO80" s="339"/>
      <c r="EP80" s="339"/>
      <c r="EQ80" s="339"/>
      <c r="ER80" s="339"/>
      <c r="ES80" s="339"/>
      <c r="ET80" s="339"/>
      <c r="EU80" s="339"/>
      <c r="EV80" s="339"/>
      <c r="EW80" s="339"/>
      <c r="EX80" s="339"/>
      <c r="EY80" s="339"/>
      <c r="EZ80" s="339"/>
      <c r="FA80" s="339"/>
      <c r="FB80" s="339"/>
      <c r="FC80" s="339"/>
      <c r="FD80" s="339"/>
      <c r="FE80" s="339"/>
      <c r="FF80" s="339"/>
      <c r="FG80" s="339"/>
      <c r="FH80" s="339"/>
      <c r="FI80" s="339"/>
      <c r="FJ80" s="339"/>
      <c r="FK80" s="339"/>
      <c r="FL80" s="339"/>
      <c r="FM80" s="339"/>
      <c r="FN80" s="339"/>
      <c r="FO80" s="339"/>
      <c r="FP80" s="339"/>
      <c r="FQ80" s="339"/>
      <c r="FR80" s="339"/>
      <c r="FS80" s="339"/>
      <c r="FT80" s="339"/>
      <c r="FU80" s="339"/>
      <c r="FV80" s="339"/>
      <c r="FW80" s="339"/>
      <c r="FX80" s="339"/>
      <c r="FY80" s="339"/>
      <c r="FZ80" s="339"/>
      <c r="GA80" s="339"/>
      <c r="GB80" s="339"/>
      <c r="GC80" s="339"/>
      <c r="GD80" s="339"/>
      <c r="GE80" s="339"/>
      <c r="GF80" s="339"/>
      <c r="GG80" s="339"/>
      <c r="GH80" s="339"/>
      <c r="GI80" s="339"/>
      <c r="GJ80" s="339"/>
      <c r="GK80" s="339"/>
      <c r="GL80" s="339"/>
      <c r="GM80" s="339"/>
      <c r="GN80" s="339"/>
      <c r="GO80" s="339"/>
      <c r="GP80" s="339"/>
      <c r="GQ80" s="339"/>
      <c r="GR80" s="339"/>
      <c r="GS80" s="339"/>
      <c r="GT80" s="339"/>
      <c r="GU80" s="339"/>
      <c r="GV80" s="339"/>
      <c r="GW80" s="339"/>
      <c r="GX80" s="339"/>
      <c r="GY80" s="339"/>
      <c r="GZ80" s="339"/>
      <c r="HA80" s="339"/>
      <c r="HB80" s="339"/>
      <c r="HC80" s="339"/>
      <c r="HD80" s="339"/>
      <c r="HE80" s="339"/>
      <c r="HF80" s="339"/>
      <c r="HG80" s="339"/>
      <c r="HH80" s="339"/>
      <c r="HI80" s="339"/>
      <c r="HJ80" s="339"/>
      <c r="HK80" s="339"/>
      <c r="HL80" s="339"/>
      <c r="HM80" s="339"/>
      <c r="HN80" s="339"/>
      <c r="HO80" s="339"/>
      <c r="HP80" s="339"/>
      <c r="HQ80" s="339"/>
      <c r="HR80" s="339"/>
      <c r="HS80" s="339"/>
      <c r="HT80" s="339"/>
      <c r="HU80" s="339"/>
      <c r="HV80" s="339"/>
      <c r="HW80" s="339"/>
      <c r="HX80" s="339"/>
      <c r="HY80" s="339"/>
      <c r="HZ80" s="339"/>
      <c r="IA80" s="339"/>
      <c r="IB80" s="339"/>
      <c r="IC80" s="339"/>
      <c r="ID80" s="339"/>
      <c r="IE80" s="339"/>
      <c r="IF80" s="339"/>
      <c r="IG80" s="339"/>
      <c r="IH80" s="339"/>
      <c r="II80" s="339"/>
      <c r="IJ80" s="339"/>
      <c r="IK80" s="339"/>
      <c r="IL80" s="339"/>
      <c r="IM80" s="339"/>
      <c r="IN80" s="339"/>
      <c r="IO80" s="339"/>
      <c r="IP80" s="339"/>
      <c r="IQ80" s="339"/>
      <c r="IR80" s="339"/>
      <c r="IS80" s="339"/>
      <c r="IT80" s="339"/>
      <c r="IU80" s="339"/>
      <c r="IV80" s="339"/>
      <c r="IW80" s="339"/>
    </row>
    <row r="81" customFormat="false" ht="15.75" hidden="false" customHeight="false" outlineLevel="0" collapsed="false">
      <c r="A81" s="332" t="s">
        <v>119</v>
      </c>
      <c r="B81" s="318"/>
      <c r="C81" s="318"/>
      <c r="D81" s="318"/>
      <c r="E81" s="31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323"/>
      <c r="T81" s="333"/>
      <c r="U81" s="334"/>
      <c r="V81" s="334"/>
      <c r="W81" s="334"/>
      <c r="X81" s="327" t="n">
        <v>1.43</v>
      </c>
      <c r="Y81" s="327"/>
      <c r="Z81" s="333"/>
      <c r="AA81" s="333"/>
      <c r="AB81" s="329" t="n">
        <v>1.53</v>
      </c>
      <c r="AC81" s="327"/>
      <c r="AD81" s="335"/>
      <c r="AE81" s="335"/>
      <c r="AF81" s="336"/>
      <c r="AG81" s="334"/>
      <c r="AH81" s="334"/>
      <c r="AI81" s="337"/>
      <c r="AJ81" s="338"/>
      <c r="AK81" s="337"/>
      <c r="AL81" s="338"/>
      <c r="AM81" s="338"/>
      <c r="AN81" s="338"/>
      <c r="AO81" s="339"/>
      <c r="AP81" s="339"/>
      <c r="AQ81" s="340"/>
      <c r="AR81" s="341"/>
      <c r="AS81" s="339"/>
      <c r="AT81" s="339"/>
      <c r="AU81" s="339"/>
      <c r="AV81" s="339"/>
      <c r="AW81" s="339"/>
      <c r="AX81" s="339"/>
      <c r="AY81" s="339"/>
      <c r="AZ81" s="339"/>
      <c r="BA81" s="339"/>
      <c r="BB81" s="339"/>
      <c r="BC81" s="339"/>
      <c r="BD81" s="339"/>
      <c r="BE81" s="339"/>
      <c r="BF81" s="339"/>
      <c r="BG81" s="339"/>
      <c r="BH81" s="339"/>
      <c r="BI81" s="339"/>
      <c r="BJ81" s="339"/>
      <c r="BK81" s="339"/>
      <c r="BL81" s="339"/>
      <c r="BM81" s="339"/>
      <c r="BN81" s="339"/>
      <c r="BO81" s="339"/>
      <c r="BP81" s="339"/>
      <c r="BQ81" s="339"/>
      <c r="BR81" s="339"/>
      <c r="BS81" s="339"/>
      <c r="BT81" s="339"/>
      <c r="BU81" s="339"/>
      <c r="BV81" s="339"/>
      <c r="BW81" s="339"/>
      <c r="BX81" s="339"/>
      <c r="BY81" s="339"/>
      <c r="BZ81" s="339"/>
      <c r="CA81" s="339"/>
      <c r="CB81" s="339"/>
      <c r="CC81" s="339"/>
      <c r="CD81" s="339"/>
      <c r="CE81" s="339"/>
      <c r="CF81" s="339"/>
      <c r="CG81" s="339"/>
      <c r="CH81" s="339"/>
      <c r="CI81" s="339"/>
      <c r="CJ81" s="339"/>
      <c r="CK81" s="339"/>
      <c r="CL81" s="339"/>
      <c r="CM81" s="339"/>
      <c r="CN81" s="339"/>
      <c r="CO81" s="339"/>
      <c r="CP81" s="339"/>
      <c r="CQ81" s="339"/>
      <c r="CR81" s="339"/>
      <c r="CS81" s="339"/>
      <c r="CT81" s="339"/>
      <c r="CU81" s="339"/>
      <c r="CV81" s="339"/>
      <c r="CW81" s="339"/>
      <c r="CX81" s="339"/>
      <c r="CY81" s="339"/>
      <c r="CZ81" s="339"/>
      <c r="DA81" s="339"/>
      <c r="DB81" s="339"/>
      <c r="DC81" s="339"/>
      <c r="DD81" s="339"/>
      <c r="DE81" s="339"/>
      <c r="DF81" s="339"/>
      <c r="DG81" s="339"/>
      <c r="DH81" s="339"/>
      <c r="DI81" s="339"/>
      <c r="DJ81" s="339"/>
      <c r="DK81" s="339"/>
      <c r="DL81" s="339"/>
      <c r="DM81" s="339"/>
      <c r="DN81" s="339"/>
      <c r="DO81" s="339"/>
      <c r="DP81" s="339"/>
      <c r="DQ81" s="339"/>
      <c r="DR81" s="339"/>
      <c r="DS81" s="339"/>
      <c r="DT81" s="339"/>
      <c r="DU81" s="339"/>
      <c r="DV81" s="339"/>
      <c r="DW81" s="339"/>
      <c r="DX81" s="339"/>
      <c r="DY81" s="339"/>
      <c r="DZ81" s="339"/>
      <c r="EA81" s="339"/>
      <c r="EB81" s="339"/>
      <c r="EC81" s="339"/>
      <c r="ED81" s="339"/>
      <c r="EE81" s="339"/>
      <c r="EF81" s="339"/>
      <c r="EG81" s="339"/>
      <c r="EH81" s="339"/>
      <c r="EI81" s="339"/>
      <c r="EJ81" s="339"/>
      <c r="EK81" s="339"/>
      <c r="EL81" s="339"/>
      <c r="EM81" s="339"/>
      <c r="EN81" s="339"/>
      <c r="EO81" s="339"/>
      <c r="EP81" s="339"/>
      <c r="EQ81" s="339"/>
      <c r="ER81" s="339"/>
      <c r="ES81" s="339"/>
      <c r="ET81" s="339"/>
      <c r="EU81" s="339"/>
      <c r="EV81" s="339"/>
      <c r="EW81" s="339"/>
      <c r="EX81" s="339"/>
      <c r="EY81" s="339"/>
      <c r="EZ81" s="339"/>
      <c r="FA81" s="339"/>
      <c r="FB81" s="339"/>
      <c r="FC81" s="339"/>
      <c r="FD81" s="339"/>
      <c r="FE81" s="339"/>
      <c r="FF81" s="339"/>
      <c r="FG81" s="339"/>
      <c r="FH81" s="339"/>
      <c r="FI81" s="339"/>
      <c r="FJ81" s="339"/>
      <c r="FK81" s="339"/>
      <c r="FL81" s="339"/>
      <c r="FM81" s="339"/>
      <c r="FN81" s="339"/>
      <c r="FO81" s="339"/>
      <c r="FP81" s="339"/>
      <c r="FQ81" s="339"/>
      <c r="FR81" s="339"/>
      <c r="FS81" s="339"/>
      <c r="FT81" s="339"/>
      <c r="FU81" s="339"/>
      <c r="FV81" s="339"/>
      <c r="FW81" s="339"/>
      <c r="FX81" s="339"/>
      <c r="FY81" s="339"/>
      <c r="FZ81" s="339"/>
      <c r="GA81" s="339"/>
      <c r="GB81" s="339"/>
      <c r="GC81" s="339"/>
      <c r="GD81" s="339"/>
      <c r="GE81" s="339"/>
      <c r="GF81" s="339"/>
      <c r="GG81" s="339"/>
      <c r="GH81" s="339"/>
      <c r="GI81" s="339"/>
      <c r="GJ81" s="339"/>
      <c r="GK81" s="339"/>
      <c r="GL81" s="339"/>
      <c r="GM81" s="339"/>
      <c r="GN81" s="339"/>
      <c r="GO81" s="339"/>
      <c r="GP81" s="339"/>
      <c r="GQ81" s="339"/>
      <c r="GR81" s="339"/>
      <c r="GS81" s="339"/>
      <c r="GT81" s="339"/>
      <c r="GU81" s="339"/>
      <c r="GV81" s="339"/>
      <c r="GW81" s="339"/>
      <c r="GX81" s="339"/>
      <c r="GY81" s="339"/>
      <c r="GZ81" s="339"/>
      <c r="HA81" s="339"/>
      <c r="HB81" s="339"/>
      <c r="HC81" s="339"/>
      <c r="HD81" s="339"/>
      <c r="HE81" s="339"/>
      <c r="HF81" s="339"/>
      <c r="HG81" s="339"/>
      <c r="HH81" s="339"/>
      <c r="HI81" s="339"/>
      <c r="HJ81" s="339"/>
      <c r="HK81" s="339"/>
      <c r="HL81" s="339"/>
      <c r="HM81" s="339"/>
      <c r="HN81" s="339"/>
      <c r="HO81" s="339"/>
      <c r="HP81" s="339"/>
      <c r="HQ81" s="339"/>
      <c r="HR81" s="339"/>
      <c r="HS81" s="339"/>
      <c r="HT81" s="339"/>
      <c r="HU81" s="339"/>
      <c r="HV81" s="339"/>
      <c r="HW81" s="339"/>
      <c r="HX81" s="339"/>
      <c r="HY81" s="339"/>
      <c r="HZ81" s="339"/>
      <c r="IA81" s="339"/>
      <c r="IB81" s="339"/>
      <c r="IC81" s="339"/>
      <c r="ID81" s="339"/>
      <c r="IE81" s="339"/>
      <c r="IF81" s="339"/>
      <c r="IG81" s="339"/>
      <c r="IH81" s="339"/>
      <c r="II81" s="339"/>
      <c r="IJ81" s="339"/>
      <c r="IK81" s="339"/>
      <c r="IL81" s="339"/>
      <c r="IM81" s="339"/>
      <c r="IN81" s="339"/>
      <c r="IO81" s="339"/>
      <c r="IP81" s="339"/>
      <c r="IQ81" s="339"/>
      <c r="IR81" s="339"/>
      <c r="IS81" s="339"/>
      <c r="IT81" s="339"/>
      <c r="IU81" s="339"/>
      <c r="IV81" s="339"/>
      <c r="IW81" s="339"/>
    </row>
    <row r="82" customFormat="false" ht="15.75" hidden="false" customHeight="false" outlineLevel="0" collapsed="false">
      <c r="A82" s="332" t="s">
        <v>120</v>
      </c>
      <c r="B82" s="318"/>
      <c r="C82" s="318"/>
      <c r="D82" s="318"/>
      <c r="E82" s="31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323"/>
      <c r="T82" s="333"/>
      <c r="U82" s="334"/>
      <c r="V82" s="334"/>
      <c r="W82" s="334"/>
      <c r="X82" s="327" t="n">
        <v>1.41</v>
      </c>
      <c r="Y82" s="327"/>
      <c r="Z82" s="333"/>
      <c r="AA82" s="333"/>
      <c r="AB82" s="326" t="n">
        <v>1.69</v>
      </c>
      <c r="AC82" s="327"/>
      <c r="AD82" s="335"/>
      <c r="AE82" s="335"/>
      <c r="AF82" s="336"/>
      <c r="AG82" s="334"/>
      <c r="AH82" s="334"/>
      <c r="AI82" s="337"/>
      <c r="AJ82" s="338"/>
      <c r="AK82" s="337"/>
      <c r="AL82" s="338"/>
      <c r="AM82" s="338"/>
      <c r="AN82" s="338"/>
      <c r="AO82" s="339"/>
      <c r="AP82" s="339"/>
      <c r="AQ82" s="340"/>
      <c r="AR82" s="341"/>
      <c r="AS82" s="339"/>
      <c r="AT82" s="339"/>
      <c r="AU82" s="339"/>
      <c r="AV82" s="339"/>
      <c r="AW82" s="339"/>
      <c r="AX82" s="339"/>
      <c r="AY82" s="339"/>
      <c r="AZ82" s="339"/>
      <c r="BA82" s="339"/>
      <c r="BB82" s="339"/>
      <c r="BC82" s="339"/>
      <c r="BD82" s="339"/>
      <c r="BE82" s="339"/>
      <c r="BF82" s="339"/>
      <c r="BG82" s="339"/>
      <c r="BH82" s="339"/>
      <c r="BI82" s="339"/>
      <c r="BJ82" s="339"/>
      <c r="BK82" s="339"/>
      <c r="BL82" s="339"/>
      <c r="BM82" s="339"/>
      <c r="BN82" s="339"/>
      <c r="BO82" s="339"/>
      <c r="BP82" s="339"/>
      <c r="BQ82" s="339"/>
      <c r="BR82" s="339"/>
      <c r="BS82" s="339"/>
      <c r="BT82" s="339"/>
      <c r="BU82" s="339"/>
      <c r="BV82" s="339"/>
      <c r="BW82" s="339"/>
      <c r="BX82" s="339"/>
      <c r="BY82" s="339"/>
      <c r="BZ82" s="339"/>
      <c r="CA82" s="339"/>
      <c r="CB82" s="339"/>
      <c r="CC82" s="339"/>
      <c r="CD82" s="339"/>
      <c r="CE82" s="339"/>
      <c r="CF82" s="339"/>
      <c r="CG82" s="339"/>
      <c r="CH82" s="339"/>
      <c r="CI82" s="339"/>
      <c r="CJ82" s="339"/>
      <c r="CK82" s="339"/>
      <c r="CL82" s="339"/>
      <c r="CM82" s="339"/>
      <c r="CN82" s="339"/>
      <c r="CO82" s="339"/>
      <c r="CP82" s="339"/>
      <c r="CQ82" s="339"/>
      <c r="CR82" s="339"/>
      <c r="CS82" s="339"/>
      <c r="CT82" s="339"/>
      <c r="CU82" s="339"/>
      <c r="CV82" s="339"/>
      <c r="CW82" s="339"/>
      <c r="CX82" s="339"/>
      <c r="CY82" s="339"/>
      <c r="CZ82" s="339"/>
      <c r="DA82" s="339"/>
      <c r="DB82" s="339"/>
      <c r="DC82" s="339"/>
      <c r="DD82" s="339"/>
      <c r="DE82" s="339"/>
      <c r="DF82" s="339"/>
      <c r="DG82" s="339"/>
      <c r="DH82" s="339"/>
      <c r="DI82" s="339"/>
      <c r="DJ82" s="339"/>
      <c r="DK82" s="339"/>
      <c r="DL82" s="339"/>
      <c r="DM82" s="339"/>
      <c r="DN82" s="339"/>
      <c r="DO82" s="339"/>
      <c r="DP82" s="339"/>
      <c r="DQ82" s="339"/>
      <c r="DR82" s="339"/>
      <c r="DS82" s="339"/>
      <c r="DT82" s="339"/>
      <c r="DU82" s="339"/>
      <c r="DV82" s="339"/>
      <c r="DW82" s="339"/>
      <c r="DX82" s="339"/>
      <c r="DY82" s="339"/>
      <c r="DZ82" s="339"/>
      <c r="EA82" s="339"/>
      <c r="EB82" s="339"/>
      <c r="EC82" s="339"/>
      <c r="ED82" s="339"/>
      <c r="EE82" s="339"/>
      <c r="EF82" s="339"/>
      <c r="EG82" s="339"/>
      <c r="EH82" s="339"/>
      <c r="EI82" s="339"/>
      <c r="EJ82" s="339"/>
      <c r="EK82" s="339"/>
      <c r="EL82" s="339"/>
      <c r="EM82" s="339"/>
      <c r="EN82" s="339"/>
      <c r="EO82" s="339"/>
      <c r="EP82" s="339"/>
      <c r="EQ82" s="339"/>
      <c r="ER82" s="339"/>
      <c r="ES82" s="339"/>
      <c r="ET82" s="339"/>
      <c r="EU82" s="339"/>
      <c r="EV82" s="339"/>
      <c r="EW82" s="339"/>
      <c r="EX82" s="339"/>
      <c r="EY82" s="339"/>
      <c r="EZ82" s="339"/>
      <c r="FA82" s="339"/>
      <c r="FB82" s="339"/>
      <c r="FC82" s="339"/>
      <c r="FD82" s="339"/>
      <c r="FE82" s="339"/>
      <c r="FF82" s="339"/>
      <c r="FG82" s="339"/>
      <c r="FH82" s="339"/>
      <c r="FI82" s="339"/>
      <c r="FJ82" s="339"/>
      <c r="FK82" s="339"/>
      <c r="FL82" s="339"/>
      <c r="FM82" s="339"/>
      <c r="FN82" s="339"/>
      <c r="FO82" s="339"/>
      <c r="FP82" s="339"/>
      <c r="FQ82" s="339"/>
      <c r="FR82" s="339"/>
      <c r="FS82" s="339"/>
      <c r="FT82" s="339"/>
      <c r="FU82" s="339"/>
      <c r="FV82" s="339"/>
      <c r="FW82" s="339"/>
      <c r="FX82" s="339"/>
      <c r="FY82" s="339"/>
      <c r="FZ82" s="339"/>
      <c r="GA82" s="339"/>
      <c r="GB82" s="339"/>
      <c r="GC82" s="339"/>
      <c r="GD82" s="339"/>
      <c r="GE82" s="339"/>
      <c r="GF82" s="339"/>
      <c r="GG82" s="339"/>
      <c r="GH82" s="339"/>
      <c r="GI82" s="339"/>
      <c r="GJ82" s="339"/>
      <c r="GK82" s="339"/>
      <c r="GL82" s="339"/>
      <c r="GM82" s="339"/>
      <c r="GN82" s="339"/>
      <c r="GO82" s="339"/>
      <c r="GP82" s="339"/>
      <c r="GQ82" s="339"/>
      <c r="GR82" s="339"/>
      <c r="GS82" s="339"/>
      <c r="GT82" s="339"/>
      <c r="GU82" s="339"/>
      <c r="GV82" s="339"/>
      <c r="GW82" s="339"/>
      <c r="GX82" s="339"/>
      <c r="GY82" s="339"/>
      <c r="GZ82" s="339"/>
      <c r="HA82" s="339"/>
      <c r="HB82" s="339"/>
      <c r="HC82" s="339"/>
      <c r="HD82" s="339"/>
      <c r="HE82" s="339"/>
      <c r="HF82" s="339"/>
      <c r="HG82" s="339"/>
      <c r="HH82" s="339"/>
      <c r="HI82" s="339"/>
      <c r="HJ82" s="339"/>
      <c r="HK82" s="339"/>
      <c r="HL82" s="339"/>
      <c r="HM82" s="339"/>
      <c r="HN82" s="339"/>
      <c r="HO82" s="339"/>
      <c r="HP82" s="339"/>
      <c r="HQ82" s="339"/>
      <c r="HR82" s="339"/>
      <c r="HS82" s="339"/>
      <c r="HT82" s="339"/>
      <c r="HU82" s="339"/>
      <c r="HV82" s="339"/>
      <c r="HW82" s="339"/>
      <c r="HX82" s="339"/>
      <c r="HY82" s="339"/>
      <c r="HZ82" s="339"/>
      <c r="IA82" s="339"/>
      <c r="IB82" s="339"/>
      <c r="IC82" s="339"/>
      <c r="ID82" s="339"/>
      <c r="IE82" s="339"/>
      <c r="IF82" s="339"/>
      <c r="IG82" s="339"/>
      <c r="IH82" s="339"/>
      <c r="II82" s="339"/>
      <c r="IJ82" s="339"/>
      <c r="IK82" s="339"/>
      <c r="IL82" s="339"/>
      <c r="IM82" s="339"/>
      <c r="IN82" s="339"/>
      <c r="IO82" s="339"/>
      <c r="IP82" s="339"/>
      <c r="IQ82" s="339"/>
      <c r="IR82" s="339"/>
      <c r="IS82" s="339"/>
      <c r="IT82" s="339"/>
      <c r="IU82" s="339"/>
      <c r="IV82" s="339"/>
      <c r="IW82" s="339"/>
    </row>
    <row r="83" customFormat="false" ht="15.75" hidden="false" customHeight="false" outlineLevel="0" collapsed="false">
      <c r="A83" s="332" t="s">
        <v>121</v>
      </c>
      <c r="B83" s="318"/>
      <c r="C83" s="318"/>
      <c r="D83" s="318"/>
      <c r="E83" s="31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323"/>
      <c r="T83" s="333"/>
      <c r="U83" s="334"/>
      <c r="V83" s="334"/>
      <c r="W83" s="334"/>
      <c r="X83" s="327" t="n">
        <v>1.44</v>
      </c>
      <c r="Y83" s="327"/>
      <c r="Z83" s="333"/>
      <c r="AA83" s="333"/>
      <c r="AB83" s="326" t="n">
        <v>1.65</v>
      </c>
      <c r="AC83" s="327"/>
      <c r="AD83" s="335"/>
      <c r="AE83" s="335"/>
      <c r="AF83" s="336"/>
      <c r="AG83" s="334"/>
      <c r="AH83" s="334"/>
      <c r="AI83" s="337"/>
      <c r="AJ83" s="337"/>
      <c r="AK83" s="337"/>
      <c r="AL83" s="338"/>
      <c r="AM83" s="338"/>
      <c r="AN83" s="338"/>
      <c r="AO83" s="339"/>
      <c r="AP83" s="339"/>
      <c r="AQ83" s="340"/>
      <c r="AR83" s="341"/>
      <c r="AS83" s="339"/>
      <c r="AT83" s="339"/>
      <c r="AU83" s="339"/>
      <c r="AV83" s="339"/>
      <c r="AW83" s="339"/>
      <c r="AX83" s="339"/>
      <c r="AY83" s="339"/>
      <c r="AZ83" s="339"/>
      <c r="BA83" s="339"/>
      <c r="BB83" s="339"/>
      <c r="BC83" s="339"/>
      <c r="BD83" s="339"/>
      <c r="BE83" s="339"/>
      <c r="BF83" s="339"/>
      <c r="BG83" s="339"/>
      <c r="BH83" s="339"/>
      <c r="BI83" s="339"/>
      <c r="BJ83" s="339"/>
      <c r="BK83" s="339"/>
      <c r="BL83" s="339"/>
      <c r="BM83" s="339"/>
      <c r="BN83" s="339"/>
      <c r="BO83" s="339"/>
      <c r="BP83" s="339"/>
      <c r="BQ83" s="339"/>
      <c r="BR83" s="339"/>
      <c r="BS83" s="339"/>
      <c r="BT83" s="339"/>
      <c r="BU83" s="339"/>
      <c r="BV83" s="339"/>
      <c r="BW83" s="339"/>
      <c r="BX83" s="339"/>
      <c r="BY83" s="339"/>
      <c r="BZ83" s="339"/>
      <c r="CA83" s="339"/>
      <c r="CB83" s="339"/>
      <c r="CC83" s="339"/>
      <c r="CD83" s="339"/>
      <c r="CE83" s="339"/>
      <c r="CF83" s="339"/>
      <c r="CG83" s="339"/>
      <c r="CH83" s="339"/>
      <c r="CI83" s="339"/>
      <c r="CJ83" s="339"/>
      <c r="CK83" s="339"/>
      <c r="CL83" s="339"/>
      <c r="CM83" s="339"/>
      <c r="CN83" s="339"/>
      <c r="CO83" s="339"/>
      <c r="CP83" s="339"/>
      <c r="CQ83" s="339"/>
      <c r="CR83" s="339"/>
      <c r="CS83" s="339"/>
      <c r="CT83" s="339"/>
      <c r="CU83" s="339"/>
      <c r="CV83" s="339"/>
      <c r="CW83" s="339"/>
      <c r="CX83" s="339"/>
      <c r="CY83" s="339"/>
      <c r="CZ83" s="339"/>
      <c r="DA83" s="339"/>
      <c r="DB83" s="339"/>
      <c r="DC83" s="339"/>
      <c r="DD83" s="339"/>
      <c r="DE83" s="339"/>
      <c r="DF83" s="339"/>
      <c r="DG83" s="339"/>
      <c r="DH83" s="339"/>
      <c r="DI83" s="339"/>
      <c r="DJ83" s="339"/>
      <c r="DK83" s="339"/>
      <c r="DL83" s="339"/>
      <c r="DM83" s="339"/>
      <c r="DN83" s="339"/>
      <c r="DO83" s="339"/>
      <c r="DP83" s="339"/>
      <c r="DQ83" s="339"/>
      <c r="DR83" s="339"/>
      <c r="DS83" s="339"/>
      <c r="DT83" s="339"/>
      <c r="DU83" s="339"/>
      <c r="DV83" s="339"/>
      <c r="DW83" s="339"/>
      <c r="DX83" s="339"/>
      <c r="DY83" s="339"/>
      <c r="DZ83" s="339"/>
      <c r="EA83" s="339"/>
      <c r="EB83" s="339"/>
      <c r="EC83" s="339"/>
      <c r="ED83" s="339"/>
      <c r="EE83" s="339"/>
      <c r="EF83" s="339"/>
      <c r="EG83" s="339"/>
      <c r="EH83" s="339"/>
      <c r="EI83" s="339"/>
      <c r="EJ83" s="339"/>
      <c r="EK83" s="339"/>
      <c r="EL83" s="339"/>
      <c r="EM83" s="339"/>
      <c r="EN83" s="339"/>
      <c r="EO83" s="339"/>
      <c r="EP83" s="339"/>
      <c r="EQ83" s="339"/>
      <c r="ER83" s="339"/>
      <c r="ES83" s="339"/>
      <c r="ET83" s="339"/>
      <c r="EU83" s="339"/>
      <c r="EV83" s="339"/>
      <c r="EW83" s="339"/>
      <c r="EX83" s="339"/>
      <c r="EY83" s="339"/>
      <c r="EZ83" s="339"/>
      <c r="FA83" s="339"/>
      <c r="FB83" s="339"/>
      <c r="FC83" s="339"/>
      <c r="FD83" s="339"/>
      <c r="FE83" s="339"/>
      <c r="FF83" s="339"/>
      <c r="FG83" s="339"/>
      <c r="FH83" s="339"/>
      <c r="FI83" s="339"/>
      <c r="FJ83" s="339"/>
      <c r="FK83" s="339"/>
      <c r="FL83" s="339"/>
      <c r="FM83" s="339"/>
      <c r="FN83" s="339"/>
      <c r="FO83" s="339"/>
      <c r="FP83" s="339"/>
      <c r="FQ83" s="339"/>
      <c r="FR83" s="339"/>
      <c r="FS83" s="339"/>
      <c r="FT83" s="339"/>
      <c r="FU83" s="339"/>
      <c r="FV83" s="339"/>
      <c r="FW83" s="339"/>
      <c r="FX83" s="339"/>
      <c r="FY83" s="339"/>
      <c r="FZ83" s="339"/>
      <c r="GA83" s="339"/>
      <c r="GB83" s="339"/>
      <c r="GC83" s="339"/>
      <c r="GD83" s="339"/>
      <c r="GE83" s="339"/>
      <c r="GF83" s="339"/>
      <c r="GG83" s="339"/>
      <c r="GH83" s="339"/>
      <c r="GI83" s="339"/>
      <c r="GJ83" s="339"/>
      <c r="GK83" s="339"/>
      <c r="GL83" s="339"/>
      <c r="GM83" s="339"/>
      <c r="GN83" s="339"/>
      <c r="GO83" s="339"/>
      <c r="GP83" s="339"/>
      <c r="GQ83" s="339"/>
      <c r="GR83" s="339"/>
      <c r="GS83" s="339"/>
      <c r="GT83" s="339"/>
      <c r="GU83" s="339"/>
      <c r="GV83" s="339"/>
      <c r="GW83" s="339"/>
      <c r="GX83" s="339"/>
      <c r="GY83" s="339"/>
      <c r="GZ83" s="339"/>
      <c r="HA83" s="339"/>
      <c r="HB83" s="339"/>
      <c r="HC83" s="339"/>
      <c r="HD83" s="339"/>
      <c r="HE83" s="339"/>
      <c r="HF83" s="339"/>
      <c r="HG83" s="339"/>
      <c r="HH83" s="339"/>
      <c r="HI83" s="339"/>
      <c r="HJ83" s="339"/>
      <c r="HK83" s="339"/>
      <c r="HL83" s="339"/>
      <c r="HM83" s="339"/>
      <c r="HN83" s="339"/>
      <c r="HO83" s="339"/>
      <c r="HP83" s="339"/>
      <c r="HQ83" s="339"/>
      <c r="HR83" s="339"/>
      <c r="HS83" s="339"/>
      <c r="HT83" s="339"/>
      <c r="HU83" s="339"/>
      <c r="HV83" s="339"/>
      <c r="HW83" s="339"/>
      <c r="HX83" s="339"/>
      <c r="HY83" s="339"/>
      <c r="HZ83" s="339"/>
      <c r="IA83" s="339"/>
      <c r="IB83" s="339"/>
      <c r="IC83" s="339"/>
      <c r="ID83" s="339"/>
      <c r="IE83" s="339"/>
      <c r="IF83" s="339"/>
      <c r="IG83" s="339"/>
      <c r="IH83" s="339"/>
      <c r="II83" s="339"/>
      <c r="IJ83" s="339"/>
      <c r="IK83" s="339"/>
      <c r="IL83" s="339"/>
      <c r="IM83" s="339"/>
      <c r="IN83" s="339"/>
      <c r="IO83" s="339"/>
      <c r="IP83" s="339"/>
      <c r="IQ83" s="339"/>
      <c r="IR83" s="339"/>
      <c r="IS83" s="339"/>
      <c r="IT83" s="339"/>
      <c r="IU83" s="339"/>
      <c r="IV83" s="339"/>
      <c r="IW83" s="339"/>
    </row>
    <row r="84" customFormat="false" ht="15.75" hidden="false" customHeight="false" outlineLevel="0" collapsed="false">
      <c r="A84" s="332" t="s">
        <v>122</v>
      </c>
      <c r="B84" s="318"/>
      <c r="C84" s="318"/>
      <c r="D84" s="318"/>
      <c r="E84" s="31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323" t="n">
        <v>2</v>
      </c>
      <c r="T84" s="333"/>
      <c r="U84" s="334"/>
      <c r="V84" s="334"/>
      <c r="W84" s="334"/>
      <c r="X84" s="327" t="n">
        <v>1.41</v>
      </c>
      <c r="Y84" s="327"/>
      <c r="Z84" s="333"/>
      <c r="AA84" s="333"/>
      <c r="AB84" s="326" t="n">
        <v>1.61</v>
      </c>
      <c r="AC84" s="327"/>
      <c r="AD84" s="335"/>
      <c r="AE84" s="335"/>
      <c r="AF84" s="336"/>
      <c r="AG84" s="334"/>
      <c r="AH84" s="334"/>
      <c r="AI84" s="337"/>
      <c r="AJ84" s="337"/>
      <c r="AK84" s="337"/>
      <c r="AL84" s="338"/>
      <c r="AM84" s="338"/>
      <c r="AN84" s="338"/>
      <c r="AO84" s="339"/>
      <c r="AP84" s="339"/>
      <c r="AQ84" s="340"/>
      <c r="AR84" s="341"/>
      <c r="AS84" s="339"/>
      <c r="AT84" s="339"/>
      <c r="AU84" s="339"/>
      <c r="AV84" s="339"/>
      <c r="AW84" s="339"/>
      <c r="AX84" s="339"/>
      <c r="AY84" s="339"/>
      <c r="AZ84" s="339"/>
      <c r="BA84" s="339"/>
      <c r="BB84" s="339"/>
      <c r="BC84" s="339"/>
      <c r="BD84" s="339"/>
      <c r="BE84" s="339"/>
      <c r="BF84" s="339"/>
      <c r="BG84" s="339"/>
      <c r="BH84" s="339"/>
      <c r="BI84" s="339"/>
      <c r="BJ84" s="339"/>
      <c r="BK84" s="339"/>
      <c r="BL84" s="339"/>
      <c r="BM84" s="339"/>
      <c r="BN84" s="339"/>
      <c r="BO84" s="339"/>
      <c r="BP84" s="339"/>
      <c r="BQ84" s="339"/>
      <c r="BR84" s="339"/>
      <c r="BS84" s="339"/>
      <c r="BT84" s="339"/>
      <c r="BU84" s="339"/>
      <c r="BV84" s="339"/>
      <c r="BW84" s="339"/>
      <c r="BX84" s="339"/>
      <c r="BY84" s="339"/>
      <c r="BZ84" s="339"/>
      <c r="CA84" s="339"/>
      <c r="CB84" s="339"/>
      <c r="CC84" s="339"/>
      <c r="CD84" s="339"/>
      <c r="CE84" s="339"/>
      <c r="CF84" s="339"/>
      <c r="CG84" s="339"/>
      <c r="CH84" s="339"/>
      <c r="CI84" s="339"/>
      <c r="CJ84" s="339"/>
      <c r="CK84" s="339"/>
      <c r="CL84" s="339"/>
      <c r="CM84" s="339"/>
      <c r="CN84" s="339"/>
      <c r="CO84" s="339"/>
      <c r="CP84" s="339"/>
      <c r="CQ84" s="339"/>
      <c r="CR84" s="339"/>
      <c r="CS84" s="339"/>
      <c r="CT84" s="339"/>
      <c r="CU84" s="339"/>
      <c r="CV84" s="339"/>
      <c r="CW84" s="339"/>
      <c r="CX84" s="339"/>
      <c r="CY84" s="339"/>
      <c r="CZ84" s="339"/>
      <c r="DA84" s="339"/>
      <c r="DB84" s="339"/>
      <c r="DC84" s="339"/>
      <c r="DD84" s="339"/>
      <c r="DE84" s="339"/>
      <c r="DF84" s="339"/>
      <c r="DG84" s="339"/>
      <c r="DH84" s="339"/>
      <c r="DI84" s="339"/>
      <c r="DJ84" s="339"/>
      <c r="DK84" s="339"/>
      <c r="DL84" s="339"/>
      <c r="DM84" s="339"/>
      <c r="DN84" s="339"/>
      <c r="DO84" s="339"/>
      <c r="DP84" s="339"/>
      <c r="DQ84" s="339"/>
      <c r="DR84" s="339"/>
      <c r="DS84" s="339"/>
      <c r="DT84" s="339"/>
      <c r="DU84" s="339"/>
      <c r="DV84" s="339"/>
      <c r="DW84" s="339"/>
      <c r="DX84" s="339"/>
      <c r="DY84" s="339"/>
      <c r="DZ84" s="339"/>
      <c r="EA84" s="339"/>
      <c r="EB84" s="339"/>
      <c r="EC84" s="339"/>
      <c r="ED84" s="339"/>
      <c r="EE84" s="339"/>
      <c r="EF84" s="339"/>
      <c r="EG84" s="339"/>
      <c r="EH84" s="339"/>
      <c r="EI84" s="339"/>
      <c r="EJ84" s="339"/>
      <c r="EK84" s="339"/>
      <c r="EL84" s="339"/>
      <c r="EM84" s="339"/>
      <c r="EN84" s="339"/>
      <c r="EO84" s="339"/>
      <c r="EP84" s="339"/>
      <c r="EQ84" s="339"/>
      <c r="ER84" s="339"/>
      <c r="ES84" s="339"/>
      <c r="ET84" s="339"/>
      <c r="EU84" s="339"/>
      <c r="EV84" s="339"/>
      <c r="EW84" s="339"/>
      <c r="EX84" s="339"/>
      <c r="EY84" s="339"/>
      <c r="EZ84" s="339"/>
      <c r="FA84" s="339"/>
      <c r="FB84" s="339"/>
      <c r="FC84" s="339"/>
      <c r="FD84" s="339"/>
      <c r="FE84" s="339"/>
      <c r="FF84" s="339"/>
      <c r="FG84" s="339"/>
      <c r="FH84" s="339"/>
      <c r="FI84" s="339"/>
      <c r="FJ84" s="339"/>
      <c r="FK84" s="339"/>
      <c r="FL84" s="339"/>
      <c r="FM84" s="339"/>
      <c r="FN84" s="339"/>
      <c r="FO84" s="339"/>
      <c r="FP84" s="339"/>
      <c r="FQ84" s="339"/>
      <c r="FR84" s="339"/>
      <c r="FS84" s="339"/>
      <c r="FT84" s="339"/>
      <c r="FU84" s="339"/>
      <c r="FV84" s="339"/>
      <c r="FW84" s="339"/>
      <c r="FX84" s="339"/>
      <c r="FY84" s="339"/>
      <c r="FZ84" s="339"/>
      <c r="GA84" s="339"/>
      <c r="GB84" s="339"/>
      <c r="GC84" s="339"/>
      <c r="GD84" s="339"/>
      <c r="GE84" s="339"/>
      <c r="GF84" s="339"/>
      <c r="GG84" s="339"/>
      <c r="GH84" s="339"/>
      <c r="GI84" s="339"/>
      <c r="GJ84" s="339"/>
      <c r="GK84" s="339"/>
      <c r="GL84" s="339"/>
      <c r="GM84" s="339"/>
      <c r="GN84" s="339"/>
      <c r="GO84" s="339"/>
      <c r="GP84" s="339"/>
      <c r="GQ84" s="339"/>
      <c r="GR84" s="339"/>
      <c r="GS84" s="339"/>
      <c r="GT84" s="339"/>
      <c r="GU84" s="339"/>
      <c r="GV84" s="339"/>
      <c r="GW84" s="339"/>
      <c r="GX84" s="339"/>
      <c r="GY84" s="339"/>
      <c r="GZ84" s="339"/>
      <c r="HA84" s="339"/>
      <c r="HB84" s="339"/>
      <c r="HC84" s="339"/>
      <c r="HD84" s="339"/>
      <c r="HE84" s="339"/>
      <c r="HF84" s="339"/>
      <c r="HG84" s="339"/>
      <c r="HH84" s="339"/>
      <c r="HI84" s="339"/>
      <c r="HJ84" s="339"/>
      <c r="HK84" s="339"/>
      <c r="HL84" s="339"/>
      <c r="HM84" s="339"/>
      <c r="HN84" s="339"/>
      <c r="HO84" s="339"/>
      <c r="HP84" s="339"/>
      <c r="HQ84" s="339"/>
      <c r="HR84" s="339"/>
      <c r="HS84" s="339"/>
      <c r="HT84" s="339"/>
      <c r="HU84" s="339"/>
      <c r="HV84" s="339"/>
      <c r="HW84" s="339"/>
      <c r="HX84" s="339"/>
      <c r="HY84" s="339"/>
      <c r="HZ84" s="339"/>
      <c r="IA84" s="339"/>
      <c r="IB84" s="339"/>
      <c r="IC84" s="339"/>
      <c r="ID84" s="339"/>
      <c r="IE84" s="339"/>
      <c r="IF84" s="339"/>
      <c r="IG84" s="339"/>
      <c r="IH84" s="339"/>
      <c r="II84" s="339"/>
      <c r="IJ84" s="339"/>
      <c r="IK84" s="339"/>
      <c r="IL84" s="339"/>
      <c r="IM84" s="339"/>
      <c r="IN84" s="339"/>
      <c r="IO84" s="339"/>
      <c r="IP84" s="339"/>
      <c r="IQ84" s="339"/>
      <c r="IR84" s="339"/>
      <c r="IS84" s="339"/>
      <c r="IT84" s="339"/>
      <c r="IU84" s="339"/>
      <c r="IV84" s="339"/>
      <c r="IW84" s="339"/>
    </row>
    <row r="85" customFormat="false" ht="15.75" hidden="false" customHeight="false" outlineLevel="0" collapsed="false">
      <c r="A85" s="332" t="s">
        <v>123</v>
      </c>
      <c r="B85" s="318"/>
      <c r="C85" s="318"/>
      <c r="D85" s="318"/>
      <c r="E85" s="31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323" t="n">
        <v>1.98</v>
      </c>
      <c r="T85" s="330"/>
      <c r="U85" s="342"/>
      <c r="V85" s="342"/>
      <c r="W85" s="342"/>
      <c r="X85" s="327" t="n">
        <v>1.45</v>
      </c>
      <c r="Y85" s="327"/>
      <c r="Z85" s="330"/>
      <c r="AA85" s="330"/>
      <c r="AB85" s="326" t="n">
        <v>1.7</v>
      </c>
      <c r="AC85" s="327"/>
      <c r="AD85" s="331"/>
      <c r="AE85" s="331"/>
      <c r="AF85" s="343"/>
      <c r="AG85" s="342"/>
      <c r="AH85" s="342"/>
      <c r="AI85" s="344"/>
      <c r="AJ85" s="344"/>
      <c r="AK85" s="344"/>
      <c r="AL85" s="321"/>
      <c r="AM85" s="321"/>
      <c r="AN85" s="321"/>
      <c r="AP85" s="31"/>
      <c r="AQ85" s="32"/>
      <c r="AR85" s="345"/>
    </row>
    <row r="86" customFormat="false" ht="15.75" hidden="false" customHeight="false" outlineLevel="0" collapsed="false">
      <c r="A86" s="332" t="s">
        <v>124</v>
      </c>
      <c r="B86" s="318"/>
      <c r="C86" s="318"/>
      <c r="D86" s="318"/>
      <c r="E86" s="31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323" t="n">
        <v>2</v>
      </c>
      <c r="T86" s="330"/>
      <c r="U86" s="342"/>
      <c r="V86" s="342"/>
      <c r="W86" s="342"/>
      <c r="X86" s="327" t="n">
        <v>1.42</v>
      </c>
      <c r="Y86" s="327"/>
      <c r="Z86" s="330"/>
      <c r="AA86" s="330"/>
      <c r="AB86" s="326" t="n">
        <v>1.65</v>
      </c>
      <c r="AC86" s="327"/>
      <c r="AD86" s="331"/>
      <c r="AE86" s="331"/>
      <c r="AF86" s="343"/>
      <c r="AG86" s="342"/>
      <c r="AH86" s="342"/>
      <c r="AI86" s="344"/>
      <c r="AJ86" s="344"/>
      <c r="AK86" s="344"/>
      <c r="AL86" s="321"/>
      <c r="AM86" s="321"/>
      <c r="AN86" s="321"/>
      <c r="AP86" s="31"/>
      <c r="AQ86" s="32"/>
      <c r="AR86" s="345"/>
    </row>
    <row r="87" customFormat="false" ht="15.75" hidden="false" customHeight="false" outlineLevel="0" collapsed="false">
      <c r="A87" s="332" t="s">
        <v>125</v>
      </c>
      <c r="B87" s="318"/>
      <c r="C87" s="318"/>
      <c r="D87" s="318"/>
      <c r="E87" s="31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323" t="n">
        <v>2.01</v>
      </c>
      <c r="T87" s="330"/>
      <c r="U87" s="342"/>
      <c r="V87" s="342"/>
      <c r="W87" s="342"/>
      <c r="X87" s="327" t="n">
        <v>1.4</v>
      </c>
      <c r="Y87" s="327"/>
      <c r="Z87" s="330"/>
      <c r="AA87" s="330"/>
      <c r="AB87" s="329" t="n">
        <v>1.65</v>
      </c>
      <c r="AC87" s="327"/>
      <c r="AD87" s="331"/>
      <c r="AE87" s="331"/>
      <c r="AF87" s="343"/>
      <c r="AG87" s="342"/>
      <c r="AH87" s="342"/>
      <c r="AI87" s="344"/>
      <c r="AJ87" s="344"/>
      <c r="AK87" s="344"/>
      <c r="AL87" s="321"/>
      <c r="AM87" s="321"/>
      <c r="AN87" s="321"/>
      <c r="AP87" s="31"/>
      <c r="AQ87" s="32"/>
      <c r="AR87" s="345"/>
    </row>
    <row r="88" customFormat="false" ht="15.75" hidden="false" customHeight="false" outlineLevel="0" collapsed="false">
      <c r="A88" s="332" t="s">
        <v>126</v>
      </c>
      <c r="B88" s="318"/>
      <c r="C88" s="318"/>
      <c r="D88" s="318"/>
      <c r="E88" s="31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323"/>
      <c r="T88" s="330"/>
      <c r="U88" s="342"/>
      <c r="V88" s="342"/>
      <c r="W88" s="342"/>
      <c r="X88" s="327" t="n">
        <v>1.43</v>
      </c>
      <c r="Y88" s="327"/>
      <c r="Z88" s="330"/>
      <c r="AA88" s="330"/>
      <c r="AB88" s="326" t="n">
        <v>1.7</v>
      </c>
      <c r="AC88" s="327"/>
      <c r="AD88" s="331"/>
      <c r="AE88" s="331"/>
      <c r="AF88" s="343"/>
      <c r="AG88" s="342"/>
      <c r="AH88" s="342"/>
      <c r="AI88" s="344"/>
      <c r="AJ88" s="344"/>
      <c r="AK88" s="344"/>
      <c r="AL88" s="321"/>
      <c r="AM88" s="321"/>
      <c r="AN88" s="321"/>
      <c r="AP88" s="31"/>
      <c r="AQ88" s="32"/>
      <c r="AR88" s="345"/>
    </row>
    <row r="89" customFormat="false" ht="15.75" hidden="false" customHeight="false" outlineLevel="0" collapsed="false">
      <c r="A89" s="332" t="s">
        <v>127</v>
      </c>
      <c r="B89" s="318"/>
      <c r="C89" s="318"/>
      <c r="D89" s="318"/>
      <c r="E89" s="31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323" t="n">
        <v>2</v>
      </c>
      <c r="T89" s="330"/>
      <c r="U89" s="342"/>
      <c r="V89" s="342"/>
      <c r="W89" s="342"/>
      <c r="X89" s="327" t="n">
        <v>1.4</v>
      </c>
      <c r="Y89" s="327"/>
      <c r="Z89" s="330"/>
      <c r="AA89" s="330"/>
      <c r="AB89" s="329" t="n">
        <v>1.57</v>
      </c>
      <c r="AC89" s="327"/>
      <c r="AD89" s="331"/>
      <c r="AE89" s="331"/>
      <c r="AF89" s="343"/>
      <c r="AG89" s="342"/>
      <c r="AH89" s="342"/>
      <c r="AI89" s="344"/>
      <c r="AJ89" s="344"/>
      <c r="AK89" s="344"/>
      <c r="AL89" s="321"/>
      <c r="AM89" s="321"/>
      <c r="AN89" s="321"/>
      <c r="AP89" s="31"/>
      <c r="AQ89" s="32"/>
      <c r="AR89" s="345"/>
    </row>
    <row r="90" customFormat="false" ht="15.75" hidden="false" customHeight="false" outlineLevel="0" collapsed="false">
      <c r="A90" s="332" t="s">
        <v>128</v>
      </c>
      <c r="B90" s="318"/>
      <c r="C90" s="318"/>
      <c r="D90" s="318"/>
      <c r="E90" s="31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323"/>
      <c r="T90" s="330"/>
      <c r="U90" s="342"/>
      <c r="V90" s="342"/>
      <c r="W90" s="342"/>
      <c r="X90" s="327" t="n">
        <v>1.41</v>
      </c>
      <c r="Y90" s="327"/>
      <c r="Z90" s="330"/>
      <c r="AA90" s="330"/>
      <c r="AB90" s="326" t="n">
        <v>1.69</v>
      </c>
      <c r="AC90" s="327"/>
      <c r="AD90" s="331"/>
      <c r="AE90" s="331"/>
      <c r="AF90" s="343"/>
      <c r="AG90" s="342"/>
      <c r="AH90" s="342"/>
      <c r="AI90" s="344"/>
      <c r="AJ90" s="344"/>
      <c r="AK90" s="344"/>
      <c r="AL90" s="321"/>
      <c r="AM90" s="321"/>
      <c r="AN90" s="321"/>
      <c r="AP90" s="31"/>
      <c r="AQ90" s="32"/>
      <c r="AR90" s="345"/>
    </row>
    <row r="91" customFormat="false" ht="15.75" hidden="false" customHeight="false" outlineLevel="0" collapsed="false">
      <c r="A91" s="346"/>
      <c r="B91" s="318"/>
      <c r="C91" s="318"/>
      <c r="D91" s="318"/>
      <c r="E91" s="31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323"/>
      <c r="T91" s="330"/>
      <c r="U91" s="342"/>
      <c r="V91" s="342"/>
      <c r="W91" s="342"/>
      <c r="X91" s="327"/>
      <c r="Y91" s="327"/>
      <c r="Z91" s="330"/>
      <c r="AA91" s="330"/>
      <c r="AB91" s="326"/>
      <c r="AC91" s="327"/>
      <c r="AD91" s="331"/>
      <c r="AE91" s="331"/>
      <c r="AF91" s="343"/>
      <c r="AG91" s="342"/>
      <c r="AH91" s="342"/>
      <c r="AI91" s="344"/>
      <c r="AJ91" s="344"/>
      <c r="AK91" s="344"/>
      <c r="AL91" s="321"/>
      <c r="AM91" s="321"/>
      <c r="AN91" s="321"/>
      <c r="AP91" s="208"/>
      <c r="AQ91" s="209"/>
    </row>
    <row r="92" customFormat="false" ht="15.75" hidden="false" customHeight="false" outlineLevel="0" collapsed="false">
      <c r="A92" s="347" t="s">
        <v>129</v>
      </c>
      <c r="B92" s="348"/>
      <c r="C92" s="348"/>
      <c r="D92" s="348"/>
      <c r="E92" s="348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50" t="n">
        <f aca="false">AVERAGE(S74:S90)</f>
        <v>1.999</v>
      </c>
      <c r="T92" s="351"/>
      <c r="U92" s="352"/>
      <c r="V92" s="352"/>
      <c r="W92" s="352"/>
      <c r="X92" s="353" t="n">
        <f aca="false">AVERAGE(X74:X90)</f>
        <v>1.42058823529412</v>
      </c>
      <c r="Y92" s="353"/>
      <c r="Z92" s="351"/>
      <c r="AA92" s="351"/>
      <c r="AB92" s="354" t="n">
        <f aca="false">AVERAGE(AB74:AB90)</f>
        <v>1.65235294117647</v>
      </c>
      <c r="AC92" s="327"/>
      <c r="AD92" s="331"/>
      <c r="AE92" s="331"/>
      <c r="AF92" s="343"/>
      <c r="AG92" s="342"/>
      <c r="AH92" s="342"/>
      <c r="AI92" s="344"/>
      <c r="AJ92" s="344"/>
      <c r="AK92" s="344"/>
      <c r="AL92" s="321"/>
      <c r="AM92" s="321"/>
      <c r="AN92" s="321"/>
      <c r="AP92" s="208"/>
      <c r="AQ92" s="209"/>
    </row>
    <row r="93" customFormat="false" ht="15.75" hidden="false" customHeight="false" outlineLevel="0" collapsed="false">
      <c r="C93" s="31"/>
      <c r="U93" s="31"/>
      <c r="W93" s="31"/>
      <c r="AC93" s="327"/>
      <c r="AD93" s="331"/>
      <c r="AE93" s="331"/>
      <c r="AF93" s="343"/>
      <c r="AG93" s="342"/>
      <c r="AH93" s="342"/>
      <c r="AI93" s="344"/>
      <c r="AJ93" s="344"/>
      <c r="AK93" s="344"/>
      <c r="AL93" s="321"/>
      <c r="AM93" s="321"/>
      <c r="AN93" s="321"/>
      <c r="AP93" s="208"/>
      <c r="AQ93" s="209"/>
    </row>
    <row r="94" customFormat="false" ht="15.75" hidden="false" customHeight="false" outlineLevel="0" collapsed="false">
      <c r="A94" s="46"/>
      <c r="C94" s="31"/>
      <c r="U94" s="31"/>
      <c r="W94" s="31"/>
      <c r="AC94" s="327"/>
      <c r="AD94" s="331"/>
      <c r="AE94" s="331"/>
      <c r="AF94" s="343"/>
      <c r="AG94" s="342"/>
      <c r="AH94" s="342"/>
      <c r="AI94" s="344"/>
      <c r="AJ94" s="344"/>
      <c r="AK94" s="344"/>
      <c r="AL94" s="321"/>
      <c r="AM94" s="321"/>
      <c r="AN94" s="321"/>
      <c r="AP94" s="208"/>
      <c r="AQ94" s="209"/>
    </row>
    <row r="95" customFormat="false" ht="15.75" hidden="false" customHeight="false" outlineLevel="0" collapsed="false">
      <c r="A95" s="46"/>
      <c r="B95" s="46"/>
      <c r="C95" s="355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356"/>
      <c r="T95" s="356"/>
      <c r="U95" s="357"/>
      <c r="V95" s="358"/>
      <c r="W95" s="357"/>
      <c r="X95" s="356"/>
      <c r="Y95" s="356"/>
      <c r="Z95" s="356"/>
      <c r="AA95" s="356"/>
      <c r="AB95" s="356"/>
      <c r="AC95" s="356"/>
      <c r="AD95" s="356"/>
      <c r="AE95" s="356"/>
      <c r="AF95" s="358"/>
      <c r="AG95" s="357"/>
      <c r="AH95" s="357"/>
      <c r="AP95" s="208"/>
      <c r="AQ95" s="209"/>
    </row>
    <row r="96" customFormat="false" ht="15.75" hidden="true" customHeight="false" outlineLevel="0" collapsed="false">
      <c r="A96" s="242" t="s">
        <v>130</v>
      </c>
      <c r="B96" s="46"/>
      <c r="C96" s="355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356"/>
      <c r="T96" s="356"/>
      <c r="U96" s="357"/>
      <c r="V96" s="358"/>
      <c r="W96" s="357"/>
      <c r="X96" s="356"/>
      <c r="Y96" s="356"/>
      <c r="Z96" s="356"/>
      <c r="AA96" s="356"/>
      <c r="AB96" s="356"/>
      <c r="AC96" s="356"/>
      <c r="AD96" s="356"/>
      <c r="AE96" s="356"/>
      <c r="AF96" s="358"/>
      <c r="AG96" s="357"/>
      <c r="AH96" s="357"/>
    </row>
    <row r="97" customFormat="false" ht="15.75" hidden="false" customHeight="false" outlineLevel="0" collapsed="false">
      <c r="B97" s="46"/>
      <c r="C97" s="355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357"/>
      <c r="V97" s="358"/>
      <c r="W97" s="357"/>
      <c r="X97" s="46"/>
      <c r="Y97" s="46"/>
      <c r="Z97" s="46"/>
      <c r="AA97" s="46"/>
      <c r="AB97" s="46"/>
      <c r="AC97" s="46"/>
      <c r="AD97" s="46"/>
      <c r="AE97" s="46"/>
      <c r="AF97" s="358"/>
      <c r="AG97" s="357"/>
      <c r="AH97" s="357"/>
    </row>
    <row r="98" customFormat="false" ht="15.75" hidden="false" customHeight="false" outlineLevel="0" collapsed="false">
      <c r="A98" s="46"/>
      <c r="B98" s="46"/>
      <c r="C98" s="355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357"/>
      <c r="V98" s="358"/>
      <c r="W98" s="357"/>
      <c r="X98" s="46"/>
      <c r="Y98" s="46"/>
      <c r="Z98" s="46"/>
      <c r="AA98" s="46"/>
      <c r="AB98" s="46"/>
      <c r="AC98" s="46"/>
      <c r="AD98" s="46"/>
      <c r="AE98" s="46"/>
      <c r="AF98" s="358"/>
      <c r="AG98" s="357"/>
      <c r="AH98" s="357"/>
    </row>
    <row r="99" customFormat="false" ht="15" hidden="false" customHeight="false" outlineLevel="0" collapsed="false">
      <c r="A99" s="38"/>
      <c r="B99" s="38"/>
      <c r="C99" s="359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X99" s="38"/>
      <c r="Y99" s="38"/>
      <c r="Z99" s="38"/>
      <c r="AA99" s="38"/>
      <c r="AB99" s="38"/>
      <c r="AC99" s="38"/>
      <c r="AD99" s="38"/>
      <c r="AE99" s="38"/>
    </row>
    <row r="100" customFormat="false" ht="15" hidden="false" customHeight="false" outlineLevel="0" collapsed="false">
      <c r="A100" s="38"/>
      <c r="B100" s="38"/>
      <c r="C100" s="359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X100" s="38"/>
      <c r="Y100" s="38"/>
      <c r="Z100" s="38"/>
      <c r="AA100" s="38"/>
      <c r="AB100" s="38"/>
      <c r="AC100" s="38"/>
      <c r="AD100" s="38"/>
      <c r="AE100" s="38"/>
    </row>
    <row r="101" customFormat="false" ht="15" hidden="false" customHeight="false" outlineLevel="0" collapsed="false">
      <c r="A101" s="38"/>
      <c r="B101" s="38"/>
      <c r="C101" s="359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359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359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359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359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359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359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A108" s="38"/>
      <c r="B108" s="38"/>
      <c r="C108" s="359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X108" s="38"/>
      <c r="Y108" s="38"/>
      <c r="Z108" s="38"/>
      <c r="AA108" s="38"/>
      <c r="AB108" s="38"/>
      <c r="AC108" s="38"/>
      <c r="AD108" s="38"/>
      <c r="AE108" s="38"/>
    </row>
    <row r="109" customFormat="false" ht="15" hidden="false" customHeight="false" outlineLevel="0" collapsed="false">
      <c r="A109" s="38"/>
      <c r="B109" s="38"/>
      <c r="C109" s="359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X109" s="38"/>
      <c r="Y109" s="38"/>
      <c r="Z109" s="38"/>
      <c r="AA109" s="38"/>
      <c r="AB109" s="38"/>
      <c r="AC109" s="38"/>
      <c r="AD109" s="38"/>
      <c r="AE109" s="38"/>
    </row>
    <row r="110" customFormat="false" ht="15" hidden="false" customHeight="false" outlineLevel="0" collapsed="false">
      <c r="A110" s="38"/>
      <c r="B110" s="38"/>
      <c r="C110" s="359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X110" s="38"/>
      <c r="Y110" s="38"/>
      <c r="Z110" s="38"/>
      <c r="AA110" s="38"/>
      <c r="AB110" s="38"/>
      <c r="AC110" s="38"/>
      <c r="AD110" s="38"/>
      <c r="AE110" s="38"/>
    </row>
    <row r="111" customFormat="false" ht="15" hidden="false" customHeight="false" outlineLevel="0" collapsed="false">
      <c r="A111" s="38"/>
      <c r="B111" s="38"/>
      <c r="C111" s="359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X111" s="38"/>
      <c r="Y111" s="38"/>
      <c r="Z111" s="38"/>
      <c r="AA111" s="38"/>
      <c r="AB111" s="38"/>
      <c r="AC111" s="38"/>
      <c r="AD111" s="38"/>
      <c r="AE111" s="38"/>
    </row>
    <row r="112" customFormat="false" ht="15" hidden="false" customHeight="false" outlineLevel="0" collapsed="false">
      <c r="A112" s="38"/>
      <c r="B112" s="38"/>
      <c r="C112" s="359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X112" s="38"/>
      <c r="Y112" s="38"/>
      <c r="Z112" s="38"/>
      <c r="AA112" s="38"/>
      <c r="AB112" s="38"/>
      <c r="AC112" s="38"/>
      <c r="AD112" s="38"/>
      <c r="AE112" s="38"/>
    </row>
    <row r="113" customFormat="false" ht="15" hidden="false" customHeight="false" outlineLevel="0" collapsed="false">
      <c r="A113" s="38"/>
      <c r="B113" s="38"/>
      <c r="C113" s="359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X113" s="38"/>
      <c r="Y113" s="38"/>
      <c r="Z113" s="38"/>
      <c r="AA113" s="38"/>
      <c r="AB113" s="38"/>
      <c r="AC113" s="38"/>
      <c r="AD113" s="38"/>
      <c r="AE113" s="38"/>
    </row>
    <row r="114" customFormat="false" ht="15" hidden="false" customHeight="false" outlineLevel="0" collapsed="false">
      <c r="A114" s="38"/>
      <c r="B114" s="38"/>
      <c r="C114" s="359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X114" s="38"/>
      <c r="Y114" s="38"/>
      <c r="Z114" s="38"/>
      <c r="AA114" s="38"/>
      <c r="AB114" s="38"/>
      <c r="AC114" s="38"/>
      <c r="AD114" s="38"/>
      <c r="AE114" s="38"/>
    </row>
    <row r="115" customFormat="false" ht="15" hidden="false" customHeight="false" outlineLevel="0" collapsed="false">
      <c r="A115" s="38"/>
      <c r="B115" s="38"/>
      <c r="C115" s="359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X115" s="38"/>
      <c r="Y115" s="38"/>
      <c r="Z115" s="38"/>
      <c r="AA115" s="38"/>
      <c r="AB115" s="38"/>
      <c r="AC115" s="38"/>
      <c r="AD115" s="38"/>
      <c r="AE115" s="38"/>
    </row>
    <row r="116" customFormat="false" ht="15" hidden="false" customHeight="false" outlineLevel="0" collapsed="false">
      <c r="C116" s="360"/>
    </row>
    <row r="117" customFormat="false" ht="15" hidden="false" customHeight="false" outlineLevel="0" collapsed="false">
      <c r="C117" s="360"/>
    </row>
    <row r="118" customFormat="false" ht="15" hidden="false" customHeight="false" outlineLevel="0" collapsed="false">
      <c r="C118" s="360"/>
    </row>
    <row r="119" customFormat="false" ht="15" hidden="false" customHeight="false" outlineLevel="0" collapsed="false">
      <c r="C119" s="360"/>
    </row>
    <row r="120" customFormat="false" ht="15" hidden="false" customHeight="false" outlineLevel="0" collapsed="false">
      <c r="C120" s="360"/>
    </row>
    <row r="121" customFormat="false" ht="15" hidden="false" customHeight="false" outlineLevel="0" collapsed="false">
      <c r="C121" s="360"/>
    </row>
    <row r="122" customFormat="false" ht="15" hidden="false" customHeight="false" outlineLevel="0" collapsed="false">
      <c r="C122" s="360"/>
    </row>
    <row r="123" customFormat="false" ht="15" hidden="false" customHeight="false" outlineLevel="0" collapsed="false">
      <c r="C123" s="360"/>
    </row>
    <row r="124" customFormat="false" ht="15" hidden="false" customHeight="false" outlineLevel="0" collapsed="false">
      <c r="C124" s="360"/>
    </row>
    <row r="125" customFormat="false" ht="15" hidden="false" customHeight="false" outlineLevel="0" collapsed="false">
      <c r="C125" s="360"/>
    </row>
    <row r="126" customFormat="false" ht="15" hidden="false" customHeight="false" outlineLevel="0" collapsed="false">
      <c r="C126" s="360"/>
    </row>
    <row r="127" customFormat="false" ht="15" hidden="false" customHeight="false" outlineLevel="0" collapsed="false">
      <c r="C127" s="360"/>
    </row>
    <row r="128" customFormat="false" ht="15" hidden="false" customHeight="false" outlineLevel="0" collapsed="false">
      <c r="C128" s="360"/>
    </row>
    <row r="129" customFormat="false" ht="15" hidden="false" customHeight="false" outlineLevel="0" collapsed="false">
      <c r="C129" s="360"/>
    </row>
    <row r="130" customFormat="false" ht="15" hidden="false" customHeight="false" outlineLevel="0" collapsed="false">
      <c r="C130" s="360"/>
    </row>
    <row r="131" customFormat="false" ht="15" hidden="false" customHeight="false" outlineLevel="0" collapsed="false">
      <c r="C131" s="360"/>
    </row>
    <row r="132" customFormat="false" ht="15" hidden="false" customHeight="false" outlineLevel="0" collapsed="false">
      <c r="C132" s="360"/>
    </row>
    <row r="133" customFormat="false" ht="15" hidden="false" customHeight="false" outlineLevel="0" collapsed="false">
      <c r="C133" s="360"/>
    </row>
    <row r="134" customFormat="false" ht="15" hidden="false" customHeight="false" outlineLevel="0" collapsed="false">
      <c r="C134" s="360"/>
    </row>
    <row r="135" customFormat="false" ht="15" hidden="false" customHeight="false" outlineLevel="0" collapsed="false">
      <c r="C135" s="360"/>
    </row>
    <row r="136" customFormat="false" ht="15" hidden="false" customHeight="false" outlineLevel="0" collapsed="false">
      <c r="C136" s="360"/>
    </row>
    <row r="137" customFormat="false" ht="15" hidden="false" customHeight="false" outlineLevel="0" collapsed="false">
      <c r="C137" s="360"/>
    </row>
    <row r="138" customFormat="false" ht="15" hidden="false" customHeight="false" outlineLevel="0" collapsed="false">
      <c r="C138" s="360"/>
    </row>
  </sheetData>
  <mergeCells count="22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AB28"/>
    <mergeCell ref="X34:Z34"/>
    <mergeCell ref="AB34:AD34"/>
    <mergeCell ref="AH34:AL34"/>
    <mergeCell ref="K50:M50"/>
    <mergeCell ref="S50:T50"/>
    <mergeCell ref="X50:Z50"/>
    <mergeCell ref="AB50:AD50"/>
    <mergeCell ref="AH50:AL50"/>
    <mergeCell ref="AP50:AR50"/>
    <mergeCell ref="AS50:AT50"/>
    <mergeCell ref="AU50:AV50"/>
    <mergeCell ref="AW50:AX50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kcorbal</cp:lastModifiedBy>
  <cp:lastPrinted>2000-10-20T19:48:36Z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