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ENRON!$A$1:$AS$61</definedName>
    <definedName function="false" hidden="false" localSheetId="1" name="_xlnm.Print_Titles" vbProcedure="false">ENRON!$A:$C,ENRON!$1:$6</definedName>
    <definedName function="false" hidden="false" name="dividend" vbProcedure="false">ENRON!$AU$7:$BC$24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19</xdr:row>
                <xdr:rowOff>10</xdr:rowOff>
              </xdr:from>
              <xdr:to>
                <xdr:col>23</xdr:col>
                <xdr:colOff>82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<sst xmlns="http://schemas.openxmlformats.org/spreadsheetml/2006/main" count="283" uniqueCount="134">
  <si>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</si>
  <si>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</si>
  <si>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</si>
  <si>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</si>
  <si>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</si>
  <si>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</si>
  <si>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</si>
  <si>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</si>
  <si>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</si>
  <si>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</si>
  <si>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</si>
  <si>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</si>
  <si>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</si>
  <si>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</si>
  <si>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</si>
  <si>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</si>
  <si>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</si>
  <si>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</si>
  <si>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</si>
  <si>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</si>
  <si>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</si>
  <si>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</si>
  <si>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</si>
  <si>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</si>
  <si>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</si>
  <si>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</si>
  <si>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</si>
  <si>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</si>
  <si>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</si>
  <si>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</si>
  <si>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</si>
  <si>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</si>
  <si>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</si>
  <si>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</si>
  <si>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</si>
  <si>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</si>
  <si>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</si>
  <si>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</si>
  <si>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</si>
  <si>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</si>
  <si>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</si>
  <si>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</si>
  <si>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</si>
  <si>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</si>
  <si>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</si>
  <si>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</si>
  <si>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</si>
  <si>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</si>
  <si>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</si>
  <si>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</si>
  <si>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</si>
  <si>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</si>
  <si>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</si>
  <si>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</si>
  <si>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</si>
  <si>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</si>
  <si>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</si>
  <si>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Aquila Inc.*</t>
  </si>
  <si>
    <t xml:space="preserve">ILA</t>
  </si>
  <si>
    <t xml:space="preserve">None</t>
  </si>
  <si>
    <t xml:space="preserve">AES Corp. </t>
  </si>
  <si>
    <t xml:space="preserve">AES</t>
  </si>
  <si>
    <t xml:space="preserve">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</si>
  <si>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</si>
  <si>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</si>
  <si>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</si>
  <si>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</si>
  <si>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</si>
  <si>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</si>
  <si>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</si>
  <si>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</si>
  <si>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</si>
  <si>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</si>
  <si>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</si>
  <si>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</si>
  <si>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Resources**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</si>
  <si>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</si>
  <si>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</si>
  <si>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</si>
  <si>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</si>
  <si>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</si>
  <si>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* Reliant Resources IPO on 4/30/01 for $30.00, EPS estimate from Simmons 5/3/01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</si>
  <si>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</si>
  <si>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</si>
  <si>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</si>
  <si>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</si>
  <si>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</si>
  <si>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</si>
  <si>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</si>
  <si>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</si>
  <si>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</si>
  <si>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</si>
  <si>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</si>
  <si>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</si>
  <si>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</si>
  <si>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</si>
  <si>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</si>
  <si>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</si>
  <si>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</si>
  <si>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</si>
  <si>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</si>
  <si>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</si>
  <si>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</si>
  <si>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</si>
  <si>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</si>
  <si>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</si>
  <si>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</si>
  <si>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</si>
  <si>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</si>
  <si>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</si>
  <si>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</si>
  <si>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</si>
  <si>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</si>
  <si>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</si>
  <si>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</si>
  <si>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</si>
  <si>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</si>
  <si>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</si>
  <si>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</si>
  <si>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</si>
  <si>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</si>
  <si>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</si>
  <si>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</si>
  <si>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</si>
  <si>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</si>
  <si>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</si>
  <si>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</si>
  <si>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</si>
  <si>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Sanders Morris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</si>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</sst>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37057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26.4022346368715</v>
      </c>
      <c r="D6" s="14" t="n">
        <f aca="false">ENRON!AM7</f>
        <v>-0.0756894191277138</v>
      </c>
      <c r="E6" s="15"/>
      <c r="F6" s="16" t="n">
        <f aca="false">ENRON!AO7</f>
        <v>-0.18657487091222</v>
      </c>
      <c r="G6" s="15"/>
      <c r="H6" s="17" t="n">
        <f aca="false">ENRON!AQ7</f>
        <v>-0.429954887218045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22.3351112746</v>
      </c>
      <c r="D7" s="19" t="n">
        <f aca="false">ENRON!AM9</f>
        <v>-0.0397395965089807</v>
      </c>
      <c r="E7" s="20"/>
      <c r="F7" s="21" t="n">
        <f aca="false">ENRON!AO9</f>
        <v>0.0496332939767134</v>
      </c>
      <c r="G7" s="20"/>
      <c r="H7" s="22" t="n">
        <f aca="false">ENRON!AQ9</f>
        <v>-0.0746667373587422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-0.0841709177915218</v>
      </c>
      <c r="E8" s="20"/>
      <c r="F8" s="21" t="n">
        <f aca="false">ENRON!AO10</f>
        <v>0.102958821036158</v>
      </c>
      <c r="G8" s="20"/>
      <c r="H8" s="22" t="n">
        <f aca="false">ENRON!AQ10</f>
        <v>-0.177755290384211</v>
      </c>
    </row>
    <row r="9" customFormat="false" ht="15.75" hidden="false" customHeight="false" outlineLevel="0" collapsed="false">
      <c r="A9" s="1" t="s">
        <v>10</v>
      </c>
      <c r="B9" s="18" t="n">
        <f aca="false">ENRON!Z24</f>
        <v>19.7467321590401</v>
      </c>
      <c r="C9" s="23"/>
      <c r="D9" s="19" t="n">
        <f aca="false">ENRON!AM24</f>
        <v>-0.0347433421823311</v>
      </c>
      <c r="E9" s="20"/>
      <c r="F9" s="21" t="n">
        <f aca="false">ENRON!AO24</f>
        <v>-0.117391752308511</v>
      </c>
      <c r="G9" s="21"/>
      <c r="H9" s="22" t="n">
        <f aca="false">ENRON!AQ24</f>
        <v>-0.0789121409426568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ENRON!AM44</f>
        <v>-0.15839359259752</v>
      </c>
      <c r="E10" s="27"/>
      <c r="F10" s="28" t="n">
        <f aca="false">ENRON!AO44</f>
        <v>-0.122130698087738</v>
      </c>
      <c r="G10" s="29"/>
      <c r="H10" s="30" t="n">
        <f aca="false">ENRON!AQ44</f>
        <v>-0.517673214546649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11.99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37057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4" t="n">
        <v>1998</v>
      </c>
      <c r="T4" s="54"/>
      <c r="U4" s="42"/>
      <c r="V4" s="49"/>
      <c r="W4" s="55"/>
      <c r="X4" s="56" t="n">
        <v>2001</v>
      </c>
      <c r="Y4" s="56"/>
      <c r="Z4" s="56"/>
      <c r="AA4" s="57"/>
      <c r="AB4" s="56" t="s">
        <v>15</v>
      </c>
      <c r="AC4" s="58" t="s">
        <v>16</v>
      </c>
      <c r="AD4" s="57"/>
      <c r="AE4" s="56" t="n">
        <v>2002</v>
      </c>
      <c r="AF4" s="56"/>
      <c r="AG4" s="56"/>
      <c r="AH4" s="59"/>
      <c r="AJ4" s="49"/>
      <c r="AK4" s="60" t="s">
        <v>17</v>
      </c>
      <c r="AL4" s="55"/>
      <c r="AM4" s="61" t="s">
        <v>18</v>
      </c>
      <c r="AN4" s="61"/>
      <c r="AO4" s="61"/>
      <c r="AP4" s="61"/>
      <c r="AQ4" s="61"/>
      <c r="AS4" s="62"/>
      <c r="AT4" s="35"/>
      <c r="AU4" s="63" t="s">
        <v>19</v>
      </c>
      <c r="AV4" s="63"/>
      <c r="AW4" s="63"/>
      <c r="AX4" s="63" t="s">
        <v>4</v>
      </c>
      <c r="AY4" s="63"/>
      <c r="AZ4" s="63" t="s">
        <v>5</v>
      </c>
      <c r="BA4" s="63"/>
      <c r="BB4" s="63" t="s">
        <v>6</v>
      </c>
      <c r="BC4" s="63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4" t="s">
        <v>21</v>
      </c>
      <c r="H5" s="65"/>
      <c r="I5" s="66"/>
      <c r="J5" s="49"/>
      <c r="K5" s="64" t="s">
        <v>21</v>
      </c>
      <c r="L5" s="65"/>
      <c r="M5" s="66"/>
      <c r="N5" s="49"/>
      <c r="O5" s="64" t="s">
        <v>21</v>
      </c>
      <c r="P5" s="65"/>
      <c r="Q5" s="66"/>
      <c r="R5" s="49"/>
      <c r="S5" s="64" t="s">
        <v>21</v>
      </c>
      <c r="T5" s="66"/>
      <c r="U5" s="55"/>
      <c r="V5" s="60" t="s">
        <v>22</v>
      </c>
      <c r="W5" s="67"/>
      <c r="X5" s="64" t="s">
        <v>21</v>
      </c>
      <c r="Y5" s="68"/>
      <c r="Z5" s="66"/>
      <c r="AA5" s="55"/>
      <c r="AB5" s="60" t="s">
        <v>23</v>
      </c>
      <c r="AC5" s="69" t="s">
        <v>24</v>
      </c>
      <c r="AD5" s="55"/>
      <c r="AE5" s="64" t="s">
        <v>21</v>
      </c>
      <c r="AF5" s="68"/>
      <c r="AG5" s="66"/>
      <c r="AH5" s="55"/>
      <c r="AJ5" s="55"/>
      <c r="AK5" s="70" t="s">
        <v>22</v>
      </c>
      <c r="AL5" s="67"/>
      <c r="AM5" s="71" t="s">
        <v>25</v>
      </c>
      <c r="AN5" s="67"/>
      <c r="AO5" s="67" t="s">
        <v>26</v>
      </c>
      <c r="AP5" s="67"/>
      <c r="AQ5" s="69" t="s">
        <v>27</v>
      </c>
      <c r="AS5" s="72" t="s">
        <v>28</v>
      </c>
      <c r="AT5" s="73"/>
      <c r="AU5" s="74"/>
      <c r="AV5" s="75" t="s">
        <v>29</v>
      </c>
      <c r="AW5" s="76" t="s">
        <v>29</v>
      </c>
      <c r="AX5" s="77"/>
      <c r="AY5" s="78" t="n">
        <v>37050</v>
      </c>
      <c r="AZ5" s="77"/>
      <c r="BA5" s="79" t="n">
        <v>36980</v>
      </c>
      <c r="BB5" s="80"/>
      <c r="BC5" s="78" t="n">
        <v>36889</v>
      </c>
      <c r="BD5" s="81"/>
    </row>
    <row r="6" customFormat="false" ht="15.75" hidden="false" customHeight="false" outlineLevel="0" collapsed="false">
      <c r="A6" s="82" t="s">
        <v>30</v>
      </c>
      <c r="B6" s="49"/>
      <c r="C6" s="82" t="s">
        <v>31</v>
      </c>
      <c r="D6" s="49"/>
      <c r="E6" s="82" t="s">
        <v>32</v>
      </c>
      <c r="F6" s="49"/>
      <c r="G6" s="83" t="s">
        <v>17</v>
      </c>
      <c r="H6" s="55"/>
      <c r="I6" s="84" t="s">
        <v>3</v>
      </c>
      <c r="J6" s="49"/>
      <c r="K6" s="83" t="s">
        <v>17</v>
      </c>
      <c r="L6" s="55"/>
      <c r="M6" s="84" t="s">
        <v>3</v>
      </c>
      <c r="N6" s="49"/>
      <c r="O6" s="83" t="s">
        <v>17</v>
      </c>
      <c r="P6" s="55"/>
      <c r="Q6" s="84" t="s">
        <v>3</v>
      </c>
      <c r="R6" s="49"/>
      <c r="S6" s="83" t="s">
        <v>17</v>
      </c>
      <c r="T6" s="84" t="s">
        <v>3</v>
      </c>
      <c r="U6" s="85"/>
      <c r="V6" s="86" t="s">
        <v>33</v>
      </c>
      <c r="W6" s="85"/>
      <c r="X6" s="83" t="s">
        <v>34</v>
      </c>
      <c r="Y6" s="87"/>
      <c r="Z6" s="84" t="s">
        <v>3</v>
      </c>
      <c r="AA6" s="85"/>
      <c r="AB6" s="72" t="s">
        <v>22</v>
      </c>
      <c r="AC6" s="88" t="s">
        <v>35</v>
      </c>
      <c r="AD6" s="85"/>
      <c r="AE6" s="83" t="s">
        <v>34</v>
      </c>
      <c r="AF6" s="87"/>
      <c r="AG6" s="84" t="s">
        <v>3</v>
      </c>
      <c r="AH6" s="85"/>
      <c r="AJ6" s="88"/>
      <c r="AK6" s="84" t="s">
        <v>36</v>
      </c>
      <c r="AL6" s="85"/>
      <c r="AM6" s="83" t="s">
        <v>37</v>
      </c>
      <c r="AN6" s="85"/>
      <c r="AO6" s="82" t="s">
        <v>38</v>
      </c>
      <c r="AP6" s="85"/>
      <c r="AQ6" s="84" t="s">
        <v>38</v>
      </c>
      <c r="AS6" s="86" t="s">
        <v>39</v>
      </c>
      <c r="AT6" s="73"/>
      <c r="AU6" s="89" t="s">
        <v>40</v>
      </c>
      <c r="AV6" s="90" t="s">
        <v>41</v>
      </c>
      <c r="AW6" s="91" t="s">
        <v>28</v>
      </c>
      <c r="AX6" s="89" t="s">
        <v>42</v>
      </c>
      <c r="AY6" s="92" t="s">
        <v>43</v>
      </c>
      <c r="AZ6" s="89" t="s">
        <v>44</v>
      </c>
      <c r="BA6" s="93" t="s">
        <v>45</v>
      </c>
      <c r="BB6" s="94" t="s">
        <v>46</v>
      </c>
      <c r="BC6" s="93" t="s">
        <v>47</v>
      </c>
    </row>
    <row r="7" customFormat="false" ht="15.75" hidden="false" customHeight="false" outlineLevel="0" collapsed="false">
      <c r="A7" s="95" t="s">
        <v>48</v>
      </c>
      <c r="B7" s="96"/>
      <c r="C7" s="97" t="s">
        <v>49</v>
      </c>
      <c r="D7" s="96"/>
      <c r="E7" s="98" t="n">
        <f aca="false">DDE("REUTER","IDN","ENE")</f>
        <v>47.26</v>
      </c>
      <c r="F7" s="96"/>
      <c r="G7" s="99" t="n">
        <v>2.16</v>
      </c>
      <c r="H7" s="100" t="s">
        <v>50</v>
      </c>
      <c r="I7" s="101" t="n">
        <f aca="false">E7/G7</f>
        <v>21.8796296296296</v>
      </c>
      <c r="J7" s="96"/>
      <c r="K7" s="99" t="n">
        <v>2.14</v>
      </c>
      <c r="L7" s="102" t="s">
        <v>51</v>
      </c>
      <c r="M7" s="101" t="n">
        <f aca="false">E7/K7</f>
        <v>22.0841121495327</v>
      </c>
      <c r="N7" s="96"/>
      <c r="O7" s="99" t="n">
        <v>2.16</v>
      </c>
      <c r="P7" s="100" t="s">
        <v>50</v>
      </c>
      <c r="Q7" s="101" t="n">
        <f aca="false">M7/O7</f>
        <v>10.224125995154</v>
      </c>
      <c r="R7" s="96"/>
      <c r="S7" s="103" t="n">
        <f aca="false">+S88</f>
        <v>1.99888888888889</v>
      </c>
      <c r="T7" s="101" t="n">
        <f aca="false">E7/S7</f>
        <v>23.6431350750417</v>
      </c>
      <c r="U7" s="104"/>
      <c r="V7" s="105" t="n">
        <f aca="false">(S7-K7)/K7</f>
        <v>-0.0659397715472483</v>
      </c>
      <c r="W7" s="106"/>
      <c r="X7" s="107" t="n">
        <v>1.79</v>
      </c>
      <c r="Y7" s="108"/>
      <c r="Z7" s="101" t="n">
        <f aca="false">E7/X7</f>
        <v>26.4022346368715</v>
      </c>
      <c r="AA7" s="104"/>
      <c r="AB7" s="109" t="n">
        <f aca="false">(X7-AS69)/AS69</f>
        <v>0.217687074829932</v>
      </c>
      <c r="AC7" s="110" t="n">
        <v>0.12</v>
      </c>
      <c r="AD7" s="104"/>
      <c r="AE7" s="107" t="n">
        <v>2.11</v>
      </c>
      <c r="AF7" s="111"/>
      <c r="AG7" s="101" t="n">
        <f aca="false">E7/AE7</f>
        <v>22.3981042654028</v>
      </c>
      <c r="AH7" s="112"/>
      <c r="AJ7" s="113"/>
      <c r="AK7" s="114" t="n">
        <f aca="false">(X7-S7)/S7</f>
        <v>-0.104502501389661</v>
      </c>
      <c r="AL7" s="106"/>
      <c r="AM7" s="115" t="n">
        <f aca="false">((+AX7+E7-AY7)/AY7)</f>
        <v>-0.0756894191277138</v>
      </c>
      <c r="AN7" s="106"/>
      <c r="AO7" s="106" t="n">
        <f aca="false">((+AZ7+E7-BA7)/BA7)</f>
        <v>-0.18657487091222</v>
      </c>
      <c r="AP7" s="106"/>
      <c r="AQ7" s="114" t="n">
        <f aca="false">((+BB7+E7-BC7)/BC7)</f>
        <v>-0.429954887218045</v>
      </c>
      <c r="AR7" s="116"/>
      <c r="AS7" s="117" t="n">
        <f aca="false">AU7/E7</f>
        <v>0.0105797714769361</v>
      </c>
      <c r="AT7" s="118"/>
      <c r="AU7" s="119" t="n">
        <v>0.5</v>
      </c>
      <c r="AV7" s="120" t="n">
        <v>36949</v>
      </c>
      <c r="AW7" s="121" t="n">
        <v>0.125</v>
      </c>
      <c r="AX7" s="122"/>
      <c r="AY7" s="123" t="n">
        <v>51.13</v>
      </c>
      <c r="AZ7" s="124"/>
      <c r="BA7" s="123" t="n">
        <v>58.1</v>
      </c>
      <c r="BB7" s="122" t="n">
        <v>0.125</v>
      </c>
      <c r="BC7" s="123" t="n">
        <v>83.125</v>
      </c>
    </row>
    <row r="8" customFormat="false" ht="6" hidden="false" customHeight="true" outlineLevel="0" collapsed="false">
      <c r="A8" s="49"/>
      <c r="B8" s="49"/>
      <c r="C8" s="50"/>
      <c r="D8" s="49"/>
      <c r="E8" s="125"/>
      <c r="F8" s="49"/>
      <c r="G8" s="126"/>
      <c r="H8" s="127"/>
      <c r="I8" s="128"/>
      <c r="J8" s="55"/>
      <c r="K8" s="126"/>
      <c r="L8" s="55"/>
      <c r="M8" s="128"/>
      <c r="N8" s="49"/>
      <c r="O8" s="126"/>
      <c r="P8" s="127"/>
      <c r="Q8" s="128"/>
      <c r="R8" s="55"/>
      <c r="S8" s="126"/>
      <c r="T8" s="128"/>
      <c r="U8" s="55"/>
      <c r="V8" s="129"/>
      <c r="W8" s="130"/>
      <c r="X8" s="126"/>
      <c r="Y8" s="131"/>
      <c r="Z8" s="128"/>
      <c r="AA8" s="55"/>
      <c r="AB8" s="132"/>
      <c r="AC8" s="133"/>
      <c r="AD8" s="55"/>
      <c r="AE8" s="134"/>
      <c r="AF8" s="55"/>
      <c r="AG8" s="133"/>
      <c r="AH8" s="135"/>
      <c r="AJ8" s="55"/>
      <c r="AK8" s="129"/>
      <c r="AL8" s="130"/>
      <c r="AM8" s="136"/>
      <c r="AN8" s="130"/>
      <c r="AO8" s="130"/>
      <c r="AP8" s="130"/>
      <c r="AQ8" s="137"/>
      <c r="AS8" s="129"/>
      <c r="AT8" s="136"/>
      <c r="AU8" s="138"/>
      <c r="AV8" s="139"/>
      <c r="AW8" s="121"/>
      <c r="AX8" s="140"/>
      <c r="AY8" s="141"/>
      <c r="AZ8" s="142"/>
      <c r="BA8" s="141"/>
      <c r="BB8" s="143"/>
      <c r="BC8" s="141"/>
    </row>
    <row r="9" customFormat="false" ht="15" hidden="false" customHeight="false" outlineLevel="0" collapsed="false">
      <c r="A9" s="48" t="s">
        <v>52</v>
      </c>
      <c r="B9" s="49"/>
      <c r="C9" s="50" t="s">
        <v>53</v>
      </c>
      <c r="D9" s="49"/>
      <c r="E9" s="144" t="n">
        <f aca="false">DDE("REUTER","IDN",".SPX")</f>
        <v>1214.36</v>
      </c>
      <c r="F9" s="145"/>
      <c r="G9" s="146" t="n">
        <v>40.53</v>
      </c>
      <c r="H9" s="127"/>
      <c r="I9" s="113" t="n">
        <f aca="false">E9/G9</f>
        <v>29.9620034542314</v>
      </c>
      <c r="J9" s="55"/>
      <c r="K9" s="146" t="n">
        <v>42.08</v>
      </c>
      <c r="L9" s="55"/>
      <c r="M9" s="113" t="n">
        <f aca="false">E9/K9</f>
        <v>28.8583650190114</v>
      </c>
      <c r="N9" s="145"/>
      <c r="O9" s="146" t="n">
        <v>40.53</v>
      </c>
      <c r="P9" s="127"/>
      <c r="Q9" s="113" t="n">
        <f aca="false">M9/O9</f>
        <v>0.712024796916146</v>
      </c>
      <c r="R9" s="55"/>
      <c r="S9" s="147" t="n">
        <v>40.18</v>
      </c>
      <c r="T9" s="113" t="n">
        <f aca="false">E9/S9</f>
        <v>30.2229965156794</v>
      </c>
      <c r="U9" s="112"/>
      <c r="V9" s="148" t="n">
        <f aca="false">(S9-K9)/K9</f>
        <v>-0.0451520912547528</v>
      </c>
      <c r="W9" s="149"/>
      <c r="X9" s="147" t="n">
        <v>54.37</v>
      </c>
      <c r="Y9" s="150"/>
      <c r="Z9" s="113" t="n">
        <f aca="false">E9/X9</f>
        <v>22.3351112746</v>
      </c>
      <c r="AA9" s="112"/>
      <c r="AB9" s="151" t="n">
        <f aca="false">+(+X9-AS71)/AS71</f>
        <v>-0.0431186202041535</v>
      </c>
      <c r="AC9" s="152"/>
      <c r="AD9" s="112"/>
      <c r="AE9" s="147" t="n">
        <v>60.41</v>
      </c>
      <c r="AF9" s="150"/>
      <c r="AG9" s="113" t="n">
        <f aca="false">E9/AE9</f>
        <v>20.1019698725377</v>
      </c>
      <c r="AH9" s="112"/>
      <c r="AJ9" s="112"/>
      <c r="AK9" s="148" t="n">
        <f aca="false">(X9-S9)/S9</f>
        <v>0.353160776505724</v>
      </c>
      <c r="AL9" s="149"/>
      <c r="AM9" s="118" t="n">
        <f aca="false">((+AX9+E9-AY9)/AY9)</f>
        <v>-0.0397395965089807</v>
      </c>
      <c r="AN9" s="149"/>
      <c r="AO9" s="149" t="n">
        <f aca="false">((+AZ9+E9-BA9)/BA9)</f>
        <v>0.0496332939767134</v>
      </c>
      <c r="AP9" s="149"/>
      <c r="AQ9" s="153" t="n">
        <f aca="false">((+BB9+E9-BC9)/BC9)</f>
        <v>-0.0746667373587422</v>
      </c>
      <c r="AS9" s="154" t="n">
        <v>0.0129</v>
      </c>
      <c r="AT9" s="118"/>
      <c r="AU9" s="155" t="n">
        <f aca="false">AS9*E9</f>
        <v>15.665244</v>
      </c>
      <c r="AV9" s="156"/>
      <c r="AW9" s="121"/>
      <c r="AX9" s="157" t="n">
        <v>0.331</v>
      </c>
      <c r="AY9" s="158" t="n">
        <v>1264.96</v>
      </c>
      <c r="AZ9" s="157" t="n">
        <v>3.561</v>
      </c>
      <c r="BA9" s="159" t="n">
        <v>1160.33</v>
      </c>
      <c r="BB9" s="157" t="n">
        <v>7.339</v>
      </c>
      <c r="BC9" s="159" t="n">
        <v>1320.28</v>
      </c>
    </row>
    <row r="10" customFormat="false" ht="15" hidden="false" customHeight="false" outlineLevel="0" collapsed="false">
      <c r="A10" s="48" t="s">
        <v>9</v>
      </c>
      <c r="B10" s="49"/>
      <c r="C10" s="50" t="s">
        <v>54</v>
      </c>
      <c r="D10" s="49"/>
      <c r="E10" s="144" t="n">
        <f aca="false">DDE("REUTER","IDN",".IXIC")</f>
        <v>2028.43</v>
      </c>
      <c r="F10" s="145"/>
      <c r="G10" s="146" t="n">
        <v>40.53</v>
      </c>
      <c r="H10" s="127"/>
      <c r="I10" s="113" t="n">
        <f aca="false">E10/G10</f>
        <v>50.0476190476191</v>
      </c>
      <c r="J10" s="55"/>
      <c r="K10" s="146" t="n">
        <v>42.08</v>
      </c>
      <c r="L10" s="55"/>
      <c r="M10" s="113" t="n">
        <f aca="false">E10/K10</f>
        <v>48.2041349809886</v>
      </c>
      <c r="N10" s="145"/>
      <c r="O10" s="146" t="n">
        <v>40.53</v>
      </c>
      <c r="P10" s="127"/>
      <c r="Q10" s="113" t="n">
        <f aca="false">M10/O10</f>
        <v>1.18934455911642</v>
      </c>
      <c r="R10" s="55"/>
      <c r="S10" s="147" t="n">
        <v>40.18</v>
      </c>
      <c r="T10" s="113" t="n">
        <f aca="false">E10/S10</f>
        <v>50.4835739173718</v>
      </c>
      <c r="U10" s="112"/>
      <c r="V10" s="148" t="n">
        <f aca="false">(S10-K10)/K10</f>
        <v>-0.0451520912547528</v>
      </c>
      <c r="W10" s="149"/>
      <c r="X10" s="160" t="s">
        <v>55</v>
      </c>
      <c r="Y10" s="150"/>
      <c r="Z10" s="161" t="s">
        <v>12</v>
      </c>
      <c r="AA10" s="112"/>
      <c r="AB10" s="162"/>
      <c r="AC10" s="161"/>
      <c r="AD10" s="112"/>
      <c r="AE10" s="160" t="s">
        <v>55</v>
      </c>
      <c r="AF10" s="150"/>
      <c r="AG10" s="161" t="s">
        <v>12</v>
      </c>
      <c r="AH10" s="163"/>
      <c r="AJ10" s="112"/>
      <c r="AK10" s="148" t="e">
        <f aca="false">(X10-S10)/S10</f>
        <v>#VALUE!</v>
      </c>
      <c r="AL10" s="149"/>
      <c r="AM10" s="118" t="n">
        <f aca="false">((+AX10+E10-AY10)/AY10)</f>
        <v>-0.0841709177915218</v>
      </c>
      <c r="AN10" s="149"/>
      <c r="AO10" s="149" t="n">
        <f aca="false">((+AZ10+E10-BA10)/BA10)</f>
        <v>0.102958821036158</v>
      </c>
      <c r="AP10" s="149"/>
      <c r="AQ10" s="153" t="n">
        <f aca="false">((+BB10+E10-BC10)/BC10)</f>
        <v>-0.177755290384211</v>
      </c>
      <c r="AS10" s="154" t="n">
        <v>0.0031</v>
      </c>
      <c r="AT10" s="118"/>
      <c r="AU10" s="155" t="n">
        <f aca="false">AS10*E10</f>
        <v>6.288133</v>
      </c>
      <c r="AV10" s="156"/>
      <c r="AW10" s="121"/>
      <c r="AX10" s="157" t="n">
        <v>0.223</v>
      </c>
      <c r="AY10" s="158" t="n">
        <v>2215.1</v>
      </c>
      <c r="AZ10" s="157" t="n">
        <v>1.301</v>
      </c>
      <c r="BA10" s="159" t="n">
        <v>1840.26</v>
      </c>
      <c r="BB10" s="157" t="n">
        <v>2.942</v>
      </c>
      <c r="BC10" s="159" t="n">
        <v>2470.52</v>
      </c>
    </row>
    <row r="11" customFormat="false" ht="9.75" hidden="false" customHeight="true" outlineLevel="0" collapsed="false">
      <c r="A11" s="49"/>
      <c r="B11" s="49"/>
      <c r="C11" s="50"/>
      <c r="D11" s="49"/>
      <c r="E11" s="164"/>
      <c r="F11" s="49"/>
      <c r="G11" s="146"/>
      <c r="H11" s="127"/>
      <c r="I11" s="165"/>
      <c r="J11" s="49"/>
      <c r="K11" s="146"/>
      <c r="L11" s="55"/>
      <c r="M11" s="165"/>
      <c r="N11" s="49"/>
      <c r="O11" s="146"/>
      <c r="P11" s="127"/>
      <c r="Q11" s="165"/>
      <c r="R11" s="49"/>
      <c r="S11" s="147"/>
      <c r="T11" s="165"/>
      <c r="U11" s="42"/>
      <c r="V11" s="129"/>
      <c r="W11" s="130"/>
      <c r="X11" s="147"/>
      <c r="Y11" s="150"/>
      <c r="Z11" s="165"/>
      <c r="AA11" s="42"/>
      <c r="AB11" s="166"/>
      <c r="AC11" s="167"/>
      <c r="AD11" s="42"/>
      <c r="AE11" s="147"/>
      <c r="AF11" s="150"/>
      <c r="AG11" s="167"/>
      <c r="AH11" s="168"/>
      <c r="AJ11" s="42"/>
      <c r="AK11" s="129"/>
      <c r="AL11" s="130"/>
      <c r="AM11" s="136"/>
      <c r="AN11" s="130"/>
      <c r="AO11" s="130"/>
      <c r="AP11" s="130"/>
      <c r="AQ11" s="137"/>
      <c r="AS11" s="169"/>
      <c r="AT11" s="81"/>
      <c r="AU11" s="138"/>
      <c r="AV11" s="139"/>
      <c r="AW11" s="121"/>
      <c r="AX11" s="140"/>
      <c r="AY11" s="159"/>
      <c r="AZ11" s="143"/>
      <c r="BA11" s="159"/>
      <c r="BB11" s="143"/>
      <c r="BC11" s="159"/>
    </row>
    <row r="12" customFormat="false" ht="15" hidden="false" customHeight="false" outlineLevel="0" collapsed="false">
      <c r="A12" s="170" t="s">
        <v>56</v>
      </c>
      <c r="B12" s="49"/>
      <c r="C12" s="50"/>
      <c r="D12" s="49"/>
      <c r="E12" s="164"/>
      <c r="F12" s="49"/>
      <c r="G12" s="146"/>
      <c r="H12" s="127"/>
      <c r="I12" s="165"/>
      <c r="J12" s="49"/>
      <c r="K12" s="146"/>
      <c r="L12" s="55"/>
      <c r="M12" s="165"/>
      <c r="N12" s="49"/>
      <c r="O12" s="146"/>
      <c r="P12" s="127"/>
      <c r="Q12" s="165"/>
      <c r="R12" s="49"/>
      <c r="S12" s="147"/>
      <c r="T12" s="165"/>
      <c r="U12" s="42"/>
      <c r="V12" s="129"/>
      <c r="W12" s="130"/>
      <c r="X12" s="147"/>
      <c r="Y12" s="150"/>
      <c r="Z12" s="165"/>
      <c r="AA12" s="42"/>
      <c r="AB12" s="166"/>
      <c r="AC12" s="167"/>
      <c r="AD12" s="42"/>
      <c r="AE12" s="147"/>
      <c r="AF12" s="150"/>
      <c r="AG12" s="167"/>
      <c r="AH12" s="168"/>
      <c r="AJ12" s="42"/>
      <c r="AK12" s="129"/>
      <c r="AL12" s="130"/>
      <c r="AM12" s="136"/>
      <c r="AN12" s="130"/>
      <c r="AO12" s="130"/>
      <c r="AP12" s="130"/>
      <c r="AQ12" s="137"/>
      <c r="AS12" s="169"/>
      <c r="AT12" s="81"/>
      <c r="AU12" s="119"/>
      <c r="AV12" s="139"/>
      <c r="AW12" s="121"/>
      <c r="AX12" s="142"/>
      <c r="AY12" s="159"/>
      <c r="AZ12" s="143"/>
      <c r="BA12" s="159"/>
      <c r="BB12" s="143"/>
      <c r="BC12" s="159"/>
    </row>
    <row r="13" customFormat="false" ht="15" hidden="false" customHeight="false" outlineLevel="0" collapsed="false">
      <c r="A13" s="48" t="s">
        <v>57</v>
      </c>
      <c r="B13" s="49"/>
      <c r="C13" s="53" t="s">
        <v>58</v>
      </c>
      <c r="D13" s="49"/>
      <c r="E13" s="164" t="n">
        <f aca="false">DDE("REUTER","IDN","ILA")</f>
        <v>28.99</v>
      </c>
      <c r="F13" s="49"/>
      <c r="G13" s="146"/>
      <c r="H13" s="171"/>
      <c r="I13" s="113"/>
      <c r="J13" s="49"/>
      <c r="K13" s="146"/>
      <c r="L13" s="55"/>
      <c r="M13" s="113"/>
      <c r="N13" s="49"/>
      <c r="O13" s="146"/>
      <c r="P13" s="171"/>
      <c r="Q13" s="113"/>
      <c r="R13" s="49"/>
      <c r="S13" s="147" t="n">
        <v>1.15</v>
      </c>
      <c r="T13" s="113" t="n">
        <f aca="false">E13/S13</f>
        <v>25.2086956521739</v>
      </c>
      <c r="U13" s="112"/>
      <c r="V13" s="148"/>
      <c r="W13" s="149"/>
      <c r="X13" s="160" t="n">
        <v>1.58</v>
      </c>
      <c r="Y13" s="172"/>
      <c r="Z13" s="113" t="n">
        <f aca="false">E13/X13</f>
        <v>18.3481012658228</v>
      </c>
      <c r="AA13" s="162"/>
      <c r="AB13" s="173" t="s">
        <v>55</v>
      </c>
      <c r="AC13" s="174" t="s">
        <v>55</v>
      </c>
      <c r="AD13" s="163"/>
      <c r="AE13" s="160" t="n">
        <v>1.91</v>
      </c>
      <c r="AF13" s="172"/>
      <c r="AG13" s="113" t="n">
        <f aca="false">E13/AE13</f>
        <v>15.1780104712042</v>
      </c>
      <c r="AH13" s="112"/>
      <c r="AJ13" s="112"/>
      <c r="AK13" s="148" t="n">
        <f aca="false">(X13-S13)/S13</f>
        <v>0.373913043478261</v>
      </c>
      <c r="AL13" s="149"/>
      <c r="AM13" s="118" t="n">
        <f aca="false">((+AX13+E13-AY13)/AY13)</f>
        <v>-0.00275197798417619</v>
      </c>
      <c r="AN13" s="149"/>
      <c r="AO13" s="175" t="s">
        <v>55</v>
      </c>
      <c r="AP13" s="149"/>
      <c r="AQ13" s="176" t="s">
        <v>55</v>
      </c>
      <c r="AS13" s="177" t="n">
        <f aca="false">AU13/E13</f>
        <v>0</v>
      </c>
      <c r="AT13" s="178"/>
      <c r="AU13" s="119" t="n">
        <v>0</v>
      </c>
      <c r="AV13" s="179" t="s">
        <v>59</v>
      </c>
      <c r="AW13" s="121" t="n">
        <v>0</v>
      </c>
      <c r="AX13" s="143"/>
      <c r="AY13" s="159" t="n">
        <v>29.07</v>
      </c>
      <c r="AZ13" s="143"/>
      <c r="BA13" s="180" t="s">
        <v>55</v>
      </c>
      <c r="BB13" s="143" t="n">
        <v>0</v>
      </c>
      <c r="BC13" s="180" t="s">
        <v>55</v>
      </c>
    </row>
    <row r="14" customFormat="false" ht="15" hidden="false" customHeight="false" outlineLevel="0" collapsed="false">
      <c r="A14" s="49" t="s">
        <v>60</v>
      </c>
      <c r="B14" s="181"/>
      <c r="C14" s="53" t="s">
        <v>61</v>
      </c>
      <c r="D14" s="49"/>
      <c r="E14" s="164" t="n">
        <f aca="false">DDE("REUTER","IDN","AES")</f>
        <v>42.93</v>
      </c>
      <c r="F14" s="49"/>
      <c r="G14" s="146" t="n">
        <v>4.72</v>
      </c>
      <c r="H14" s="171" t="s">
        <v>50</v>
      </c>
      <c r="I14" s="113" t="n">
        <f aca="false">E14/G14</f>
        <v>9.09533898305085</v>
      </c>
      <c r="J14" s="49"/>
      <c r="K14" s="146" t="n">
        <v>4.94</v>
      </c>
      <c r="L14" s="55"/>
      <c r="M14" s="113" t="n">
        <f aca="false">E14/K14</f>
        <v>8.69028340080972</v>
      </c>
      <c r="N14" s="49"/>
      <c r="O14" s="146" t="n">
        <v>4.72</v>
      </c>
      <c r="P14" s="171" t="s">
        <v>50</v>
      </c>
      <c r="Q14" s="113" t="n">
        <f aca="false">M14/O14</f>
        <v>1.84116173745969</v>
      </c>
      <c r="R14" s="49"/>
      <c r="S14" s="147" t="n">
        <v>3.43</v>
      </c>
      <c r="T14" s="113" t="n">
        <f aca="false">E14/S14</f>
        <v>12.5160349854227</v>
      </c>
      <c r="U14" s="112"/>
      <c r="V14" s="148" t="n">
        <f aca="false">(S14-K14)/K14</f>
        <v>-0.305668016194332</v>
      </c>
      <c r="W14" s="149"/>
      <c r="X14" s="147" t="n">
        <v>1.84</v>
      </c>
      <c r="Y14" s="150"/>
      <c r="Z14" s="113" t="n">
        <f aca="false">E14/X14</f>
        <v>23.3315217391304</v>
      </c>
      <c r="AA14" s="112"/>
      <c r="AB14" s="151" t="n">
        <f aca="false">+(+X14-AS75)/AS75</f>
        <v>0.26027397260274</v>
      </c>
      <c r="AC14" s="152" t="n">
        <v>0.174</v>
      </c>
      <c r="AD14" s="112"/>
      <c r="AE14" s="147" t="n">
        <v>2.41</v>
      </c>
      <c r="AF14" s="150"/>
      <c r="AG14" s="113" t="n">
        <f aca="false">E14/AE14</f>
        <v>17.8132780082988</v>
      </c>
      <c r="AH14" s="112"/>
      <c r="AJ14" s="112"/>
      <c r="AK14" s="148" t="n">
        <f aca="false">(X14-S14)/S14</f>
        <v>-0.463556851311953</v>
      </c>
      <c r="AL14" s="149"/>
      <c r="AM14" s="118" t="n">
        <f aca="false">((+AX14+E14-AY14)/AY14)</f>
        <v>0.0377084844089921</v>
      </c>
      <c r="AN14" s="149"/>
      <c r="AO14" s="149" t="n">
        <f aca="false">((+AZ14+E14-BA14)/BA14)</f>
        <v>-0.140712570056045</v>
      </c>
      <c r="AP14" s="149"/>
      <c r="AQ14" s="153" t="n">
        <f aca="false">((+BB14+E14-BC14)/BC14)</f>
        <v>-0.224740406320542</v>
      </c>
      <c r="AS14" s="177" t="n">
        <f aca="false">AU14/E14</f>
        <v>0</v>
      </c>
      <c r="AT14" s="178"/>
      <c r="AU14" s="119" t="n">
        <f aca="false">DDE("REUTER","IDN","AES,DIVIDEND")</f>
        <v>0</v>
      </c>
      <c r="AV14" s="179" t="n">
        <v>37044</v>
      </c>
      <c r="AW14" s="182" t="s">
        <v>62</v>
      </c>
      <c r="AX14" s="143"/>
      <c r="AY14" s="159" t="n">
        <v>41.37</v>
      </c>
      <c r="AZ14" s="143"/>
      <c r="BA14" s="159" t="n">
        <v>49.96</v>
      </c>
      <c r="BB14" s="143"/>
      <c r="BC14" s="159" t="n">
        <v>55.375</v>
      </c>
    </row>
    <row r="15" customFormat="false" ht="15" hidden="false" customHeight="false" outlineLevel="0" collapsed="false">
      <c r="A15" s="48" t="s">
        <v>63</v>
      </c>
      <c r="B15" s="181"/>
      <c r="C15" s="53" t="s">
        <v>64</v>
      </c>
      <c r="D15" s="49"/>
      <c r="E15" s="164" t="n">
        <f aca="false">DDE("REUTER","IDN","DUK")</f>
        <v>40.82</v>
      </c>
      <c r="F15" s="49"/>
      <c r="G15" s="146"/>
      <c r="H15" s="171"/>
      <c r="I15" s="113"/>
      <c r="J15" s="49"/>
      <c r="K15" s="146" t="n">
        <v>2.95</v>
      </c>
      <c r="L15" s="55"/>
      <c r="M15" s="113" t="n">
        <f aca="false">E15/K15</f>
        <v>13.8372881355932</v>
      </c>
      <c r="N15" s="49"/>
      <c r="O15" s="146"/>
      <c r="P15" s="171"/>
      <c r="Q15" s="113"/>
      <c r="R15" s="49"/>
      <c r="S15" s="147" t="n">
        <v>3.38</v>
      </c>
      <c r="T15" s="113" t="n">
        <f aca="false">E15/S15</f>
        <v>12.0769230769231</v>
      </c>
      <c r="U15" s="112"/>
      <c r="V15" s="148" t="n">
        <f aca="false">(S15-K15)/K15</f>
        <v>0.145762711864407</v>
      </c>
      <c r="W15" s="149"/>
      <c r="X15" s="147" t="n">
        <v>2.46</v>
      </c>
      <c r="Y15" s="150"/>
      <c r="Z15" s="113" t="n">
        <f aca="false">E15/X15</f>
        <v>16.5934959349594</v>
      </c>
      <c r="AA15" s="112"/>
      <c r="AB15" s="151" t="n">
        <f aca="false">+(+X15-AS77)/AS77</f>
        <v>0.171428571428571</v>
      </c>
      <c r="AC15" s="152" t="n">
        <v>0.1814</v>
      </c>
      <c r="AD15" s="112"/>
      <c r="AE15" s="147" t="n">
        <v>2.76</v>
      </c>
      <c r="AF15" s="150"/>
      <c r="AG15" s="113" t="n">
        <f aca="false">E15/AE15</f>
        <v>14.7898550724638</v>
      </c>
      <c r="AH15" s="112"/>
      <c r="AJ15" s="112"/>
      <c r="AK15" s="148" t="n">
        <f aca="false">(X15-S15)/S15</f>
        <v>-0.272189349112426</v>
      </c>
      <c r="AL15" s="149"/>
      <c r="AM15" s="118" t="n">
        <f aca="false">((+AX15+E15-AY15)/AY15)</f>
        <v>-0.0274005241839409</v>
      </c>
      <c r="AN15" s="149"/>
      <c r="AO15" s="149" t="n">
        <f aca="false">((+AZ15+E15-BA15)/BA15)</f>
        <v>-0.0384885353299018</v>
      </c>
      <c r="AP15" s="149"/>
      <c r="AQ15" s="153" t="n">
        <f aca="false">((+BB15+E15-BC15)/BC15)</f>
        <v>-0.0293289535429376</v>
      </c>
      <c r="AS15" s="177" t="n">
        <f aca="false">AU15/E15</f>
        <v>0.0269475747182754</v>
      </c>
      <c r="AT15" s="178"/>
      <c r="AU15" s="119" t="n">
        <f aca="false">DDE("REUTER","IDN","DUK,DIVIDEND")</f>
        <v>1.1</v>
      </c>
      <c r="AV15" s="179" t="n">
        <v>37020</v>
      </c>
      <c r="AW15" s="121" t="n">
        <v>0.275</v>
      </c>
      <c r="AX15" s="143"/>
      <c r="AY15" s="159" t="n">
        <v>41.97</v>
      </c>
      <c r="AZ15" s="143" t="n">
        <v>0.275</v>
      </c>
      <c r="BA15" s="159" t="n">
        <v>42.74</v>
      </c>
      <c r="BB15" s="143" t="n">
        <f aca="false">0.275*2</f>
        <v>0.55</v>
      </c>
      <c r="BC15" s="159" t="n">
        <v>42.62</v>
      </c>
    </row>
    <row r="16" customFormat="false" ht="15.75" hidden="false" customHeight="false" outlineLevel="0" collapsed="false">
      <c r="A16" s="48" t="s">
        <v>65</v>
      </c>
      <c r="B16" s="181"/>
      <c r="C16" s="53" t="s">
        <v>66</v>
      </c>
      <c r="D16" s="49"/>
      <c r="E16" s="164" t="n">
        <f aca="false">DDE("REUTER","IDN","DYN")</f>
        <v>45.39</v>
      </c>
      <c r="F16" s="49"/>
      <c r="G16" s="146"/>
      <c r="H16" s="171"/>
      <c r="I16" s="113"/>
      <c r="J16" s="49"/>
      <c r="K16" s="146" t="n">
        <v>0.7</v>
      </c>
      <c r="L16" s="55"/>
      <c r="M16" s="113" t="n">
        <f aca="false">E16/K16</f>
        <v>64.8428571428571</v>
      </c>
      <c r="N16" s="49"/>
      <c r="O16" s="146"/>
      <c r="P16" s="171"/>
      <c r="Q16" s="113"/>
      <c r="R16" s="49"/>
      <c r="S16" s="147" t="n">
        <v>0.58</v>
      </c>
      <c r="T16" s="113" t="n">
        <f aca="false">E16/S16</f>
        <v>78.2586206896552</v>
      </c>
      <c r="U16" s="112"/>
      <c r="V16" s="148" t="n">
        <f aca="false">(S16-K16)/K16</f>
        <v>-0.171428571428571</v>
      </c>
      <c r="W16" s="149"/>
      <c r="X16" s="147" t="n">
        <v>2.02</v>
      </c>
      <c r="Y16" s="150"/>
      <c r="Z16" s="113" t="n">
        <f aca="false">E16/X16</f>
        <v>22.470297029703</v>
      </c>
      <c r="AA16" s="112"/>
      <c r="AB16" s="151" t="n">
        <f aca="false">+(+X16-AS78)/AS78</f>
        <v>0.412587412587413</v>
      </c>
      <c r="AC16" s="152" t="n">
        <v>0.204</v>
      </c>
      <c r="AD16" s="112"/>
      <c r="AE16" s="147" t="n">
        <v>2.41</v>
      </c>
      <c r="AF16" s="183"/>
      <c r="AG16" s="113" t="n">
        <f aca="false">E16/AE16</f>
        <v>18.8340248962656</v>
      </c>
      <c r="AH16" s="112"/>
      <c r="AJ16" s="112"/>
      <c r="AK16" s="148" t="n">
        <f aca="false">(X16-S16)/S16</f>
        <v>2.48275862068966</v>
      </c>
      <c r="AL16" s="149"/>
      <c r="AM16" s="118" t="n">
        <f aca="false">((+AX16+E16-AY16)/AY16)</f>
        <v>-0.0344607530312699</v>
      </c>
      <c r="AN16" s="149"/>
      <c r="AO16" s="149" t="n">
        <f aca="false">((+AZ16+E16-BA16)/BA16)</f>
        <v>-0.108704175651833</v>
      </c>
      <c r="AP16" s="149"/>
      <c r="AQ16" s="153" t="n">
        <f aca="false">((+BB16+E16-BC16)/BC16)</f>
        <v>-0.187692307692308</v>
      </c>
      <c r="AS16" s="177" t="n">
        <f aca="false">AU16/E16</f>
        <v>0.00660938532716457</v>
      </c>
      <c r="AT16" s="178"/>
      <c r="AU16" s="119" t="n">
        <f aca="false">DDE("REUTER","IDN","DYN,DIVIDEND")</f>
        <v>0.3</v>
      </c>
      <c r="AV16" s="179" t="n">
        <v>37040</v>
      </c>
      <c r="AW16" s="121" t="n">
        <v>0.075</v>
      </c>
      <c r="AX16" s="143"/>
      <c r="AY16" s="159" t="n">
        <v>47.01</v>
      </c>
      <c r="AZ16" s="143" t="n">
        <v>0.075</v>
      </c>
      <c r="BA16" s="159" t="n">
        <v>51.01</v>
      </c>
      <c r="BB16" s="143" t="n">
        <f aca="false">0.075*2</f>
        <v>0.15</v>
      </c>
      <c r="BC16" s="159" t="n">
        <v>56.0625</v>
      </c>
    </row>
    <row r="17" customFormat="false" ht="15" hidden="false" customHeight="false" outlineLevel="0" collapsed="false">
      <c r="A17" s="48" t="s">
        <v>67</v>
      </c>
      <c r="B17" s="41"/>
      <c r="C17" s="53" t="s">
        <v>68</v>
      </c>
      <c r="D17" s="49"/>
      <c r="E17" s="164" t="n">
        <f aca="false">DDE("REUTER","IDN","EPG")</f>
        <v>55.17</v>
      </c>
      <c r="F17" s="49"/>
      <c r="G17" s="146" t="n">
        <v>2.85</v>
      </c>
      <c r="H17" s="171" t="s">
        <v>50</v>
      </c>
      <c r="I17" s="113" t="n">
        <f aca="false">E17/G17</f>
        <v>19.3578947368421</v>
      </c>
      <c r="J17" s="49"/>
      <c r="K17" s="146" t="n">
        <v>3.18</v>
      </c>
      <c r="L17" s="55"/>
      <c r="M17" s="113" t="n">
        <f aca="false">E17/K17</f>
        <v>17.3490566037736</v>
      </c>
      <c r="N17" s="49"/>
      <c r="O17" s="146" t="n">
        <v>2.85</v>
      </c>
      <c r="P17" s="171" t="s">
        <v>50</v>
      </c>
      <c r="Q17" s="113" t="n">
        <f aca="false">M17/O17</f>
        <v>6.08738828202582</v>
      </c>
      <c r="R17" s="49"/>
      <c r="S17" s="147" t="n">
        <v>1.83</v>
      </c>
      <c r="T17" s="113" t="n">
        <f aca="false">E17/S17</f>
        <v>30.1475409836066</v>
      </c>
      <c r="U17" s="112"/>
      <c r="V17" s="148" t="n">
        <f aca="false">(S17-K17)/K17</f>
        <v>-0.424528301886792</v>
      </c>
      <c r="W17" s="149"/>
      <c r="X17" s="147" t="n">
        <v>3.34</v>
      </c>
      <c r="Y17" s="150"/>
      <c r="Z17" s="113" t="n">
        <f aca="false">E17/X17</f>
        <v>16.5179640718563</v>
      </c>
      <c r="AA17" s="112"/>
      <c r="AB17" s="151" t="n">
        <f aca="false">+(+X17-AS79)/AS79</f>
        <v>0.241635687732342</v>
      </c>
      <c r="AC17" s="152" t="n">
        <v>0.1863</v>
      </c>
      <c r="AD17" s="112"/>
      <c r="AE17" s="147" t="n">
        <v>3.92</v>
      </c>
      <c r="AF17" s="150"/>
      <c r="AG17" s="113" t="n">
        <f aca="false">E17/AE17</f>
        <v>14.0739795918367</v>
      </c>
      <c r="AH17" s="112"/>
      <c r="AJ17" s="112"/>
      <c r="AK17" s="148" t="n">
        <f aca="false">(X17-S17)/S17</f>
        <v>0.825136612021858</v>
      </c>
      <c r="AL17" s="149"/>
      <c r="AM17" s="118" t="n">
        <f aca="false">((+AX17+E17-AY17)/AY17)</f>
        <v>-0.0321052631578947</v>
      </c>
      <c r="AN17" s="149"/>
      <c r="AO17" s="149" t="n">
        <f aca="false">((+AZ17+E17-BA17)/BA17)</f>
        <v>-0.15187595712098</v>
      </c>
      <c r="AP17" s="149"/>
      <c r="AQ17" s="153" t="n">
        <f aca="false">((+BB17+E17-BC17)/BC17)</f>
        <v>-0.223804537521815</v>
      </c>
      <c r="AS17" s="177" t="n">
        <f aca="false">AU17/E17</f>
        <v>0.0154069240529273</v>
      </c>
      <c r="AT17" s="178"/>
      <c r="AU17" s="119" t="n">
        <f aca="false">DDE("REUTER","IDN","EPG,DIVIDEND")</f>
        <v>0.85</v>
      </c>
      <c r="AV17" s="179" t="n">
        <v>37041</v>
      </c>
      <c r="AW17" s="121" t="n">
        <v>0.2125</v>
      </c>
      <c r="AX17" s="143"/>
      <c r="AY17" s="159" t="n">
        <v>57</v>
      </c>
      <c r="AZ17" s="143" t="n">
        <v>0.2125</v>
      </c>
      <c r="BA17" s="159" t="n">
        <v>65.3</v>
      </c>
      <c r="BB17" s="143" t="n">
        <f aca="false">0.2125*2</f>
        <v>0.425</v>
      </c>
      <c r="BC17" s="159" t="n">
        <v>71.625</v>
      </c>
    </row>
    <row r="18" customFormat="false" ht="15" hidden="false" customHeight="false" outlineLevel="0" collapsed="false">
      <c r="A18" s="48" t="s">
        <v>69</v>
      </c>
      <c r="B18" s="41"/>
      <c r="C18" s="53" t="s">
        <v>70</v>
      </c>
      <c r="D18" s="49"/>
      <c r="E18" s="164" t="n">
        <f aca="false">DDE("REUTER","IDN","KMI")</f>
        <v>55</v>
      </c>
      <c r="F18" s="49"/>
      <c r="G18" s="146"/>
      <c r="H18" s="171"/>
      <c r="I18" s="113"/>
      <c r="J18" s="49"/>
      <c r="K18" s="146" t="n">
        <v>2.43</v>
      </c>
      <c r="L18" s="55"/>
      <c r="M18" s="113" t="n">
        <f aca="false">E18/K18</f>
        <v>22.6337448559671</v>
      </c>
      <c r="N18" s="49"/>
      <c r="O18" s="146"/>
      <c r="P18" s="171"/>
      <c r="Q18" s="113"/>
      <c r="R18" s="49"/>
      <c r="S18" s="147" t="n">
        <v>1.17</v>
      </c>
      <c r="T18" s="113" t="n">
        <f aca="false">E18/S18</f>
        <v>47.008547008547</v>
      </c>
      <c r="U18" s="112"/>
      <c r="V18" s="148"/>
      <c r="W18" s="149"/>
      <c r="X18" s="147" t="n">
        <v>1.81</v>
      </c>
      <c r="Y18" s="150"/>
      <c r="Z18" s="113" t="n">
        <f aca="false">E18/X18</f>
        <v>30.3867403314917</v>
      </c>
      <c r="AA18" s="112"/>
      <c r="AB18" s="151" t="n">
        <f aca="false">+(+X18-AS80)/AS80</f>
        <v>0.4140625</v>
      </c>
      <c r="AC18" s="152" t="n">
        <v>0.1061</v>
      </c>
      <c r="AD18" s="112"/>
      <c r="AE18" s="147" t="n">
        <v>2.27</v>
      </c>
      <c r="AF18" s="150"/>
      <c r="AG18" s="113" t="n">
        <f aca="false">E18/AE18</f>
        <v>24.2290748898678</v>
      </c>
      <c r="AH18" s="112"/>
      <c r="AJ18" s="112"/>
      <c r="AK18" s="148" t="n">
        <f aca="false">(X18-S18)/S18</f>
        <v>0.547008547008547</v>
      </c>
      <c r="AL18" s="149"/>
      <c r="AM18" s="118" t="n">
        <f aca="false">((+AX18+E18-AY18)/AY18)</f>
        <v>-0.00434467776973211</v>
      </c>
      <c r="AN18" s="149"/>
      <c r="AO18" s="149" t="n">
        <f aca="false">((+AZ18+E18-BA18)/BA18)</f>
        <v>0.0347744360902255</v>
      </c>
      <c r="AP18" s="149"/>
      <c r="AQ18" s="153" t="n">
        <f aca="false">((+BB18+E18-BC18)/BC18)</f>
        <v>0.055808383233533</v>
      </c>
      <c r="AS18" s="177" t="n">
        <f aca="false">AU18/E18</f>
        <v>0.00363636363636364</v>
      </c>
      <c r="AT18" s="178"/>
      <c r="AU18" s="119" t="n">
        <f aca="false">DDE("REUTER","IDN","KMI,DIVIDEND")</f>
        <v>0.2</v>
      </c>
      <c r="AV18" s="179" t="n">
        <v>37007</v>
      </c>
      <c r="AW18" s="121" t="n">
        <v>0.05</v>
      </c>
      <c r="AX18" s="143"/>
      <c r="AY18" s="159" t="n">
        <v>55.24</v>
      </c>
      <c r="AZ18" s="143" t="n">
        <v>0.05</v>
      </c>
      <c r="BA18" s="159" t="n">
        <v>53.2</v>
      </c>
      <c r="BB18" s="143" t="n">
        <f aca="false">0.05*2</f>
        <v>0.1</v>
      </c>
      <c r="BC18" s="159" t="n">
        <v>52.1875</v>
      </c>
    </row>
    <row r="19" customFormat="false" ht="15" hidden="false" customHeight="false" outlineLevel="0" collapsed="false">
      <c r="A19" s="184" t="s">
        <v>71</v>
      </c>
      <c r="B19" s="37"/>
      <c r="C19" s="85" t="s">
        <v>72</v>
      </c>
      <c r="D19" s="49"/>
      <c r="E19" s="164" t="n">
        <f aca="false">DDE("REUTER","IDN","MIR")</f>
        <v>35.25</v>
      </c>
      <c r="F19" s="49"/>
      <c r="G19" s="85"/>
      <c r="H19" s="55"/>
      <c r="I19" s="85"/>
      <c r="J19" s="49"/>
      <c r="K19" s="85"/>
      <c r="L19" s="55"/>
      <c r="M19" s="85"/>
      <c r="N19" s="49"/>
      <c r="O19" s="85"/>
      <c r="P19" s="55"/>
      <c r="Q19" s="85"/>
      <c r="R19" s="49"/>
      <c r="S19" s="85"/>
      <c r="T19" s="85"/>
      <c r="U19" s="85"/>
      <c r="V19" s="85"/>
      <c r="W19" s="85"/>
      <c r="X19" s="147" t="n">
        <v>1.93</v>
      </c>
      <c r="Y19" s="150"/>
      <c r="Z19" s="113" t="n">
        <f aca="false">E19/X19</f>
        <v>18.2642487046632</v>
      </c>
      <c r="AA19" s="112"/>
      <c r="AB19" s="151" t="n">
        <f aca="false">+(+X19-AS83)/AS83</f>
        <v>0.969387755102041</v>
      </c>
      <c r="AC19" s="152" t="n">
        <v>0.0888</v>
      </c>
      <c r="AD19" s="112"/>
      <c r="AE19" s="147" t="n">
        <v>2.37</v>
      </c>
      <c r="AF19" s="150"/>
      <c r="AG19" s="113" t="n">
        <f aca="false">E19/AE19</f>
        <v>14.873417721519</v>
      </c>
      <c r="AH19" s="112"/>
      <c r="AJ19" s="112"/>
      <c r="AK19" s="148" t="e">
        <f aca="false">(X19-S19)/S19</f>
        <v>#DIV/0!</v>
      </c>
      <c r="AL19" s="149"/>
      <c r="AM19" s="118" t="n">
        <f aca="false">((+AX19+E19-AY19)/AY19)</f>
        <v>-0.06</v>
      </c>
      <c r="AN19" s="149"/>
      <c r="AO19" s="149" t="n">
        <f aca="false">((+AZ19+E19-BA19)/BA19)</f>
        <v>-0.00704225352112676</v>
      </c>
      <c r="AP19" s="149"/>
      <c r="AQ19" s="153" t="n">
        <f aca="false">((+BB19+E19-BC19)/BC19)</f>
        <v>0.245033112582781</v>
      </c>
      <c r="AS19" s="177" t="n">
        <f aca="false">AU19/E19</f>
        <v>0</v>
      </c>
      <c r="AT19" s="178"/>
      <c r="AU19" s="119" t="n">
        <v>0</v>
      </c>
      <c r="AV19" s="179" t="s">
        <v>59</v>
      </c>
      <c r="AW19" s="121" t="n">
        <v>0</v>
      </c>
      <c r="AX19" s="143"/>
      <c r="AY19" s="159" t="n">
        <v>37.5</v>
      </c>
      <c r="AZ19" s="143"/>
      <c r="BA19" s="159" t="n">
        <v>35.5</v>
      </c>
      <c r="BB19" s="143"/>
      <c r="BC19" s="159" t="n">
        <v>28.3125</v>
      </c>
    </row>
    <row r="20" customFormat="false" ht="15" hidden="false" customHeight="false" outlineLevel="0" collapsed="false">
      <c r="A20" s="48" t="s">
        <v>73</v>
      </c>
      <c r="B20" s="37"/>
      <c r="C20" s="50" t="s">
        <v>74</v>
      </c>
      <c r="D20" s="40"/>
      <c r="E20" s="164" t="n">
        <f aca="false">DDE("REUTER","IDN","NRG")</f>
        <v>23.05</v>
      </c>
      <c r="F20" s="40"/>
      <c r="G20" s="49"/>
      <c r="H20" s="49"/>
      <c r="I20" s="49"/>
      <c r="J20" s="49"/>
      <c r="K20" s="49"/>
      <c r="L20" s="49"/>
      <c r="M20" s="49"/>
      <c r="N20" s="40"/>
      <c r="O20" s="49"/>
      <c r="P20" s="49"/>
      <c r="Q20" s="49"/>
      <c r="R20" s="49"/>
      <c r="S20" s="49"/>
      <c r="T20" s="49"/>
      <c r="U20" s="55"/>
      <c r="V20" s="185"/>
      <c r="W20" s="130"/>
      <c r="X20" s="147" t="n">
        <v>1.36</v>
      </c>
      <c r="Y20" s="150"/>
      <c r="Z20" s="113" t="n">
        <f aca="false">E20/X20</f>
        <v>16.9485294117647</v>
      </c>
      <c r="AA20" s="112"/>
      <c r="AB20" s="151" t="n">
        <f aca="false">+(+X20-AS81)/AS81</f>
        <v>0.236363636363636</v>
      </c>
      <c r="AC20" s="152" t="n">
        <v>0.1553</v>
      </c>
      <c r="AD20" s="112"/>
      <c r="AE20" s="147" t="n">
        <v>1.68</v>
      </c>
      <c r="AF20" s="150"/>
      <c r="AG20" s="113" t="n">
        <f aca="false">E20/AE20</f>
        <v>13.7202380952381</v>
      </c>
      <c r="AH20" s="112"/>
      <c r="AJ20" s="112"/>
      <c r="AK20" s="148" t="e">
        <f aca="false">(X20-S20)/S20</f>
        <v>#DIV/0!</v>
      </c>
      <c r="AL20" s="149"/>
      <c r="AM20" s="118" t="n">
        <f aca="false">((+AX20+E20-AY20)/AY20)</f>
        <v>-0.110382091856426</v>
      </c>
      <c r="AN20" s="149"/>
      <c r="AO20" s="149" t="n">
        <f aca="false">((+AZ20+E20-BA20)/BA20)</f>
        <v>-0.366758241758242</v>
      </c>
      <c r="AP20" s="149"/>
      <c r="AQ20" s="153" t="n">
        <f aca="false">((+BB20+E20-BC20)/BC20)</f>
        <v>-0.17123595505618</v>
      </c>
      <c r="AS20" s="177" t="n">
        <f aca="false">AU20/E20</f>
        <v>0</v>
      </c>
      <c r="AT20" s="178"/>
      <c r="AU20" s="119" t="n">
        <v>0</v>
      </c>
      <c r="AV20" s="179" t="s">
        <v>59</v>
      </c>
      <c r="AW20" s="121" t="n">
        <v>0</v>
      </c>
      <c r="AX20" s="143"/>
      <c r="AY20" s="159" t="n">
        <v>25.91</v>
      </c>
      <c r="AZ20" s="143"/>
      <c r="BA20" s="159" t="n">
        <v>36.4</v>
      </c>
      <c r="BB20" s="143"/>
      <c r="BC20" s="159" t="n">
        <v>27.8125</v>
      </c>
    </row>
    <row r="21" customFormat="false" ht="15" hidden="false" customHeight="false" outlineLevel="0" collapsed="false">
      <c r="A21" s="48" t="s">
        <v>75</v>
      </c>
      <c r="B21" s="49"/>
      <c r="C21" s="53" t="s">
        <v>76</v>
      </c>
      <c r="D21" s="49"/>
      <c r="E21" s="164" t="n">
        <f aca="false">DDE("REUTER","IDN","RRI")</f>
        <v>29.2</v>
      </c>
      <c r="F21" s="49"/>
      <c r="G21" s="146"/>
      <c r="H21" s="171"/>
      <c r="I21" s="113"/>
      <c r="J21" s="49"/>
      <c r="K21" s="146"/>
      <c r="L21" s="55"/>
      <c r="M21" s="113"/>
      <c r="N21" s="49"/>
      <c r="O21" s="146"/>
      <c r="P21" s="171"/>
      <c r="Q21" s="113"/>
      <c r="R21" s="49"/>
      <c r="S21" s="147" t="n">
        <v>1.15</v>
      </c>
      <c r="T21" s="113" t="n">
        <f aca="false">E21/S21</f>
        <v>25.3913043478261</v>
      </c>
      <c r="U21" s="112"/>
      <c r="V21" s="148"/>
      <c r="W21" s="149"/>
      <c r="X21" s="160" t="n">
        <v>1.65</v>
      </c>
      <c r="Y21" s="172"/>
      <c r="Z21" s="113" t="n">
        <f aca="false">E21/X21</f>
        <v>17.6969696969697</v>
      </c>
      <c r="AA21" s="162"/>
      <c r="AB21" s="173" t="s">
        <v>55</v>
      </c>
      <c r="AC21" s="174" t="s">
        <v>55</v>
      </c>
      <c r="AD21" s="163"/>
      <c r="AE21" s="160" t="n">
        <v>2.08</v>
      </c>
      <c r="AF21" s="172"/>
      <c r="AG21" s="113" t="n">
        <f aca="false">E21/AE21</f>
        <v>14.0384615384615</v>
      </c>
      <c r="AH21" s="112"/>
      <c r="AJ21" s="112"/>
      <c r="AK21" s="148" t="n">
        <f aca="false">(X21-S21)/S21</f>
        <v>0.434782608695652</v>
      </c>
      <c r="AL21" s="149"/>
      <c r="AM21" s="118" t="n">
        <f aca="false">((+AX21+E21-AY21)/AY21)</f>
        <v>-0.033112582781457</v>
      </c>
      <c r="AN21" s="149"/>
      <c r="AO21" s="175" t="s">
        <v>55</v>
      </c>
      <c r="AP21" s="149"/>
      <c r="AQ21" s="176" t="s">
        <v>55</v>
      </c>
      <c r="AS21" s="177" t="n">
        <f aca="false">AU21/E21</f>
        <v>0</v>
      </c>
      <c r="AT21" s="178"/>
      <c r="AU21" s="119" t="n">
        <v>0</v>
      </c>
      <c r="AV21" s="179" t="s">
        <v>59</v>
      </c>
      <c r="AW21" s="121" t="n">
        <v>0</v>
      </c>
      <c r="AX21" s="143"/>
      <c r="AY21" s="159" t="n">
        <v>30.2</v>
      </c>
      <c r="AZ21" s="143"/>
      <c r="BA21" s="180" t="s">
        <v>55</v>
      </c>
      <c r="BB21" s="143" t="n">
        <v>0</v>
      </c>
      <c r="BC21" s="180" t="s">
        <v>55</v>
      </c>
    </row>
    <row r="22" customFormat="false" ht="15" hidden="false" customHeight="false" outlineLevel="0" collapsed="false">
      <c r="A22" s="48" t="s">
        <v>77</v>
      </c>
      <c r="B22" s="49"/>
      <c r="C22" s="53" t="s">
        <v>78</v>
      </c>
      <c r="D22" s="49"/>
      <c r="E22" s="164" t="n">
        <f aca="false">DDE("REUTER","IDN","WMB")</f>
        <v>35.83</v>
      </c>
      <c r="F22" s="49"/>
      <c r="G22" s="146" t="n">
        <v>2.08</v>
      </c>
      <c r="H22" s="171" t="s">
        <v>50</v>
      </c>
      <c r="I22" s="113" t="n">
        <f aca="false">E22/G22</f>
        <v>17.2259615384615</v>
      </c>
      <c r="J22" s="49"/>
      <c r="K22" s="146" t="n">
        <v>1.04</v>
      </c>
      <c r="L22" s="55"/>
      <c r="M22" s="113" t="n">
        <f aca="false">E22/K22</f>
        <v>34.4519230769231</v>
      </c>
      <c r="N22" s="49"/>
      <c r="O22" s="146" t="n">
        <v>2.08</v>
      </c>
      <c r="P22" s="171" t="s">
        <v>50</v>
      </c>
      <c r="Q22" s="113" t="n">
        <f aca="false">M22/O22</f>
        <v>16.563424556213</v>
      </c>
      <c r="R22" s="49"/>
      <c r="S22" s="147" t="n">
        <v>0.82</v>
      </c>
      <c r="T22" s="113" t="n">
        <f aca="false">E22/S22</f>
        <v>43.6951219512195</v>
      </c>
      <c r="U22" s="112"/>
      <c r="V22" s="148" t="n">
        <f aca="false">(S22-K22)/K22</f>
        <v>-0.211538461538462</v>
      </c>
      <c r="W22" s="149"/>
      <c r="X22" s="147" t="n">
        <v>2.31</v>
      </c>
      <c r="Y22" s="150"/>
      <c r="Z22" s="113" t="n">
        <f aca="false">E22/X22</f>
        <v>15.5108225108225</v>
      </c>
      <c r="AA22" s="112"/>
      <c r="AB22" s="151" t="n">
        <f aca="false">+(+X22-AS85)/AS85</f>
        <v>0.343023255813954</v>
      </c>
      <c r="AC22" s="152" t="n">
        <v>0.1475</v>
      </c>
      <c r="AD22" s="112"/>
      <c r="AE22" s="147" t="n">
        <v>2.6</v>
      </c>
      <c r="AF22" s="150"/>
      <c r="AG22" s="113" t="n">
        <f aca="false">E22/AE22</f>
        <v>13.7807692307692</v>
      </c>
      <c r="AH22" s="112"/>
      <c r="AJ22" s="112"/>
      <c r="AK22" s="148" t="n">
        <f aca="false">(X22-S22)/S22</f>
        <v>1.81707317073171</v>
      </c>
      <c r="AL22" s="149"/>
      <c r="AM22" s="118" t="n">
        <f aca="false">((+AX22+E22-AY22)/AY22)</f>
        <v>-0.0485926712692512</v>
      </c>
      <c r="AN22" s="149"/>
      <c r="AO22" s="149" t="n">
        <f aca="false">((+AZ22+E22-BA22)/BA22)</f>
        <v>-0.160326721120187</v>
      </c>
      <c r="AP22" s="149"/>
      <c r="AQ22" s="153" t="n">
        <f aca="false">((+BB22+E22-BC22)/BC22)</f>
        <v>-0.0953364632237873</v>
      </c>
      <c r="AS22" s="177" t="n">
        <f aca="false">AU22/E22</f>
        <v>0.01674574379012</v>
      </c>
      <c r="AT22" s="178"/>
      <c r="AU22" s="119" t="n">
        <f aca="false">DDE("REUTER","IDN","WMB,DIVIDEND")</f>
        <v>0.6</v>
      </c>
      <c r="AV22" s="179" t="n">
        <v>37048</v>
      </c>
      <c r="AW22" s="121" t="n">
        <v>0.15</v>
      </c>
      <c r="AX22" s="143"/>
      <c r="AY22" s="159" t="n">
        <v>37.66</v>
      </c>
      <c r="AZ22" s="143" t="n">
        <v>0.15</v>
      </c>
      <c r="BA22" s="159" t="n">
        <v>42.85</v>
      </c>
      <c r="BB22" s="143" t="n">
        <v>0.3</v>
      </c>
      <c r="BC22" s="159" t="n">
        <v>39.9375</v>
      </c>
    </row>
    <row r="23" customFormat="false" ht="10.5" hidden="false" customHeight="true" outlineLevel="0" collapsed="false">
      <c r="A23" s="40"/>
      <c r="B23" s="40"/>
      <c r="C23" s="41"/>
      <c r="D23" s="40"/>
      <c r="E23" s="164"/>
      <c r="F23" s="40"/>
      <c r="G23" s="186"/>
      <c r="H23" s="187"/>
      <c r="I23" s="165"/>
      <c r="J23" s="49"/>
      <c r="K23" s="186"/>
      <c r="L23" s="42"/>
      <c r="M23" s="165"/>
      <c r="N23" s="40"/>
      <c r="O23" s="186"/>
      <c r="P23" s="187"/>
      <c r="Q23" s="165"/>
      <c r="R23" s="49"/>
      <c r="S23" s="186"/>
      <c r="T23" s="165"/>
      <c r="U23" s="42"/>
      <c r="V23" s="148"/>
      <c r="W23" s="149"/>
      <c r="X23" s="186"/>
      <c r="Y23" s="42"/>
      <c r="Z23" s="165"/>
      <c r="AA23" s="42"/>
      <c r="AB23" s="166"/>
      <c r="AC23" s="167" t="s">
        <v>79</v>
      </c>
      <c r="AD23" s="42"/>
      <c r="AE23" s="186"/>
      <c r="AF23" s="42"/>
      <c r="AG23" s="167"/>
      <c r="AH23" s="168"/>
      <c r="AJ23" s="42"/>
      <c r="AK23" s="148"/>
      <c r="AL23" s="149"/>
      <c r="AM23" s="118"/>
      <c r="AN23" s="149"/>
      <c r="AO23" s="149"/>
      <c r="AP23" s="149"/>
      <c r="AQ23" s="153"/>
      <c r="AS23" s="148"/>
      <c r="AT23" s="118"/>
      <c r="AU23" s="188"/>
      <c r="AV23" s="189"/>
      <c r="AW23" s="190"/>
      <c r="AX23" s="191"/>
      <c r="AY23" s="192"/>
      <c r="AZ23" s="143"/>
      <c r="BA23" s="193"/>
      <c r="BB23" s="194"/>
      <c r="BC23" s="193"/>
    </row>
    <row r="24" customFormat="false" ht="15" hidden="false" customHeight="false" outlineLevel="0" collapsed="false">
      <c r="A24" s="48" t="s">
        <v>80</v>
      </c>
      <c r="B24" s="49"/>
      <c r="C24" s="50"/>
      <c r="D24" s="49"/>
      <c r="E24" s="164"/>
      <c r="F24" s="49"/>
      <c r="G24" s="195"/>
      <c r="H24" s="196"/>
      <c r="I24" s="197" t="n">
        <f aca="false">AVERAGE(I14:I22)</f>
        <v>15.2263984194515</v>
      </c>
      <c r="J24" s="55"/>
      <c r="K24" s="195"/>
      <c r="L24" s="196"/>
      <c r="M24" s="197" t="n">
        <f aca="false">AVERAGE(M14:M22)</f>
        <v>26.9675255359873</v>
      </c>
      <c r="N24" s="49"/>
      <c r="O24" s="195"/>
      <c r="P24" s="196"/>
      <c r="Q24" s="197" t="n">
        <f aca="false">AVERAGE(Q14:Q22)</f>
        <v>8.16399152523284</v>
      </c>
      <c r="R24" s="55"/>
      <c r="S24" s="195"/>
      <c r="T24" s="197" t="n">
        <f aca="false">AVERAGE(T14:T22)</f>
        <v>35.5848704347429</v>
      </c>
      <c r="U24" s="112"/>
      <c r="V24" s="198" t="n">
        <f aca="false">AVERAGE(V14:V22)</f>
        <v>-0.19348012783675</v>
      </c>
      <c r="W24" s="149"/>
      <c r="X24" s="199"/>
      <c r="Y24" s="200"/>
      <c r="Z24" s="197" t="n">
        <f aca="false">AVERAGE(Z14:Z22)</f>
        <v>19.7467321590401</v>
      </c>
      <c r="AA24" s="112"/>
      <c r="AB24" s="201"/>
      <c r="AC24" s="197"/>
      <c r="AD24" s="112"/>
      <c r="AE24" s="202"/>
      <c r="AF24" s="203"/>
      <c r="AG24" s="197" t="n">
        <f aca="false">AVERAGE(AG14:AG22)</f>
        <v>16.2392332271912</v>
      </c>
      <c r="AH24" s="112"/>
      <c r="AJ24" s="112"/>
      <c r="AK24" s="198" t="e">
        <f aca="false">AVERAGE(AK14:AK22)</f>
        <v>#DIV/0!</v>
      </c>
      <c r="AL24" s="149"/>
      <c r="AM24" s="204" t="n">
        <f aca="false">AVERAGE(AM14:AM22)</f>
        <v>-0.0347433421823311</v>
      </c>
      <c r="AN24" s="205"/>
      <c r="AO24" s="206" t="n">
        <f aca="false">AVERAGE(AO14:AO22)</f>
        <v>-0.117391752308511</v>
      </c>
      <c r="AP24" s="205"/>
      <c r="AQ24" s="207" t="n">
        <f aca="false">AVERAGE(AQ14:AQ22)</f>
        <v>-0.0789121409426568</v>
      </c>
      <c r="AS24" s="198" t="n">
        <f aca="false">AVERAGE(AS14:AS22)</f>
        <v>0.00770511016942788</v>
      </c>
      <c r="AT24" s="118"/>
      <c r="AU24" s="208"/>
      <c r="AV24" s="209"/>
      <c r="AW24" s="210"/>
      <c r="AX24" s="211"/>
      <c r="AY24" s="210"/>
      <c r="AZ24" s="212"/>
      <c r="BA24" s="213"/>
      <c r="BB24" s="212"/>
      <c r="BC24" s="213"/>
    </row>
    <row r="25" customFormat="false" ht="15" hidden="false" customHeight="false" outlineLevel="0" collapsed="false">
      <c r="A25" s="214"/>
      <c r="B25" s="40"/>
      <c r="C25" s="41"/>
      <c r="D25" s="40"/>
      <c r="E25" s="40"/>
      <c r="F25" s="40"/>
      <c r="G25" s="49"/>
      <c r="H25" s="49"/>
      <c r="I25" s="49"/>
      <c r="J25" s="49"/>
      <c r="K25" s="49"/>
      <c r="L25" s="49"/>
      <c r="M25" s="49"/>
      <c r="N25" s="40"/>
      <c r="O25" s="49"/>
      <c r="P25" s="49"/>
      <c r="Q25" s="49"/>
      <c r="R25" s="49"/>
      <c r="S25" s="49"/>
      <c r="T25" s="49"/>
      <c r="U25" s="55"/>
      <c r="V25" s="185"/>
      <c r="W25" s="130"/>
      <c r="X25" s="49"/>
      <c r="Y25" s="49"/>
      <c r="Z25" s="49"/>
      <c r="AA25" s="49"/>
      <c r="AB25" s="49"/>
      <c r="AC25" s="49"/>
      <c r="AD25" s="49"/>
      <c r="AE25" s="49"/>
      <c r="AF25" s="49"/>
      <c r="AG25" s="215"/>
      <c r="AH25" s="215"/>
      <c r="AI25" s="215"/>
      <c r="AJ25" s="49"/>
      <c r="AK25" s="185"/>
      <c r="AL25" s="130"/>
      <c r="AM25" s="130"/>
      <c r="AN25" s="130"/>
      <c r="AO25" s="130"/>
      <c r="AP25" s="130"/>
      <c r="AQ25" s="130"/>
      <c r="AS25" s="130"/>
      <c r="AT25" s="35"/>
      <c r="AU25" s="216"/>
      <c r="AV25" s="217"/>
      <c r="AX25" s="35"/>
    </row>
    <row r="26" customFormat="false" ht="9" hidden="false" customHeight="true" outlineLevel="0" collapsed="false">
      <c r="A26" s="214" t="s">
        <v>81</v>
      </c>
      <c r="B26" s="40"/>
      <c r="C26" s="41"/>
      <c r="D26" s="40"/>
      <c r="E26" s="40"/>
      <c r="F26" s="40"/>
      <c r="G26" s="49"/>
      <c r="H26" s="49"/>
      <c r="I26" s="49"/>
      <c r="J26" s="49"/>
      <c r="K26" s="49"/>
      <c r="L26" s="49"/>
      <c r="M26" s="49"/>
      <c r="N26" s="40"/>
      <c r="O26" s="49"/>
      <c r="P26" s="49"/>
      <c r="Q26" s="49"/>
      <c r="R26" s="49"/>
      <c r="S26" s="49"/>
      <c r="T26" s="49"/>
      <c r="U26" s="55"/>
      <c r="V26" s="185"/>
      <c r="W26" s="130"/>
      <c r="Y26" s="49"/>
      <c r="Z26" s="49"/>
      <c r="AA26" s="49"/>
      <c r="AB26" s="49"/>
      <c r="AC26" s="49"/>
      <c r="AD26" s="49"/>
      <c r="AF26" s="49"/>
      <c r="AG26" s="215"/>
      <c r="AH26" s="215"/>
      <c r="AI26" s="215"/>
      <c r="AJ26" s="49"/>
      <c r="AK26" s="185"/>
      <c r="AL26" s="130"/>
      <c r="AM26" s="130"/>
      <c r="AN26" s="130"/>
      <c r="AO26" s="130"/>
      <c r="AP26" s="130"/>
      <c r="AQ26" s="185"/>
      <c r="AU26" s="216"/>
      <c r="AV26" s="217"/>
      <c r="AX26" s="35"/>
    </row>
    <row r="27" customFormat="false" ht="7.5" hidden="false" customHeight="true" outlineLevel="0" collapsed="false">
      <c r="A27" s="218"/>
      <c r="B27" s="36"/>
      <c r="C27" s="37"/>
      <c r="D27" s="36"/>
      <c r="E27" s="36"/>
      <c r="F27" s="36"/>
      <c r="G27" s="219"/>
      <c r="H27" s="219"/>
      <c r="I27" s="219"/>
      <c r="J27" s="219"/>
      <c r="K27" s="219"/>
      <c r="L27" s="219"/>
      <c r="M27" s="219"/>
      <c r="N27" s="36"/>
      <c r="O27" s="219"/>
      <c r="P27" s="219"/>
      <c r="Q27" s="219"/>
      <c r="R27" s="36"/>
      <c r="S27" s="36"/>
      <c r="T27" s="36"/>
      <c r="U27" s="36"/>
      <c r="V27" s="36"/>
      <c r="W27" s="36"/>
      <c r="X27" s="220" t="s">
        <v>82</v>
      </c>
      <c r="Y27" s="221"/>
      <c r="Z27" s="221"/>
      <c r="AA27" s="221"/>
      <c r="AB27" s="221"/>
      <c r="AC27" s="221"/>
      <c r="AD27" s="221"/>
      <c r="AE27" s="222" t="s">
        <v>82</v>
      </c>
      <c r="AF27" s="49"/>
      <c r="AG27" s="215"/>
      <c r="AH27" s="215"/>
      <c r="AI27" s="215"/>
      <c r="AJ27" s="49"/>
      <c r="AK27" s="185"/>
      <c r="AL27" s="130"/>
      <c r="AM27" s="130"/>
      <c r="AN27" s="130"/>
      <c r="AO27" s="130"/>
      <c r="AP27" s="130"/>
      <c r="AQ27" s="185"/>
      <c r="AU27" s="216"/>
      <c r="AV27" s="217"/>
      <c r="AX27" s="35"/>
    </row>
    <row r="28" customFormat="false" ht="12.75" hidden="false" customHeight="true" outlineLevel="0" collapsed="false">
      <c r="A28" s="223" t="s">
        <v>83</v>
      </c>
      <c r="B28" s="36"/>
      <c r="C28" s="37"/>
      <c r="D28" s="36"/>
      <c r="E28" s="36"/>
      <c r="F28" s="36"/>
      <c r="G28" s="219"/>
      <c r="H28" s="219"/>
      <c r="I28" s="219"/>
      <c r="J28" s="219"/>
      <c r="K28" s="219"/>
      <c r="L28" s="219"/>
      <c r="M28" s="219"/>
      <c r="N28" s="36"/>
      <c r="O28" s="219"/>
      <c r="P28" s="219"/>
      <c r="Q28" s="219"/>
      <c r="R28" s="219"/>
      <c r="S28" s="219"/>
      <c r="T28" s="219"/>
      <c r="U28" s="224"/>
      <c r="V28" s="225"/>
      <c r="W28" s="226"/>
      <c r="X28" s="227" t="s">
        <v>84</v>
      </c>
      <c r="Y28" s="228"/>
      <c r="Z28" s="229"/>
      <c r="AA28" s="229"/>
      <c r="AB28" s="229"/>
      <c r="AC28" s="229"/>
      <c r="AD28" s="229"/>
      <c r="AE28" s="227" t="s">
        <v>85</v>
      </c>
      <c r="AF28" s="49"/>
      <c r="AG28" s="215"/>
      <c r="AH28" s="215"/>
      <c r="AI28" s="215"/>
      <c r="AJ28" s="49"/>
      <c r="AK28" s="185"/>
      <c r="AL28" s="130"/>
      <c r="AM28" s="130"/>
      <c r="AN28" s="130"/>
      <c r="AO28" s="130"/>
      <c r="AP28" s="130"/>
      <c r="AQ28" s="185"/>
      <c r="AU28" s="216"/>
      <c r="AV28" s="217"/>
      <c r="AX28" s="35"/>
    </row>
    <row r="29" customFormat="false" ht="15" hidden="false" customHeight="false" outlineLevel="0" collapsed="false">
      <c r="A29" s="230" t="s">
        <v>86</v>
      </c>
      <c r="B29" s="40"/>
      <c r="C29" s="41"/>
      <c r="D29" s="40"/>
      <c r="E29" s="40"/>
      <c r="F29" s="40"/>
      <c r="G29" s="49"/>
      <c r="H29" s="49"/>
      <c r="I29" s="49"/>
      <c r="J29" s="49"/>
      <c r="K29" s="49"/>
      <c r="L29" s="49"/>
      <c r="M29" s="49"/>
      <c r="N29" s="40"/>
      <c r="O29" s="49"/>
      <c r="P29" s="49"/>
      <c r="Q29" s="49"/>
      <c r="R29" s="49"/>
      <c r="S29" s="49"/>
      <c r="T29" s="49"/>
      <c r="U29" s="55"/>
      <c r="V29" s="185"/>
      <c r="W29" s="130"/>
      <c r="X29" s="231" t="n">
        <f aca="false">AVERAGE(X68:X85)</f>
        <v>1.79333333333333</v>
      </c>
      <c r="Y29" s="49"/>
      <c r="Z29" s="49"/>
      <c r="AA29" s="49"/>
      <c r="AB29" s="49"/>
      <c r="AC29" s="49"/>
      <c r="AD29" s="49"/>
      <c r="AE29" s="231" t="n">
        <f aca="false">AVERAGE(AE68:AE85)</f>
        <v>2.11428571428571</v>
      </c>
      <c r="AF29" s="49"/>
      <c r="AG29" s="215"/>
      <c r="AH29" s="215"/>
      <c r="AI29" s="215"/>
      <c r="AJ29" s="49"/>
      <c r="AK29" s="185"/>
      <c r="AL29" s="130"/>
      <c r="AM29" s="130"/>
      <c r="AN29" s="130"/>
      <c r="AO29" s="130"/>
      <c r="AP29" s="130"/>
      <c r="AQ29" s="185"/>
      <c r="AU29" s="216"/>
      <c r="AV29" s="217"/>
      <c r="AX29" s="35"/>
    </row>
    <row r="30" customFormat="false" ht="15" hidden="false" customHeight="false" outlineLevel="0" collapsed="false">
      <c r="A30" s="230" t="s">
        <v>87</v>
      </c>
      <c r="B30" s="40"/>
      <c r="C30" s="41"/>
      <c r="D30" s="40"/>
      <c r="E30" s="40"/>
      <c r="F30" s="40"/>
      <c r="G30" s="49"/>
      <c r="H30" s="49"/>
      <c r="I30" s="49"/>
      <c r="J30" s="49"/>
      <c r="K30" s="49"/>
      <c r="L30" s="49"/>
      <c r="M30" s="49"/>
      <c r="N30" s="40"/>
      <c r="O30" s="49"/>
      <c r="P30" s="49"/>
      <c r="Q30" s="49"/>
      <c r="R30" s="49"/>
      <c r="S30" s="49"/>
      <c r="T30" s="49"/>
      <c r="U30" s="55"/>
      <c r="V30" s="185"/>
      <c r="W30" s="130"/>
      <c r="X30" s="231" t="n">
        <f aca="false">MAX(X68:X85)</f>
        <v>1.82</v>
      </c>
      <c r="Y30" s="49"/>
      <c r="Z30" s="49"/>
      <c r="AA30" s="49"/>
      <c r="AB30" s="49"/>
      <c r="AC30" s="49"/>
      <c r="AD30" s="49"/>
      <c r="AE30" s="231" t="n">
        <f aca="false">MAX(AE68:AE85)</f>
        <v>2.25</v>
      </c>
      <c r="AF30" s="49"/>
      <c r="AG30" s="215"/>
      <c r="AH30" s="215"/>
      <c r="AI30" s="215"/>
      <c r="AJ30" s="49"/>
      <c r="AK30" s="185"/>
      <c r="AL30" s="130"/>
      <c r="AM30" s="130"/>
      <c r="AN30" s="130"/>
      <c r="AO30" s="130"/>
      <c r="AP30" s="130"/>
      <c r="AQ30" s="185"/>
      <c r="AU30" s="216"/>
      <c r="AV30" s="217"/>
      <c r="AX30" s="35"/>
    </row>
    <row r="31" customFormat="false" ht="15" hidden="false" customHeight="false" outlineLevel="0" collapsed="false">
      <c r="A31" s="230" t="s">
        <v>88</v>
      </c>
      <c r="B31" s="40"/>
      <c r="C31" s="41"/>
      <c r="D31" s="40"/>
      <c r="E31" s="40"/>
      <c r="F31" s="40"/>
      <c r="G31" s="49"/>
      <c r="H31" s="49"/>
      <c r="I31" s="49"/>
      <c r="J31" s="49"/>
      <c r="K31" s="49"/>
      <c r="L31" s="49"/>
      <c r="M31" s="49"/>
      <c r="N31" s="40"/>
      <c r="O31" s="49"/>
      <c r="P31" s="49"/>
      <c r="Q31" s="49"/>
      <c r="R31" s="49"/>
      <c r="S31" s="49"/>
      <c r="T31" s="49"/>
      <c r="U31" s="55"/>
      <c r="V31" s="185"/>
      <c r="W31" s="130"/>
      <c r="X31" s="232" t="n">
        <f aca="false">MIN(X68:X85)</f>
        <v>1.75</v>
      </c>
      <c r="Y31" s="49"/>
      <c r="Z31" s="49"/>
      <c r="AA31" s="49"/>
      <c r="AB31" s="49"/>
      <c r="AC31" s="49"/>
      <c r="AD31" s="49"/>
      <c r="AE31" s="232" t="n">
        <f aca="false">MIN(AE68:AE85)</f>
        <v>2</v>
      </c>
      <c r="AF31" s="49"/>
      <c r="AG31" s="215"/>
      <c r="AH31" s="215"/>
      <c r="AI31" s="215"/>
      <c r="AJ31" s="49"/>
      <c r="AK31" s="185"/>
      <c r="AL31" s="130"/>
      <c r="AM31" s="130"/>
      <c r="AN31" s="130"/>
      <c r="AO31" s="130"/>
      <c r="AP31" s="130"/>
      <c r="AQ31" s="185"/>
      <c r="AU31" s="216"/>
      <c r="AV31" s="217"/>
      <c r="AX31" s="35"/>
    </row>
    <row r="32" customFormat="false" ht="15" hidden="false" customHeight="false" outlineLevel="0" collapsed="false">
      <c r="A32" s="230"/>
      <c r="B32" s="40"/>
      <c r="C32" s="41"/>
      <c r="D32" s="40"/>
      <c r="E32" s="40"/>
      <c r="F32" s="40"/>
      <c r="G32" s="49"/>
      <c r="H32" s="49"/>
      <c r="I32" s="49"/>
      <c r="J32" s="49"/>
      <c r="K32" s="49"/>
      <c r="L32" s="49"/>
      <c r="M32" s="49"/>
      <c r="N32" s="40"/>
      <c r="O32" s="49"/>
      <c r="P32" s="49"/>
      <c r="Q32" s="49"/>
      <c r="R32" s="49"/>
      <c r="S32" s="49"/>
      <c r="T32" s="49"/>
      <c r="U32" s="55"/>
      <c r="V32" s="185"/>
      <c r="W32" s="130"/>
      <c r="X32" s="49"/>
      <c r="Y32" s="49"/>
      <c r="Z32" s="49"/>
      <c r="AA32" s="49"/>
      <c r="AB32" s="49"/>
      <c r="AC32" s="49"/>
      <c r="AD32" s="49"/>
      <c r="AE32" s="49"/>
      <c r="AF32" s="49"/>
      <c r="AG32" s="215"/>
      <c r="AH32" s="215"/>
      <c r="AI32" s="215"/>
      <c r="AJ32" s="49"/>
      <c r="AK32" s="185"/>
      <c r="AL32" s="130"/>
      <c r="AM32" s="130"/>
      <c r="AN32" s="130"/>
      <c r="AO32" s="130"/>
      <c r="AP32" s="130"/>
      <c r="AQ32" s="185"/>
      <c r="AU32" s="216"/>
      <c r="AV32" s="217"/>
      <c r="AX32" s="35"/>
    </row>
    <row r="33" customFormat="false" ht="9.95" hidden="false" customHeight="true" outlineLevel="0" collapsed="false">
      <c r="A33" s="36"/>
      <c r="B33" s="36"/>
      <c r="C33" s="37"/>
      <c r="D33" s="36"/>
      <c r="E33" s="36"/>
      <c r="F33" s="36"/>
      <c r="G33" s="219"/>
      <c r="H33" s="219"/>
      <c r="I33" s="219"/>
      <c r="J33" s="219"/>
      <c r="K33" s="219"/>
      <c r="L33" s="219"/>
      <c r="M33" s="219"/>
      <c r="N33" s="36"/>
      <c r="O33" s="219"/>
      <c r="P33" s="219"/>
      <c r="Q33" s="219"/>
      <c r="R33" s="219"/>
      <c r="S33" s="219"/>
      <c r="T33" s="219"/>
      <c r="U33" s="224"/>
      <c r="V33" s="225"/>
      <c r="W33" s="226"/>
      <c r="X33" s="227" t="n">
        <v>2000</v>
      </c>
      <c r="Y33" s="227"/>
      <c r="Z33" s="227"/>
      <c r="AA33" s="219"/>
      <c r="AB33" s="219"/>
      <c r="AC33" s="219"/>
      <c r="AD33" s="219"/>
      <c r="AE33" s="227" t="n">
        <v>2001</v>
      </c>
      <c r="AF33" s="227"/>
      <c r="AG33" s="227"/>
      <c r="AH33" s="221"/>
      <c r="AI33" s="221"/>
      <c r="AJ33" s="219"/>
      <c r="AK33" s="225"/>
      <c r="AL33" s="226"/>
      <c r="AM33" s="227" t="s">
        <v>18</v>
      </c>
      <c r="AN33" s="227"/>
      <c r="AO33" s="227"/>
      <c r="AP33" s="227"/>
      <c r="AQ33" s="227"/>
      <c r="AR33" s="36"/>
      <c r="AS33" s="233"/>
      <c r="AT33" s="36"/>
      <c r="AU33" s="216"/>
      <c r="AV33" s="217"/>
      <c r="AX33" s="234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9.95" hidden="false" customHeight="true" outlineLevel="0" collapsed="false">
      <c r="A34" s="36"/>
      <c r="B34" s="36"/>
      <c r="C34" s="37"/>
      <c r="D34" s="36"/>
      <c r="E34" s="36"/>
      <c r="F34" s="36"/>
      <c r="G34" s="219"/>
      <c r="H34" s="219"/>
      <c r="I34" s="219"/>
      <c r="J34" s="219"/>
      <c r="K34" s="219"/>
      <c r="L34" s="219"/>
      <c r="M34" s="219"/>
      <c r="N34" s="36"/>
      <c r="O34" s="219"/>
      <c r="P34" s="219"/>
      <c r="Q34" s="219"/>
      <c r="R34" s="219"/>
      <c r="S34" s="219"/>
      <c r="T34" s="219"/>
      <c r="U34" s="224"/>
      <c r="V34" s="225"/>
      <c r="W34" s="226"/>
      <c r="X34" s="235"/>
      <c r="Y34" s="236"/>
      <c r="Z34" s="237"/>
      <c r="AA34" s="219"/>
      <c r="AB34" s="219"/>
      <c r="AC34" s="219"/>
      <c r="AD34" s="219"/>
      <c r="AE34" s="235" t="s">
        <v>21</v>
      </c>
      <c r="AF34" s="236"/>
      <c r="AG34" s="237"/>
      <c r="AH34" s="224"/>
      <c r="AI34" s="221" t="s">
        <v>89</v>
      </c>
      <c r="AJ34" s="219"/>
      <c r="AK34" s="225"/>
      <c r="AL34" s="226"/>
      <c r="AM34" s="238" t="s">
        <v>25</v>
      </c>
      <c r="AN34" s="221"/>
      <c r="AO34" s="221" t="s">
        <v>26</v>
      </c>
      <c r="AP34" s="221"/>
      <c r="AQ34" s="239" t="s">
        <v>27</v>
      </c>
      <c r="AR34" s="36"/>
      <c r="AS34" s="240" t="s">
        <v>28</v>
      </c>
      <c r="AT34" s="36"/>
      <c r="AU34" s="216"/>
      <c r="AV34" s="217"/>
      <c r="AX34" s="234"/>
      <c r="AY34" s="241" t="n">
        <f aca="false">Last_Week</f>
        <v>37050</v>
      </c>
      <c r="AZ34" s="36"/>
      <c r="BA34" s="241" t="n">
        <f aca="false">+BA5</f>
        <v>36980</v>
      </c>
      <c r="BB34" s="36"/>
      <c r="BC34" s="241" t="str">
        <f aca="false">+BC6</f>
        <v>12/29/00 Closing </v>
      </c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9.95" hidden="false" customHeight="true" outlineLevel="0" collapsed="false">
      <c r="A35" s="223" t="s">
        <v>11</v>
      </c>
      <c r="B35" s="36"/>
      <c r="C35" s="37"/>
      <c r="D35" s="36"/>
      <c r="E35" s="36"/>
      <c r="F35" s="36"/>
      <c r="G35" s="219"/>
      <c r="H35" s="219"/>
      <c r="I35" s="219"/>
      <c r="J35" s="219"/>
      <c r="K35" s="219"/>
      <c r="L35" s="219"/>
      <c r="M35" s="219"/>
      <c r="N35" s="36"/>
      <c r="O35" s="219"/>
      <c r="P35" s="219"/>
      <c r="Q35" s="219"/>
      <c r="R35" s="219"/>
      <c r="S35" s="219"/>
      <c r="T35" s="219"/>
      <c r="U35" s="224"/>
      <c r="V35" s="225"/>
      <c r="W35" s="226"/>
      <c r="X35" s="242" t="s">
        <v>90</v>
      </c>
      <c r="Y35" s="243"/>
      <c r="Z35" s="244" t="s">
        <v>91</v>
      </c>
      <c r="AA35" s="224"/>
      <c r="AB35" s="224"/>
      <c r="AC35" s="224"/>
      <c r="AD35" s="224"/>
      <c r="AE35" s="242" t="s">
        <v>90</v>
      </c>
      <c r="AF35" s="243"/>
      <c r="AG35" s="244" t="s">
        <v>91</v>
      </c>
      <c r="AH35" s="221"/>
      <c r="AI35" s="245" t="s">
        <v>92</v>
      </c>
      <c r="AJ35" s="224"/>
      <c r="AK35" s="246"/>
      <c r="AL35" s="246"/>
      <c r="AM35" s="247" t="s">
        <v>37</v>
      </c>
      <c r="AN35" s="248"/>
      <c r="AO35" s="248" t="s">
        <v>38</v>
      </c>
      <c r="AP35" s="248"/>
      <c r="AQ35" s="249" t="s">
        <v>38</v>
      </c>
      <c r="AR35" s="250"/>
      <c r="AS35" s="251" t="s">
        <v>39</v>
      </c>
      <c r="AT35" s="36"/>
      <c r="AU35" s="216"/>
      <c r="AV35" s="217"/>
      <c r="AX35" s="234"/>
      <c r="AY35" s="92" t="s">
        <v>93</v>
      </c>
      <c r="AZ35" s="36"/>
      <c r="BA35" s="92" t="s">
        <v>45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false" outlineLevel="0" collapsed="false">
      <c r="A36" s="184" t="str">
        <f aca="false">'[1]7-07-00'!$A$17</f>
        <v>Akamai*</v>
      </c>
      <c r="B36" s="49"/>
      <c r="C36" s="50" t="str">
        <f aca="false">'[1]7-07-00'!$B$17</f>
        <v>AKAM</v>
      </c>
      <c r="D36" s="49"/>
      <c r="E36" s="164" t="n">
        <f aca="false">DDE("REUTER","IDN","AKAM.O")</f>
        <v>7.51</v>
      </c>
      <c r="F36" s="40"/>
      <c r="G36" s="49"/>
      <c r="H36" s="49"/>
      <c r="I36" s="49"/>
      <c r="J36" s="49"/>
      <c r="K36" s="49"/>
      <c r="L36" s="49"/>
      <c r="M36" s="49"/>
      <c r="N36" s="40"/>
      <c r="O36" s="49"/>
      <c r="P36" s="49"/>
      <c r="Q36" s="49"/>
      <c r="R36" s="49"/>
      <c r="S36" s="49"/>
      <c r="T36" s="49"/>
      <c r="U36" s="55"/>
      <c r="V36" s="185"/>
      <c r="W36" s="130"/>
      <c r="X36" s="252" t="n">
        <v>89.8</v>
      </c>
      <c r="Y36" s="55"/>
      <c r="Z36" s="253" t="n">
        <f aca="false">+(E36*AI36)/X36</f>
        <v>9.12406458797327</v>
      </c>
      <c r="AA36" s="49"/>
      <c r="AB36" s="49"/>
      <c r="AC36" s="49"/>
      <c r="AD36" s="49"/>
      <c r="AE36" s="252" t="n">
        <v>189.4</v>
      </c>
      <c r="AF36" s="55"/>
      <c r="AG36" s="253" t="n">
        <f aca="false">+(E36*AI36)/AE36</f>
        <v>4.32598204857445</v>
      </c>
      <c r="AH36" s="254"/>
      <c r="AI36" s="255" t="n">
        <v>109.1</v>
      </c>
      <c r="AJ36" s="49"/>
      <c r="AK36" s="185"/>
      <c r="AL36" s="130"/>
      <c r="AM36" s="118" t="n">
        <f aca="false">((+AX36+E36-AY36)/AY36)</f>
        <v>-0.188108108108108</v>
      </c>
      <c r="AN36" s="256"/>
      <c r="AO36" s="149" t="n">
        <f aca="false">((+AZ36+E36-BA36)/BA36)</f>
        <v>-0.122919708029197</v>
      </c>
      <c r="AP36" s="130"/>
      <c r="AQ36" s="153" t="n">
        <f aca="false">((+BB36+E36-BC36)/BC36)</f>
        <v>-0.643442136498516</v>
      </c>
      <c r="AS36" s="177" t="n">
        <f aca="false">AU36/E36</f>
        <v>0</v>
      </c>
      <c r="AU36" s="216" t="n">
        <v>0</v>
      </c>
      <c r="AV36" s="217"/>
      <c r="AX36" s="35"/>
      <c r="AY36" s="159" t="n">
        <v>9.25</v>
      </c>
      <c r="BA36" s="159" t="n">
        <v>8.5625</v>
      </c>
      <c r="BC36" s="159" t="n">
        <v>21.0625</v>
      </c>
    </row>
    <row r="37" customFormat="false" ht="15" hidden="false" customHeight="false" outlineLevel="0" collapsed="false">
      <c r="A37" s="184" t="str">
        <f aca="false">'[1]7-07-00'!$A$19</f>
        <v>Digital Island*</v>
      </c>
      <c r="B37" s="49"/>
      <c r="C37" s="50" t="str">
        <f aca="false">'[1]7-07-00'!$B$19</f>
        <v>ISLD</v>
      </c>
      <c r="D37" s="49"/>
      <c r="E37" s="164" t="n">
        <f aca="false">DDE("REUTER","IDN","ISLD.O")</f>
        <v>3.38</v>
      </c>
      <c r="F37" s="40"/>
      <c r="G37" s="49"/>
      <c r="H37" s="49"/>
      <c r="I37" s="49"/>
      <c r="J37" s="49"/>
      <c r="K37" s="49"/>
      <c r="L37" s="49"/>
      <c r="M37" s="49"/>
      <c r="N37" s="40"/>
      <c r="O37" s="49"/>
      <c r="P37" s="49"/>
      <c r="Q37" s="49"/>
      <c r="R37" s="49"/>
      <c r="S37" s="49"/>
      <c r="T37" s="49"/>
      <c r="U37" s="55"/>
      <c r="V37" s="185"/>
      <c r="W37" s="130"/>
      <c r="X37" s="252" t="n">
        <v>59.1</v>
      </c>
      <c r="Y37" s="55"/>
      <c r="Z37" s="253" t="n">
        <f aca="false">+(E37*AI37)/X37</f>
        <v>4.70111675126904</v>
      </c>
      <c r="AA37" s="49"/>
      <c r="AB37" s="49"/>
      <c r="AC37" s="49"/>
      <c r="AD37" s="49"/>
      <c r="AE37" s="252" t="n">
        <v>177.4</v>
      </c>
      <c r="AF37" s="55"/>
      <c r="AG37" s="253" t="n">
        <f aca="false">+(E37*AI37)/AE37</f>
        <v>1.56615558060879</v>
      </c>
      <c r="AH37" s="254"/>
      <c r="AI37" s="255" t="n">
        <v>82.2</v>
      </c>
      <c r="AJ37" s="49"/>
      <c r="AK37" s="185"/>
      <c r="AL37" s="130"/>
      <c r="AM37" s="118" t="n">
        <f aca="false">((+AX37+E37-AY37)/AY37)</f>
        <v>0.00595238095238096</v>
      </c>
      <c r="AN37" s="256"/>
      <c r="AO37" s="149" t="n">
        <f aca="false">((+AZ37+E37-BA37)/BA37)</f>
        <v>0.864827586206897</v>
      </c>
      <c r="AP37" s="130"/>
      <c r="AQ37" s="153" t="n">
        <f aca="false">((+BB37+E37-BC37)/BC37)</f>
        <v>-0.168</v>
      </c>
      <c r="AS37" s="177" t="n">
        <f aca="false">AU37/E37</f>
        <v>0</v>
      </c>
      <c r="AU37" s="216" t="n">
        <v>0</v>
      </c>
      <c r="AV37" s="217"/>
      <c r="AX37" s="35"/>
      <c r="AY37" s="159" t="n">
        <v>3.36</v>
      </c>
      <c r="BA37" s="159" t="n">
        <v>1.8125</v>
      </c>
      <c r="BC37" s="159" t="n">
        <v>4.0625</v>
      </c>
    </row>
    <row r="38" customFormat="false" ht="15" hidden="false" customHeight="false" outlineLevel="0" collapsed="false">
      <c r="A38" s="184" t="str">
        <f aca="false">'[1]7-07-00'!$A$22</f>
        <v>InterNap</v>
      </c>
      <c r="B38" s="49"/>
      <c r="C38" s="50" t="str">
        <f aca="false">'[1]7-07-00'!$B$22</f>
        <v>INAP</v>
      </c>
      <c r="D38" s="49"/>
      <c r="E38" s="164" t="n">
        <f aca="false">DDE("REUTER","IDN","INAP.O")</f>
        <v>2</v>
      </c>
      <c r="F38" s="40"/>
      <c r="G38" s="49"/>
      <c r="H38" s="49"/>
      <c r="I38" s="49"/>
      <c r="J38" s="49"/>
      <c r="K38" s="49"/>
      <c r="L38" s="49"/>
      <c r="M38" s="49"/>
      <c r="N38" s="40"/>
      <c r="O38" s="49"/>
      <c r="P38" s="49"/>
      <c r="Q38" s="49"/>
      <c r="R38" s="49"/>
      <c r="S38" s="49"/>
      <c r="T38" s="49"/>
      <c r="U38" s="55"/>
      <c r="V38" s="185"/>
      <c r="W38" s="130"/>
      <c r="X38" s="252" t="n">
        <v>69.6</v>
      </c>
      <c r="Y38" s="55"/>
      <c r="Z38" s="253" t="n">
        <f aca="false">+(E38*AI38)/X38</f>
        <v>4.3132183908046</v>
      </c>
      <c r="AA38" s="49"/>
      <c r="AB38" s="49"/>
      <c r="AC38" s="49"/>
      <c r="AD38" s="49"/>
      <c r="AE38" s="252" t="n">
        <v>204.2</v>
      </c>
      <c r="AF38" s="55"/>
      <c r="AG38" s="253" t="n">
        <f aca="false">+(E38*AI38)/AE38</f>
        <v>1.47012732615083</v>
      </c>
      <c r="AH38" s="254"/>
      <c r="AI38" s="255" t="n">
        <v>150.1</v>
      </c>
      <c r="AJ38" s="49"/>
      <c r="AK38" s="185"/>
      <c r="AL38" s="130"/>
      <c r="AM38" s="118" t="n">
        <f aca="false">((+AX38+E38-AY38)/AY38)</f>
        <v>-0.163179916317992</v>
      </c>
      <c r="AN38" s="256"/>
      <c r="AO38" s="149" t="n">
        <f aca="false">((+AZ38+E38-BA38)/BA38)</f>
        <v>0.032258064516129</v>
      </c>
      <c r="AP38" s="130"/>
      <c r="AQ38" s="153" t="n">
        <f aca="false">((+BB38+E38-BC38)/BC38)</f>
        <v>-0.724137931034483</v>
      </c>
      <c r="AS38" s="177" t="n">
        <f aca="false">AU38/E38</f>
        <v>0</v>
      </c>
      <c r="AU38" s="216" t="n">
        <v>0</v>
      </c>
      <c r="AV38" s="217"/>
      <c r="AX38" s="35"/>
      <c r="AY38" s="159" t="n">
        <v>2.39</v>
      </c>
      <c r="BA38" s="159" t="n">
        <v>1.9375</v>
      </c>
      <c r="BC38" s="159" t="n">
        <v>7.25</v>
      </c>
    </row>
    <row r="39" customFormat="false" ht="15" hidden="false" customHeight="false" outlineLevel="0" collapsed="false">
      <c r="A39" s="184" t="str">
        <f aca="false">'[1]7-07-00'!$A$33</f>
        <v>Williams Communications**</v>
      </c>
      <c r="B39" s="49"/>
      <c r="C39" s="50" t="str">
        <f aca="false">'[1]7-07-00'!$B$33</f>
        <v>WCG</v>
      </c>
      <c r="D39" s="49"/>
      <c r="E39" s="164" t="n">
        <f aca="false">DDE("REUTER","IDN","WCG")</f>
        <v>3.14</v>
      </c>
      <c r="F39" s="40"/>
      <c r="G39" s="49"/>
      <c r="H39" s="49"/>
      <c r="I39" s="49"/>
      <c r="J39" s="49"/>
      <c r="K39" s="49"/>
      <c r="L39" s="49"/>
      <c r="M39" s="49"/>
      <c r="N39" s="40"/>
      <c r="O39" s="49"/>
      <c r="P39" s="49"/>
      <c r="Q39" s="49"/>
      <c r="R39" s="49"/>
      <c r="S39" s="49"/>
      <c r="T39" s="49"/>
      <c r="U39" s="55"/>
      <c r="V39" s="185"/>
      <c r="W39" s="130"/>
      <c r="X39" s="252" t="n">
        <v>839.1</v>
      </c>
      <c r="Y39" s="55"/>
      <c r="Z39" s="253" t="n">
        <f aca="false">+(E39*AI39)/X39</f>
        <v>1.82951495650101</v>
      </c>
      <c r="AA39" s="49"/>
      <c r="AB39" s="49"/>
      <c r="AC39" s="49"/>
      <c r="AD39" s="49"/>
      <c r="AE39" s="257" t="s">
        <v>55</v>
      </c>
      <c r="AF39" s="55"/>
      <c r="AG39" s="258" t="s">
        <v>55</v>
      </c>
      <c r="AH39" s="259"/>
      <c r="AI39" s="255" t="n">
        <v>488.9</v>
      </c>
      <c r="AJ39" s="49"/>
      <c r="AK39" s="185"/>
      <c r="AL39" s="130"/>
      <c r="AM39" s="118" t="n">
        <f aca="false">((+AX39+E39-AY39)/AY39)</f>
        <v>-0.213032581453634</v>
      </c>
      <c r="AN39" s="256"/>
      <c r="AO39" s="149" t="n">
        <f aca="false">((+AZ39+E39-BA39)/BA39)</f>
        <v>-0.651111111111111</v>
      </c>
      <c r="AP39" s="130"/>
      <c r="AQ39" s="153" t="n">
        <f aca="false">((+BB39+E39-BC39)/BC39)</f>
        <v>-0.732765957446809</v>
      </c>
      <c r="AS39" s="177" t="n">
        <f aca="false">AU39/E39</f>
        <v>0</v>
      </c>
      <c r="AU39" s="216" t="n">
        <v>0</v>
      </c>
      <c r="AV39" s="217"/>
      <c r="AX39" s="35"/>
      <c r="AY39" s="159" t="n">
        <v>3.99</v>
      </c>
      <c r="BA39" s="159" t="n">
        <v>9</v>
      </c>
      <c r="BC39" s="159" t="n">
        <v>11.75</v>
      </c>
    </row>
    <row r="40" customFormat="false" ht="15" hidden="false" customHeight="false" outlineLevel="0" collapsed="false">
      <c r="A40" s="184" t="s">
        <v>94</v>
      </c>
      <c r="B40" s="49"/>
      <c r="C40" s="50" t="str">
        <f aca="false">'[1]7-07-00'!$B$34</f>
        <v>LVLT</v>
      </c>
      <c r="D40" s="49"/>
      <c r="E40" s="164" t="n">
        <f aca="false">DDE("REUTER","IDN","LVLT.O")</f>
        <v>7.62</v>
      </c>
      <c r="F40" s="40"/>
      <c r="G40" s="49"/>
      <c r="H40" s="49"/>
      <c r="I40" s="49"/>
      <c r="J40" s="49"/>
      <c r="K40" s="49"/>
      <c r="L40" s="49"/>
      <c r="M40" s="49"/>
      <c r="N40" s="40"/>
      <c r="O40" s="49"/>
      <c r="P40" s="49"/>
      <c r="Q40" s="49"/>
      <c r="R40" s="49"/>
      <c r="S40" s="49"/>
      <c r="T40" s="49"/>
      <c r="U40" s="55"/>
      <c r="V40" s="185"/>
      <c r="W40" s="130"/>
      <c r="X40" s="252" t="n">
        <v>1185</v>
      </c>
      <c r="Y40" s="55"/>
      <c r="Z40" s="253" t="n">
        <f aca="false">+(E40*AI40)/X40</f>
        <v>2.36766582278481</v>
      </c>
      <c r="AA40" s="49"/>
      <c r="AB40" s="49"/>
      <c r="AC40" s="49"/>
      <c r="AD40" s="49"/>
      <c r="AE40" s="252" t="n">
        <v>2021.8</v>
      </c>
      <c r="AF40" s="55"/>
      <c r="AG40" s="253" t="n">
        <f aca="false">+(E40*AI40)/AE40</f>
        <v>1.38771589672569</v>
      </c>
      <c r="AH40" s="259"/>
      <c r="AI40" s="255" t="n">
        <v>368.2</v>
      </c>
      <c r="AJ40" s="49"/>
      <c r="AK40" s="185"/>
      <c r="AL40" s="130"/>
      <c r="AM40" s="118" t="n">
        <f aca="false">((+AX40+E40-AY40)/AY40)</f>
        <v>-0.179763186221744</v>
      </c>
      <c r="AN40" s="256"/>
      <c r="AO40" s="149" t="n">
        <f aca="false">((+AZ40+E40-BA40)/BA40)</f>
        <v>-0.561438848920863</v>
      </c>
      <c r="AP40" s="130"/>
      <c r="AQ40" s="153" t="n">
        <f aca="false">((+BB40+E40-BC40)/BC40)</f>
        <v>-0.767771428571429</v>
      </c>
      <c r="AS40" s="177" t="n">
        <f aca="false">AU40/E40</f>
        <v>0</v>
      </c>
      <c r="AU40" s="216" t="n">
        <v>0</v>
      </c>
      <c r="AV40" s="217"/>
      <c r="AX40" s="35"/>
      <c r="AY40" s="159" t="n">
        <v>9.29</v>
      </c>
      <c r="BA40" s="159" t="n">
        <v>17.375</v>
      </c>
      <c r="BC40" s="159" t="n">
        <v>32.8125</v>
      </c>
    </row>
    <row r="41" customFormat="false" ht="15" hidden="false" customHeight="false" outlineLevel="0" collapsed="false">
      <c r="A41" s="184" t="s">
        <v>95</v>
      </c>
      <c r="B41" s="49"/>
      <c r="C41" s="50" t="s">
        <v>96</v>
      </c>
      <c r="D41" s="49"/>
      <c r="E41" s="164" t="n">
        <f aca="false">DDE("REUTER","IDN","GX")</f>
        <v>8.66</v>
      </c>
      <c r="F41" s="40"/>
      <c r="G41" s="49"/>
      <c r="H41" s="49"/>
      <c r="I41" s="49"/>
      <c r="J41" s="49"/>
      <c r="K41" s="49"/>
      <c r="L41" s="49"/>
      <c r="M41" s="49"/>
      <c r="N41" s="40"/>
      <c r="O41" s="49"/>
      <c r="P41" s="49"/>
      <c r="Q41" s="49"/>
      <c r="R41" s="49"/>
      <c r="S41" s="49"/>
      <c r="T41" s="49"/>
      <c r="U41" s="55"/>
      <c r="V41" s="185"/>
      <c r="W41" s="130"/>
      <c r="X41" s="252" t="n">
        <v>3789</v>
      </c>
      <c r="Y41" s="55"/>
      <c r="Z41" s="253" t="n">
        <f aca="false">+(E41*AI41)/X41</f>
        <v>2.02615201900238</v>
      </c>
      <c r="AA41" s="49"/>
      <c r="AB41" s="49"/>
      <c r="AC41" s="49"/>
      <c r="AD41" s="49"/>
      <c r="AE41" s="252" t="n">
        <v>6400</v>
      </c>
      <c r="AF41" s="55"/>
      <c r="AG41" s="253" t="n">
        <f aca="false">+(E41*AI41)/AE41</f>
        <v>1.1995453125</v>
      </c>
      <c r="AH41" s="259"/>
      <c r="AI41" s="255" t="n">
        <v>886.5</v>
      </c>
      <c r="AJ41" s="49"/>
      <c r="AK41" s="185"/>
      <c r="AL41" s="130"/>
      <c r="AM41" s="118" t="n">
        <f aca="false">((+AX41+E41-AY41)/AY41)</f>
        <v>-0.333846153846154</v>
      </c>
      <c r="AN41" s="256"/>
      <c r="AO41" s="149" t="n">
        <f aca="false">((+AZ41+E41-BA41)/BA41)</f>
        <v>-0.358042994810971</v>
      </c>
      <c r="AP41" s="130"/>
      <c r="AQ41" s="153" t="n">
        <f aca="false">((+BB41+E41-BC41)/BC41)</f>
        <v>-0.394934497816594</v>
      </c>
      <c r="AS41" s="177" t="n">
        <f aca="false">AU41/E41</f>
        <v>0</v>
      </c>
      <c r="AU41" s="216" t="n">
        <v>0</v>
      </c>
      <c r="AV41" s="217"/>
      <c r="AX41" s="35"/>
      <c r="AY41" s="159" t="n">
        <v>13</v>
      </c>
      <c r="BA41" s="159" t="n">
        <v>13.49</v>
      </c>
      <c r="BC41" s="159" t="n">
        <v>14.3125</v>
      </c>
    </row>
    <row r="42" customFormat="false" ht="15" hidden="false" customHeight="false" outlineLevel="0" collapsed="false">
      <c r="A42" s="184" t="str">
        <f aca="false">'[1]7-07-00'!$A$36</f>
        <v>Qwest</v>
      </c>
      <c r="B42" s="49"/>
      <c r="C42" s="50" t="str">
        <f aca="false">'[1]7-07-00'!$B$36</f>
        <v>Q</v>
      </c>
      <c r="D42" s="49"/>
      <c r="E42" s="164" t="n">
        <f aca="false">DDE("REUTER","IDN","Q")</f>
        <v>33</v>
      </c>
      <c r="F42" s="40"/>
      <c r="G42" s="49"/>
      <c r="H42" s="49"/>
      <c r="I42" s="49"/>
      <c r="J42" s="49"/>
      <c r="K42" s="49"/>
      <c r="L42" s="49"/>
      <c r="M42" s="49"/>
      <c r="N42" s="40"/>
      <c r="O42" s="49"/>
      <c r="P42" s="49"/>
      <c r="Q42" s="49"/>
      <c r="R42" s="49"/>
      <c r="S42" s="49"/>
      <c r="T42" s="49"/>
      <c r="U42" s="55"/>
      <c r="V42" s="185"/>
      <c r="W42" s="130"/>
      <c r="X42" s="252" t="n">
        <v>16610</v>
      </c>
      <c r="Y42" s="55"/>
      <c r="Z42" s="253" t="n">
        <f aca="false">+(E42*AI42)/X42</f>
        <v>3.30059602649007</v>
      </c>
      <c r="AA42" s="49"/>
      <c r="AB42" s="49"/>
      <c r="AC42" s="49"/>
      <c r="AD42" s="49"/>
      <c r="AE42" s="252" t="n">
        <v>21450.3</v>
      </c>
      <c r="AF42" s="55"/>
      <c r="AG42" s="253" t="n">
        <f aca="false">+(E42*AI42)/AE42</f>
        <v>2.55581040824604</v>
      </c>
      <c r="AH42" s="259"/>
      <c r="AI42" s="255" t="n">
        <v>1661.3</v>
      </c>
      <c r="AJ42" s="49"/>
      <c r="AK42" s="185"/>
      <c r="AL42" s="130"/>
      <c r="AM42" s="118" t="n">
        <f aca="false">((+AX42+E42-AY42)/AY42)</f>
        <v>-0.0367775831873905</v>
      </c>
      <c r="AN42" s="256"/>
      <c r="AO42" s="149" t="n">
        <f aca="false">((+AZ42+E42-BA42)/BA42)</f>
        <v>-0.0584878744650499</v>
      </c>
      <c r="AP42" s="130"/>
      <c r="AQ42" s="153" t="n">
        <f aca="false">((+BB42+E42-BC42)/BC42)</f>
        <v>-0.192660550458716</v>
      </c>
      <c r="AS42" s="177" t="n">
        <f aca="false">AU42/E42</f>
        <v>0</v>
      </c>
      <c r="AU42" s="216" t="n">
        <v>0</v>
      </c>
      <c r="AV42" s="217"/>
      <c r="AX42" s="35"/>
      <c r="AY42" s="159" t="n">
        <v>34.26</v>
      </c>
      <c r="BA42" s="159" t="n">
        <v>35.05</v>
      </c>
      <c r="BC42" s="159" t="n">
        <v>40.875</v>
      </c>
    </row>
    <row r="43" customFormat="false" ht="15" hidden="false" customHeight="false" outlineLevel="0" collapsed="false">
      <c r="A43" s="184"/>
      <c r="B43" s="49"/>
      <c r="C43" s="50"/>
      <c r="D43" s="49"/>
      <c r="E43" s="260"/>
      <c r="F43" s="40"/>
      <c r="G43" s="49"/>
      <c r="H43" s="49"/>
      <c r="I43" s="49"/>
      <c r="J43" s="49"/>
      <c r="K43" s="49"/>
      <c r="L43" s="49"/>
      <c r="M43" s="49"/>
      <c r="N43" s="40"/>
      <c r="O43" s="49"/>
      <c r="P43" s="49"/>
      <c r="Q43" s="49"/>
      <c r="R43" s="49"/>
      <c r="S43" s="49"/>
      <c r="T43" s="49"/>
      <c r="U43" s="55"/>
      <c r="V43" s="185"/>
      <c r="W43" s="130"/>
      <c r="X43" s="261"/>
      <c r="Y43" s="55"/>
      <c r="Z43" s="253"/>
      <c r="AA43" s="49"/>
      <c r="AB43" s="49"/>
      <c r="AC43" s="49"/>
      <c r="AD43" s="49"/>
      <c r="AE43" s="262"/>
      <c r="AF43" s="55"/>
      <c r="AG43" s="253"/>
      <c r="AH43" s="254"/>
      <c r="AI43" s="254"/>
      <c r="AJ43" s="49"/>
      <c r="AK43" s="185"/>
      <c r="AL43" s="130"/>
      <c r="AM43" s="263"/>
      <c r="AN43" s="256"/>
      <c r="AO43" s="264"/>
      <c r="AP43" s="130"/>
      <c r="AQ43" s="265"/>
      <c r="AS43" s="177"/>
      <c r="AU43" s="216"/>
      <c r="AV43" s="217"/>
      <c r="AX43" s="35"/>
    </row>
    <row r="44" customFormat="false" ht="15" hidden="false" customHeight="false" outlineLevel="0" collapsed="false">
      <c r="A44" s="184" t="s">
        <v>97</v>
      </c>
      <c r="B44" s="49"/>
      <c r="C44" s="50"/>
      <c r="D44" s="49"/>
      <c r="E44" s="260"/>
      <c r="F44" s="40"/>
      <c r="G44" s="49"/>
      <c r="H44" s="49"/>
      <c r="I44" s="49"/>
      <c r="J44" s="49"/>
      <c r="K44" s="49"/>
      <c r="L44" s="49"/>
      <c r="M44" s="49"/>
      <c r="N44" s="40"/>
      <c r="O44" s="49"/>
      <c r="P44" s="49"/>
      <c r="Q44" s="49"/>
      <c r="R44" s="49"/>
      <c r="S44" s="49"/>
      <c r="T44" s="49"/>
      <c r="U44" s="55"/>
      <c r="V44" s="185"/>
      <c r="W44" s="130"/>
      <c r="X44" s="266"/>
      <c r="Y44" s="196"/>
      <c r="Z44" s="267"/>
      <c r="AA44" s="49"/>
      <c r="AB44" s="49"/>
      <c r="AC44" s="49"/>
      <c r="AD44" s="49"/>
      <c r="AE44" s="199"/>
      <c r="AF44" s="196"/>
      <c r="AG44" s="268"/>
      <c r="AH44" s="260"/>
      <c r="AI44" s="260"/>
      <c r="AJ44" s="49"/>
      <c r="AK44" s="185"/>
      <c r="AL44" s="130"/>
      <c r="AM44" s="269" t="n">
        <f aca="false">AVERAGE(AM36:AM42)</f>
        <v>-0.15839359259752</v>
      </c>
      <c r="AN44" s="206" t="e">
        <f aca="false">AVERAGE(AN36:AN42)</f>
        <v>#DIV/0!</v>
      </c>
      <c r="AO44" s="206" t="n">
        <f aca="false">AVERAGE(AO36:AO42)</f>
        <v>-0.122130698087738</v>
      </c>
      <c r="AP44" s="270"/>
      <c r="AQ44" s="207" t="n">
        <f aca="false">AVERAGE(AQ36:AQ42)</f>
        <v>-0.517673214546649</v>
      </c>
      <c r="AS44" s="271" t="n">
        <f aca="false">AVERAGE(AS36:AS42)</f>
        <v>0</v>
      </c>
      <c r="AU44" s="216"/>
      <c r="AV44" s="217"/>
      <c r="AX44" s="35"/>
    </row>
    <row r="45" customFormat="false" ht="15" hidden="false" customHeight="false" outlineLevel="0" collapsed="false">
      <c r="A45" s="230"/>
      <c r="B45" s="40"/>
      <c r="C45" s="41"/>
      <c r="D45" s="40"/>
      <c r="E45" s="40"/>
      <c r="F45" s="40"/>
      <c r="G45" s="49"/>
      <c r="H45" s="49"/>
      <c r="I45" s="49"/>
      <c r="J45" s="49"/>
      <c r="K45" s="49"/>
      <c r="L45" s="49"/>
      <c r="M45" s="49"/>
      <c r="N45" s="40"/>
      <c r="O45" s="49"/>
      <c r="P45" s="49"/>
      <c r="Q45" s="49"/>
      <c r="R45" s="49"/>
      <c r="S45" s="49"/>
      <c r="T45" s="49"/>
      <c r="U45" s="55"/>
      <c r="V45" s="185"/>
      <c r="W45" s="130"/>
      <c r="X45" s="260"/>
      <c r="Y45" s="49"/>
      <c r="Z45" s="49"/>
      <c r="AA45" s="49"/>
      <c r="AB45" s="49"/>
      <c r="AC45" s="49"/>
      <c r="AD45" s="49"/>
      <c r="AE45" s="260"/>
      <c r="AF45" s="49"/>
      <c r="AG45" s="215"/>
      <c r="AH45" s="215"/>
      <c r="AI45" s="215"/>
      <c r="AJ45" s="49"/>
      <c r="AK45" s="185"/>
      <c r="AL45" s="130"/>
      <c r="AM45" s="130"/>
      <c r="AN45" s="130"/>
      <c r="AO45" s="130"/>
      <c r="AP45" s="130"/>
      <c r="AQ45" s="185"/>
      <c r="AU45" s="216"/>
      <c r="AV45" s="217"/>
      <c r="AX45" s="35"/>
    </row>
    <row r="46" customFormat="false" ht="9.95" hidden="false" customHeight="true" outlineLevel="0" collapsed="false">
      <c r="A46" s="219"/>
      <c r="B46" s="219"/>
      <c r="C46" s="272"/>
      <c r="D46" s="219"/>
      <c r="E46" s="219"/>
      <c r="F46" s="219"/>
      <c r="G46" s="36"/>
      <c r="H46" s="36"/>
      <c r="I46" s="36"/>
      <c r="J46" s="36"/>
      <c r="K46" s="273" t="n">
        <v>1997</v>
      </c>
      <c r="L46" s="273"/>
      <c r="M46" s="273"/>
      <c r="N46" s="219"/>
      <c r="O46" s="36"/>
      <c r="P46" s="36"/>
      <c r="Q46" s="36"/>
      <c r="R46" s="36"/>
      <c r="S46" s="273" t="n">
        <v>1998</v>
      </c>
      <c r="T46" s="273"/>
      <c r="U46" s="234"/>
      <c r="V46" s="219"/>
      <c r="W46" s="224"/>
      <c r="X46" s="274" t="n">
        <v>2001</v>
      </c>
      <c r="Y46" s="274"/>
      <c r="Z46" s="274"/>
      <c r="AA46" s="275"/>
      <c r="AB46" s="275"/>
      <c r="AC46" s="275"/>
      <c r="AD46" s="275"/>
      <c r="AE46" s="274" t="n">
        <v>2002</v>
      </c>
      <c r="AF46" s="274"/>
      <c r="AG46" s="274"/>
      <c r="AH46" s="276"/>
      <c r="AI46" s="276"/>
      <c r="AJ46" s="219"/>
      <c r="AK46" s="277" t="s">
        <v>17</v>
      </c>
      <c r="AL46" s="224"/>
      <c r="AM46" s="227" t="s">
        <v>98</v>
      </c>
      <c r="AN46" s="227"/>
      <c r="AO46" s="227"/>
      <c r="AP46" s="227"/>
      <c r="AQ46" s="227"/>
      <c r="AR46" s="36"/>
      <c r="AS46" s="233"/>
      <c r="AT46" s="234"/>
      <c r="AU46" s="275" t="s">
        <v>19</v>
      </c>
      <c r="AV46" s="275"/>
      <c r="AW46" s="275"/>
      <c r="AX46" s="275" t="s">
        <v>4</v>
      </c>
      <c r="AY46" s="275"/>
      <c r="AZ46" s="275" t="s">
        <v>5</v>
      </c>
      <c r="BA46" s="275"/>
      <c r="BB46" s="275" t="s">
        <v>6</v>
      </c>
      <c r="BC46" s="275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9.95" hidden="false" customHeight="true" outlineLevel="0" collapsed="false">
      <c r="A47" s="219"/>
      <c r="B47" s="219"/>
      <c r="C47" s="272"/>
      <c r="D47" s="219"/>
      <c r="E47" s="278"/>
      <c r="F47" s="219"/>
      <c r="G47" s="235" t="s">
        <v>21</v>
      </c>
      <c r="H47" s="236"/>
      <c r="I47" s="237"/>
      <c r="J47" s="219"/>
      <c r="K47" s="235" t="s">
        <v>21</v>
      </c>
      <c r="L47" s="236"/>
      <c r="M47" s="237"/>
      <c r="N47" s="219"/>
      <c r="O47" s="235" t="s">
        <v>21</v>
      </c>
      <c r="P47" s="236"/>
      <c r="Q47" s="237"/>
      <c r="R47" s="219"/>
      <c r="S47" s="235" t="s">
        <v>21</v>
      </c>
      <c r="T47" s="237"/>
      <c r="U47" s="224"/>
      <c r="V47" s="277" t="s">
        <v>22</v>
      </c>
      <c r="W47" s="221"/>
      <c r="X47" s="235" t="s">
        <v>21</v>
      </c>
      <c r="Y47" s="279"/>
      <c r="Z47" s="237"/>
      <c r="AA47" s="224"/>
      <c r="AB47" s="224"/>
      <c r="AC47" s="224"/>
      <c r="AD47" s="224"/>
      <c r="AE47" s="235" t="s">
        <v>21</v>
      </c>
      <c r="AF47" s="279"/>
      <c r="AG47" s="237"/>
      <c r="AH47" s="224"/>
      <c r="AI47" s="221"/>
      <c r="AJ47" s="224"/>
      <c r="AK47" s="280" t="s">
        <v>22</v>
      </c>
      <c r="AL47" s="221"/>
      <c r="AM47" s="238" t="s">
        <v>25</v>
      </c>
      <c r="AN47" s="221"/>
      <c r="AO47" s="221" t="s">
        <v>26</v>
      </c>
      <c r="AP47" s="221"/>
      <c r="AQ47" s="239" t="s">
        <v>27</v>
      </c>
      <c r="AR47" s="36"/>
      <c r="AS47" s="240" t="s">
        <v>28</v>
      </c>
      <c r="AT47" s="281"/>
      <c r="AU47" s="74"/>
      <c r="AV47" s="75" t="s">
        <v>29</v>
      </c>
      <c r="AW47" s="76" t="s">
        <v>29</v>
      </c>
      <c r="AX47" s="74"/>
      <c r="AY47" s="282"/>
      <c r="AZ47" s="74"/>
      <c r="BA47" s="282" t="n">
        <f aca="false">+BA5</f>
        <v>36980</v>
      </c>
      <c r="BB47" s="283"/>
      <c r="BC47" s="284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9.95" hidden="false" customHeight="true" outlineLevel="0" collapsed="false">
      <c r="A48" s="285" t="s">
        <v>30</v>
      </c>
      <c r="B48" s="219"/>
      <c r="C48" s="278"/>
      <c r="D48" s="219"/>
      <c r="E48" s="278"/>
      <c r="F48" s="219"/>
      <c r="G48" s="242" t="s">
        <v>17</v>
      </c>
      <c r="H48" s="224"/>
      <c r="I48" s="286" t="s">
        <v>3</v>
      </c>
      <c r="J48" s="219"/>
      <c r="K48" s="242" t="s">
        <v>17</v>
      </c>
      <c r="L48" s="224"/>
      <c r="M48" s="286" t="s">
        <v>3</v>
      </c>
      <c r="N48" s="219"/>
      <c r="O48" s="242" t="s">
        <v>17</v>
      </c>
      <c r="P48" s="224"/>
      <c r="Q48" s="286" t="s">
        <v>3</v>
      </c>
      <c r="R48" s="219"/>
      <c r="S48" s="242" t="s">
        <v>17</v>
      </c>
      <c r="T48" s="286" t="s">
        <v>3</v>
      </c>
      <c r="U48" s="278"/>
      <c r="V48" s="287" t="s">
        <v>33</v>
      </c>
      <c r="W48" s="278"/>
      <c r="X48" s="247" t="s">
        <v>34</v>
      </c>
      <c r="Y48" s="248"/>
      <c r="Z48" s="249" t="s">
        <v>3</v>
      </c>
      <c r="AA48" s="278"/>
      <c r="AB48" s="278"/>
      <c r="AC48" s="278"/>
      <c r="AD48" s="278"/>
      <c r="AE48" s="247" t="s">
        <v>34</v>
      </c>
      <c r="AF48" s="248"/>
      <c r="AG48" s="249" t="s">
        <v>3</v>
      </c>
      <c r="AH48" s="278"/>
      <c r="AI48" s="278"/>
      <c r="AJ48" s="278"/>
      <c r="AK48" s="287" t="s">
        <v>36</v>
      </c>
      <c r="AL48" s="278"/>
      <c r="AM48" s="247" t="s">
        <v>37</v>
      </c>
      <c r="AN48" s="278"/>
      <c r="AO48" s="248" t="s">
        <v>38</v>
      </c>
      <c r="AP48" s="278"/>
      <c r="AQ48" s="249" t="s">
        <v>38</v>
      </c>
      <c r="AR48" s="36"/>
      <c r="AS48" s="251" t="s">
        <v>39</v>
      </c>
      <c r="AT48" s="281"/>
      <c r="AU48" s="89" t="s">
        <v>40</v>
      </c>
      <c r="AV48" s="90" t="s">
        <v>41</v>
      </c>
      <c r="AW48" s="91" t="s">
        <v>28</v>
      </c>
      <c r="AX48" s="89" t="s">
        <v>42</v>
      </c>
      <c r="AY48" s="92"/>
      <c r="AZ48" s="89" t="s">
        <v>44</v>
      </c>
      <c r="BA48" s="93" t="s">
        <v>45</v>
      </c>
      <c r="BB48" s="94" t="s">
        <v>46</v>
      </c>
      <c r="BC48" s="93" t="s">
        <v>99</v>
      </c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5" hidden="false" customHeight="false" outlineLevel="0" collapsed="false">
      <c r="A49" s="85" t="s">
        <v>100</v>
      </c>
      <c r="B49" s="37"/>
      <c r="C49" s="85" t="s">
        <v>101</v>
      </c>
      <c r="D49" s="49"/>
      <c r="E49" s="164" t="n">
        <f aca="false">DDE("REUTER","IDN","NPW")</f>
        <v>8.8</v>
      </c>
      <c r="F49" s="49"/>
      <c r="G49" s="85"/>
      <c r="H49" s="55"/>
      <c r="I49" s="85"/>
      <c r="J49" s="49"/>
      <c r="K49" s="85"/>
      <c r="L49" s="55"/>
      <c r="M49" s="85"/>
      <c r="N49" s="49"/>
      <c r="O49" s="85"/>
      <c r="P49" s="55"/>
      <c r="Q49" s="85"/>
      <c r="R49" s="49"/>
      <c r="S49" s="85"/>
      <c r="T49" s="85"/>
      <c r="U49" s="85"/>
      <c r="V49" s="85"/>
      <c r="W49" s="85"/>
      <c r="X49" s="288" t="n">
        <v>-4.01</v>
      </c>
      <c r="Y49" s="289"/>
      <c r="Z49" s="290" t="s">
        <v>55</v>
      </c>
      <c r="AA49" s="112"/>
      <c r="AB49" s="112"/>
      <c r="AC49" s="112"/>
      <c r="AD49" s="112"/>
      <c r="AE49" s="288" t="n">
        <v>-0.51</v>
      </c>
      <c r="AF49" s="289"/>
      <c r="AG49" s="290" t="s">
        <v>55</v>
      </c>
      <c r="AH49" s="291"/>
      <c r="AI49" s="291"/>
      <c r="AJ49" s="112"/>
      <c r="AK49" s="148" t="e">
        <f aca="false">(X49-S49)/S49</f>
        <v>#DIV/0!</v>
      </c>
      <c r="AL49" s="149"/>
      <c r="AM49" s="204" t="n">
        <f aca="false">((+AX49+E49-AY49)/AY49)</f>
        <v>-0.0434782608695651</v>
      </c>
      <c r="AN49" s="205"/>
      <c r="AO49" s="205" t="n">
        <f aca="false">((+AZ49+E49-BA49)/BA49)</f>
        <v>0.353846153846154</v>
      </c>
      <c r="AP49" s="205"/>
      <c r="AQ49" s="292" t="n">
        <f aca="false">((+BB49+E49-BC49)/BC49)</f>
        <v>-0.103184713375796</v>
      </c>
      <c r="AR49" s="293"/>
      <c r="AS49" s="271" t="n">
        <f aca="false">AU49/E49</f>
        <v>0</v>
      </c>
      <c r="AT49" s="178"/>
      <c r="AU49" s="294" t="n">
        <v>0</v>
      </c>
      <c r="AV49" s="295"/>
      <c r="AW49" s="296"/>
      <c r="AX49" s="297"/>
      <c r="AY49" s="298" t="n">
        <v>9.2</v>
      </c>
      <c r="AZ49" s="297"/>
      <c r="BA49" s="298" t="n">
        <v>6.5</v>
      </c>
      <c r="BB49" s="297" t="n">
        <v>0</v>
      </c>
      <c r="BC49" s="298" t="n">
        <v>9.8125</v>
      </c>
    </row>
    <row r="50" customFormat="false" ht="15" hidden="false" customHeight="false" outlineLevel="0" collapsed="false">
      <c r="C50" s="33"/>
      <c r="U50" s="33"/>
      <c r="W50" s="33"/>
      <c r="AL50" s="33"/>
      <c r="AM50" s="33"/>
      <c r="AN50" s="33"/>
      <c r="AO50" s="33"/>
      <c r="AP50" s="33"/>
      <c r="AU50" s="33"/>
      <c r="AV50" s="33"/>
      <c r="AW50" s="33"/>
    </row>
    <row r="51" customFormat="false" ht="10.5" hidden="false" customHeight="true" outlineLevel="0" collapsed="false">
      <c r="A51" s="40"/>
      <c r="B51" s="40"/>
      <c r="C51" s="41"/>
      <c r="D51" s="40"/>
      <c r="E51" s="164"/>
      <c r="F51" s="40"/>
      <c r="G51" s="42"/>
      <c r="H51" s="187"/>
      <c r="I51" s="42"/>
      <c r="J51" s="49"/>
      <c r="K51" s="42"/>
      <c r="L51" s="42"/>
      <c r="M51" s="42"/>
      <c r="N51" s="40"/>
      <c r="O51" s="42"/>
      <c r="P51" s="187"/>
      <c r="Q51" s="42"/>
      <c r="R51" s="55"/>
      <c r="S51" s="42"/>
      <c r="T51" s="42"/>
      <c r="U51" s="42"/>
      <c r="V51" s="149"/>
      <c r="W51" s="149"/>
      <c r="X51" s="42"/>
      <c r="Y51" s="42"/>
      <c r="Z51" s="42"/>
      <c r="AA51" s="42"/>
      <c r="AB51" s="42"/>
      <c r="AC51" s="42"/>
      <c r="AD51" s="42"/>
      <c r="AE51" s="42"/>
      <c r="AF51" s="42"/>
      <c r="AG51" s="168"/>
      <c r="AH51" s="168"/>
      <c r="AI51" s="168"/>
      <c r="AJ51" s="42"/>
      <c r="AK51" s="149"/>
      <c r="AL51" s="149"/>
      <c r="AM51" s="149"/>
      <c r="AN51" s="149"/>
      <c r="AO51" s="149"/>
      <c r="AP51" s="149"/>
      <c r="AQ51" s="149"/>
      <c r="AR51" s="35"/>
      <c r="AS51" s="149"/>
      <c r="AT51" s="149"/>
      <c r="AU51" s="299"/>
      <c r="AV51" s="189"/>
      <c r="AX51" s="194"/>
      <c r="AY51" s="142"/>
      <c r="AZ51" s="143"/>
      <c r="BA51" s="194"/>
      <c r="BB51" s="194"/>
      <c r="BC51" s="194"/>
    </row>
    <row r="52" customFormat="false" ht="10.5" hidden="false" customHeight="true" outlineLevel="0" collapsed="false">
      <c r="A52" s="40"/>
      <c r="B52" s="40"/>
      <c r="C52" s="41"/>
      <c r="D52" s="40"/>
      <c r="E52" s="164"/>
      <c r="F52" s="40"/>
      <c r="G52" s="42"/>
      <c r="H52" s="187"/>
      <c r="I52" s="42"/>
      <c r="J52" s="49"/>
      <c r="K52" s="42"/>
      <c r="L52" s="42"/>
      <c r="M52" s="42"/>
      <c r="N52" s="40"/>
      <c r="O52" s="42"/>
      <c r="P52" s="187"/>
      <c r="Q52" s="42"/>
      <c r="R52" s="55"/>
      <c r="S52" s="42"/>
      <c r="T52" s="42"/>
      <c r="U52" s="42"/>
      <c r="V52" s="149"/>
      <c r="W52" s="149"/>
      <c r="X52" s="42"/>
      <c r="Y52" s="42"/>
      <c r="Z52" s="42"/>
      <c r="AA52" s="42"/>
      <c r="AB52" s="42"/>
      <c r="AC52" s="42"/>
      <c r="AD52" s="42"/>
      <c r="AE52" s="42"/>
      <c r="AF52" s="42"/>
      <c r="AG52" s="168"/>
      <c r="AH52" s="168"/>
      <c r="AI52" s="168"/>
      <c r="AJ52" s="42"/>
      <c r="AK52" s="149"/>
      <c r="AL52" s="149"/>
      <c r="AM52" s="149"/>
      <c r="AN52" s="149"/>
      <c r="AO52" s="149"/>
      <c r="AP52" s="149"/>
      <c r="AQ52" s="149"/>
      <c r="AR52" s="35"/>
      <c r="AS52" s="149"/>
      <c r="AT52" s="149"/>
      <c r="AU52" s="299"/>
      <c r="AV52" s="189"/>
      <c r="AX52" s="194"/>
      <c r="AY52" s="142"/>
      <c r="AZ52" s="143"/>
      <c r="BA52" s="194"/>
      <c r="BB52" s="194"/>
      <c r="BC52" s="194"/>
    </row>
    <row r="53" customFormat="false" ht="9.95" hidden="false" customHeight="true" outlineLevel="0" collapsed="false">
      <c r="A53" s="300"/>
      <c r="B53" s="40"/>
      <c r="C53" s="41"/>
      <c r="D53" s="40"/>
      <c r="E53" s="40"/>
      <c r="F53" s="40"/>
      <c r="G53" s="49"/>
      <c r="H53" s="49"/>
      <c r="I53" s="49"/>
      <c r="J53" s="49"/>
      <c r="K53" s="49"/>
      <c r="L53" s="49"/>
      <c r="M53" s="49"/>
      <c r="N53" s="40"/>
      <c r="O53" s="49"/>
      <c r="P53" s="49"/>
      <c r="Q53" s="49"/>
      <c r="R53" s="49"/>
      <c r="S53" s="49"/>
      <c r="T53" s="49"/>
      <c r="U53" s="55"/>
      <c r="V53" s="185"/>
      <c r="W53" s="130"/>
      <c r="X53" s="260"/>
      <c r="Y53" s="49"/>
      <c r="Z53" s="49"/>
      <c r="AA53" s="49"/>
      <c r="AB53" s="49"/>
      <c r="AC53" s="49"/>
      <c r="AD53" s="49"/>
      <c r="AE53" s="260"/>
      <c r="AF53" s="49"/>
      <c r="AG53" s="215"/>
      <c r="AH53" s="215"/>
      <c r="AI53" s="215"/>
      <c r="AJ53" s="49"/>
      <c r="AK53" s="185"/>
      <c r="AL53" s="130"/>
      <c r="AM53" s="130"/>
      <c r="AN53" s="130"/>
      <c r="AO53" s="130"/>
      <c r="AP53" s="130"/>
      <c r="AQ53" s="185"/>
      <c r="AU53" s="216"/>
      <c r="AV53" s="217"/>
      <c r="AX53" s="35"/>
    </row>
    <row r="54" customFormat="false" ht="9.95" hidden="false" customHeight="true" outlineLevel="0" collapsed="false">
      <c r="A54" s="300"/>
      <c r="B54" s="40"/>
      <c r="C54" s="41"/>
      <c r="D54" s="40"/>
      <c r="E54" s="40"/>
      <c r="F54" s="40"/>
      <c r="G54" s="49"/>
      <c r="H54" s="49"/>
      <c r="I54" s="49"/>
      <c r="J54" s="49"/>
      <c r="K54" s="49"/>
      <c r="L54" s="49"/>
      <c r="M54" s="49"/>
      <c r="N54" s="40"/>
      <c r="O54" s="49"/>
      <c r="P54" s="49"/>
      <c r="Q54" s="49"/>
      <c r="R54" s="49"/>
      <c r="S54" s="49"/>
      <c r="T54" s="49"/>
      <c r="U54" s="55"/>
      <c r="V54" s="185"/>
      <c r="W54" s="130"/>
      <c r="X54" s="260"/>
      <c r="Y54" s="49"/>
      <c r="Z54" s="49"/>
      <c r="AA54" s="49"/>
      <c r="AB54" s="49"/>
      <c r="AC54" s="49"/>
      <c r="AD54" s="49"/>
      <c r="AE54" s="260"/>
      <c r="AF54" s="49"/>
      <c r="AG54" s="215"/>
      <c r="AH54" s="215"/>
      <c r="AI54" s="215"/>
      <c r="AJ54" s="49"/>
      <c r="AK54" s="185"/>
      <c r="AL54" s="130"/>
      <c r="AM54" s="130"/>
      <c r="AN54" s="130"/>
      <c r="AO54" s="130"/>
      <c r="AP54" s="130"/>
      <c r="AQ54" s="185"/>
      <c r="AU54" s="216"/>
      <c r="AV54" s="217"/>
      <c r="AX54" s="35"/>
    </row>
    <row r="55" customFormat="false" ht="9.95" hidden="false" customHeight="true" outlineLevel="0" collapsed="false">
      <c r="A55" s="300"/>
      <c r="B55" s="40"/>
      <c r="C55" s="41"/>
      <c r="D55" s="40"/>
      <c r="E55" s="40"/>
      <c r="F55" s="40"/>
      <c r="G55" s="49"/>
      <c r="H55" s="49"/>
      <c r="I55" s="49"/>
      <c r="J55" s="49"/>
      <c r="K55" s="49"/>
      <c r="L55" s="49"/>
      <c r="M55" s="49"/>
      <c r="N55" s="40"/>
      <c r="O55" s="49"/>
      <c r="P55" s="49"/>
      <c r="Q55" s="49"/>
      <c r="R55" s="49"/>
      <c r="S55" s="49"/>
      <c r="T55" s="49"/>
      <c r="U55" s="55"/>
      <c r="V55" s="185"/>
      <c r="W55" s="130"/>
      <c r="Y55" s="49"/>
      <c r="Z55" s="49"/>
      <c r="AA55" s="49"/>
      <c r="AB55" s="49"/>
      <c r="AC55" s="49"/>
      <c r="AD55" s="49"/>
      <c r="AE55" s="260"/>
      <c r="AF55" s="49"/>
      <c r="AG55" s="215"/>
      <c r="AH55" s="215"/>
      <c r="AI55" s="215"/>
      <c r="AJ55" s="49"/>
      <c r="AK55" s="185"/>
      <c r="AL55" s="130"/>
      <c r="AM55" s="130"/>
      <c r="AN55" s="130"/>
      <c r="AO55" s="130"/>
      <c r="AP55" s="130"/>
      <c r="AQ55" s="185"/>
      <c r="AU55" s="216"/>
      <c r="AV55" s="217"/>
      <c r="AX55" s="35"/>
    </row>
    <row r="56" customFormat="false" ht="9.95" hidden="false" customHeight="true" outlineLevel="0" collapsed="false">
      <c r="A56" s="300" t="s">
        <v>102</v>
      </c>
      <c r="B56" s="40"/>
      <c r="C56" s="41"/>
      <c r="D56" s="40"/>
      <c r="E56" s="40"/>
      <c r="F56" s="40"/>
      <c r="G56" s="49"/>
      <c r="H56" s="49"/>
      <c r="I56" s="49"/>
      <c r="J56" s="49"/>
      <c r="K56" s="49"/>
      <c r="L56" s="49"/>
      <c r="M56" s="49"/>
      <c r="N56" s="40"/>
      <c r="O56" s="49"/>
      <c r="P56" s="49"/>
      <c r="Q56" s="49"/>
      <c r="R56" s="49"/>
      <c r="S56" s="49"/>
      <c r="T56" s="49"/>
      <c r="U56" s="55"/>
      <c r="V56" s="185"/>
      <c r="W56" s="130"/>
      <c r="Y56" s="49"/>
      <c r="Z56" s="49"/>
      <c r="AA56" s="49"/>
      <c r="AB56" s="49"/>
      <c r="AC56" s="49"/>
      <c r="AD56" s="49"/>
      <c r="AE56" s="260"/>
      <c r="AF56" s="49"/>
      <c r="AG56" s="215"/>
      <c r="AH56" s="215"/>
      <c r="AI56" s="215"/>
      <c r="AJ56" s="49"/>
      <c r="AK56" s="185"/>
      <c r="AL56" s="130"/>
      <c r="AM56" s="130"/>
      <c r="AN56" s="130"/>
      <c r="AO56" s="130"/>
      <c r="AP56" s="130"/>
      <c r="AQ56" s="185"/>
      <c r="AU56" s="216"/>
      <c r="AV56" s="217"/>
      <c r="AX56" s="35"/>
    </row>
    <row r="57" customFormat="false" ht="9.95" hidden="false" customHeight="true" outlineLevel="0" collapsed="false">
      <c r="A57" s="300" t="s">
        <v>103</v>
      </c>
      <c r="B57" s="40"/>
      <c r="C57" s="41"/>
      <c r="D57" s="40"/>
      <c r="E57" s="40"/>
      <c r="F57" s="40"/>
      <c r="G57" s="49"/>
      <c r="H57" s="49"/>
      <c r="I57" s="49"/>
      <c r="J57" s="49"/>
      <c r="K57" s="49"/>
      <c r="L57" s="49"/>
      <c r="M57" s="49"/>
      <c r="N57" s="40"/>
      <c r="O57" s="49"/>
      <c r="P57" s="49"/>
      <c r="Q57" s="49"/>
      <c r="R57" s="49"/>
      <c r="S57" s="49"/>
      <c r="T57" s="49"/>
      <c r="U57" s="55"/>
      <c r="V57" s="185"/>
      <c r="W57" s="130"/>
      <c r="X57" s="49"/>
      <c r="Y57" s="49"/>
      <c r="Z57" s="49"/>
      <c r="AA57" s="49"/>
      <c r="AB57" s="49"/>
      <c r="AC57" s="49"/>
      <c r="AD57" s="49"/>
      <c r="AE57" s="49"/>
      <c r="AF57" s="49"/>
      <c r="AG57" s="215"/>
      <c r="AH57" s="215"/>
      <c r="AI57" s="215"/>
      <c r="AJ57" s="49"/>
      <c r="AK57" s="185"/>
      <c r="AL57" s="130"/>
      <c r="AM57" s="130"/>
      <c r="AN57" s="130"/>
      <c r="AO57" s="130"/>
      <c r="AP57" s="130"/>
      <c r="AQ57" s="185"/>
      <c r="AU57" s="216"/>
      <c r="AV57" s="217"/>
      <c r="AX57" s="35"/>
    </row>
    <row r="58" customFormat="false" ht="4.5" hidden="false" customHeight="true" outlineLevel="0" collapsed="false">
      <c r="A58" s="230"/>
      <c r="B58" s="40"/>
      <c r="C58" s="41"/>
      <c r="D58" s="40"/>
      <c r="E58" s="40"/>
      <c r="F58" s="40"/>
      <c r="G58" s="49"/>
      <c r="H58" s="49"/>
      <c r="I58" s="49"/>
      <c r="J58" s="49"/>
      <c r="K58" s="49"/>
      <c r="L58" s="49"/>
      <c r="M58" s="49"/>
      <c r="N58" s="40"/>
      <c r="O58" s="49"/>
      <c r="P58" s="49"/>
      <c r="Q58" s="49"/>
      <c r="R58" s="49"/>
      <c r="S58" s="49"/>
      <c r="T58" s="49"/>
      <c r="U58" s="55"/>
      <c r="V58" s="185"/>
      <c r="W58" s="130"/>
      <c r="X58" s="49"/>
      <c r="Y58" s="49"/>
      <c r="Z58" s="49"/>
      <c r="AA58" s="49"/>
      <c r="AB58" s="49"/>
      <c r="AC58" s="49"/>
      <c r="AD58" s="49"/>
      <c r="AE58" s="49"/>
      <c r="AF58" s="49"/>
      <c r="AG58" s="215"/>
      <c r="AH58" s="215"/>
      <c r="AI58" s="215"/>
      <c r="AJ58" s="49"/>
      <c r="AK58" s="185"/>
      <c r="AL58" s="130"/>
      <c r="AM58" s="130"/>
      <c r="AN58" s="130"/>
      <c r="AO58" s="130"/>
      <c r="AP58" s="130"/>
      <c r="AQ58" s="185"/>
      <c r="AU58" s="216"/>
      <c r="AV58" s="217"/>
      <c r="AX58" s="35"/>
    </row>
    <row r="59" customFormat="false" ht="9.95" hidden="false" customHeight="true" outlineLevel="0" collapsed="false">
      <c r="A59" s="300"/>
      <c r="B59" s="40"/>
      <c r="C59" s="41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40"/>
      <c r="O59" s="49"/>
      <c r="P59" s="49"/>
      <c r="Q59" s="49"/>
      <c r="R59" s="49"/>
      <c r="S59" s="49"/>
      <c r="T59" s="49"/>
      <c r="U59" s="55"/>
      <c r="V59" s="185"/>
      <c r="W59" s="130"/>
      <c r="X59" s="49"/>
      <c r="Y59" s="49"/>
      <c r="Z59" s="49"/>
      <c r="AA59" s="49"/>
      <c r="AB59" s="49"/>
      <c r="AC59" s="49"/>
      <c r="AD59" s="49"/>
      <c r="AE59" s="49"/>
      <c r="AF59" s="49"/>
      <c r="AG59" s="215"/>
      <c r="AH59" s="215"/>
      <c r="AI59" s="215"/>
      <c r="AJ59" s="49"/>
      <c r="AK59" s="185"/>
      <c r="AL59" s="130"/>
      <c r="AM59" s="130"/>
      <c r="AN59" s="130"/>
      <c r="AO59" s="130"/>
      <c r="AP59" s="130"/>
      <c r="AQ59" s="185"/>
      <c r="AU59" s="216"/>
      <c r="AV59" s="217"/>
      <c r="AX59" s="35"/>
    </row>
    <row r="60" customFormat="false" ht="9.95" hidden="false" customHeight="true" outlineLevel="0" collapsed="false">
      <c r="A60" s="300"/>
      <c r="B60" s="40"/>
      <c r="C60" s="41"/>
      <c r="D60" s="40"/>
      <c r="E60" s="40"/>
      <c r="F60" s="40"/>
      <c r="G60" s="49"/>
      <c r="H60" s="49"/>
      <c r="I60" s="49"/>
      <c r="J60" s="49"/>
      <c r="K60" s="49"/>
      <c r="L60" s="49"/>
      <c r="M60" s="49"/>
      <c r="N60" s="40"/>
      <c r="O60" s="49"/>
      <c r="P60" s="49"/>
      <c r="Q60" s="49"/>
      <c r="R60" s="49"/>
      <c r="S60" s="49"/>
      <c r="T60" s="49"/>
      <c r="U60" s="55"/>
      <c r="V60" s="185"/>
      <c r="W60" s="130"/>
      <c r="X60" s="49"/>
      <c r="Y60" s="49"/>
      <c r="Z60" s="49"/>
      <c r="AA60" s="49"/>
      <c r="AB60" s="49"/>
      <c r="AC60" s="49"/>
      <c r="AD60" s="49"/>
      <c r="AE60" s="49"/>
      <c r="AF60" s="49"/>
      <c r="AG60" s="215"/>
      <c r="AH60" s="215"/>
      <c r="AI60" s="215"/>
      <c r="AJ60" s="49"/>
      <c r="AK60" s="185"/>
      <c r="AL60" s="130"/>
      <c r="AM60" s="130"/>
      <c r="AN60" s="130"/>
      <c r="AO60" s="130"/>
      <c r="AP60" s="130"/>
      <c r="AQ60" s="185"/>
      <c r="AU60" s="216"/>
      <c r="AV60" s="217"/>
      <c r="AX60" s="35"/>
    </row>
    <row r="61" customFormat="false" ht="9.95" hidden="false" customHeight="true" outlineLevel="0" collapsed="false">
      <c r="A61" s="300"/>
      <c r="B61" s="40"/>
      <c r="C61" s="41"/>
      <c r="D61" s="40"/>
      <c r="E61" s="40"/>
      <c r="F61" s="40"/>
      <c r="G61" s="49"/>
      <c r="H61" s="49"/>
      <c r="I61" s="49"/>
      <c r="J61" s="49"/>
      <c r="K61" s="49"/>
      <c r="L61" s="49"/>
      <c r="M61" s="49"/>
      <c r="N61" s="40"/>
      <c r="O61" s="49"/>
      <c r="P61" s="49"/>
      <c r="Q61" s="49"/>
      <c r="R61" s="49"/>
      <c r="S61" s="49"/>
      <c r="T61" s="49"/>
      <c r="U61" s="55"/>
      <c r="V61" s="185"/>
      <c r="W61" s="130"/>
      <c r="X61" s="49"/>
      <c r="Y61" s="49"/>
      <c r="Z61" s="49"/>
      <c r="AA61" s="49"/>
      <c r="AB61" s="49"/>
      <c r="AC61" s="49"/>
      <c r="AD61" s="49"/>
      <c r="AE61" s="49"/>
      <c r="AF61" s="49"/>
      <c r="AG61" s="215"/>
      <c r="AH61" s="215"/>
      <c r="AI61" s="215"/>
      <c r="AJ61" s="49"/>
      <c r="AK61" s="185"/>
      <c r="AL61" s="130"/>
      <c r="AM61" s="130"/>
      <c r="AN61" s="130"/>
      <c r="AO61" s="130"/>
      <c r="AP61" s="130"/>
      <c r="AQ61" s="185"/>
      <c r="AU61" s="216"/>
      <c r="AV61" s="217"/>
      <c r="AX61" s="35"/>
    </row>
    <row r="62" customFormat="false" ht="15" hidden="false" customHeight="false" outlineLevel="0" collapsed="false">
      <c r="B62" s="40"/>
      <c r="C62" s="41"/>
      <c r="D62" s="40"/>
      <c r="E62" s="40"/>
      <c r="F62" s="40"/>
      <c r="G62" s="49"/>
      <c r="H62" s="49"/>
      <c r="I62" s="49"/>
      <c r="J62" s="49"/>
      <c r="K62" s="49"/>
      <c r="L62" s="49"/>
      <c r="M62" s="49"/>
      <c r="N62" s="40"/>
      <c r="O62" s="49"/>
      <c r="P62" s="49"/>
      <c r="Q62" s="49"/>
      <c r="R62" s="49"/>
      <c r="S62" s="49"/>
      <c r="T62" s="49"/>
      <c r="U62" s="55"/>
      <c r="V62" s="185"/>
      <c r="W62" s="130"/>
      <c r="X62" s="49"/>
      <c r="Y62" s="49"/>
      <c r="Z62" s="49"/>
      <c r="AA62" s="49"/>
      <c r="AB62" s="49"/>
      <c r="AC62" s="49"/>
      <c r="AD62" s="49"/>
      <c r="AE62" s="49"/>
      <c r="AF62" s="49"/>
      <c r="AG62" s="215"/>
      <c r="AH62" s="215"/>
      <c r="AI62" s="215"/>
      <c r="AJ62" s="49"/>
      <c r="AK62" s="185"/>
      <c r="AL62" s="130"/>
      <c r="AM62" s="130"/>
      <c r="AN62" s="130"/>
      <c r="AO62" s="130"/>
      <c r="AP62" s="130"/>
      <c r="AQ62" s="185"/>
      <c r="AU62" s="216"/>
      <c r="AV62" s="217"/>
      <c r="AX62" s="35"/>
    </row>
    <row r="63" customFormat="false" ht="15" hidden="false" customHeight="false" outlineLevel="0" collapsed="false">
      <c r="A63" s="230"/>
      <c r="B63" s="40"/>
      <c r="C63" s="41"/>
      <c r="D63" s="40"/>
      <c r="E63" s="40"/>
      <c r="F63" s="40"/>
      <c r="G63" s="49"/>
      <c r="H63" s="49"/>
      <c r="I63" s="49"/>
      <c r="J63" s="49"/>
      <c r="K63" s="49"/>
      <c r="L63" s="49"/>
      <c r="M63" s="49"/>
      <c r="N63" s="40"/>
      <c r="O63" s="49"/>
      <c r="P63" s="49"/>
      <c r="Q63" s="49"/>
      <c r="R63" s="49"/>
      <c r="S63" s="49"/>
      <c r="T63" s="49"/>
      <c r="U63" s="55"/>
      <c r="V63" s="185"/>
      <c r="W63" s="130"/>
      <c r="X63" s="49"/>
      <c r="Y63" s="49"/>
      <c r="Z63" s="49"/>
      <c r="AA63" s="49"/>
      <c r="AB63" s="49"/>
      <c r="AC63" s="49"/>
      <c r="AD63" s="49"/>
      <c r="AE63" s="49"/>
      <c r="AF63" s="49"/>
      <c r="AG63" s="215"/>
      <c r="AH63" s="215"/>
      <c r="AI63" s="215"/>
      <c r="AJ63" s="49"/>
      <c r="AK63" s="185"/>
      <c r="AL63" s="130"/>
      <c r="AM63" s="130"/>
      <c r="AN63" s="130"/>
      <c r="AO63" s="130"/>
      <c r="AP63" s="130"/>
      <c r="AQ63" s="185"/>
      <c r="AU63" s="216"/>
      <c r="AV63" s="217"/>
      <c r="AX63" s="35"/>
    </row>
    <row r="64" customFormat="false" ht="18" hidden="false" customHeight="true" outlineLevel="0" collapsed="false">
      <c r="A64" s="48"/>
      <c r="B64" s="40"/>
      <c r="C64" s="41"/>
      <c r="D64" s="40"/>
      <c r="E64" s="40"/>
      <c r="F64" s="40"/>
      <c r="G64" s="49"/>
      <c r="H64" s="49"/>
      <c r="I64" s="49"/>
      <c r="J64" s="49"/>
      <c r="K64" s="49"/>
      <c r="L64" s="49"/>
      <c r="M64" s="49"/>
      <c r="N64" s="40"/>
      <c r="O64" s="49"/>
      <c r="P64" s="49"/>
      <c r="Q64" s="49"/>
      <c r="R64" s="49"/>
      <c r="S64" s="49"/>
      <c r="T64" s="49"/>
      <c r="U64" s="55"/>
      <c r="V64" s="185"/>
      <c r="W64" s="130"/>
      <c r="X64" s="49"/>
      <c r="Y64" s="49"/>
      <c r="Z64" s="254"/>
      <c r="AA64" s="49"/>
      <c r="AB64" s="49"/>
      <c r="AC64" s="49"/>
      <c r="AD64" s="49"/>
      <c r="AE64" s="49"/>
      <c r="AF64" s="49"/>
      <c r="AG64" s="215"/>
      <c r="AH64" s="215"/>
      <c r="AI64" s="215"/>
      <c r="AJ64" s="49"/>
      <c r="AK64" s="185"/>
      <c r="AL64" s="130"/>
      <c r="AM64" s="130"/>
      <c r="AN64" s="130"/>
      <c r="AO64" s="130"/>
      <c r="AP64" s="130"/>
      <c r="AQ64" s="185"/>
      <c r="AU64" s="216"/>
      <c r="AV64" s="217"/>
      <c r="AX64" s="35"/>
    </row>
    <row r="65" customFormat="false" ht="9.75" hidden="false" customHeight="true" outlineLevel="0" collapsed="false">
      <c r="A65" s="51"/>
      <c r="B65" s="40"/>
      <c r="C65" s="41"/>
      <c r="D65" s="40"/>
      <c r="E65" s="40"/>
      <c r="F65" s="40"/>
      <c r="G65" s="49"/>
      <c r="H65" s="49"/>
      <c r="I65" s="49"/>
      <c r="J65" s="49"/>
      <c r="K65" s="49"/>
      <c r="L65" s="49"/>
      <c r="M65" s="49"/>
      <c r="N65" s="40"/>
      <c r="O65" s="49"/>
      <c r="P65" s="49"/>
      <c r="Q65" s="49"/>
      <c r="R65" s="49"/>
      <c r="S65" s="49"/>
      <c r="T65" s="55"/>
      <c r="U65" s="55"/>
      <c r="V65" s="130"/>
      <c r="W65" s="130"/>
      <c r="X65" s="55"/>
      <c r="Y65" s="55"/>
      <c r="Z65" s="49"/>
      <c r="AA65" s="49"/>
      <c r="AB65" s="49"/>
      <c r="AC65" s="49"/>
      <c r="AD65" s="49"/>
      <c r="AE65" s="55"/>
      <c r="AF65" s="55"/>
      <c r="AG65" s="49"/>
      <c r="AH65" s="49"/>
      <c r="AI65" s="49"/>
      <c r="AJ65" s="49"/>
      <c r="AK65" s="185"/>
      <c r="AL65" s="130"/>
      <c r="AM65" s="130"/>
      <c r="AN65" s="130"/>
      <c r="AO65" s="130"/>
      <c r="AP65" s="130"/>
      <c r="AQ65" s="185"/>
      <c r="AU65" s="216"/>
      <c r="AV65" s="217"/>
      <c r="AX65" s="35"/>
    </row>
    <row r="66" customFormat="false" ht="15.75" hidden="false" customHeight="false" outlineLevel="0" collapsed="false">
      <c r="A66" s="301" t="s">
        <v>83</v>
      </c>
      <c r="B66" s="302"/>
      <c r="C66" s="303"/>
      <c r="D66" s="65"/>
      <c r="E66" s="302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304" t="s">
        <v>104</v>
      </c>
      <c r="T66" s="305"/>
      <c r="U66" s="305"/>
      <c r="V66" s="305"/>
      <c r="W66" s="305"/>
      <c r="X66" s="304" t="n">
        <v>2001</v>
      </c>
      <c r="Y66" s="304"/>
      <c r="Z66" s="305"/>
      <c r="AA66" s="305"/>
      <c r="AB66" s="305"/>
      <c r="AC66" s="305"/>
      <c r="AD66" s="305"/>
      <c r="AE66" s="306" t="s">
        <v>105</v>
      </c>
      <c r="AF66" s="59"/>
      <c r="AG66" s="307"/>
      <c r="AH66" s="307"/>
      <c r="AK66" s="307"/>
      <c r="AL66" s="308"/>
      <c r="AM66" s="308"/>
      <c r="AN66" s="308"/>
      <c r="AO66" s="51"/>
      <c r="AP66" s="308"/>
      <c r="AQ66" s="51"/>
      <c r="AR66" s="51"/>
      <c r="AS66" s="56" t="n">
        <v>2000</v>
      </c>
      <c r="AT66" s="56"/>
      <c r="AU66" s="56"/>
      <c r="AW66" s="309"/>
    </row>
    <row r="67" customFormat="false" ht="12.75" hidden="false" customHeight="true" outlineLevel="0" collapsed="false">
      <c r="A67" s="310" t="s">
        <v>106</v>
      </c>
      <c r="B67" s="52"/>
      <c r="C67" s="52"/>
      <c r="D67" s="52"/>
      <c r="E67" s="52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11" t="s">
        <v>107</v>
      </c>
      <c r="T67" s="308"/>
      <c r="U67" s="308"/>
      <c r="V67" s="308"/>
      <c r="W67" s="308"/>
      <c r="X67" s="311" t="s">
        <v>107</v>
      </c>
      <c r="Y67" s="311"/>
      <c r="Z67" s="308"/>
      <c r="AA67" s="308"/>
      <c r="AB67" s="308"/>
      <c r="AC67" s="308"/>
      <c r="AD67" s="308"/>
      <c r="AE67" s="312" t="s">
        <v>107</v>
      </c>
      <c r="AF67" s="311"/>
      <c r="AG67" s="307"/>
      <c r="AH67" s="307"/>
      <c r="AK67" s="307"/>
      <c r="AL67" s="308"/>
      <c r="AM67" s="308"/>
      <c r="AN67" s="308"/>
      <c r="AO67" s="313"/>
      <c r="AP67" s="308"/>
      <c r="AQ67" s="313"/>
      <c r="AR67" s="313"/>
      <c r="AS67" s="64" t="s">
        <v>21</v>
      </c>
      <c r="AT67" s="68"/>
      <c r="AU67" s="66"/>
    </row>
    <row r="68" customFormat="false" ht="16.5" hidden="false" customHeight="false" outlineLevel="0" collapsed="false">
      <c r="A68" s="314" t="s">
        <v>108</v>
      </c>
      <c r="B68" s="52"/>
      <c r="C68" s="52"/>
      <c r="D68" s="52"/>
      <c r="E68" s="5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15" t="n">
        <v>2</v>
      </c>
      <c r="T68" s="308"/>
      <c r="U68" s="308"/>
      <c r="V68" s="308"/>
      <c r="W68" s="308"/>
      <c r="X68" s="316" t="n">
        <v>1.75</v>
      </c>
      <c r="Y68" s="317"/>
      <c r="Z68" s="308"/>
      <c r="AA68" s="308"/>
      <c r="AB68" s="308"/>
      <c r="AC68" s="308"/>
      <c r="AD68" s="308"/>
      <c r="AE68" s="318" t="n">
        <v>2</v>
      </c>
      <c r="AF68" s="319"/>
      <c r="AK68" s="307"/>
      <c r="AL68" s="308"/>
      <c r="AM68" s="82" t="s">
        <v>30</v>
      </c>
      <c r="AN68" s="49"/>
      <c r="AO68" s="82" t="s">
        <v>31</v>
      </c>
      <c r="AP68" s="33"/>
      <c r="AQ68" s="313"/>
      <c r="AR68" s="313"/>
      <c r="AS68" s="83" t="s">
        <v>34</v>
      </c>
      <c r="AT68" s="87"/>
      <c r="AU68" s="84" t="s">
        <v>3</v>
      </c>
    </row>
    <row r="69" customFormat="false" ht="16.5" hidden="false" customHeight="false" outlineLevel="0" collapsed="false">
      <c r="A69" s="314" t="s">
        <v>109</v>
      </c>
      <c r="B69" s="52"/>
      <c r="C69" s="52"/>
      <c r="D69" s="52"/>
      <c r="E69" s="5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15"/>
      <c r="T69" s="308"/>
      <c r="U69" s="308"/>
      <c r="V69" s="308"/>
      <c r="W69" s="308"/>
      <c r="X69" s="319" t="n">
        <v>1.78</v>
      </c>
      <c r="Y69" s="319"/>
      <c r="Z69" s="308"/>
      <c r="AA69" s="308"/>
      <c r="AB69" s="308"/>
      <c r="AC69" s="308"/>
      <c r="AD69" s="308"/>
      <c r="AE69" s="320"/>
      <c r="AF69" s="319"/>
      <c r="AK69" s="307"/>
      <c r="AL69" s="308"/>
      <c r="AM69" s="95" t="s">
        <v>48</v>
      </c>
      <c r="AN69" s="96"/>
      <c r="AO69" s="97" t="s">
        <v>49</v>
      </c>
      <c r="AP69" s="33"/>
      <c r="AQ69" s="313"/>
      <c r="AR69" s="313"/>
      <c r="AS69" s="107" t="n">
        <v>1.47</v>
      </c>
      <c r="AT69" s="108"/>
      <c r="AU69" s="101" t="n">
        <f aca="false">M69/AS69</f>
        <v>0</v>
      </c>
    </row>
    <row r="70" customFormat="false" ht="15.75" hidden="false" customHeight="false" outlineLevel="0" collapsed="false">
      <c r="A70" s="314" t="s">
        <v>110</v>
      </c>
      <c r="B70" s="52"/>
      <c r="C70" s="52"/>
      <c r="D70" s="52"/>
      <c r="E70" s="5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15"/>
      <c r="T70" s="308"/>
      <c r="U70" s="308"/>
      <c r="V70" s="308"/>
      <c r="W70" s="308"/>
      <c r="X70" s="319" t="n">
        <v>1.8</v>
      </c>
      <c r="Y70" s="319"/>
      <c r="Z70" s="308"/>
      <c r="AA70" s="308"/>
      <c r="AB70" s="308"/>
      <c r="AC70" s="308"/>
      <c r="AD70" s="308"/>
      <c r="AE70" s="320"/>
      <c r="AF70" s="319"/>
      <c r="AK70" s="307"/>
      <c r="AL70" s="308"/>
      <c r="AM70" s="49"/>
      <c r="AN70" s="49"/>
      <c r="AO70" s="50"/>
      <c r="AP70" s="33"/>
      <c r="AQ70" s="313"/>
      <c r="AR70" s="313"/>
      <c r="AS70" s="126"/>
      <c r="AT70" s="131"/>
      <c r="AU70" s="128"/>
    </row>
    <row r="71" customFormat="false" ht="15.75" hidden="false" customHeight="false" outlineLevel="0" collapsed="false">
      <c r="A71" s="314" t="s">
        <v>111</v>
      </c>
      <c r="B71" s="52"/>
      <c r="C71" s="52"/>
      <c r="D71" s="52"/>
      <c r="E71" s="5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15" t="n">
        <v>2</v>
      </c>
      <c r="T71" s="308"/>
      <c r="U71" s="308"/>
      <c r="V71" s="308"/>
      <c r="W71" s="308"/>
      <c r="X71" s="319" t="n">
        <v>1.8</v>
      </c>
      <c r="Y71" s="319"/>
      <c r="Z71" s="308"/>
      <c r="AA71" s="308"/>
      <c r="AB71" s="308"/>
      <c r="AC71" s="308"/>
      <c r="AD71" s="308"/>
      <c r="AE71" s="320" t="n">
        <v>2.1</v>
      </c>
      <c r="AF71" s="319"/>
      <c r="AK71" s="307"/>
      <c r="AL71" s="308"/>
      <c r="AM71" s="48" t="s">
        <v>52</v>
      </c>
      <c r="AN71" s="49"/>
      <c r="AO71" s="50" t="s">
        <v>53</v>
      </c>
      <c r="AP71" s="33"/>
      <c r="AQ71" s="313"/>
      <c r="AR71" s="313"/>
      <c r="AS71" s="147" t="n">
        <v>56.82</v>
      </c>
      <c r="AT71" s="150"/>
      <c r="AU71" s="113" t="n">
        <f aca="false">M71/AS71</f>
        <v>0</v>
      </c>
    </row>
    <row r="72" customFormat="false" ht="15.75" hidden="false" customHeight="false" outlineLevel="0" collapsed="false">
      <c r="A72" s="314" t="s">
        <v>112</v>
      </c>
      <c r="B72" s="52"/>
      <c r="C72" s="52"/>
      <c r="D72" s="52"/>
      <c r="E72" s="52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15" t="n">
        <v>2</v>
      </c>
      <c r="T72" s="308"/>
      <c r="U72" s="308"/>
      <c r="V72" s="308"/>
      <c r="W72" s="308"/>
      <c r="X72" s="319" t="n">
        <v>1.78</v>
      </c>
      <c r="Y72" s="319"/>
      <c r="Z72" s="308"/>
      <c r="AA72" s="308"/>
      <c r="AB72" s="308"/>
      <c r="AC72" s="308"/>
      <c r="AD72" s="308"/>
      <c r="AE72" s="320" t="n">
        <v>2.05</v>
      </c>
      <c r="AF72" s="319"/>
      <c r="AK72" s="307"/>
      <c r="AL72" s="308"/>
      <c r="AM72" s="48" t="s">
        <v>9</v>
      </c>
      <c r="AN72" s="49"/>
      <c r="AO72" s="50" t="s">
        <v>54</v>
      </c>
      <c r="AP72" s="33"/>
      <c r="AQ72" s="313"/>
      <c r="AR72" s="313"/>
      <c r="AS72" s="160" t="s">
        <v>55</v>
      </c>
      <c r="AT72" s="150"/>
      <c r="AU72" s="161" t="s">
        <v>12</v>
      </c>
    </row>
    <row r="73" customFormat="false" ht="15.75" hidden="false" customHeight="false" outlineLevel="0" collapsed="false">
      <c r="A73" s="314" t="s">
        <v>113</v>
      </c>
      <c r="B73" s="52"/>
      <c r="C73" s="52"/>
      <c r="D73" s="52"/>
      <c r="E73" s="52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15"/>
      <c r="T73" s="308"/>
      <c r="U73" s="308"/>
      <c r="V73" s="308"/>
      <c r="W73" s="308"/>
      <c r="X73" s="321" t="n">
        <v>1.8</v>
      </c>
      <c r="Y73" s="319"/>
      <c r="Z73" s="308"/>
      <c r="AA73" s="308"/>
      <c r="AB73" s="308"/>
      <c r="AC73" s="308"/>
      <c r="AD73" s="308"/>
      <c r="AE73" s="322" t="n">
        <v>2.25</v>
      </c>
      <c r="AF73" s="319"/>
      <c r="AK73" s="307"/>
      <c r="AL73" s="308"/>
      <c r="AM73" s="49"/>
      <c r="AN73" s="49"/>
      <c r="AO73" s="50"/>
      <c r="AP73" s="33"/>
      <c r="AQ73" s="313"/>
      <c r="AR73" s="313"/>
      <c r="AS73" s="147"/>
      <c r="AT73" s="150"/>
      <c r="AU73" s="165"/>
    </row>
    <row r="74" customFormat="false" ht="15.75" hidden="false" customHeight="false" outlineLevel="0" collapsed="false">
      <c r="A74" s="314" t="s">
        <v>114</v>
      </c>
      <c r="B74" s="52"/>
      <c r="C74" s="52"/>
      <c r="D74" s="52"/>
      <c r="E74" s="5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15"/>
      <c r="T74" s="323"/>
      <c r="U74" s="308"/>
      <c r="V74" s="308"/>
      <c r="W74" s="308"/>
      <c r="X74" s="319" t="n">
        <v>1.8</v>
      </c>
      <c r="Y74" s="319"/>
      <c r="Z74" s="323"/>
      <c r="AA74" s="323"/>
      <c r="AB74" s="323"/>
      <c r="AC74" s="323"/>
      <c r="AD74" s="323"/>
      <c r="AE74" s="320" t="n">
        <v>2.15</v>
      </c>
      <c r="AF74" s="319"/>
      <c r="AK74" s="307"/>
      <c r="AL74" s="308"/>
      <c r="AM74" s="170" t="s">
        <v>56</v>
      </c>
      <c r="AN74" s="49"/>
      <c r="AO74" s="50"/>
      <c r="AP74" s="33"/>
      <c r="AQ74" s="313"/>
      <c r="AR74" s="313"/>
      <c r="AS74" s="147"/>
      <c r="AT74" s="150"/>
      <c r="AU74" s="165"/>
    </row>
    <row r="75" customFormat="false" ht="15.75" hidden="false" customHeight="false" outlineLevel="0" collapsed="false">
      <c r="A75" s="314" t="s">
        <v>115</v>
      </c>
      <c r="B75" s="52"/>
      <c r="C75" s="52"/>
      <c r="D75" s="52"/>
      <c r="E75" s="52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15" t="n">
        <v>2</v>
      </c>
      <c r="T75" s="323"/>
      <c r="U75" s="308"/>
      <c r="V75" s="308"/>
      <c r="W75" s="308"/>
      <c r="X75" s="319" t="n">
        <v>1.79</v>
      </c>
      <c r="Y75" s="319"/>
      <c r="Z75" s="323"/>
      <c r="AA75" s="323"/>
      <c r="AB75" s="323"/>
      <c r="AC75" s="323"/>
      <c r="AD75" s="323"/>
      <c r="AE75" s="320" t="n">
        <v>2.08</v>
      </c>
      <c r="AF75" s="319"/>
      <c r="AK75" s="307"/>
      <c r="AL75" s="308"/>
      <c r="AM75" s="49" t="s">
        <v>60</v>
      </c>
      <c r="AN75" s="181"/>
      <c r="AO75" s="53" t="s">
        <v>61</v>
      </c>
      <c r="AP75" s="33"/>
      <c r="AQ75" s="313"/>
      <c r="AR75" s="313"/>
      <c r="AS75" s="147" t="n">
        <v>1.46</v>
      </c>
      <c r="AT75" s="150"/>
      <c r="AU75" s="113" t="n">
        <f aca="false">M75/AS75</f>
        <v>0</v>
      </c>
    </row>
    <row r="76" customFormat="false" ht="15.75" hidden="false" customHeight="false" outlineLevel="0" collapsed="false">
      <c r="A76" s="324" t="s">
        <v>116</v>
      </c>
      <c r="B76" s="52"/>
      <c r="C76" s="52"/>
      <c r="D76" s="52"/>
      <c r="E76" s="52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15" t="n">
        <v>2</v>
      </c>
      <c r="T76" s="325"/>
      <c r="U76" s="326"/>
      <c r="V76" s="326"/>
      <c r="W76" s="326"/>
      <c r="X76" s="319" t="n">
        <v>1.8</v>
      </c>
      <c r="Y76" s="319"/>
      <c r="Z76" s="325"/>
      <c r="AA76" s="325"/>
      <c r="AB76" s="325"/>
      <c r="AC76" s="325"/>
      <c r="AD76" s="325"/>
      <c r="AE76" s="320"/>
      <c r="AF76" s="319"/>
      <c r="AG76" s="327"/>
      <c r="AH76" s="327"/>
      <c r="AI76" s="327"/>
      <c r="AJ76" s="327"/>
      <c r="AK76" s="328"/>
      <c r="AL76" s="326"/>
      <c r="AM76" s="48" t="s">
        <v>117</v>
      </c>
      <c r="AN76" s="181"/>
      <c r="AO76" s="53" t="s">
        <v>118</v>
      </c>
      <c r="AP76" s="327"/>
      <c r="AQ76" s="329"/>
      <c r="AR76" s="329"/>
      <c r="AS76" s="147" t="n">
        <v>3.333</v>
      </c>
      <c r="AT76" s="150"/>
      <c r="AU76" s="113" t="n">
        <f aca="false">M76/AS76</f>
        <v>0</v>
      </c>
      <c r="AV76" s="330"/>
      <c r="AW76" s="331"/>
      <c r="AX76" s="327"/>
      <c r="AY76" s="327"/>
      <c r="AZ76" s="327"/>
      <c r="BA76" s="327"/>
      <c r="BB76" s="327"/>
      <c r="BC76" s="327"/>
      <c r="BD76" s="327"/>
      <c r="BE76" s="327"/>
      <c r="BF76" s="327"/>
      <c r="BG76" s="327"/>
      <c r="BH76" s="327"/>
      <c r="BI76" s="327"/>
      <c r="BJ76" s="327"/>
      <c r="BK76" s="327"/>
      <c r="BL76" s="327"/>
      <c r="BM76" s="327"/>
      <c r="BN76" s="327"/>
      <c r="BO76" s="327"/>
      <c r="BP76" s="327"/>
      <c r="BQ76" s="327"/>
      <c r="BR76" s="327"/>
      <c r="BS76" s="327"/>
      <c r="BT76" s="327"/>
      <c r="BU76" s="327"/>
      <c r="BV76" s="327"/>
      <c r="BW76" s="327"/>
      <c r="BX76" s="327"/>
      <c r="BY76" s="327"/>
      <c r="BZ76" s="327"/>
      <c r="CA76" s="327"/>
      <c r="CB76" s="327"/>
      <c r="CC76" s="327"/>
      <c r="CD76" s="327"/>
      <c r="CE76" s="327"/>
      <c r="CF76" s="327"/>
      <c r="CG76" s="327"/>
      <c r="CH76" s="327"/>
      <c r="CI76" s="327"/>
      <c r="CJ76" s="327"/>
      <c r="CK76" s="327"/>
      <c r="CL76" s="327"/>
      <c r="CM76" s="327"/>
      <c r="CN76" s="327"/>
      <c r="CO76" s="327"/>
      <c r="CP76" s="327"/>
      <c r="CQ76" s="327"/>
      <c r="CR76" s="327"/>
      <c r="CS76" s="327"/>
      <c r="CT76" s="327"/>
      <c r="CU76" s="327"/>
      <c r="CV76" s="327"/>
      <c r="CW76" s="327"/>
      <c r="CX76" s="327"/>
      <c r="CY76" s="327"/>
      <c r="CZ76" s="327"/>
      <c r="DA76" s="327"/>
      <c r="DB76" s="327"/>
      <c r="DC76" s="327"/>
      <c r="DD76" s="327"/>
      <c r="DE76" s="327"/>
      <c r="DF76" s="327"/>
      <c r="DG76" s="327"/>
      <c r="DH76" s="327"/>
      <c r="DI76" s="327"/>
      <c r="DJ76" s="327"/>
      <c r="DK76" s="327"/>
      <c r="DL76" s="327"/>
      <c r="DM76" s="327"/>
      <c r="DN76" s="327"/>
      <c r="DO76" s="327"/>
      <c r="DP76" s="327"/>
      <c r="DQ76" s="327"/>
      <c r="DR76" s="327"/>
      <c r="DS76" s="327"/>
      <c r="DT76" s="327"/>
      <c r="DU76" s="327"/>
      <c r="DV76" s="327"/>
      <c r="DW76" s="327"/>
      <c r="DX76" s="327"/>
      <c r="DY76" s="327"/>
      <c r="DZ76" s="327"/>
      <c r="EA76" s="327"/>
      <c r="EB76" s="327"/>
      <c r="EC76" s="327"/>
      <c r="ED76" s="327"/>
      <c r="EE76" s="327"/>
      <c r="EF76" s="327"/>
      <c r="EG76" s="327"/>
      <c r="EH76" s="327"/>
      <c r="EI76" s="327"/>
      <c r="EJ76" s="327"/>
      <c r="EK76" s="327"/>
      <c r="EL76" s="327"/>
      <c r="EM76" s="327"/>
      <c r="EN76" s="327"/>
      <c r="EO76" s="327"/>
      <c r="EP76" s="327"/>
      <c r="EQ76" s="327"/>
      <c r="ER76" s="327"/>
      <c r="ES76" s="327"/>
      <c r="ET76" s="327"/>
      <c r="EU76" s="327"/>
      <c r="EV76" s="327"/>
      <c r="EW76" s="327"/>
      <c r="EX76" s="327"/>
      <c r="EY76" s="327"/>
      <c r="EZ76" s="327"/>
      <c r="FA76" s="327"/>
      <c r="FB76" s="327"/>
      <c r="FC76" s="327"/>
      <c r="FD76" s="327"/>
      <c r="FE76" s="327"/>
      <c r="FF76" s="327"/>
      <c r="FG76" s="327"/>
      <c r="FH76" s="327"/>
      <c r="FI76" s="327"/>
      <c r="FJ76" s="327"/>
      <c r="FK76" s="327"/>
      <c r="FL76" s="327"/>
      <c r="FM76" s="327"/>
      <c r="FN76" s="327"/>
      <c r="FO76" s="327"/>
      <c r="FP76" s="327"/>
      <c r="FQ76" s="327"/>
      <c r="FR76" s="327"/>
      <c r="FS76" s="327"/>
      <c r="FT76" s="327"/>
      <c r="FU76" s="327"/>
      <c r="FV76" s="327"/>
      <c r="FW76" s="327"/>
      <c r="FX76" s="327"/>
      <c r="FY76" s="327"/>
      <c r="FZ76" s="327"/>
      <c r="GA76" s="327"/>
      <c r="GB76" s="327"/>
      <c r="GC76" s="327"/>
      <c r="GD76" s="327"/>
      <c r="GE76" s="327"/>
      <c r="GF76" s="327"/>
      <c r="GG76" s="327"/>
      <c r="GH76" s="327"/>
      <c r="GI76" s="327"/>
      <c r="GJ76" s="327"/>
      <c r="GK76" s="327"/>
      <c r="GL76" s="327"/>
      <c r="GM76" s="327"/>
      <c r="GN76" s="327"/>
      <c r="GO76" s="327"/>
      <c r="GP76" s="327"/>
      <c r="GQ76" s="327"/>
      <c r="GR76" s="327"/>
      <c r="GS76" s="327"/>
      <c r="GT76" s="327"/>
      <c r="GU76" s="327"/>
      <c r="GV76" s="327"/>
      <c r="GW76" s="327"/>
      <c r="GX76" s="327"/>
      <c r="GY76" s="327"/>
      <c r="GZ76" s="327"/>
      <c r="HA76" s="327"/>
      <c r="HB76" s="327"/>
      <c r="HC76" s="327"/>
      <c r="HD76" s="327"/>
      <c r="HE76" s="327"/>
      <c r="HF76" s="327"/>
      <c r="HG76" s="327"/>
      <c r="HH76" s="327"/>
      <c r="HI76" s="327"/>
      <c r="HJ76" s="327"/>
      <c r="HK76" s="327"/>
      <c r="HL76" s="327"/>
      <c r="HM76" s="327"/>
      <c r="HN76" s="327"/>
      <c r="HO76" s="327"/>
      <c r="HP76" s="327"/>
      <c r="HQ76" s="327"/>
      <c r="HR76" s="327"/>
      <c r="HS76" s="327"/>
      <c r="HT76" s="327"/>
      <c r="HU76" s="327"/>
      <c r="HV76" s="327"/>
      <c r="HW76" s="327"/>
      <c r="HX76" s="327"/>
      <c r="HY76" s="327"/>
      <c r="HZ76" s="327"/>
      <c r="IA76" s="327"/>
      <c r="IB76" s="327"/>
      <c r="IC76" s="327"/>
      <c r="ID76" s="327"/>
      <c r="IE76" s="327"/>
      <c r="IF76" s="327"/>
      <c r="IG76" s="327"/>
      <c r="IH76" s="327"/>
      <c r="II76" s="327"/>
      <c r="IJ76" s="327"/>
      <c r="IK76" s="327"/>
      <c r="IL76" s="327"/>
      <c r="IM76" s="327"/>
      <c r="IN76" s="327"/>
      <c r="IO76" s="327"/>
      <c r="IP76" s="327"/>
      <c r="IQ76" s="327"/>
      <c r="IR76" s="327"/>
      <c r="IS76" s="327"/>
      <c r="IT76" s="327"/>
      <c r="IU76" s="327"/>
      <c r="IV76" s="327"/>
      <c r="IW76" s="327"/>
    </row>
    <row r="77" customFormat="false" ht="15.75" hidden="false" customHeight="false" outlineLevel="0" collapsed="false">
      <c r="A77" s="324" t="s">
        <v>119</v>
      </c>
      <c r="B77" s="52"/>
      <c r="C77" s="52"/>
      <c r="D77" s="52"/>
      <c r="E77" s="52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15"/>
      <c r="T77" s="325"/>
      <c r="U77" s="326"/>
      <c r="V77" s="326"/>
      <c r="W77" s="326"/>
      <c r="X77" s="319" t="n">
        <v>1.78</v>
      </c>
      <c r="Y77" s="319"/>
      <c r="Z77" s="325"/>
      <c r="AA77" s="325"/>
      <c r="AB77" s="325"/>
      <c r="AC77" s="325"/>
      <c r="AD77" s="325"/>
      <c r="AE77" s="320" t="n">
        <v>2.14</v>
      </c>
      <c r="AF77" s="319"/>
      <c r="AG77" s="327"/>
      <c r="AH77" s="327"/>
      <c r="AI77" s="327"/>
      <c r="AJ77" s="327"/>
      <c r="AK77" s="328"/>
      <c r="AL77" s="326"/>
      <c r="AM77" s="48" t="s">
        <v>63</v>
      </c>
      <c r="AN77" s="181"/>
      <c r="AO77" s="53" t="s">
        <v>64</v>
      </c>
      <c r="AP77" s="327"/>
      <c r="AQ77" s="329"/>
      <c r="AR77" s="329"/>
      <c r="AS77" s="147" t="n">
        <v>2.1</v>
      </c>
      <c r="AT77" s="150"/>
      <c r="AU77" s="113" t="n">
        <f aca="false">M77/AS77</f>
        <v>0</v>
      </c>
      <c r="AV77" s="330"/>
      <c r="AW77" s="331"/>
      <c r="AX77" s="327"/>
      <c r="AY77" s="327"/>
      <c r="AZ77" s="327"/>
      <c r="BA77" s="327"/>
      <c r="BB77" s="327"/>
      <c r="BC77" s="327"/>
      <c r="BD77" s="327"/>
      <c r="BE77" s="327"/>
      <c r="BF77" s="327"/>
      <c r="BG77" s="327"/>
      <c r="BH77" s="327"/>
      <c r="BI77" s="327"/>
      <c r="BJ77" s="327"/>
      <c r="BK77" s="327"/>
      <c r="BL77" s="327"/>
      <c r="BM77" s="327"/>
      <c r="BN77" s="327"/>
      <c r="BO77" s="327"/>
      <c r="BP77" s="327"/>
      <c r="BQ77" s="327"/>
      <c r="BR77" s="327"/>
      <c r="BS77" s="327"/>
      <c r="BT77" s="327"/>
      <c r="BU77" s="327"/>
      <c r="BV77" s="327"/>
      <c r="BW77" s="327"/>
      <c r="BX77" s="327"/>
      <c r="BY77" s="327"/>
      <c r="BZ77" s="327"/>
      <c r="CA77" s="327"/>
      <c r="CB77" s="327"/>
      <c r="CC77" s="327"/>
      <c r="CD77" s="327"/>
      <c r="CE77" s="327"/>
      <c r="CF77" s="327"/>
      <c r="CG77" s="327"/>
      <c r="CH77" s="327"/>
      <c r="CI77" s="327"/>
      <c r="CJ77" s="327"/>
      <c r="CK77" s="327"/>
      <c r="CL77" s="327"/>
      <c r="CM77" s="327"/>
      <c r="CN77" s="327"/>
      <c r="CO77" s="327"/>
      <c r="CP77" s="327"/>
      <c r="CQ77" s="327"/>
      <c r="CR77" s="327"/>
      <c r="CS77" s="327"/>
      <c r="CT77" s="327"/>
      <c r="CU77" s="327"/>
      <c r="CV77" s="327"/>
      <c r="CW77" s="327"/>
      <c r="CX77" s="327"/>
      <c r="CY77" s="327"/>
      <c r="CZ77" s="327"/>
      <c r="DA77" s="327"/>
      <c r="DB77" s="327"/>
      <c r="DC77" s="327"/>
      <c r="DD77" s="327"/>
      <c r="DE77" s="327"/>
      <c r="DF77" s="327"/>
      <c r="DG77" s="327"/>
      <c r="DH77" s="327"/>
      <c r="DI77" s="327"/>
      <c r="DJ77" s="327"/>
      <c r="DK77" s="327"/>
      <c r="DL77" s="327"/>
      <c r="DM77" s="327"/>
      <c r="DN77" s="327"/>
      <c r="DO77" s="327"/>
      <c r="DP77" s="327"/>
      <c r="DQ77" s="327"/>
      <c r="DR77" s="327"/>
      <c r="DS77" s="327"/>
      <c r="DT77" s="327"/>
      <c r="DU77" s="327"/>
      <c r="DV77" s="327"/>
      <c r="DW77" s="327"/>
      <c r="DX77" s="327"/>
      <c r="DY77" s="327"/>
      <c r="DZ77" s="327"/>
      <c r="EA77" s="327"/>
      <c r="EB77" s="327"/>
      <c r="EC77" s="327"/>
      <c r="ED77" s="327"/>
      <c r="EE77" s="327"/>
      <c r="EF77" s="327"/>
      <c r="EG77" s="327"/>
      <c r="EH77" s="327"/>
      <c r="EI77" s="327"/>
      <c r="EJ77" s="327"/>
      <c r="EK77" s="327"/>
      <c r="EL77" s="327"/>
      <c r="EM77" s="327"/>
      <c r="EN77" s="327"/>
      <c r="EO77" s="327"/>
      <c r="EP77" s="327"/>
      <c r="EQ77" s="327"/>
      <c r="ER77" s="327"/>
      <c r="ES77" s="327"/>
      <c r="ET77" s="327"/>
      <c r="EU77" s="327"/>
      <c r="EV77" s="327"/>
      <c r="EW77" s="327"/>
      <c r="EX77" s="327"/>
      <c r="EY77" s="327"/>
      <c r="EZ77" s="327"/>
      <c r="FA77" s="327"/>
      <c r="FB77" s="327"/>
      <c r="FC77" s="327"/>
      <c r="FD77" s="327"/>
      <c r="FE77" s="327"/>
      <c r="FF77" s="327"/>
      <c r="FG77" s="327"/>
      <c r="FH77" s="327"/>
      <c r="FI77" s="327"/>
      <c r="FJ77" s="327"/>
      <c r="FK77" s="327"/>
      <c r="FL77" s="327"/>
      <c r="FM77" s="327"/>
      <c r="FN77" s="327"/>
      <c r="FO77" s="327"/>
      <c r="FP77" s="327"/>
      <c r="FQ77" s="327"/>
      <c r="FR77" s="327"/>
      <c r="FS77" s="327"/>
      <c r="FT77" s="327"/>
      <c r="FU77" s="327"/>
      <c r="FV77" s="327"/>
      <c r="FW77" s="327"/>
      <c r="FX77" s="327"/>
      <c r="FY77" s="327"/>
      <c r="FZ77" s="327"/>
      <c r="GA77" s="327"/>
      <c r="GB77" s="327"/>
      <c r="GC77" s="327"/>
      <c r="GD77" s="327"/>
      <c r="GE77" s="327"/>
      <c r="GF77" s="327"/>
      <c r="GG77" s="327"/>
      <c r="GH77" s="327"/>
      <c r="GI77" s="327"/>
      <c r="GJ77" s="327"/>
      <c r="GK77" s="327"/>
      <c r="GL77" s="327"/>
      <c r="GM77" s="327"/>
      <c r="GN77" s="327"/>
      <c r="GO77" s="327"/>
      <c r="GP77" s="327"/>
      <c r="GQ77" s="327"/>
      <c r="GR77" s="327"/>
      <c r="GS77" s="327"/>
      <c r="GT77" s="327"/>
      <c r="GU77" s="327"/>
      <c r="GV77" s="327"/>
      <c r="GW77" s="327"/>
      <c r="GX77" s="327"/>
      <c r="GY77" s="327"/>
      <c r="GZ77" s="327"/>
      <c r="HA77" s="327"/>
      <c r="HB77" s="327"/>
      <c r="HC77" s="327"/>
      <c r="HD77" s="327"/>
      <c r="HE77" s="327"/>
      <c r="HF77" s="327"/>
      <c r="HG77" s="327"/>
      <c r="HH77" s="327"/>
      <c r="HI77" s="327"/>
      <c r="HJ77" s="327"/>
      <c r="HK77" s="327"/>
      <c r="HL77" s="327"/>
      <c r="HM77" s="327"/>
      <c r="HN77" s="327"/>
      <c r="HO77" s="327"/>
      <c r="HP77" s="327"/>
      <c r="HQ77" s="327"/>
      <c r="HR77" s="327"/>
      <c r="HS77" s="327"/>
      <c r="HT77" s="327"/>
      <c r="HU77" s="327"/>
      <c r="HV77" s="327"/>
      <c r="HW77" s="327"/>
      <c r="HX77" s="327"/>
      <c r="HY77" s="327"/>
      <c r="HZ77" s="327"/>
      <c r="IA77" s="327"/>
      <c r="IB77" s="327"/>
      <c r="IC77" s="327"/>
      <c r="ID77" s="327"/>
      <c r="IE77" s="327"/>
      <c r="IF77" s="327"/>
      <c r="IG77" s="327"/>
      <c r="IH77" s="327"/>
      <c r="II77" s="327"/>
      <c r="IJ77" s="327"/>
      <c r="IK77" s="327"/>
      <c r="IL77" s="327"/>
      <c r="IM77" s="327"/>
      <c r="IN77" s="327"/>
      <c r="IO77" s="327"/>
      <c r="IP77" s="327"/>
      <c r="IQ77" s="327"/>
      <c r="IR77" s="327"/>
      <c r="IS77" s="327"/>
      <c r="IT77" s="327"/>
      <c r="IU77" s="327"/>
      <c r="IV77" s="327"/>
      <c r="IW77" s="327"/>
    </row>
    <row r="78" customFormat="false" ht="15.75" hidden="false" customHeight="false" outlineLevel="0" collapsed="false">
      <c r="A78" s="324" t="s">
        <v>120</v>
      </c>
      <c r="B78" s="52"/>
      <c r="C78" s="52"/>
      <c r="D78" s="52"/>
      <c r="E78" s="5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15"/>
      <c r="T78" s="325"/>
      <c r="U78" s="326"/>
      <c r="V78" s="326"/>
      <c r="W78" s="326"/>
      <c r="X78" s="319" t="n">
        <v>1.77</v>
      </c>
      <c r="Y78" s="319"/>
      <c r="Z78" s="325"/>
      <c r="AA78" s="325" t="n">
        <v>0</v>
      </c>
      <c r="AB78" s="325"/>
      <c r="AC78" s="325"/>
      <c r="AD78" s="325"/>
      <c r="AE78" s="320" t="n">
        <v>2.08</v>
      </c>
      <c r="AF78" s="319"/>
      <c r="AG78" s="327"/>
      <c r="AH78" s="327"/>
      <c r="AI78" s="327"/>
      <c r="AJ78" s="327"/>
      <c r="AK78" s="328"/>
      <c r="AL78" s="326"/>
      <c r="AM78" s="48" t="s">
        <v>65</v>
      </c>
      <c r="AN78" s="181"/>
      <c r="AO78" s="53" t="s">
        <v>66</v>
      </c>
      <c r="AP78" s="327"/>
      <c r="AQ78" s="329"/>
      <c r="AR78" s="329"/>
      <c r="AS78" s="147" t="n">
        <v>1.43</v>
      </c>
      <c r="AT78" s="150"/>
      <c r="AU78" s="113" t="n">
        <f aca="false">M78/AS78</f>
        <v>0</v>
      </c>
      <c r="AV78" s="330"/>
      <c r="AW78" s="331"/>
      <c r="AX78" s="327"/>
      <c r="AY78" s="327"/>
      <c r="AZ78" s="327"/>
      <c r="BA78" s="327"/>
      <c r="BB78" s="327"/>
      <c r="BC78" s="327"/>
      <c r="BD78" s="327"/>
      <c r="BE78" s="327"/>
      <c r="BF78" s="327"/>
      <c r="BG78" s="327"/>
      <c r="BH78" s="327"/>
      <c r="BI78" s="327"/>
      <c r="BJ78" s="327"/>
      <c r="BK78" s="327"/>
      <c r="BL78" s="327"/>
      <c r="BM78" s="327"/>
      <c r="BN78" s="327"/>
      <c r="BO78" s="327"/>
      <c r="BP78" s="327"/>
      <c r="BQ78" s="327"/>
      <c r="BR78" s="327"/>
      <c r="BS78" s="327"/>
      <c r="BT78" s="327"/>
      <c r="BU78" s="327"/>
      <c r="BV78" s="327"/>
      <c r="BW78" s="327"/>
      <c r="BX78" s="327"/>
      <c r="BY78" s="327"/>
      <c r="BZ78" s="327"/>
      <c r="CA78" s="327"/>
      <c r="CB78" s="327"/>
      <c r="CC78" s="327"/>
      <c r="CD78" s="327"/>
      <c r="CE78" s="327"/>
      <c r="CF78" s="327"/>
      <c r="CG78" s="327"/>
      <c r="CH78" s="327"/>
      <c r="CI78" s="327"/>
      <c r="CJ78" s="327"/>
      <c r="CK78" s="327"/>
      <c r="CL78" s="327"/>
      <c r="CM78" s="327"/>
      <c r="CN78" s="327"/>
      <c r="CO78" s="327"/>
      <c r="CP78" s="327"/>
      <c r="CQ78" s="327"/>
      <c r="CR78" s="327"/>
      <c r="CS78" s="327"/>
      <c r="CT78" s="327"/>
      <c r="CU78" s="327"/>
      <c r="CV78" s="327"/>
      <c r="CW78" s="327"/>
      <c r="CX78" s="327"/>
      <c r="CY78" s="327"/>
      <c r="CZ78" s="327"/>
      <c r="DA78" s="327"/>
      <c r="DB78" s="327"/>
      <c r="DC78" s="327"/>
      <c r="DD78" s="327"/>
      <c r="DE78" s="327"/>
      <c r="DF78" s="327"/>
      <c r="DG78" s="327"/>
      <c r="DH78" s="327"/>
      <c r="DI78" s="327"/>
      <c r="DJ78" s="327"/>
      <c r="DK78" s="327"/>
      <c r="DL78" s="327"/>
      <c r="DM78" s="327"/>
      <c r="DN78" s="327"/>
      <c r="DO78" s="327"/>
      <c r="DP78" s="327"/>
      <c r="DQ78" s="327"/>
      <c r="DR78" s="327"/>
      <c r="DS78" s="327"/>
      <c r="DT78" s="327"/>
      <c r="DU78" s="327"/>
      <c r="DV78" s="327"/>
      <c r="DW78" s="327"/>
      <c r="DX78" s="327"/>
      <c r="DY78" s="327"/>
      <c r="DZ78" s="327"/>
      <c r="EA78" s="327"/>
      <c r="EB78" s="327"/>
      <c r="EC78" s="327"/>
      <c r="ED78" s="327"/>
      <c r="EE78" s="327"/>
      <c r="EF78" s="327"/>
      <c r="EG78" s="327"/>
      <c r="EH78" s="327"/>
      <c r="EI78" s="327"/>
      <c r="EJ78" s="327"/>
      <c r="EK78" s="327"/>
      <c r="EL78" s="327"/>
      <c r="EM78" s="327"/>
      <c r="EN78" s="327"/>
      <c r="EO78" s="327"/>
      <c r="EP78" s="327"/>
      <c r="EQ78" s="327"/>
      <c r="ER78" s="327"/>
      <c r="ES78" s="327"/>
      <c r="ET78" s="327"/>
      <c r="EU78" s="327"/>
      <c r="EV78" s="327"/>
      <c r="EW78" s="327"/>
      <c r="EX78" s="327"/>
      <c r="EY78" s="327"/>
      <c r="EZ78" s="327"/>
      <c r="FA78" s="327"/>
      <c r="FB78" s="327"/>
      <c r="FC78" s="327"/>
      <c r="FD78" s="327"/>
      <c r="FE78" s="327"/>
      <c r="FF78" s="327"/>
      <c r="FG78" s="327"/>
      <c r="FH78" s="327"/>
      <c r="FI78" s="327"/>
      <c r="FJ78" s="327"/>
      <c r="FK78" s="327"/>
      <c r="FL78" s="327"/>
      <c r="FM78" s="327"/>
      <c r="FN78" s="327"/>
      <c r="FO78" s="327"/>
      <c r="FP78" s="327"/>
      <c r="FQ78" s="327"/>
      <c r="FR78" s="327"/>
      <c r="FS78" s="327"/>
      <c r="FT78" s="327"/>
      <c r="FU78" s="327"/>
      <c r="FV78" s="327"/>
      <c r="FW78" s="327"/>
      <c r="FX78" s="327"/>
      <c r="FY78" s="327"/>
      <c r="FZ78" s="327"/>
      <c r="GA78" s="327"/>
      <c r="GB78" s="327"/>
      <c r="GC78" s="327"/>
      <c r="GD78" s="327"/>
      <c r="GE78" s="327"/>
      <c r="GF78" s="327"/>
      <c r="GG78" s="327"/>
      <c r="GH78" s="327"/>
      <c r="GI78" s="327"/>
      <c r="GJ78" s="327"/>
      <c r="GK78" s="327"/>
      <c r="GL78" s="327"/>
      <c r="GM78" s="327"/>
      <c r="GN78" s="327"/>
      <c r="GO78" s="327"/>
      <c r="GP78" s="327"/>
      <c r="GQ78" s="327"/>
      <c r="GR78" s="327"/>
      <c r="GS78" s="327"/>
      <c r="GT78" s="327"/>
      <c r="GU78" s="327"/>
      <c r="GV78" s="327"/>
      <c r="GW78" s="327"/>
      <c r="GX78" s="327"/>
      <c r="GY78" s="327"/>
      <c r="GZ78" s="327"/>
      <c r="HA78" s="327"/>
      <c r="HB78" s="327"/>
      <c r="HC78" s="327"/>
      <c r="HD78" s="327"/>
      <c r="HE78" s="327"/>
      <c r="HF78" s="327"/>
      <c r="HG78" s="327"/>
      <c r="HH78" s="327"/>
      <c r="HI78" s="327"/>
      <c r="HJ78" s="327"/>
      <c r="HK78" s="327"/>
      <c r="HL78" s="327"/>
      <c r="HM78" s="327"/>
      <c r="HN78" s="327"/>
      <c r="HO78" s="327"/>
      <c r="HP78" s="327"/>
      <c r="HQ78" s="327"/>
      <c r="HR78" s="327"/>
      <c r="HS78" s="327"/>
      <c r="HT78" s="327"/>
      <c r="HU78" s="327"/>
      <c r="HV78" s="327"/>
      <c r="HW78" s="327"/>
      <c r="HX78" s="327"/>
      <c r="HY78" s="327"/>
      <c r="HZ78" s="327"/>
      <c r="IA78" s="327"/>
      <c r="IB78" s="327"/>
      <c r="IC78" s="327"/>
      <c r="ID78" s="327"/>
      <c r="IE78" s="327"/>
      <c r="IF78" s="327"/>
      <c r="IG78" s="327"/>
      <c r="IH78" s="327"/>
      <c r="II78" s="327"/>
      <c r="IJ78" s="327"/>
      <c r="IK78" s="327"/>
      <c r="IL78" s="327"/>
      <c r="IM78" s="327"/>
      <c r="IN78" s="327"/>
      <c r="IO78" s="327"/>
      <c r="IP78" s="327"/>
      <c r="IQ78" s="327"/>
      <c r="IR78" s="327"/>
      <c r="IS78" s="327"/>
      <c r="IT78" s="327"/>
      <c r="IU78" s="327"/>
      <c r="IV78" s="327"/>
      <c r="IW78" s="327"/>
    </row>
    <row r="79" customFormat="false" ht="15.75" hidden="false" customHeight="false" outlineLevel="0" collapsed="false">
      <c r="A79" s="324" t="s">
        <v>121</v>
      </c>
      <c r="B79" s="52"/>
      <c r="C79" s="52"/>
      <c r="D79" s="52"/>
      <c r="E79" s="52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15"/>
      <c r="T79" s="325"/>
      <c r="U79" s="326"/>
      <c r="V79" s="326"/>
      <c r="W79" s="326"/>
      <c r="X79" s="319" t="n">
        <v>1.8</v>
      </c>
      <c r="Y79" s="319"/>
      <c r="Z79" s="325"/>
      <c r="AA79" s="325"/>
      <c r="AB79" s="325"/>
      <c r="AC79" s="325"/>
      <c r="AD79" s="325"/>
      <c r="AE79" s="320" t="n">
        <v>2.1</v>
      </c>
      <c r="AF79" s="319"/>
      <c r="AG79" s="327"/>
      <c r="AH79" s="327"/>
      <c r="AI79" s="327"/>
      <c r="AJ79" s="327"/>
      <c r="AK79" s="328"/>
      <c r="AL79" s="326"/>
      <c r="AM79" s="48" t="s">
        <v>67</v>
      </c>
      <c r="AN79" s="41"/>
      <c r="AO79" s="53" t="s">
        <v>68</v>
      </c>
      <c r="AP79" s="327"/>
      <c r="AQ79" s="329"/>
      <c r="AR79" s="329"/>
      <c r="AS79" s="147" t="n">
        <v>2.69</v>
      </c>
      <c r="AT79" s="150"/>
      <c r="AU79" s="113" t="n">
        <f aca="false">M79/AS79</f>
        <v>0</v>
      </c>
      <c r="AV79" s="330"/>
      <c r="AW79" s="331"/>
      <c r="AX79" s="327"/>
      <c r="AY79" s="327"/>
      <c r="AZ79" s="327"/>
      <c r="BA79" s="327"/>
      <c r="BB79" s="327"/>
      <c r="BC79" s="327"/>
      <c r="BD79" s="327"/>
      <c r="BE79" s="327"/>
      <c r="BF79" s="327"/>
      <c r="BG79" s="327"/>
      <c r="BH79" s="327"/>
      <c r="BI79" s="327"/>
      <c r="BJ79" s="327"/>
      <c r="BK79" s="327"/>
      <c r="BL79" s="327"/>
      <c r="BM79" s="327"/>
      <c r="BN79" s="327"/>
      <c r="BO79" s="327"/>
      <c r="BP79" s="327"/>
      <c r="BQ79" s="327"/>
      <c r="BR79" s="327"/>
      <c r="BS79" s="327"/>
      <c r="BT79" s="327"/>
      <c r="BU79" s="327"/>
      <c r="BV79" s="327"/>
      <c r="BW79" s="327"/>
      <c r="BX79" s="327"/>
      <c r="BY79" s="327"/>
      <c r="BZ79" s="327"/>
      <c r="CA79" s="327"/>
      <c r="CB79" s="327"/>
      <c r="CC79" s="327"/>
      <c r="CD79" s="327"/>
      <c r="CE79" s="327"/>
      <c r="CF79" s="327"/>
      <c r="CG79" s="327"/>
      <c r="CH79" s="327"/>
      <c r="CI79" s="327"/>
      <c r="CJ79" s="327"/>
      <c r="CK79" s="327"/>
      <c r="CL79" s="327"/>
      <c r="CM79" s="327"/>
      <c r="CN79" s="327"/>
      <c r="CO79" s="327"/>
      <c r="CP79" s="327"/>
      <c r="CQ79" s="327"/>
      <c r="CR79" s="327"/>
      <c r="CS79" s="327"/>
      <c r="CT79" s="327"/>
      <c r="CU79" s="327"/>
      <c r="CV79" s="327"/>
      <c r="CW79" s="327"/>
      <c r="CX79" s="327"/>
      <c r="CY79" s="327"/>
      <c r="CZ79" s="327"/>
      <c r="DA79" s="327"/>
      <c r="DB79" s="327"/>
      <c r="DC79" s="327"/>
      <c r="DD79" s="327"/>
      <c r="DE79" s="327"/>
      <c r="DF79" s="327"/>
      <c r="DG79" s="327"/>
      <c r="DH79" s="327"/>
      <c r="DI79" s="327"/>
      <c r="DJ79" s="327"/>
      <c r="DK79" s="327"/>
      <c r="DL79" s="327"/>
      <c r="DM79" s="327"/>
      <c r="DN79" s="327"/>
      <c r="DO79" s="327"/>
      <c r="DP79" s="327"/>
      <c r="DQ79" s="327"/>
      <c r="DR79" s="327"/>
      <c r="DS79" s="327"/>
      <c r="DT79" s="327"/>
      <c r="DU79" s="327"/>
      <c r="DV79" s="327"/>
      <c r="DW79" s="327"/>
      <c r="DX79" s="327"/>
      <c r="DY79" s="327"/>
      <c r="DZ79" s="327"/>
      <c r="EA79" s="327"/>
      <c r="EB79" s="327"/>
      <c r="EC79" s="327"/>
      <c r="ED79" s="327"/>
      <c r="EE79" s="327"/>
      <c r="EF79" s="327"/>
      <c r="EG79" s="327"/>
      <c r="EH79" s="327"/>
      <c r="EI79" s="327"/>
      <c r="EJ79" s="327"/>
      <c r="EK79" s="327"/>
      <c r="EL79" s="327"/>
      <c r="EM79" s="327"/>
      <c r="EN79" s="327"/>
      <c r="EO79" s="327"/>
      <c r="EP79" s="327"/>
      <c r="EQ79" s="327"/>
      <c r="ER79" s="327"/>
      <c r="ES79" s="327"/>
      <c r="ET79" s="327"/>
      <c r="EU79" s="327"/>
      <c r="EV79" s="327"/>
      <c r="EW79" s="327"/>
      <c r="EX79" s="327"/>
      <c r="EY79" s="327"/>
      <c r="EZ79" s="327"/>
      <c r="FA79" s="327"/>
      <c r="FB79" s="327"/>
      <c r="FC79" s="327"/>
      <c r="FD79" s="327"/>
      <c r="FE79" s="327"/>
      <c r="FF79" s="327"/>
      <c r="FG79" s="327"/>
      <c r="FH79" s="327"/>
      <c r="FI79" s="327"/>
      <c r="FJ79" s="327"/>
      <c r="FK79" s="327"/>
      <c r="FL79" s="327"/>
      <c r="FM79" s="327"/>
      <c r="FN79" s="327"/>
      <c r="FO79" s="327"/>
      <c r="FP79" s="327"/>
      <c r="FQ79" s="327"/>
      <c r="FR79" s="327"/>
      <c r="FS79" s="327"/>
      <c r="FT79" s="327"/>
      <c r="FU79" s="327"/>
      <c r="FV79" s="327"/>
      <c r="FW79" s="327"/>
      <c r="FX79" s="327"/>
      <c r="FY79" s="327"/>
      <c r="FZ79" s="327"/>
      <c r="GA79" s="327"/>
      <c r="GB79" s="327"/>
      <c r="GC79" s="327"/>
      <c r="GD79" s="327"/>
      <c r="GE79" s="327"/>
      <c r="GF79" s="327"/>
      <c r="GG79" s="327"/>
      <c r="GH79" s="327"/>
      <c r="GI79" s="327"/>
      <c r="GJ79" s="327"/>
      <c r="GK79" s="327"/>
      <c r="GL79" s="327"/>
      <c r="GM79" s="327"/>
      <c r="GN79" s="327"/>
      <c r="GO79" s="327"/>
      <c r="GP79" s="327"/>
      <c r="GQ79" s="327"/>
      <c r="GR79" s="327"/>
      <c r="GS79" s="327"/>
      <c r="GT79" s="327"/>
      <c r="GU79" s="327"/>
      <c r="GV79" s="327"/>
      <c r="GW79" s="327"/>
      <c r="GX79" s="327"/>
      <c r="GY79" s="327"/>
      <c r="GZ79" s="327"/>
      <c r="HA79" s="327"/>
      <c r="HB79" s="327"/>
      <c r="HC79" s="327"/>
      <c r="HD79" s="327"/>
      <c r="HE79" s="327"/>
      <c r="HF79" s="327"/>
      <c r="HG79" s="327"/>
      <c r="HH79" s="327"/>
      <c r="HI79" s="327"/>
      <c r="HJ79" s="327"/>
      <c r="HK79" s="327"/>
      <c r="HL79" s="327"/>
      <c r="HM79" s="327"/>
      <c r="HN79" s="327"/>
      <c r="HO79" s="327"/>
      <c r="HP79" s="327"/>
      <c r="HQ79" s="327"/>
      <c r="HR79" s="327"/>
      <c r="HS79" s="327"/>
      <c r="HT79" s="327"/>
      <c r="HU79" s="327"/>
      <c r="HV79" s="327"/>
      <c r="HW79" s="327"/>
      <c r="HX79" s="327"/>
      <c r="HY79" s="327"/>
      <c r="HZ79" s="327"/>
      <c r="IA79" s="327"/>
      <c r="IB79" s="327"/>
      <c r="IC79" s="327"/>
      <c r="ID79" s="327"/>
      <c r="IE79" s="327"/>
      <c r="IF79" s="327"/>
      <c r="IG79" s="327"/>
      <c r="IH79" s="327"/>
      <c r="II79" s="327"/>
      <c r="IJ79" s="327"/>
      <c r="IK79" s="327"/>
      <c r="IL79" s="327"/>
      <c r="IM79" s="327"/>
      <c r="IN79" s="327"/>
      <c r="IO79" s="327"/>
      <c r="IP79" s="327"/>
      <c r="IQ79" s="327"/>
      <c r="IR79" s="327"/>
      <c r="IS79" s="327"/>
      <c r="IT79" s="327"/>
      <c r="IU79" s="327"/>
      <c r="IV79" s="327"/>
      <c r="IW79" s="327"/>
    </row>
    <row r="80" customFormat="false" ht="15.75" hidden="false" customHeight="false" outlineLevel="0" collapsed="false">
      <c r="A80" s="324" t="s">
        <v>122</v>
      </c>
      <c r="B80" s="52"/>
      <c r="C80" s="52"/>
      <c r="D80" s="52"/>
      <c r="E80" s="5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15" t="n">
        <v>2</v>
      </c>
      <c r="T80" s="325"/>
      <c r="U80" s="326"/>
      <c r="V80" s="326"/>
      <c r="W80" s="326"/>
      <c r="X80" s="319" t="n">
        <v>1.8</v>
      </c>
      <c r="Y80" s="319"/>
      <c r="Z80" s="325"/>
      <c r="AA80" s="325"/>
      <c r="AB80" s="325"/>
      <c r="AC80" s="325"/>
      <c r="AD80" s="325"/>
      <c r="AE80" s="320" t="n">
        <v>2.15</v>
      </c>
      <c r="AF80" s="319"/>
      <c r="AG80" s="327"/>
      <c r="AH80" s="327"/>
      <c r="AI80" s="327"/>
      <c r="AJ80" s="327"/>
      <c r="AK80" s="328"/>
      <c r="AL80" s="326"/>
      <c r="AM80" s="48" t="s">
        <v>69</v>
      </c>
      <c r="AN80" s="41"/>
      <c r="AO80" s="53" t="s">
        <v>70</v>
      </c>
      <c r="AP80" s="327"/>
      <c r="AQ80" s="329"/>
      <c r="AR80" s="329"/>
      <c r="AS80" s="147" t="n">
        <v>1.28</v>
      </c>
      <c r="AT80" s="150"/>
      <c r="AU80" s="113" t="n">
        <f aca="false">M80/AS80</f>
        <v>0</v>
      </c>
      <c r="AV80" s="330"/>
      <c r="AW80" s="331"/>
      <c r="AX80" s="327"/>
      <c r="AY80" s="327"/>
      <c r="AZ80" s="327"/>
      <c r="BA80" s="327"/>
      <c r="BB80" s="327"/>
      <c r="BC80" s="327"/>
      <c r="BD80" s="327"/>
      <c r="BE80" s="327"/>
      <c r="BF80" s="327"/>
      <c r="BG80" s="327"/>
      <c r="BH80" s="327"/>
      <c r="BI80" s="327"/>
      <c r="BJ80" s="327"/>
      <c r="BK80" s="327"/>
      <c r="BL80" s="327"/>
      <c r="BM80" s="327"/>
      <c r="BN80" s="327"/>
      <c r="BO80" s="327"/>
      <c r="BP80" s="327"/>
      <c r="BQ80" s="327"/>
      <c r="BR80" s="327"/>
      <c r="BS80" s="327"/>
      <c r="BT80" s="327"/>
      <c r="BU80" s="327"/>
      <c r="BV80" s="327"/>
      <c r="BW80" s="327"/>
      <c r="BX80" s="327"/>
      <c r="BY80" s="327"/>
      <c r="BZ80" s="327"/>
      <c r="CA80" s="327"/>
      <c r="CB80" s="327"/>
      <c r="CC80" s="327"/>
      <c r="CD80" s="327"/>
      <c r="CE80" s="327"/>
      <c r="CF80" s="327"/>
      <c r="CG80" s="327"/>
      <c r="CH80" s="327"/>
      <c r="CI80" s="327"/>
      <c r="CJ80" s="327"/>
      <c r="CK80" s="327"/>
      <c r="CL80" s="327"/>
      <c r="CM80" s="327"/>
      <c r="CN80" s="327"/>
      <c r="CO80" s="327"/>
      <c r="CP80" s="327"/>
      <c r="CQ80" s="327"/>
      <c r="CR80" s="327"/>
      <c r="CS80" s="327"/>
      <c r="CT80" s="327"/>
      <c r="CU80" s="327"/>
      <c r="CV80" s="327"/>
      <c r="CW80" s="327"/>
      <c r="CX80" s="327"/>
      <c r="CY80" s="327"/>
      <c r="CZ80" s="327"/>
      <c r="DA80" s="327"/>
      <c r="DB80" s="327"/>
      <c r="DC80" s="327"/>
      <c r="DD80" s="327"/>
      <c r="DE80" s="327"/>
      <c r="DF80" s="327"/>
      <c r="DG80" s="327"/>
      <c r="DH80" s="327"/>
      <c r="DI80" s="327"/>
      <c r="DJ80" s="327"/>
      <c r="DK80" s="327"/>
      <c r="DL80" s="327"/>
      <c r="DM80" s="327"/>
      <c r="DN80" s="327"/>
      <c r="DO80" s="327"/>
      <c r="DP80" s="327"/>
      <c r="DQ80" s="327"/>
      <c r="DR80" s="327"/>
      <c r="DS80" s="327"/>
      <c r="DT80" s="327"/>
      <c r="DU80" s="327"/>
      <c r="DV80" s="327"/>
      <c r="DW80" s="327"/>
      <c r="DX80" s="327"/>
      <c r="DY80" s="327"/>
      <c r="DZ80" s="327"/>
      <c r="EA80" s="327"/>
      <c r="EB80" s="327"/>
      <c r="EC80" s="327"/>
      <c r="ED80" s="327"/>
      <c r="EE80" s="327"/>
      <c r="EF80" s="327"/>
      <c r="EG80" s="327"/>
      <c r="EH80" s="327"/>
      <c r="EI80" s="327"/>
      <c r="EJ80" s="327"/>
      <c r="EK80" s="327"/>
      <c r="EL80" s="327"/>
      <c r="EM80" s="327"/>
      <c r="EN80" s="327"/>
      <c r="EO80" s="327"/>
      <c r="EP80" s="327"/>
      <c r="EQ80" s="327"/>
      <c r="ER80" s="327"/>
      <c r="ES80" s="327"/>
      <c r="ET80" s="327"/>
      <c r="EU80" s="327"/>
      <c r="EV80" s="327"/>
      <c r="EW80" s="327"/>
      <c r="EX80" s="327"/>
      <c r="EY80" s="327"/>
      <c r="EZ80" s="327"/>
      <c r="FA80" s="327"/>
      <c r="FB80" s="327"/>
      <c r="FC80" s="327"/>
      <c r="FD80" s="327"/>
      <c r="FE80" s="327"/>
      <c r="FF80" s="327"/>
      <c r="FG80" s="327"/>
      <c r="FH80" s="327"/>
      <c r="FI80" s="327"/>
      <c r="FJ80" s="327"/>
      <c r="FK80" s="327"/>
      <c r="FL80" s="327"/>
      <c r="FM80" s="327"/>
      <c r="FN80" s="327"/>
      <c r="FO80" s="327"/>
      <c r="FP80" s="327"/>
      <c r="FQ80" s="327"/>
      <c r="FR80" s="327"/>
      <c r="FS80" s="327"/>
      <c r="FT80" s="327"/>
      <c r="FU80" s="327"/>
      <c r="FV80" s="327"/>
      <c r="FW80" s="327"/>
      <c r="FX80" s="327"/>
      <c r="FY80" s="327"/>
      <c r="FZ80" s="327"/>
      <c r="GA80" s="327"/>
      <c r="GB80" s="327"/>
      <c r="GC80" s="327"/>
      <c r="GD80" s="327"/>
      <c r="GE80" s="327"/>
      <c r="GF80" s="327"/>
      <c r="GG80" s="327"/>
      <c r="GH80" s="327"/>
      <c r="GI80" s="327"/>
      <c r="GJ80" s="327"/>
      <c r="GK80" s="327"/>
      <c r="GL80" s="327"/>
      <c r="GM80" s="327"/>
      <c r="GN80" s="327"/>
      <c r="GO80" s="327"/>
      <c r="GP80" s="327"/>
      <c r="GQ80" s="327"/>
      <c r="GR80" s="327"/>
      <c r="GS80" s="327"/>
      <c r="GT80" s="327"/>
      <c r="GU80" s="327"/>
      <c r="GV80" s="327"/>
      <c r="GW80" s="327"/>
      <c r="GX80" s="327"/>
      <c r="GY80" s="327"/>
      <c r="GZ80" s="327"/>
      <c r="HA80" s="327"/>
      <c r="HB80" s="327"/>
      <c r="HC80" s="327"/>
      <c r="HD80" s="327"/>
      <c r="HE80" s="327"/>
      <c r="HF80" s="327"/>
      <c r="HG80" s="327"/>
      <c r="HH80" s="327"/>
      <c r="HI80" s="327"/>
      <c r="HJ80" s="327"/>
      <c r="HK80" s="327"/>
      <c r="HL80" s="327"/>
      <c r="HM80" s="327"/>
      <c r="HN80" s="327"/>
      <c r="HO80" s="327"/>
      <c r="HP80" s="327"/>
      <c r="HQ80" s="327"/>
      <c r="HR80" s="327"/>
      <c r="HS80" s="327"/>
      <c r="HT80" s="327"/>
      <c r="HU80" s="327"/>
      <c r="HV80" s="327"/>
      <c r="HW80" s="327"/>
      <c r="HX80" s="327"/>
      <c r="HY80" s="327"/>
      <c r="HZ80" s="327"/>
      <c r="IA80" s="327"/>
      <c r="IB80" s="327"/>
      <c r="IC80" s="327"/>
      <c r="ID80" s="327"/>
      <c r="IE80" s="327"/>
      <c r="IF80" s="327"/>
      <c r="IG80" s="327"/>
      <c r="IH80" s="327"/>
      <c r="II80" s="327"/>
      <c r="IJ80" s="327"/>
      <c r="IK80" s="327"/>
      <c r="IL80" s="327"/>
      <c r="IM80" s="327"/>
      <c r="IN80" s="327"/>
      <c r="IO80" s="327"/>
      <c r="IP80" s="327"/>
      <c r="IQ80" s="327"/>
      <c r="IR80" s="327"/>
      <c r="IS80" s="327"/>
      <c r="IT80" s="327"/>
      <c r="IU80" s="327"/>
      <c r="IV80" s="327"/>
      <c r="IW80" s="327"/>
    </row>
    <row r="81" customFormat="false" ht="15.75" hidden="false" customHeight="false" outlineLevel="0" collapsed="false">
      <c r="A81" s="324" t="s">
        <v>123</v>
      </c>
      <c r="B81" s="52"/>
      <c r="C81" s="52"/>
      <c r="D81" s="52"/>
      <c r="E81" s="5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15" t="n">
        <v>1.98</v>
      </c>
      <c r="T81" s="323"/>
      <c r="U81" s="332"/>
      <c r="V81" s="332"/>
      <c r="W81" s="332"/>
      <c r="X81" s="319" t="n">
        <v>1.8</v>
      </c>
      <c r="Y81" s="319"/>
      <c r="Z81" s="323"/>
      <c r="AA81" s="323"/>
      <c r="AB81" s="323"/>
      <c r="AC81" s="323"/>
      <c r="AD81" s="323"/>
      <c r="AE81" s="320" t="n">
        <v>2.15</v>
      </c>
      <c r="AF81" s="319"/>
      <c r="AK81" s="333"/>
      <c r="AL81" s="332"/>
      <c r="AM81" s="48" t="s">
        <v>73</v>
      </c>
      <c r="AN81" s="37"/>
      <c r="AO81" s="50" t="s">
        <v>74</v>
      </c>
      <c r="AP81" s="33"/>
      <c r="AQ81" s="313"/>
      <c r="AR81" s="313"/>
      <c r="AS81" s="147" t="n">
        <v>1.1</v>
      </c>
      <c r="AT81" s="150"/>
      <c r="AU81" s="113" t="n">
        <f aca="false">M81/AS81</f>
        <v>0</v>
      </c>
      <c r="AV81" s="34"/>
      <c r="AW81" s="334"/>
    </row>
    <row r="82" customFormat="false" ht="15.75" hidden="false" customHeight="false" outlineLevel="0" collapsed="false">
      <c r="A82" s="324" t="s">
        <v>124</v>
      </c>
      <c r="B82" s="52"/>
      <c r="C82" s="52"/>
      <c r="D82" s="52"/>
      <c r="E82" s="5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15" t="n">
        <v>2.01</v>
      </c>
      <c r="T82" s="323"/>
      <c r="U82" s="332"/>
      <c r="V82" s="332"/>
      <c r="W82" s="332"/>
      <c r="X82" s="319" t="n">
        <v>1.8</v>
      </c>
      <c r="Y82" s="319"/>
      <c r="Z82" s="323"/>
      <c r="AA82" s="323"/>
      <c r="AB82" s="323"/>
      <c r="AC82" s="323"/>
      <c r="AD82" s="323"/>
      <c r="AE82" s="320" t="n">
        <v>2.1</v>
      </c>
      <c r="AF82" s="319"/>
      <c r="AK82" s="333"/>
      <c r="AL82" s="332"/>
      <c r="AM82" s="49" t="s">
        <v>125</v>
      </c>
      <c r="AN82" s="49"/>
      <c r="AO82" s="53" t="s">
        <v>126</v>
      </c>
      <c r="AP82" s="33"/>
      <c r="AQ82" s="313"/>
      <c r="AR82" s="313"/>
      <c r="AS82" s="147" t="n">
        <v>2.53</v>
      </c>
      <c r="AT82" s="150"/>
      <c r="AU82" s="113" t="n">
        <f aca="false">M82/AS82</f>
        <v>0</v>
      </c>
      <c r="AV82" s="34"/>
      <c r="AW82" s="334"/>
    </row>
    <row r="83" customFormat="false" ht="15.75" hidden="false" customHeight="false" outlineLevel="0" collapsed="false">
      <c r="A83" s="324" t="s">
        <v>127</v>
      </c>
      <c r="B83" s="52"/>
      <c r="C83" s="52"/>
      <c r="D83" s="52"/>
      <c r="E83" s="5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15"/>
      <c r="T83" s="323"/>
      <c r="U83" s="332"/>
      <c r="V83" s="332"/>
      <c r="W83" s="332"/>
      <c r="X83" s="319" t="n">
        <v>1.8</v>
      </c>
      <c r="Y83" s="319"/>
      <c r="Z83" s="323"/>
      <c r="AA83" s="323"/>
      <c r="AB83" s="323"/>
      <c r="AC83" s="323"/>
      <c r="AD83" s="323"/>
      <c r="AE83" s="320" t="n">
        <v>2.05</v>
      </c>
      <c r="AF83" s="319"/>
      <c r="AK83" s="333"/>
      <c r="AL83" s="332"/>
      <c r="AM83" s="184" t="s">
        <v>71</v>
      </c>
      <c r="AN83" s="37"/>
      <c r="AO83" s="85" t="s">
        <v>72</v>
      </c>
      <c r="AP83" s="33"/>
      <c r="AQ83" s="313"/>
      <c r="AR83" s="313"/>
      <c r="AS83" s="147" t="n">
        <v>0.98</v>
      </c>
      <c r="AT83" s="150"/>
      <c r="AU83" s="113" t="n">
        <f aca="false">M83/AS83</f>
        <v>0</v>
      </c>
      <c r="AV83" s="34"/>
      <c r="AW83" s="334"/>
    </row>
    <row r="84" customFormat="false" ht="15.75" hidden="false" customHeight="false" outlineLevel="0" collapsed="false">
      <c r="A84" s="324" t="s">
        <v>128</v>
      </c>
      <c r="B84" s="52"/>
      <c r="C84" s="52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15" t="n">
        <v>2</v>
      </c>
      <c r="T84" s="323"/>
      <c r="U84" s="332"/>
      <c r="V84" s="332"/>
      <c r="W84" s="332"/>
      <c r="X84" s="319" t="n">
        <v>1.81</v>
      </c>
      <c r="Y84" s="319"/>
      <c r="Z84" s="323"/>
      <c r="AA84" s="323"/>
      <c r="AB84" s="323"/>
      <c r="AC84" s="323"/>
      <c r="AD84" s="323"/>
      <c r="AE84" s="320"/>
      <c r="AF84" s="319"/>
      <c r="AK84" s="333"/>
      <c r="AL84" s="332"/>
      <c r="AM84" s="48" t="s">
        <v>129</v>
      </c>
      <c r="AN84" s="49"/>
      <c r="AO84" s="53" t="s">
        <v>130</v>
      </c>
      <c r="AP84" s="33"/>
      <c r="AQ84" s="313"/>
      <c r="AR84" s="313"/>
      <c r="AS84" s="147" t="n">
        <v>0.83</v>
      </c>
      <c r="AT84" s="150"/>
      <c r="AU84" s="113" t="n">
        <f aca="false">M84/AS84</f>
        <v>0</v>
      </c>
      <c r="AV84" s="34"/>
      <c r="AW84" s="334"/>
    </row>
    <row r="85" customFormat="false" ht="15.75" hidden="false" customHeight="false" outlineLevel="0" collapsed="false">
      <c r="A85" s="324" t="s">
        <v>131</v>
      </c>
      <c r="B85" s="52"/>
      <c r="C85" s="52"/>
      <c r="D85" s="52"/>
      <c r="E85" s="5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15"/>
      <c r="T85" s="323"/>
      <c r="U85" s="332"/>
      <c r="V85" s="332"/>
      <c r="W85" s="332"/>
      <c r="X85" s="319" t="n">
        <v>1.82</v>
      </c>
      <c r="Y85" s="319"/>
      <c r="Z85" s="323"/>
      <c r="AA85" s="323"/>
      <c r="AB85" s="323"/>
      <c r="AC85" s="323"/>
      <c r="AD85" s="323"/>
      <c r="AE85" s="320" t="n">
        <v>2.2</v>
      </c>
      <c r="AF85" s="319"/>
      <c r="AK85" s="333"/>
      <c r="AL85" s="332"/>
      <c r="AM85" s="48" t="s">
        <v>77</v>
      </c>
      <c r="AN85" s="49"/>
      <c r="AO85" s="53" t="s">
        <v>78</v>
      </c>
      <c r="AP85" s="33"/>
      <c r="AQ85" s="313"/>
      <c r="AR85" s="313"/>
      <c r="AS85" s="147" t="n">
        <v>1.72</v>
      </c>
      <c r="AT85" s="150"/>
      <c r="AU85" s="113" t="n">
        <f aca="false">M85/AS85</f>
        <v>0</v>
      </c>
      <c r="AV85" s="34"/>
      <c r="AW85" s="334"/>
    </row>
    <row r="86" customFormat="false" ht="15.75" hidden="false" customHeight="false" outlineLevel="0" collapsed="false">
      <c r="A86" s="324" t="s">
        <v>132</v>
      </c>
      <c r="B86" s="52"/>
      <c r="C86" s="52"/>
      <c r="D86" s="52"/>
      <c r="E86" s="5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15" t="n">
        <v>2</v>
      </c>
      <c r="T86" s="323"/>
      <c r="U86" s="332"/>
      <c r="V86" s="332"/>
      <c r="W86" s="332"/>
      <c r="X86" s="319" t="n">
        <v>1.8</v>
      </c>
      <c r="Y86" s="319"/>
      <c r="Z86" s="323"/>
      <c r="AA86" s="323"/>
      <c r="AB86" s="323"/>
      <c r="AC86" s="323"/>
      <c r="AD86" s="323"/>
      <c r="AE86" s="320" t="n">
        <v>2.1</v>
      </c>
      <c r="AF86" s="319"/>
      <c r="AK86" s="333"/>
      <c r="AL86" s="332"/>
      <c r="AM86" s="40"/>
      <c r="AN86" s="40"/>
      <c r="AO86" s="41"/>
      <c r="AP86" s="33"/>
      <c r="AQ86" s="313"/>
      <c r="AR86" s="313"/>
      <c r="AS86" s="186"/>
      <c r="AT86" s="42"/>
      <c r="AU86" s="165"/>
      <c r="AV86" s="34"/>
      <c r="AW86" s="334"/>
    </row>
    <row r="87" customFormat="false" ht="15.75" hidden="false" customHeight="false" outlineLevel="0" collapsed="false">
      <c r="A87" s="134"/>
      <c r="B87" s="52"/>
      <c r="C87" s="52"/>
      <c r="D87" s="52"/>
      <c r="E87" s="5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15"/>
      <c r="T87" s="323"/>
      <c r="U87" s="332"/>
      <c r="V87" s="332"/>
      <c r="W87" s="332"/>
      <c r="X87" s="319"/>
      <c r="Y87" s="319"/>
      <c r="Z87" s="323"/>
      <c r="AA87" s="323"/>
      <c r="AB87" s="323"/>
      <c r="AC87" s="323"/>
      <c r="AD87" s="323"/>
      <c r="AE87" s="320"/>
      <c r="AF87" s="319"/>
      <c r="AK87" s="333"/>
      <c r="AL87" s="332"/>
      <c r="AM87" s="48" t="s">
        <v>80</v>
      </c>
      <c r="AN87" s="49"/>
      <c r="AO87" s="50"/>
      <c r="AP87" s="33"/>
      <c r="AQ87" s="313"/>
      <c r="AR87" s="313"/>
      <c r="AS87" s="199"/>
      <c r="AT87" s="200"/>
      <c r="AU87" s="197" t="n">
        <f aca="false">AVERAGE(AU75:AU85)</f>
        <v>0</v>
      </c>
      <c r="AV87" s="217"/>
    </row>
    <row r="88" customFormat="false" ht="15.75" hidden="false" customHeight="false" outlineLevel="0" collapsed="false">
      <c r="A88" s="335" t="s">
        <v>133</v>
      </c>
      <c r="B88" s="336"/>
      <c r="C88" s="336"/>
      <c r="D88" s="336"/>
      <c r="E88" s="33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337" t="n">
        <f aca="false">AVERAGE(S68:S85)</f>
        <v>1.99888888888889</v>
      </c>
      <c r="T88" s="338"/>
      <c r="U88" s="339"/>
      <c r="V88" s="339"/>
      <c r="W88" s="339"/>
      <c r="X88" s="340" t="n">
        <f aca="false">AVERAGE(X68:X86)</f>
        <v>1.79368421052632</v>
      </c>
      <c r="Y88" s="340"/>
      <c r="Z88" s="338"/>
      <c r="AA88" s="338"/>
      <c r="AB88" s="338"/>
      <c r="AC88" s="338"/>
      <c r="AD88" s="338"/>
      <c r="AE88" s="341" t="n">
        <f aca="false">AVERAGE(AE68:AE86)</f>
        <v>2.11333333333333</v>
      </c>
      <c r="AF88" s="319"/>
      <c r="AG88" s="342"/>
      <c r="AH88" s="342"/>
      <c r="AI88" s="342"/>
      <c r="AJ88" s="342"/>
      <c r="AK88" s="333"/>
      <c r="AL88" s="332"/>
      <c r="AM88" s="332"/>
      <c r="AN88" s="343"/>
      <c r="AO88" s="343"/>
      <c r="AP88" s="343"/>
      <c r="AQ88" s="313"/>
      <c r="AR88" s="313"/>
      <c r="AS88" s="313"/>
      <c r="AU88" s="216"/>
      <c r="AV88" s="217"/>
    </row>
    <row r="89" customFormat="false" ht="15.75" hidden="false" customHeight="false" outlineLevel="0" collapsed="false">
      <c r="C89" s="33"/>
      <c r="U89" s="33"/>
      <c r="W89" s="33"/>
      <c r="AF89" s="319"/>
      <c r="AG89" s="342"/>
      <c r="AH89" s="342"/>
      <c r="AI89" s="342"/>
      <c r="AJ89" s="342"/>
      <c r="AK89" s="333"/>
      <c r="AL89" s="332"/>
      <c r="AM89" s="332"/>
      <c r="AN89" s="343"/>
      <c r="AO89" s="343"/>
      <c r="AP89" s="343"/>
      <c r="AQ89" s="313"/>
      <c r="AR89" s="313"/>
      <c r="AS89" s="313"/>
      <c r="AU89" s="216"/>
      <c r="AV89" s="217"/>
    </row>
    <row r="90" customFormat="false" ht="15.75" hidden="false" customHeight="false" outlineLevel="0" collapsed="false">
      <c r="A90" s="49"/>
      <c r="C90" s="33"/>
      <c r="U90" s="33"/>
      <c r="W90" s="33"/>
      <c r="AF90" s="319"/>
      <c r="AG90" s="342"/>
      <c r="AH90" s="342"/>
      <c r="AI90" s="342"/>
      <c r="AJ90" s="342"/>
      <c r="AK90" s="333"/>
      <c r="AL90" s="332"/>
      <c r="AM90" s="332"/>
      <c r="AN90" s="343"/>
      <c r="AO90" s="343"/>
      <c r="AP90" s="343"/>
      <c r="AQ90" s="313"/>
      <c r="AR90" s="313"/>
      <c r="AS90" s="313"/>
      <c r="AU90" s="216"/>
      <c r="AV90" s="217"/>
    </row>
    <row r="91" customFormat="false" ht="15.75" hidden="false" customHeight="false" outlineLevel="0" collapsed="false">
      <c r="A91" s="49"/>
      <c r="B91" s="49"/>
      <c r="C91" s="344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45"/>
      <c r="T91" s="345"/>
      <c r="U91" s="346"/>
      <c r="V91" s="347"/>
      <c r="W91" s="346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7"/>
      <c r="AL91" s="346"/>
      <c r="AM91" s="346"/>
      <c r="AU91" s="216"/>
      <c r="AV91" s="217"/>
    </row>
    <row r="92" customFormat="false" ht="15.75" hidden="false" customHeight="false" outlineLevel="0" collapsed="false">
      <c r="A92" s="184"/>
      <c r="B92" s="49"/>
      <c r="C92" s="344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45"/>
      <c r="T92" s="345"/>
      <c r="U92" s="346"/>
      <c r="V92" s="347"/>
      <c r="W92" s="346"/>
      <c r="X92" s="345"/>
      <c r="Y92" s="345"/>
      <c r="Z92" s="345"/>
      <c r="AA92" s="345"/>
      <c r="AB92" s="345"/>
      <c r="AC92" s="345"/>
      <c r="AD92" s="345"/>
      <c r="AE92" s="345"/>
      <c r="AF92" s="345"/>
      <c r="AG92" s="345"/>
      <c r="AH92" s="345"/>
      <c r="AI92" s="345"/>
      <c r="AJ92" s="345"/>
      <c r="AK92" s="347"/>
      <c r="AL92" s="346"/>
      <c r="AM92" s="346"/>
    </row>
    <row r="93" customFormat="false" ht="15.75" hidden="false" customHeight="false" outlineLevel="0" collapsed="false">
      <c r="B93" s="49"/>
      <c r="C93" s="344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346"/>
      <c r="V93" s="347"/>
      <c r="W93" s="346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347"/>
      <c r="AL93" s="346"/>
      <c r="AM93" s="346"/>
    </row>
    <row r="94" customFormat="false" ht="15.75" hidden="false" customHeight="false" outlineLevel="0" collapsed="false">
      <c r="A94" s="49"/>
      <c r="B94" s="49"/>
      <c r="C94" s="344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46"/>
      <c r="V94" s="347"/>
      <c r="W94" s="346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47"/>
      <c r="AL94" s="346"/>
      <c r="AM94" s="346"/>
    </row>
    <row r="95" customFormat="false" ht="15" hidden="false" customHeight="false" outlineLevel="0" collapsed="false">
      <c r="A95" s="40"/>
      <c r="B95" s="40"/>
      <c r="C95" s="348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customFormat="false" ht="15" hidden="false" customHeight="false" outlineLevel="0" collapsed="false">
      <c r="A96" s="40"/>
      <c r="B96" s="40"/>
      <c r="C96" s="348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48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48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48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48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48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48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48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48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48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48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48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48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48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48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48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C112" s="349"/>
    </row>
    <row r="113" customFormat="false" ht="15" hidden="false" customHeight="false" outlineLevel="0" collapsed="false">
      <c r="C113" s="349"/>
    </row>
    <row r="114" customFormat="false" ht="15" hidden="false" customHeight="false" outlineLevel="0" collapsed="false">
      <c r="C114" s="349"/>
    </row>
    <row r="115" customFormat="false" ht="15" hidden="false" customHeight="false" outlineLevel="0" collapsed="false">
      <c r="C115" s="349"/>
    </row>
    <row r="116" customFormat="false" ht="15" hidden="false" customHeight="false" outlineLevel="0" collapsed="false">
      <c r="C116" s="349"/>
    </row>
    <row r="117" customFormat="false" ht="15" hidden="false" customHeight="false" outlineLevel="0" collapsed="false">
      <c r="C117" s="349"/>
    </row>
    <row r="118" customFormat="false" ht="15" hidden="false" customHeight="false" outlineLevel="0" collapsed="false">
      <c r="C118" s="349"/>
    </row>
    <row r="119" customFormat="false" ht="15" hidden="false" customHeight="false" outlineLevel="0" collapsed="false">
      <c r="C119" s="349"/>
    </row>
    <row r="120" customFormat="false" ht="15" hidden="false" customHeight="false" outlineLevel="0" collapsed="false">
      <c r="C120" s="349"/>
    </row>
    <row r="121" customFormat="false" ht="15" hidden="false" customHeight="false" outlineLevel="0" collapsed="false">
      <c r="C121" s="349"/>
    </row>
    <row r="122" customFormat="false" ht="15" hidden="false" customHeight="false" outlineLevel="0" collapsed="false">
      <c r="C122" s="349"/>
    </row>
    <row r="123" customFormat="false" ht="15" hidden="false" customHeight="false" outlineLevel="0" collapsed="false">
      <c r="C123" s="349"/>
    </row>
    <row r="124" customFormat="false" ht="15" hidden="false" customHeight="false" outlineLevel="0" collapsed="false">
      <c r="C124" s="349"/>
    </row>
    <row r="125" customFormat="false" ht="15" hidden="false" customHeight="false" outlineLevel="0" collapsed="false">
      <c r="C125" s="349"/>
    </row>
    <row r="126" customFormat="false" ht="15" hidden="false" customHeight="false" outlineLevel="0" collapsed="false">
      <c r="C126" s="349"/>
    </row>
    <row r="127" customFormat="false" ht="15" hidden="false" customHeight="false" outlineLevel="0" collapsed="false">
      <c r="C127" s="349"/>
    </row>
    <row r="128" customFormat="false" ht="15" hidden="false" customHeight="false" outlineLevel="0" collapsed="false">
      <c r="C128" s="349"/>
    </row>
    <row r="129" customFormat="false" ht="15" hidden="false" customHeight="false" outlineLevel="0" collapsed="false">
      <c r="C129" s="349"/>
    </row>
    <row r="130" customFormat="false" ht="15" hidden="false" customHeight="false" outlineLevel="0" collapsed="false">
      <c r="C130" s="349"/>
    </row>
    <row r="131" customFormat="false" ht="15" hidden="false" customHeight="false" outlineLevel="0" collapsed="false">
      <c r="C131" s="349"/>
    </row>
    <row r="132" customFormat="false" ht="15" hidden="false" customHeight="false" outlineLevel="0" collapsed="false">
      <c r="C132" s="349"/>
    </row>
    <row r="133" customFormat="false" ht="15" hidden="false" customHeight="false" outlineLevel="0" collapsed="false">
      <c r="C133" s="349"/>
    </row>
    <row r="134" customFormat="false" ht="15" hidden="false" customHeight="false" outlineLevel="0" collapsed="false">
      <c r="C134" s="349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3:Z33"/>
    <mergeCell ref="AE33:AG33"/>
    <mergeCell ref="AM33:AQ33"/>
    <mergeCell ref="K46:M46"/>
    <mergeCell ref="S46:T46"/>
    <mergeCell ref="X46:Z46"/>
    <mergeCell ref="AE46:AG46"/>
    <mergeCell ref="AM46:AQ46"/>
    <mergeCell ref="AU46:AW46"/>
    <mergeCell ref="AX46:AY46"/>
    <mergeCell ref="AZ46:BA46"/>
    <mergeCell ref="BB46:BC46"/>
    <mergeCell ref="AS66:AU6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pjaising</cp:lastModifiedBy>
  <cp:lastPrinted>2001-05-04T18:26:24Z</cp:lastPrinted>
  <dcterms:modified xsi:type="dcterms:W3CDTF">2001-06-15T18:44:27Z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