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ENRON!$A$1:$AS$62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44</xdr:col>
                <xdr:colOff>71</xdr:colOff>
                <xdr:row>20</xdr:row>
                <xdr:rowOff>11</xdr:rowOff>
              </xdr:from>
              <xdr:to>
                <xdr:col>46</xdr:col>
                <xdr:colOff>81</xdr:colOff>
                <xdr:row>22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<sst xmlns="http://schemas.openxmlformats.org/spreadsheetml/2006/main" count="273" uniqueCount="128">
  <si>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</si>
  <si>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</si>
  <si>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</si>
  <si>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</si>
  <si>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</si>
  <si>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</si>
  <si>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</si>
  <si>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</si>
  <si>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</si>
  <si>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</si>
  <si>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</si>
  <si>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</si>
  <si>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</si>
  <si>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</si>
  <si>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</si>
  <si>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</si>
  <si>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</si>
  <si>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</si>
  <si>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</si>
  <si>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</si>
  <si>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</si>
  <si>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</si>
  <si>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</si>
  <si>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</si>
  <si>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</si>
  <si>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</si>
  <si>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</si>
  <si>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</si>
  <si>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</si>
  <si>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</si>
  <si>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</si>
  <si>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</si>
  <si>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</si>
  <si>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</si>
  <si>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</si>
  <si>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</si>
  <si>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</si>
  <si>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</si>
  <si>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</si>
  <si>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</si>
  <si>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</si>
  <si>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</si>
  <si>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</si>
  <si>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</si>
  <si>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</si>
  <si>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</si>
  <si>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</si>
  <si>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</si>
  <si>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</si>
  <si>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</si>
  <si>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</si>
  <si>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</si>
  <si>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</si>
  <si>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</si>
  <si>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</si>
  <si>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</si>
  <si>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</si>
  <si>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</t>
  </si>
  <si>
    <t xml:space="preserve">AES</t>
  </si>
  <si>
    <t xml:space="preserve">None</t>
  </si>
  <si>
    <t xml:space="preserve">Dominion Resources</t>
  </si>
  <si>
    <t xml:space="preserve">D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</si>
  <si>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</si>
  <si>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</si>
  <si>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</si>
  <si>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</si>
  <si>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</si>
  <si>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</si>
  <si>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</si>
  <si>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</si>
  <si>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NRG Energy Inc</t>
  </si>
  <si>
    <t xml:space="preserve">NRG</t>
  </si>
  <si>
    <t xml:space="preserve">PG&amp;E</t>
  </si>
  <si>
    <t xml:space="preserve">PCG</t>
  </si>
  <si>
    <t xml:space="preserve">Discountinued</t>
  </si>
  <si>
    <t xml:space="preserve">Mirant Corp</t>
  </si>
  <si>
    <t xml:space="preserve">MIR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</si>
  <si>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</si>
  <si>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</si>
  <si>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</si>
  <si>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</si>
  <si>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</si>
  <si>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</si>
  <si>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</si>
  <si>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</si>
  <si>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</si>
  <si>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</si>
  <si>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</si>
  <si>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</si>
  <si>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</si>
  <si>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</si>
  <si>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</si>
  <si>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</si>
  <si>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</si>
  <si>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</si>
  <si>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</si>
  <si>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</si>
  <si>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</si>
  <si>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</si>
  <si>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</si>
  <si>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</si>
  <si>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</si>
  <si>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</si>
  <si>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</si>
  <si>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</si>
  <si>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</si>
  <si>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</si>
  <si>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</si>
  <si>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</si>
  <si>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</si>
  <si>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</si>
  <si>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</si>
  <si>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</si>
  <si>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</si>
  <si>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</si>
  <si>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</si>
  <si>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</si>
  <si>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</si>
  <si>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</si>
  <si>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</si>
  <si>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</si>
  <si>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</si>
  <si>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</si>
  <si>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</si>
  <si>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Salomon Smith Barney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</si>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</sst>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0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0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0" fillId="3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8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8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0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21"/>
    <col collapsed="false" customWidth="true" hidden="false" outlineLevel="0" max="7" min="7" style="1" width="0.77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37001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33.5139664804469</v>
      </c>
      <c r="D6" s="14" t="n">
        <f aca="false">ENRON!AM7</f>
        <v>0.0469458987783596</v>
      </c>
      <c r="E6" s="15"/>
      <c r="F6" s="16" t="n">
        <f aca="false">ENRON!AO7</f>
        <v>0.0325301204819277</v>
      </c>
      <c r="G6" s="15"/>
      <c r="H6" s="17" t="n">
        <f aca="false">ENRON!AQ7</f>
        <v>-0.276812030075188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22.3436994427467</v>
      </c>
      <c r="D7" s="19" t="n">
        <f aca="false">ENRON!AM9</f>
        <v>0.050327841149134</v>
      </c>
      <c r="E7" s="20"/>
      <c r="F7" s="21" t="n">
        <f aca="false">ENRON!AO9</f>
        <v>0.0718631768548603</v>
      </c>
      <c r="G7" s="20"/>
      <c r="H7" s="22" t="n">
        <f aca="false">ENRON!AQ9</f>
        <v>-0.0551292150149969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0.102966713061389</v>
      </c>
      <c r="E8" s="20"/>
      <c r="F8" s="21" t="n">
        <f aca="false">ENRON!AO10</f>
        <v>0.17564202884375</v>
      </c>
      <c r="G8" s="20"/>
      <c r="H8" s="22" t="n">
        <f aca="false">ENRON!AQ10</f>
        <v>-0.123614866505837</v>
      </c>
    </row>
    <row r="9" customFormat="false" ht="15.75" hidden="false" customHeight="false" outlineLevel="0" collapsed="false">
      <c r="A9" s="1" t="s">
        <v>10</v>
      </c>
      <c r="B9" s="18" t="n">
        <f aca="false">ENRON!Z25</f>
        <v>20.9365619548059</v>
      </c>
      <c r="C9" s="23"/>
      <c r="D9" s="19" t="n">
        <f aca="false">ENRON!AM25</f>
        <v>0.0106319796074946</v>
      </c>
      <c r="E9" s="20"/>
      <c r="F9" s="21" t="n">
        <f aca="false">ENRON!AO25</f>
        <v>-0.030868268789319</v>
      </c>
      <c r="G9" s="21"/>
      <c r="H9" s="22" t="n">
        <f aca="false">ENRON!AQ25</f>
        <v>-0.0193531471883373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ENRON!AM45</f>
        <v>0.274619661227725</v>
      </c>
      <c r="E10" s="27"/>
      <c r="F10" s="28" t="n">
        <f aca="false">ENRON!AO45</f>
        <v>0.0805801599972354</v>
      </c>
      <c r="G10" s="29"/>
      <c r="H10" s="30" t="n">
        <f aca="false">ENRON!AQ45</f>
        <v>-0.40125951845431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6.77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37001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5" t="n">
        <v>1998</v>
      </c>
      <c r="T4" s="55"/>
      <c r="U4" s="42"/>
      <c r="V4" s="56"/>
      <c r="W4" s="57"/>
      <c r="X4" s="58" t="n">
        <v>2001</v>
      </c>
      <c r="Y4" s="58"/>
      <c r="Z4" s="58"/>
      <c r="AA4" s="59"/>
      <c r="AB4" s="58" t="s">
        <v>15</v>
      </c>
      <c r="AC4" s="60" t="s">
        <v>16</v>
      </c>
      <c r="AD4" s="59"/>
      <c r="AE4" s="58" t="n">
        <v>2002</v>
      </c>
      <c r="AF4" s="58"/>
      <c r="AG4" s="58"/>
      <c r="AH4" s="61"/>
      <c r="AJ4" s="49"/>
      <c r="AK4" s="62" t="s">
        <v>17</v>
      </c>
      <c r="AL4" s="57"/>
      <c r="AM4" s="63" t="s">
        <v>18</v>
      </c>
      <c r="AN4" s="63"/>
      <c r="AO4" s="63"/>
      <c r="AP4" s="63"/>
      <c r="AQ4" s="63"/>
      <c r="AS4" s="64"/>
      <c r="AT4" s="65"/>
      <c r="AU4" s="66" t="s">
        <v>19</v>
      </c>
      <c r="AV4" s="66"/>
      <c r="AW4" s="66"/>
      <c r="AX4" s="67" t="s">
        <v>4</v>
      </c>
      <c r="AY4" s="67"/>
      <c r="AZ4" s="67" t="s">
        <v>5</v>
      </c>
      <c r="BA4" s="67"/>
      <c r="BB4" s="67" t="s">
        <v>6</v>
      </c>
      <c r="BC4" s="67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8" t="s">
        <v>21</v>
      </c>
      <c r="H5" s="69"/>
      <c r="I5" s="70"/>
      <c r="J5" s="49"/>
      <c r="K5" s="68" t="s">
        <v>21</v>
      </c>
      <c r="L5" s="69"/>
      <c r="M5" s="70"/>
      <c r="N5" s="49"/>
      <c r="O5" s="68" t="s">
        <v>21</v>
      </c>
      <c r="P5" s="69"/>
      <c r="Q5" s="70"/>
      <c r="R5" s="49"/>
      <c r="S5" s="68" t="s">
        <v>21</v>
      </c>
      <c r="T5" s="70"/>
      <c r="U5" s="57"/>
      <c r="V5" s="62" t="s">
        <v>22</v>
      </c>
      <c r="W5" s="71"/>
      <c r="X5" s="68" t="s">
        <v>21</v>
      </c>
      <c r="Y5" s="72"/>
      <c r="Z5" s="70"/>
      <c r="AA5" s="73"/>
      <c r="AB5" s="62" t="s">
        <v>23</v>
      </c>
      <c r="AC5" s="74" t="s">
        <v>24</v>
      </c>
      <c r="AD5" s="73"/>
      <c r="AE5" s="68" t="s">
        <v>21</v>
      </c>
      <c r="AF5" s="72"/>
      <c r="AG5" s="70"/>
      <c r="AH5" s="73"/>
      <c r="AJ5" s="73"/>
      <c r="AK5" s="75" t="s">
        <v>22</v>
      </c>
      <c r="AL5" s="71"/>
      <c r="AM5" s="76" t="s">
        <v>25</v>
      </c>
      <c r="AN5" s="71"/>
      <c r="AO5" s="71" t="s">
        <v>26</v>
      </c>
      <c r="AP5" s="71"/>
      <c r="AQ5" s="74" t="s">
        <v>27</v>
      </c>
      <c r="AS5" s="77" t="s">
        <v>28</v>
      </c>
      <c r="AT5" s="78"/>
      <c r="AU5" s="79"/>
      <c r="AV5" s="80" t="s">
        <v>29</v>
      </c>
      <c r="AW5" s="81" t="s">
        <v>29</v>
      </c>
      <c r="AX5" s="82"/>
      <c r="AY5" s="83" t="n">
        <v>36994</v>
      </c>
      <c r="AZ5" s="82"/>
      <c r="BA5" s="83" t="n">
        <v>36980</v>
      </c>
      <c r="BB5" s="84"/>
      <c r="BC5" s="83" t="n">
        <v>36889</v>
      </c>
    </row>
    <row r="6" customFormat="false" ht="15.75" hidden="false" customHeight="false" outlineLevel="0" collapsed="false">
      <c r="A6" s="85" t="s">
        <v>30</v>
      </c>
      <c r="B6" s="49"/>
      <c r="C6" s="85" t="s">
        <v>31</v>
      </c>
      <c r="D6" s="49"/>
      <c r="E6" s="85" t="s">
        <v>32</v>
      </c>
      <c r="F6" s="49"/>
      <c r="G6" s="86" t="s">
        <v>17</v>
      </c>
      <c r="H6" s="73"/>
      <c r="I6" s="87" t="s">
        <v>3</v>
      </c>
      <c r="J6" s="49"/>
      <c r="K6" s="86" t="s">
        <v>17</v>
      </c>
      <c r="L6" s="73"/>
      <c r="M6" s="87" t="s">
        <v>3</v>
      </c>
      <c r="N6" s="49"/>
      <c r="O6" s="86" t="s">
        <v>17</v>
      </c>
      <c r="P6" s="73"/>
      <c r="Q6" s="87" t="s">
        <v>3</v>
      </c>
      <c r="R6" s="49"/>
      <c r="S6" s="86" t="s">
        <v>17</v>
      </c>
      <c r="T6" s="87" t="s">
        <v>3</v>
      </c>
      <c r="U6" s="88"/>
      <c r="V6" s="89" t="s">
        <v>33</v>
      </c>
      <c r="W6" s="88"/>
      <c r="X6" s="86" t="s">
        <v>34</v>
      </c>
      <c r="Y6" s="90"/>
      <c r="Z6" s="87" t="s">
        <v>3</v>
      </c>
      <c r="AA6" s="91"/>
      <c r="AB6" s="77" t="s">
        <v>22</v>
      </c>
      <c r="AC6" s="92" t="s">
        <v>35</v>
      </c>
      <c r="AD6" s="91"/>
      <c r="AE6" s="86" t="s">
        <v>34</v>
      </c>
      <c r="AF6" s="90"/>
      <c r="AG6" s="87" t="s">
        <v>3</v>
      </c>
      <c r="AH6" s="91"/>
      <c r="AJ6" s="92"/>
      <c r="AK6" s="87" t="s">
        <v>36</v>
      </c>
      <c r="AL6" s="88"/>
      <c r="AM6" s="93" t="s">
        <v>37</v>
      </c>
      <c r="AN6" s="88"/>
      <c r="AO6" s="94" t="s">
        <v>38</v>
      </c>
      <c r="AP6" s="88"/>
      <c r="AQ6" s="95" t="s">
        <v>38</v>
      </c>
      <c r="AS6" s="89" t="s">
        <v>39</v>
      </c>
      <c r="AT6" s="96"/>
      <c r="AU6" s="97" t="s">
        <v>40</v>
      </c>
      <c r="AV6" s="98" t="s">
        <v>41</v>
      </c>
      <c r="AW6" s="99" t="s">
        <v>28</v>
      </c>
      <c r="AX6" s="97" t="s">
        <v>42</v>
      </c>
      <c r="AY6" s="100" t="s">
        <v>43</v>
      </c>
      <c r="AZ6" s="97" t="s">
        <v>44</v>
      </c>
      <c r="BA6" s="101" t="s">
        <v>45</v>
      </c>
      <c r="BB6" s="102" t="s">
        <v>46</v>
      </c>
      <c r="BC6" s="101" t="s">
        <v>47</v>
      </c>
    </row>
    <row r="7" customFormat="false" ht="15.75" hidden="false" customHeight="false" outlineLevel="0" collapsed="false">
      <c r="A7" s="103" t="s">
        <v>48</v>
      </c>
      <c r="B7" s="104"/>
      <c r="C7" s="105" t="s">
        <v>49</v>
      </c>
      <c r="D7" s="104"/>
      <c r="E7" s="106" t="n">
        <f aca="false">DDE("REUTER","IDN","ENE")</f>
        <v>59.99</v>
      </c>
      <c r="F7" s="104"/>
      <c r="G7" s="107" t="n">
        <v>2.16</v>
      </c>
      <c r="H7" s="108" t="s">
        <v>50</v>
      </c>
      <c r="I7" s="109" t="n">
        <f aca="false">E7/G7</f>
        <v>27.7731481481482</v>
      </c>
      <c r="J7" s="104"/>
      <c r="K7" s="107" t="n">
        <v>2.14</v>
      </c>
      <c r="L7" s="110" t="s">
        <v>51</v>
      </c>
      <c r="M7" s="109" t="n">
        <f aca="false">E7/K7</f>
        <v>28.0327102803738</v>
      </c>
      <c r="N7" s="104"/>
      <c r="O7" s="107" t="n">
        <v>2.16</v>
      </c>
      <c r="P7" s="108" t="s">
        <v>50</v>
      </c>
      <c r="Q7" s="109" t="n">
        <f aca="false">M7/O7</f>
        <v>12.9781066112842</v>
      </c>
      <c r="R7" s="104"/>
      <c r="S7" s="111" t="n">
        <f aca="false">+S89</f>
        <v>1.99888888888889</v>
      </c>
      <c r="T7" s="109" t="n">
        <f aca="false">E7/S7</f>
        <v>30.011673151751</v>
      </c>
      <c r="U7" s="112"/>
      <c r="V7" s="113" t="n">
        <f aca="false">(S7-K7)/K7</f>
        <v>-0.0659397715472483</v>
      </c>
      <c r="W7" s="114"/>
      <c r="X7" s="115" t="n">
        <v>1.79</v>
      </c>
      <c r="Y7" s="116"/>
      <c r="Z7" s="109" t="n">
        <f aca="false">E7/X7</f>
        <v>33.5139664804469</v>
      </c>
      <c r="AA7" s="112"/>
      <c r="AB7" s="117" t="n">
        <f aca="false">(X7-AS70)/AS70</f>
        <v>0.217687074829932</v>
      </c>
      <c r="AC7" s="118" t="n">
        <v>0.12</v>
      </c>
      <c r="AD7" s="112"/>
      <c r="AE7" s="115" t="n">
        <v>2.11</v>
      </c>
      <c r="AF7" s="119"/>
      <c r="AG7" s="109" t="n">
        <f aca="false">E7/AE7</f>
        <v>28.4312796208531</v>
      </c>
      <c r="AH7" s="120"/>
      <c r="AJ7" s="121"/>
      <c r="AK7" s="122" t="n">
        <f aca="false">(X7-S7)/S7</f>
        <v>-0.104502501389661</v>
      </c>
      <c r="AL7" s="114"/>
      <c r="AM7" s="123" t="n">
        <f aca="false">((+AX7+E7-AY7)/AY7)</f>
        <v>0.0469458987783596</v>
      </c>
      <c r="AN7" s="114"/>
      <c r="AO7" s="114" t="n">
        <f aca="false">((+AZ7+E7-BA7)/BA7)</f>
        <v>0.0325301204819277</v>
      </c>
      <c r="AP7" s="114"/>
      <c r="AQ7" s="122" t="n">
        <f aca="false">((+BB7+E7-BC7)/BC7)</f>
        <v>-0.276812030075188</v>
      </c>
      <c r="AR7" s="124"/>
      <c r="AS7" s="125" t="n">
        <f aca="false">AU7/E7</f>
        <v>0.00833472245374229</v>
      </c>
      <c r="AT7" s="126"/>
      <c r="AU7" s="127" t="n">
        <v>0.5</v>
      </c>
      <c r="AV7" s="128" t="n">
        <v>36949</v>
      </c>
      <c r="AW7" s="129" t="n">
        <v>0.125</v>
      </c>
      <c r="AX7" s="130"/>
      <c r="AY7" s="106" t="n">
        <v>57.3</v>
      </c>
      <c r="AZ7" s="131"/>
      <c r="BA7" s="132" t="n">
        <v>58.1</v>
      </c>
      <c r="BB7" s="130" t="n">
        <v>0.125</v>
      </c>
      <c r="BC7" s="132" t="n">
        <v>83.125</v>
      </c>
    </row>
    <row r="8" customFormat="false" ht="6" hidden="false" customHeight="true" outlineLevel="0" collapsed="false">
      <c r="A8" s="56"/>
      <c r="B8" s="56"/>
      <c r="C8" s="133"/>
      <c r="D8" s="56"/>
      <c r="E8" s="134"/>
      <c r="F8" s="56"/>
      <c r="G8" s="135"/>
      <c r="H8" s="136"/>
      <c r="I8" s="137"/>
      <c r="J8" s="57"/>
      <c r="K8" s="135"/>
      <c r="L8" s="57"/>
      <c r="M8" s="137"/>
      <c r="N8" s="56"/>
      <c r="O8" s="135"/>
      <c r="P8" s="136"/>
      <c r="Q8" s="137"/>
      <c r="R8" s="57"/>
      <c r="S8" s="135"/>
      <c r="T8" s="137"/>
      <c r="U8" s="57"/>
      <c r="V8" s="138"/>
      <c r="W8" s="139"/>
      <c r="X8" s="135"/>
      <c r="Y8" s="140"/>
      <c r="Z8" s="137"/>
      <c r="AA8" s="57"/>
      <c r="AB8" s="141"/>
      <c r="AC8" s="142"/>
      <c r="AD8" s="57"/>
      <c r="AE8" s="143"/>
      <c r="AF8" s="57"/>
      <c r="AG8" s="142"/>
      <c r="AH8" s="144"/>
      <c r="AJ8" s="57"/>
      <c r="AK8" s="138"/>
      <c r="AL8" s="139"/>
      <c r="AM8" s="145"/>
      <c r="AN8" s="139"/>
      <c r="AO8" s="139"/>
      <c r="AP8" s="139"/>
      <c r="AQ8" s="146"/>
      <c r="AR8" s="147"/>
      <c r="AS8" s="138"/>
      <c r="AT8" s="145"/>
      <c r="AU8" s="148"/>
      <c r="AV8" s="149"/>
      <c r="AW8" s="129"/>
      <c r="AX8" s="150"/>
      <c r="AY8" s="134"/>
      <c r="AZ8" s="150"/>
      <c r="BA8" s="151"/>
      <c r="BB8" s="152"/>
      <c r="BC8" s="151"/>
    </row>
    <row r="9" customFormat="false" ht="15" hidden="false" customHeight="false" outlineLevel="0" collapsed="false">
      <c r="A9" s="153" t="s">
        <v>52</v>
      </c>
      <c r="B9" s="56"/>
      <c r="C9" s="133" t="s">
        <v>53</v>
      </c>
      <c r="D9" s="56"/>
      <c r="E9" s="154" t="n">
        <f aca="false">DDE("REUTER","IDN",".SPX")</f>
        <v>1242.98</v>
      </c>
      <c r="F9" s="155"/>
      <c r="G9" s="156" t="n">
        <v>40.53</v>
      </c>
      <c r="H9" s="136"/>
      <c r="I9" s="121" t="n">
        <f aca="false">E9/G9</f>
        <v>30.6681470515667</v>
      </c>
      <c r="J9" s="57"/>
      <c r="K9" s="156" t="n">
        <v>42.08</v>
      </c>
      <c r="L9" s="57"/>
      <c r="M9" s="121" t="n">
        <f aca="false">E9/K9</f>
        <v>29.5384980988593</v>
      </c>
      <c r="N9" s="155"/>
      <c r="O9" s="156" t="n">
        <v>40.53</v>
      </c>
      <c r="P9" s="136"/>
      <c r="Q9" s="121" t="n">
        <f aca="false">M9/O9</f>
        <v>0.728805775940274</v>
      </c>
      <c r="R9" s="57"/>
      <c r="S9" s="157" t="n">
        <v>40.18</v>
      </c>
      <c r="T9" s="121" t="n">
        <f aca="false">E9/S9</f>
        <v>30.9352911896466</v>
      </c>
      <c r="U9" s="120"/>
      <c r="V9" s="158" t="n">
        <f aca="false">(S9-K9)/K9</f>
        <v>-0.0451520912547528</v>
      </c>
      <c r="W9" s="159"/>
      <c r="X9" s="157" t="n">
        <v>55.63</v>
      </c>
      <c r="Y9" s="160"/>
      <c r="Z9" s="121" t="n">
        <f aca="false">E9/X9</f>
        <v>22.3436994427467</v>
      </c>
      <c r="AA9" s="120"/>
      <c r="AB9" s="161" t="n">
        <f aca="false">+(+X9-AS72)/AS72</f>
        <v>-0.0209433298134459</v>
      </c>
      <c r="AC9" s="162"/>
      <c r="AD9" s="120"/>
      <c r="AE9" s="157" t="n">
        <v>61.94</v>
      </c>
      <c r="AF9" s="160"/>
      <c r="AG9" s="121" t="n">
        <f aca="false">E9/AE9</f>
        <v>20.0674846625767</v>
      </c>
      <c r="AH9" s="120"/>
      <c r="AJ9" s="120"/>
      <c r="AK9" s="158" t="n">
        <f aca="false">(X9-S9)/S9</f>
        <v>0.384519661523146</v>
      </c>
      <c r="AL9" s="159"/>
      <c r="AM9" s="126" t="n">
        <f aca="false">((+AX9+E9-AY9)/AY9)</f>
        <v>0.050327841149134</v>
      </c>
      <c r="AN9" s="159"/>
      <c r="AO9" s="159" t="n">
        <f aca="false">((+AZ9+E9-BA9)/BA9)</f>
        <v>0.0718631768548603</v>
      </c>
      <c r="AP9" s="159"/>
      <c r="AQ9" s="163" t="n">
        <f aca="false">((+BB9+E9-BC9)/BC9)</f>
        <v>-0.0551292150149969</v>
      </c>
      <c r="AR9" s="147"/>
      <c r="AS9" s="164" t="n">
        <v>0.0127</v>
      </c>
      <c r="AT9" s="126"/>
      <c r="AU9" s="165" t="n">
        <f aca="false">AS9*E9</f>
        <v>15.785846</v>
      </c>
      <c r="AV9" s="166"/>
      <c r="AW9" s="129"/>
      <c r="AX9" s="167" t="n">
        <v>0.083</v>
      </c>
      <c r="AY9" s="154" t="n">
        <v>1183.5</v>
      </c>
      <c r="AZ9" s="167" t="n">
        <f aca="false">0.735</f>
        <v>0.735</v>
      </c>
      <c r="BA9" s="168" t="n">
        <v>1160.33</v>
      </c>
      <c r="BB9" s="167" t="n">
        <v>4.514</v>
      </c>
      <c r="BC9" s="168" t="n">
        <v>1320.28</v>
      </c>
    </row>
    <row r="10" customFormat="false" ht="15" hidden="false" customHeight="false" outlineLevel="0" collapsed="false">
      <c r="A10" s="153" t="s">
        <v>9</v>
      </c>
      <c r="B10" s="56"/>
      <c r="C10" s="133" t="s">
        <v>54</v>
      </c>
      <c r="D10" s="56"/>
      <c r="E10" s="154" t="n">
        <f aca="false">DDE("REUTER","IDN",".IXIC")</f>
        <v>2163.38</v>
      </c>
      <c r="F10" s="155"/>
      <c r="G10" s="156" t="n">
        <v>40.53</v>
      </c>
      <c r="H10" s="136"/>
      <c r="I10" s="121" t="n">
        <f aca="false">E10/G10</f>
        <v>53.3772514187022</v>
      </c>
      <c r="J10" s="57"/>
      <c r="K10" s="156" t="n">
        <v>42.08</v>
      </c>
      <c r="L10" s="57"/>
      <c r="M10" s="121" t="n">
        <f aca="false">E10/K10</f>
        <v>51.4111216730038</v>
      </c>
      <c r="N10" s="155"/>
      <c r="O10" s="156" t="n">
        <v>40.53</v>
      </c>
      <c r="P10" s="136"/>
      <c r="Q10" s="121" t="n">
        <f aca="false">M10/O10</f>
        <v>1.26847080367638</v>
      </c>
      <c r="R10" s="57"/>
      <c r="S10" s="157" t="n">
        <v>40.18</v>
      </c>
      <c r="T10" s="121" t="n">
        <f aca="false">E10/S10</f>
        <v>53.8422100547536</v>
      </c>
      <c r="U10" s="120"/>
      <c r="V10" s="158" t="n">
        <f aca="false">(S10-K10)/K10</f>
        <v>-0.0451520912547528</v>
      </c>
      <c r="W10" s="159"/>
      <c r="X10" s="169" t="s">
        <v>55</v>
      </c>
      <c r="Y10" s="160"/>
      <c r="Z10" s="170" t="s">
        <v>12</v>
      </c>
      <c r="AA10" s="120"/>
      <c r="AB10" s="171"/>
      <c r="AC10" s="170"/>
      <c r="AD10" s="120"/>
      <c r="AE10" s="169" t="s">
        <v>55</v>
      </c>
      <c r="AF10" s="160"/>
      <c r="AG10" s="170" t="s">
        <v>12</v>
      </c>
      <c r="AH10" s="172"/>
      <c r="AJ10" s="120"/>
      <c r="AK10" s="158" t="e">
        <f aca="false">(X10-S10)/S10</f>
        <v>#VALUE!</v>
      </c>
      <c r="AL10" s="159"/>
      <c r="AM10" s="126" t="n">
        <f aca="false">((+AX10+E10-AY10)/AY10)</f>
        <v>0.102966713061389</v>
      </c>
      <c r="AN10" s="159"/>
      <c r="AO10" s="159" t="n">
        <f aca="false">((+AZ10+E10-BA10)/BA10)</f>
        <v>0.17564202884375</v>
      </c>
      <c r="AP10" s="159"/>
      <c r="AQ10" s="163" t="n">
        <f aca="false">((+BB10+E10-BC10)/BC10)</f>
        <v>-0.123614866505837</v>
      </c>
      <c r="AR10" s="147"/>
      <c r="AS10" s="164" t="n">
        <v>0.0028</v>
      </c>
      <c r="AT10" s="126"/>
      <c r="AU10" s="165" t="n">
        <f aca="false">AS10*E10</f>
        <v>6.057464</v>
      </c>
      <c r="AV10" s="166"/>
      <c r="AW10" s="129"/>
      <c r="AX10" s="167" t="n">
        <v>0.012</v>
      </c>
      <c r="AY10" s="154" t="n">
        <v>1961.43</v>
      </c>
      <c r="AZ10" s="167" t="n">
        <f aca="false">0.107</f>
        <v>0.107</v>
      </c>
      <c r="BA10" s="168" t="n">
        <v>1840.26</v>
      </c>
      <c r="BB10" s="167" t="n">
        <v>1.747</v>
      </c>
      <c r="BC10" s="168" t="n">
        <v>2470.52</v>
      </c>
    </row>
    <row r="11" customFormat="false" ht="9.75" hidden="false" customHeight="true" outlineLevel="0" collapsed="false">
      <c r="A11" s="56"/>
      <c r="B11" s="56"/>
      <c r="C11" s="133"/>
      <c r="D11" s="56"/>
      <c r="E11" s="173"/>
      <c r="F11" s="56"/>
      <c r="G11" s="156"/>
      <c r="H11" s="136"/>
      <c r="I11" s="174"/>
      <c r="J11" s="56"/>
      <c r="K11" s="156"/>
      <c r="L11" s="57"/>
      <c r="M11" s="174"/>
      <c r="N11" s="56"/>
      <c r="O11" s="156"/>
      <c r="P11" s="136"/>
      <c r="Q11" s="174"/>
      <c r="R11" s="56"/>
      <c r="S11" s="157"/>
      <c r="T11" s="174"/>
      <c r="U11" s="42"/>
      <c r="V11" s="138"/>
      <c r="W11" s="139"/>
      <c r="X11" s="157"/>
      <c r="Y11" s="160"/>
      <c r="Z11" s="174"/>
      <c r="AA11" s="42"/>
      <c r="AB11" s="175"/>
      <c r="AC11" s="176"/>
      <c r="AD11" s="42"/>
      <c r="AE11" s="157"/>
      <c r="AF11" s="160"/>
      <c r="AG11" s="176"/>
      <c r="AH11" s="177"/>
      <c r="AJ11" s="42"/>
      <c r="AK11" s="138"/>
      <c r="AL11" s="139"/>
      <c r="AM11" s="145"/>
      <c r="AN11" s="139"/>
      <c r="AO11" s="139"/>
      <c r="AP11" s="139"/>
      <c r="AQ11" s="146"/>
      <c r="AR11" s="147"/>
      <c r="AS11" s="178"/>
      <c r="AT11" s="179"/>
      <c r="AU11" s="148"/>
      <c r="AV11" s="149"/>
      <c r="AW11" s="129"/>
      <c r="AX11" s="150"/>
      <c r="AY11" s="180"/>
      <c r="AZ11" s="152"/>
      <c r="BA11" s="168"/>
      <c r="BB11" s="152"/>
      <c r="BC11" s="168"/>
    </row>
    <row r="12" customFormat="false" ht="15" hidden="false" customHeight="false" outlineLevel="0" collapsed="false">
      <c r="A12" s="181" t="s">
        <v>56</v>
      </c>
      <c r="B12" s="56"/>
      <c r="C12" s="133"/>
      <c r="D12" s="56"/>
      <c r="E12" s="173"/>
      <c r="F12" s="56"/>
      <c r="G12" s="156"/>
      <c r="H12" s="136"/>
      <c r="I12" s="174"/>
      <c r="J12" s="56"/>
      <c r="K12" s="156"/>
      <c r="L12" s="57"/>
      <c r="M12" s="174"/>
      <c r="N12" s="56"/>
      <c r="O12" s="156"/>
      <c r="P12" s="136"/>
      <c r="Q12" s="174"/>
      <c r="R12" s="56"/>
      <c r="S12" s="157"/>
      <c r="T12" s="174"/>
      <c r="U12" s="42"/>
      <c r="V12" s="138"/>
      <c r="W12" s="139"/>
      <c r="X12" s="157"/>
      <c r="Y12" s="160"/>
      <c r="Z12" s="174"/>
      <c r="AA12" s="42"/>
      <c r="AB12" s="175"/>
      <c r="AC12" s="176"/>
      <c r="AD12" s="42"/>
      <c r="AE12" s="157"/>
      <c r="AF12" s="160"/>
      <c r="AG12" s="176"/>
      <c r="AH12" s="177"/>
      <c r="AJ12" s="42"/>
      <c r="AK12" s="138"/>
      <c r="AL12" s="139"/>
      <c r="AM12" s="145"/>
      <c r="AN12" s="139"/>
      <c r="AO12" s="139"/>
      <c r="AP12" s="139"/>
      <c r="AQ12" s="146"/>
      <c r="AR12" s="147"/>
      <c r="AS12" s="178"/>
      <c r="AT12" s="179"/>
      <c r="AU12" s="148"/>
      <c r="AV12" s="149"/>
      <c r="AW12" s="129"/>
      <c r="AX12" s="182"/>
      <c r="AY12" s="173"/>
      <c r="AZ12" s="152"/>
      <c r="BA12" s="168"/>
      <c r="BB12" s="152"/>
      <c r="BC12" s="168"/>
    </row>
    <row r="13" customFormat="false" ht="15" hidden="false" customHeight="false" outlineLevel="0" collapsed="false">
      <c r="A13" s="56" t="s">
        <v>57</v>
      </c>
      <c r="B13" s="183"/>
      <c r="C13" s="184" t="s">
        <v>58</v>
      </c>
      <c r="D13" s="56"/>
      <c r="E13" s="173" t="n">
        <f aca="false">DDE("REUTER","IDN","AES")</f>
        <v>49.65</v>
      </c>
      <c r="F13" s="56"/>
      <c r="G13" s="156" t="n">
        <v>4.72</v>
      </c>
      <c r="H13" s="185" t="s">
        <v>50</v>
      </c>
      <c r="I13" s="121" t="n">
        <f aca="false">E13/G13</f>
        <v>10.5190677966102</v>
      </c>
      <c r="J13" s="56"/>
      <c r="K13" s="156" t="n">
        <v>4.94</v>
      </c>
      <c r="L13" s="57"/>
      <c r="M13" s="121" t="n">
        <f aca="false">E13/K13</f>
        <v>10.0506072874494</v>
      </c>
      <c r="N13" s="56"/>
      <c r="O13" s="156" t="n">
        <v>4.72</v>
      </c>
      <c r="P13" s="185" t="s">
        <v>50</v>
      </c>
      <c r="Q13" s="121" t="n">
        <f aca="false">M13/O13</f>
        <v>2.1293659507308</v>
      </c>
      <c r="R13" s="56"/>
      <c r="S13" s="157" t="n">
        <v>3.43</v>
      </c>
      <c r="T13" s="121" t="n">
        <f aca="false">E13/S13</f>
        <v>14.4752186588921</v>
      </c>
      <c r="U13" s="120"/>
      <c r="V13" s="158" t="n">
        <f aca="false">(S13-K13)/K13</f>
        <v>-0.305668016194332</v>
      </c>
      <c r="W13" s="159"/>
      <c r="X13" s="157" t="n">
        <v>1.87</v>
      </c>
      <c r="Y13" s="160"/>
      <c r="Z13" s="121" t="n">
        <f aca="false">E13/X13</f>
        <v>26.5508021390374</v>
      </c>
      <c r="AA13" s="120"/>
      <c r="AB13" s="161" t="n">
        <f aca="false">+(+X13-AS76)/AS76</f>
        <v>0.280821917808219</v>
      </c>
      <c r="AC13" s="162" t="n">
        <v>0.174</v>
      </c>
      <c r="AD13" s="120"/>
      <c r="AE13" s="157" t="n">
        <v>2.46</v>
      </c>
      <c r="AF13" s="160"/>
      <c r="AG13" s="121" t="n">
        <f aca="false">E13/AE13</f>
        <v>20.1829268292683</v>
      </c>
      <c r="AH13" s="120"/>
      <c r="AJ13" s="120"/>
      <c r="AK13" s="158" t="n">
        <f aca="false">(X13-S13)/S13</f>
        <v>-0.454810495626822</v>
      </c>
      <c r="AL13" s="159"/>
      <c r="AM13" s="126" t="n">
        <f aca="false">((+AX13+E13-AY13)/AY13)</f>
        <v>0.00506072874493927</v>
      </c>
      <c r="AN13" s="159"/>
      <c r="AO13" s="159" t="n">
        <f aca="false">((+AZ13+E13-BA13)/BA13)</f>
        <v>-0.00620496397117699</v>
      </c>
      <c r="AP13" s="159"/>
      <c r="AQ13" s="163" t="n">
        <f aca="false">((+BB13+E13-BC13)/BC13)</f>
        <v>-0.103386004514673</v>
      </c>
      <c r="AR13" s="147"/>
      <c r="AS13" s="186" t="n">
        <f aca="false">AU13/E13</f>
        <v>0</v>
      </c>
      <c r="AT13" s="187"/>
      <c r="AU13" s="127" t="n">
        <f aca="false">DDE("REUTER","IDN","AES,DIVIDEND")</f>
        <v>0</v>
      </c>
      <c r="AV13" s="188" t="s">
        <v>59</v>
      </c>
      <c r="AW13" s="129" t="n">
        <v>0</v>
      </c>
      <c r="AX13" s="152"/>
      <c r="AY13" s="173" t="n">
        <v>49.4</v>
      </c>
      <c r="AZ13" s="152"/>
      <c r="BA13" s="168" t="n">
        <v>49.96</v>
      </c>
      <c r="BB13" s="152"/>
      <c r="BC13" s="168" t="n">
        <v>55.375</v>
      </c>
    </row>
    <row r="14" customFormat="false" ht="15" hidden="false" customHeight="false" outlineLevel="0" collapsed="false">
      <c r="A14" s="153" t="s">
        <v>60</v>
      </c>
      <c r="B14" s="183"/>
      <c r="C14" s="184" t="s">
        <v>61</v>
      </c>
      <c r="D14" s="56"/>
      <c r="E14" s="189" t="n">
        <f aca="false">DDE("REUTER","IDN","D")</f>
        <v>66.1</v>
      </c>
      <c r="F14" s="56"/>
      <c r="G14" s="156" t="n">
        <v>3.24</v>
      </c>
      <c r="H14" s="136"/>
      <c r="I14" s="121" t="n">
        <f aca="false">E14/G14</f>
        <v>20.4012345679012</v>
      </c>
      <c r="J14" s="56"/>
      <c r="K14" s="156" t="n">
        <v>3.34</v>
      </c>
      <c r="L14" s="57"/>
      <c r="M14" s="121" t="n">
        <f aca="false">E14/K14</f>
        <v>19.7904191616766</v>
      </c>
      <c r="N14" s="56"/>
      <c r="O14" s="156" t="n">
        <v>3.24</v>
      </c>
      <c r="P14" s="136"/>
      <c r="Q14" s="121" t="n">
        <f aca="false">M14/O14</f>
        <v>6.10815406224588</v>
      </c>
      <c r="R14" s="56"/>
      <c r="S14" s="157" t="n">
        <v>2.87</v>
      </c>
      <c r="T14" s="121" t="n">
        <f aca="false">E14/S14</f>
        <v>23.0313588850174</v>
      </c>
      <c r="U14" s="120"/>
      <c r="V14" s="158" t="n">
        <f aca="false">(S14-K14)/K14</f>
        <v>-0.140718562874251</v>
      </c>
      <c r="W14" s="159"/>
      <c r="X14" s="157" t="n">
        <v>4.13</v>
      </c>
      <c r="Y14" s="160"/>
      <c r="Z14" s="121" t="n">
        <f aca="false">E14/X14</f>
        <v>16.0048426150121</v>
      </c>
      <c r="AA14" s="120"/>
      <c r="AB14" s="161" t="n">
        <f aca="false">+(+X14-AS77)/AS77</f>
        <v>0.239123912391239</v>
      </c>
      <c r="AC14" s="162" t="n">
        <v>0.065</v>
      </c>
      <c r="AD14" s="120"/>
      <c r="AE14" s="157" t="n">
        <v>4.55</v>
      </c>
      <c r="AF14" s="160"/>
      <c r="AG14" s="121" t="n">
        <f aca="false">E14/AE14</f>
        <v>14.5274725274725</v>
      </c>
      <c r="AH14" s="120"/>
      <c r="AJ14" s="120"/>
      <c r="AK14" s="158" t="n">
        <f aca="false">(X14-S14)/S14</f>
        <v>0.439024390243902</v>
      </c>
      <c r="AL14" s="159"/>
      <c r="AM14" s="126" t="n">
        <f aca="false">((+AX14+E14-AY14)/AY14)</f>
        <v>-0.0207407407407408</v>
      </c>
      <c r="AN14" s="159"/>
      <c r="AO14" s="159" t="n">
        <f aca="false">((+AZ14+E14-BA14)/BA14)</f>
        <v>0.0252830774003412</v>
      </c>
      <c r="AP14" s="159"/>
      <c r="AQ14" s="163" t="n">
        <f aca="false">((+BB14+E14-BC14)/BC14)</f>
        <v>-0.00380597014925388</v>
      </c>
      <c r="AR14" s="147"/>
      <c r="AS14" s="186" t="n">
        <f aca="false">AU14/E14</f>
        <v>0.0390317700453858</v>
      </c>
      <c r="AT14" s="187"/>
      <c r="AU14" s="127" t="n">
        <f aca="false">DDE("REUTER","IDN","D,DIVIDEND")</f>
        <v>2.58</v>
      </c>
      <c r="AV14" s="188" t="n">
        <v>36950</v>
      </c>
      <c r="AW14" s="129" t="n">
        <v>0.645</v>
      </c>
      <c r="AX14" s="152"/>
      <c r="AY14" s="189" t="n">
        <v>67.5</v>
      </c>
      <c r="AZ14" s="152"/>
      <c r="BA14" s="168" t="n">
        <v>64.47</v>
      </c>
      <c r="BB14" s="152" t="n">
        <v>0.645</v>
      </c>
      <c r="BC14" s="168" t="n">
        <v>67</v>
      </c>
    </row>
    <row r="15" customFormat="false" ht="15" hidden="false" customHeight="false" outlineLevel="0" collapsed="false">
      <c r="A15" s="153" t="s">
        <v>62</v>
      </c>
      <c r="B15" s="183"/>
      <c r="C15" s="184" t="s">
        <v>63</v>
      </c>
      <c r="D15" s="56"/>
      <c r="E15" s="173" t="n">
        <f aca="false">DDE("REUTER","IDN","DUK")</f>
        <v>44.84</v>
      </c>
      <c r="F15" s="56"/>
      <c r="G15" s="156"/>
      <c r="H15" s="185"/>
      <c r="I15" s="121"/>
      <c r="J15" s="56"/>
      <c r="K15" s="156" t="n">
        <v>2.95</v>
      </c>
      <c r="L15" s="57"/>
      <c r="M15" s="121" t="n">
        <f aca="false">E15/K15</f>
        <v>15.2</v>
      </c>
      <c r="N15" s="56"/>
      <c r="O15" s="156"/>
      <c r="P15" s="185"/>
      <c r="Q15" s="121"/>
      <c r="R15" s="56"/>
      <c r="S15" s="157" t="n">
        <v>3.38</v>
      </c>
      <c r="T15" s="121" t="n">
        <f aca="false">E15/S15</f>
        <v>13.2662721893491</v>
      </c>
      <c r="U15" s="120"/>
      <c r="V15" s="158" t="n">
        <f aca="false">(S15-K15)/K15</f>
        <v>0.145762711864407</v>
      </c>
      <c r="W15" s="159"/>
      <c r="X15" s="157" t="n">
        <v>2.45</v>
      </c>
      <c r="Y15" s="160"/>
      <c r="Z15" s="121" t="n">
        <f aca="false">E15/X15</f>
        <v>18.3020408163265</v>
      </c>
      <c r="AA15" s="120"/>
      <c r="AB15" s="161" t="n">
        <f aca="false">+(+X15-AS78)/AS78</f>
        <v>0.166666666666667</v>
      </c>
      <c r="AC15" s="162" t="n">
        <v>0.1814</v>
      </c>
      <c r="AD15" s="120"/>
      <c r="AE15" s="157" t="n">
        <v>2.74</v>
      </c>
      <c r="AF15" s="160"/>
      <c r="AG15" s="121" t="n">
        <f aca="false">E15/AE15</f>
        <v>16.3649635036496</v>
      </c>
      <c r="AH15" s="120"/>
      <c r="AJ15" s="120"/>
      <c r="AK15" s="158" t="n">
        <f aca="false">(X15-S15)/S15</f>
        <v>-0.275147928994083</v>
      </c>
      <c r="AL15" s="159"/>
      <c r="AM15" s="126" t="n">
        <f aca="false">((+AX15+E15-AY15)/AY15)</f>
        <v>0.0676190476190477</v>
      </c>
      <c r="AN15" s="159"/>
      <c r="AO15" s="159" t="n">
        <f aca="false">((+AZ15+E15-BA15)/BA15)</f>
        <v>0.0491343004211512</v>
      </c>
      <c r="AP15" s="159"/>
      <c r="AQ15" s="163" t="n">
        <f aca="false">((+BB15+E15-BC15)/BC15)</f>
        <v>0.0585405912717035</v>
      </c>
      <c r="AR15" s="147"/>
      <c r="AS15" s="186" t="n">
        <f aca="false">AU15/E15</f>
        <v>0.0245316681534344</v>
      </c>
      <c r="AT15" s="187"/>
      <c r="AU15" s="127" t="n">
        <f aca="false">DDE("REUTER","IDN","DUK,DIVIDEND")</f>
        <v>1.1</v>
      </c>
      <c r="AV15" s="188" t="n">
        <v>36936</v>
      </c>
      <c r="AW15" s="129" t="n">
        <v>0.275</v>
      </c>
      <c r="AX15" s="152"/>
      <c r="AY15" s="173" t="n">
        <v>42</v>
      </c>
      <c r="AZ15" s="152"/>
      <c r="BA15" s="168" t="n">
        <v>42.74</v>
      </c>
      <c r="BB15" s="152" t="n">
        <v>0.275</v>
      </c>
      <c r="BC15" s="168" t="n">
        <v>42.62</v>
      </c>
    </row>
    <row r="16" customFormat="false" ht="15.75" hidden="false" customHeight="false" outlineLevel="0" collapsed="false">
      <c r="A16" s="153" t="s">
        <v>64</v>
      </c>
      <c r="B16" s="183"/>
      <c r="C16" s="184" t="s">
        <v>65</v>
      </c>
      <c r="D16" s="56"/>
      <c r="E16" s="173" t="n">
        <f aca="false">DDE("REUTER","IDN","DYN")</f>
        <v>53.4</v>
      </c>
      <c r="F16" s="56"/>
      <c r="G16" s="156"/>
      <c r="H16" s="185"/>
      <c r="I16" s="121"/>
      <c r="J16" s="56"/>
      <c r="K16" s="156" t="n">
        <v>0.7</v>
      </c>
      <c r="L16" s="57"/>
      <c r="M16" s="121" t="n">
        <f aca="false">E16/K16</f>
        <v>76.2857142857143</v>
      </c>
      <c r="N16" s="56"/>
      <c r="O16" s="156"/>
      <c r="P16" s="185"/>
      <c r="Q16" s="121"/>
      <c r="R16" s="56"/>
      <c r="S16" s="157" t="n">
        <v>0.58</v>
      </c>
      <c r="T16" s="121" t="n">
        <f aca="false">E16/S16</f>
        <v>92.0689655172414</v>
      </c>
      <c r="U16" s="120"/>
      <c r="V16" s="158" t="n">
        <f aca="false">(S16-K16)/K16</f>
        <v>-0.171428571428571</v>
      </c>
      <c r="W16" s="159"/>
      <c r="X16" s="157" t="n">
        <v>1.99</v>
      </c>
      <c r="Y16" s="160"/>
      <c r="Z16" s="121" t="n">
        <f aca="false">E16/X16</f>
        <v>26.8341708542714</v>
      </c>
      <c r="AA16" s="120"/>
      <c r="AB16" s="161" t="n">
        <f aca="false">+(+X16-AS79)/AS79</f>
        <v>0.391608391608392</v>
      </c>
      <c r="AC16" s="162" t="n">
        <v>0.204</v>
      </c>
      <c r="AD16" s="120"/>
      <c r="AE16" s="157" t="n">
        <v>2.38</v>
      </c>
      <c r="AF16" s="190"/>
      <c r="AG16" s="121" t="n">
        <f aca="false">E16/AE16</f>
        <v>22.436974789916</v>
      </c>
      <c r="AH16" s="120"/>
      <c r="AJ16" s="120"/>
      <c r="AK16" s="158" t="n">
        <f aca="false">(X16-S16)/S16</f>
        <v>2.43103448275862</v>
      </c>
      <c r="AL16" s="159"/>
      <c r="AM16" s="126" t="n">
        <f aca="false">((+AX16+E16-AY16)/AY16)</f>
        <v>0.0370945814721304</v>
      </c>
      <c r="AN16" s="159"/>
      <c r="AO16" s="159" t="n">
        <f aca="false">((+AZ16+E16-BA16)/BA16)</f>
        <v>0.0468535581258577</v>
      </c>
      <c r="AP16" s="159"/>
      <c r="AQ16" s="163" t="n">
        <f aca="false">((+BB16+E16-BC16)/BC16)</f>
        <v>-0.0461538461538461</v>
      </c>
      <c r="AR16" s="147"/>
      <c r="AS16" s="186" t="n">
        <f aca="false">AU16/E16</f>
        <v>0.00561797752808989</v>
      </c>
      <c r="AT16" s="187"/>
      <c r="AU16" s="127" t="n">
        <f aca="false">DDE("REUTER","IDN","DYN,DIVIDEND")</f>
        <v>0.3</v>
      </c>
      <c r="AV16" s="188" t="n">
        <v>36949</v>
      </c>
      <c r="AW16" s="129" t="n">
        <v>0.075</v>
      </c>
      <c r="AX16" s="152"/>
      <c r="AY16" s="173" t="n">
        <v>51.49</v>
      </c>
      <c r="AZ16" s="152"/>
      <c r="BA16" s="168" t="n">
        <v>51.01</v>
      </c>
      <c r="BB16" s="152" t="n">
        <v>0.075</v>
      </c>
      <c r="BC16" s="168" t="n">
        <v>56.0625</v>
      </c>
    </row>
    <row r="17" customFormat="false" ht="15" hidden="false" customHeight="false" outlineLevel="0" collapsed="false">
      <c r="A17" s="153" t="s">
        <v>66</v>
      </c>
      <c r="B17" s="191"/>
      <c r="C17" s="184" t="s">
        <v>67</v>
      </c>
      <c r="D17" s="56"/>
      <c r="E17" s="173" t="n">
        <f aca="false">DDE("REUTER","IDN","EPG")</f>
        <v>66.7</v>
      </c>
      <c r="F17" s="56"/>
      <c r="G17" s="156" t="n">
        <v>2.85</v>
      </c>
      <c r="H17" s="185" t="s">
        <v>50</v>
      </c>
      <c r="I17" s="121" t="n">
        <f aca="false">E17/G17</f>
        <v>23.4035087719298</v>
      </c>
      <c r="J17" s="56"/>
      <c r="K17" s="156" t="n">
        <v>3.18</v>
      </c>
      <c r="L17" s="57"/>
      <c r="M17" s="121" t="n">
        <f aca="false">E17/K17</f>
        <v>20.9748427672956</v>
      </c>
      <c r="N17" s="56"/>
      <c r="O17" s="156" t="n">
        <v>2.85</v>
      </c>
      <c r="P17" s="185" t="s">
        <v>50</v>
      </c>
      <c r="Q17" s="121" t="n">
        <f aca="false">M17/O17</f>
        <v>7.35959395343705</v>
      </c>
      <c r="R17" s="56"/>
      <c r="S17" s="157" t="n">
        <v>1.83</v>
      </c>
      <c r="T17" s="121" t="n">
        <f aca="false">E17/S17</f>
        <v>36.448087431694</v>
      </c>
      <c r="U17" s="120"/>
      <c r="V17" s="158" t="n">
        <f aca="false">(S17-K17)/K17</f>
        <v>-0.424528301886792</v>
      </c>
      <c r="W17" s="159"/>
      <c r="X17" s="157" t="n">
        <v>3.3</v>
      </c>
      <c r="Y17" s="160"/>
      <c r="Z17" s="121" t="n">
        <f aca="false">E17/X17</f>
        <v>20.2121212121212</v>
      </c>
      <c r="AA17" s="120"/>
      <c r="AB17" s="161" t="n">
        <f aca="false">+(+X17-AS80)/AS80</f>
        <v>0.226765799256506</v>
      </c>
      <c r="AC17" s="162" t="n">
        <v>0.1863</v>
      </c>
      <c r="AD17" s="120"/>
      <c r="AE17" s="157" t="n">
        <v>3.85</v>
      </c>
      <c r="AF17" s="160"/>
      <c r="AG17" s="121" t="n">
        <f aca="false">E17/AE17</f>
        <v>17.3246753246753</v>
      </c>
      <c r="AH17" s="120"/>
      <c r="AJ17" s="120"/>
      <c r="AK17" s="158" t="n">
        <f aca="false">(X17-S17)/S17</f>
        <v>0.80327868852459</v>
      </c>
      <c r="AL17" s="159"/>
      <c r="AM17" s="126" t="n">
        <f aca="false">((+AX17+E17-AY17)/AY17)</f>
        <v>-0.00551662442224527</v>
      </c>
      <c r="AN17" s="159"/>
      <c r="AO17" s="159" t="n">
        <f aca="false">((+AZ17+E17-BA17)/BA17)</f>
        <v>0.0214395099540583</v>
      </c>
      <c r="AP17" s="159"/>
      <c r="AQ17" s="163" t="n">
        <f aca="false">((+BB17+E17-BC17)/BC17)</f>
        <v>-0.0657940663176264</v>
      </c>
      <c r="AR17" s="147"/>
      <c r="AS17" s="186" t="n">
        <f aca="false">AU17/E17</f>
        <v>0.012743628185907</v>
      </c>
      <c r="AT17" s="187"/>
      <c r="AU17" s="127" t="n">
        <f aca="false">DDE("REUTER","IDN","EPG,DIVIDEND")</f>
        <v>0.85</v>
      </c>
      <c r="AV17" s="188" t="n">
        <v>36950</v>
      </c>
      <c r="AW17" s="129" t="n">
        <v>0.2125</v>
      </c>
      <c r="AX17" s="152"/>
      <c r="AY17" s="173" t="n">
        <v>67.07</v>
      </c>
      <c r="AZ17" s="152"/>
      <c r="BA17" s="168" t="n">
        <v>65.3</v>
      </c>
      <c r="BB17" s="152" t="n">
        <v>0.2125</v>
      </c>
      <c r="BC17" s="168" t="n">
        <v>71.625</v>
      </c>
    </row>
    <row r="18" customFormat="false" ht="15" hidden="false" customHeight="false" outlineLevel="0" collapsed="false">
      <c r="A18" s="153" t="s">
        <v>68</v>
      </c>
      <c r="B18" s="191"/>
      <c r="C18" s="184" t="s">
        <v>69</v>
      </c>
      <c r="D18" s="56"/>
      <c r="E18" s="173" t="n">
        <f aca="false">DDE("REUTER","IDN","KMI")</f>
        <v>55.21</v>
      </c>
      <c r="F18" s="56"/>
      <c r="G18" s="156"/>
      <c r="H18" s="185"/>
      <c r="I18" s="121"/>
      <c r="J18" s="56"/>
      <c r="K18" s="156" t="n">
        <v>2.43</v>
      </c>
      <c r="L18" s="57"/>
      <c r="M18" s="121" t="n">
        <f aca="false">E18/K18</f>
        <v>22.7201646090535</v>
      </c>
      <c r="N18" s="56"/>
      <c r="O18" s="156"/>
      <c r="P18" s="185"/>
      <c r="Q18" s="121"/>
      <c r="R18" s="56"/>
      <c r="S18" s="157" t="n">
        <v>1.17</v>
      </c>
      <c r="T18" s="121" t="n">
        <f aca="false">E18/S18</f>
        <v>47.1880341880342</v>
      </c>
      <c r="U18" s="120"/>
      <c r="V18" s="158"/>
      <c r="W18" s="159"/>
      <c r="X18" s="157" t="n">
        <v>1.8</v>
      </c>
      <c r="Y18" s="160"/>
      <c r="Z18" s="121" t="n">
        <f aca="false">E18/X18</f>
        <v>30.6722222222222</v>
      </c>
      <c r="AA18" s="120"/>
      <c r="AB18" s="161" t="n">
        <f aca="false">+(+X18-AS81)/AS81</f>
        <v>0.40625</v>
      </c>
      <c r="AC18" s="162" t="n">
        <v>0.1061</v>
      </c>
      <c r="AD18" s="120"/>
      <c r="AE18" s="157" t="n">
        <v>2.23</v>
      </c>
      <c r="AF18" s="160"/>
      <c r="AG18" s="121" t="n">
        <f aca="false">E18/AE18</f>
        <v>24.7578475336323</v>
      </c>
      <c r="AH18" s="120"/>
      <c r="AJ18" s="120"/>
      <c r="AK18" s="158" t="n">
        <f aca="false">(X18-S18)/S18</f>
        <v>0.538461538461539</v>
      </c>
      <c r="AL18" s="159"/>
      <c r="AM18" s="126" t="n">
        <f aca="false">((+AX18+E18-AY18)/AY18)</f>
        <v>-0.04049356969065</v>
      </c>
      <c r="AN18" s="159"/>
      <c r="AO18" s="159" t="n">
        <f aca="false">((+AZ18+E18-BA18)/BA18)</f>
        <v>0.037781954887218</v>
      </c>
      <c r="AP18" s="159"/>
      <c r="AQ18" s="163" t="n">
        <f aca="false">((+BB18+E18-BC18)/BC18)</f>
        <v>0.058874251497006</v>
      </c>
      <c r="AR18" s="147"/>
      <c r="AS18" s="186" t="n">
        <f aca="false">AU18/E18</f>
        <v>0.00362253214997283</v>
      </c>
      <c r="AT18" s="187"/>
      <c r="AU18" s="127" t="n">
        <f aca="false">DDE("REUTER","IDN","KMI,DIVIDEND")</f>
        <v>0.2</v>
      </c>
      <c r="AV18" s="188" t="n">
        <v>36920</v>
      </c>
      <c r="AW18" s="129" t="n">
        <v>0.05</v>
      </c>
      <c r="AX18" s="152"/>
      <c r="AY18" s="173" t="n">
        <v>57.54</v>
      </c>
      <c r="AZ18" s="152"/>
      <c r="BA18" s="168" t="n">
        <v>53.2</v>
      </c>
      <c r="BB18" s="152" t="n">
        <v>0.05</v>
      </c>
      <c r="BC18" s="168" t="n">
        <v>52.1875</v>
      </c>
    </row>
    <row r="19" customFormat="false" ht="15" hidden="false" customHeight="false" outlineLevel="0" collapsed="false">
      <c r="A19" s="153" t="s">
        <v>70</v>
      </c>
      <c r="B19" s="192"/>
      <c r="C19" s="133" t="s">
        <v>71</v>
      </c>
      <c r="D19" s="193"/>
      <c r="E19" s="173" t="n">
        <f aca="false">DDE("REUTER","IDN","NRG")</f>
        <v>33.49</v>
      </c>
      <c r="F19" s="193"/>
      <c r="G19" s="56"/>
      <c r="H19" s="56"/>
      <c r="I19" s="56"/>
      <c r="J19" s="56"/>
      <c r="K19" s="56"/>
      <c r="L19" s="56"/>
      <c r="M19" s="56"/>
      <c r="N19" s="193"/>
      <c r="O19" s="56"/>
      <c r="P19" s="56"/>
      <c r="Q19" s="56"/>
      <c r="R19" s="56"/>
      <c r="S19" s="56"/>
      <c r="T19" s="56"/>
      <c r="U19" s="57"/>
      <c r="V19" s="194"/>
      <c r="W19" s="139"/>
      <c r="X19" s="157" t="n">
        <v>1.31</v>
      </c>
      <c r="Y19" s="160"/>
      <c r="Z19" s="121" t="n">
        <f aca="false">E19/X19</f>
        <v>25.5648854961832</v>
      </c>
      <c r="AA19" s="120"/>
      <c r="AB19" s="161" t="n">
        <f aca="false">+(+X19-AS82)/AS82</f>
        <v>0.190909090909091</v>
      </c>
      <c r="AC19" s="162" t="n">
        <v>0.1553</v>
      </c>
      <c r="AD19" s="120"/>
      <c r="AE19" s="157" t="n">
        <v>1.64</v>
      </c>
      <c r="AF19" s="160"/>
      <c r="AG19" s="121" t="n">
        <f aca="false">E19/AE19</f>
        <v>20.4207317073171</v>
      </c>
      <c r="AH19" s="120"/>
      <c r="AJ19" s="120"/>
      <c r="AK19" s="158" t="e">
        <f aca="false">(X19-S19)/S19</f>
        <v>#DIV/0!</v>
      </c>
      <c r="AL19" s="159"/>
      <c r="AM19" s="126" t="n">
        <f aca="false">((+AX19+E19-AY19)/AY19)</f>
        <v>0.0384496124031008</v>
      </c>
      <c r="AN19" s="159"/>
      <c r="AO19" s="159" t="n">
        <f aca="false">((+AZ19+E19-BA19)/BA19)</f>
        <v>-0.0799450549450549</v>
      </c>
      <c r="AP19" s="159"/>
      <c r="AQ19" s="163" t="n">
        <f aca="false">((+BB19+E19-BC19)/BC19)</f>
        <v>0.204134831460674</v>
      </c>
      <c r="AR19" s="147"/>
      <c r="AS19" s="186" t="n">
        <f aca="false">AU19/E19</f>
        <v>0</v>
      </c>
      <c r="AT19" s="187"/>
      <c r="AU19" s="195" t="n">
        <v>0</v>
      </c>
      <c r="AV19" s="188" t="s">
        <v>59</v>
      </c>
      <c r="AW19" s="129" t="n">
        <v>0</v>
      </c>
      <c r="AX19" s="152"/>
      <c r="AY19" s="173" t="n">
        <v>32.25</v>
      </c>
      <c r="AZ19" s="152"/>
      <c r="BA19" s="173" t="n">
        <v>36.4</v>
      </c>
      <c r="BB19" s="152"/>
      <c r="BC19" s="173" t="n">
        <v>27.8125</v>
      </c>
    </row>
    <row r="20" customFormat="false" ht="15" hidden="false" customHeight="false" outlineLevel="0" collapsed="false">
      <c r="A20" s="56" t="s">
        <v>72</v>
      </c>
      <c r="B20" s="56"/>
      <c r="C20" s="184" t="s">
        <v>73</v>
      </c>
      <c r="D20" s="56"/>
      <c r="E20" s="173" t="n">
        <f aca="false">DDE("REUTER","IDN","PCG")</f>
        <v>8.9</v>
      </c>
      <c r="F20" s="56"/>
      <c r="G20" s="156" t="n">
        <v>2.88</v>
      </c>
      <c r="H20" s="185" t="s">
        <v>50</v>
      </c>
      <c r="I20" s="121" t="n">
        <f aca="false">E20/G20</f>
        <v>3.09027777777778</v>
      </c>
      <c r="J20" s="56"/>
      <c r="K20" s="156" t="n">
        <v>3.48</v>
      </c>
      <c r="L20" s="57"/>
      <c r="M20" s="121" t="n">
        <f aca="false">E20/K20</f>
        <v>2.55747126436782</v>
      </c>
      <c r="N20" s="56"/>
      <c r="O20" s="156" t="n">
        <v>2.88</v>
      </c>
      <c r="P20" s="185" t="s">
        <v>50</v>
      </c>
      <c r="Q20" s="121" t="n">
        <f aca="false">M20/O20</f>
        <v>0.88801085568327</v>
      </c>
      <c r="R20" s="56"/>
      <c r="S20" s="157" t="n">
        <v>1.79</v>
      </c>
      <c r="T20" s="121" t="n">
        <f aca="false">E20/S20</f>
        <v>4.97206703910615</v>
      </c>
      <c r="U20" s="120"/>
      <c r="V20" s="158" t="n">
        <f aca="false">(S20-K20)/K20</f>
        <v>-0.485632183908046</v>
      </c>
      <c r="W20" s="159"/>
      <c r="X20" s="157" t="n">
        <v>2.14</v>
      </c>
      <c r="Y20" s="160"/>
      <c r="Z20" s="121" t="n">
        <f aca="false">E20/X20</f>
        <v>4.1588785046729</v>
      </c>
      <c r="AA20" s="120"/>
      <c r="AB20" s="161" t="n">
        <f aca="false">+(+X20-AS83)/AS83</f>
        <v>-0.154150197628458</v>
      </c>
      <c r="AC20" s="162" t="n">
        <v>0.0279</v>
      </c>
      <c r="AD20" s="120"/>
      <c r="AE20" s="157" t="n">
        <v>2.13</v>
      </c>
      <c r="AF20" s="160"/>
      <c r="AG20" s="121" t="n">
        <f aca="false">E20/AE20</f>
        <v>4.17840375586855</v>
      </c>
      <c r="AH20" s="120"/>
      <c r="AJ20" s="120"/>
      <c r="AK20" s="158" t="n">
        <f aca="false">(X20-S20)/S20</f>
        <v>0.195530726256983</v>
      </c>
      <c r="AL20" s="159"/>
      <c r="AM20" s="126" t="n">
        <f aca="false">((+AX20+E20-AY20)/AY20)</f>
        <v>0.0289017341040462</v>
      </c>
      <c r="AN20" s="159"/>
      <c r="AO20" s="159" t="n">
        <f aca="false">((+AZ20+E20-BA20)/BA20)</f>
        <v>-0.285140562248996</v>
      </c>
      <c r="AP20" s="159"/>
      <c r="AQ20" s="163" t="n">
        <f aca="false">((+BB20+E20-BC20)/BC20)</f>
        <v>-0.555</v>
      </c>
      <c r="AR20" s="147"/>
      <c r="AS20" s="186" t="n">
        <f aca="false">AU20/E20</f>
        <v>0.134831460674157</v>
      </c>
      <c r="AT20" s="187"/>
      <c r="AU20" s="127" t="n">
        <f aca="false">DDE("REUTER","IDN","PCG,DIVIDEND")</f>
        <v>1.2</v>
      </c>
      <c r="AV20" s="188" t="s">
        <v>74</v>
      </c>
      <c r="AW20" s="129" t="n">
        <v>0</v>
      </c>
      <c r="AX20" s="152"/>
      <c r="AY20" s="173" t="n">
        <v>8.65</v>
      </c>
      <c r="AZ20" s="152"/>
      <c r="BA20" s="168" t="n">
        <v>12.45</v>
      </c>
      <c r="BB20" s="152"/>
      <c r="BC20" s="168" t="n">
        <v>20</v>
      </c>
    </row>
    <row r="21" customFormat="false" ht="15" hidden="false" customHeight="false" outlineLevel="0" collapsed="false">
      <c r="A21" s="196" t="s">
        <v>75</v>
      </c>
      <c r="B21" s="192"/>
      <c r="C21" s="91" t="s">
        <v>76</v>
      </c>
      <c r="D21" s="49"/>
      <c r="E21" s="173" t="n">
        <f aca="false">DDE("REUTER","IDN","MIR")</f>
        <v>33.05</v>
      </c>
      <c r="F21" s="49"/>
      <c r="G21" s="91"/>
      <c r="H21" s="73"/>
      <c r="I21" s="91"/>
      <c r="J21" s="49"/>
      <c r="K21" s="91"/>
      <c r="L21" s="73"/>
      <c r="M21" s="91"/>
      <c r="N21" s="49"/>
      <c r="O21" s="91"/>
      <c r="P21" s="73"/>
      <c r="Q21" s="91"/>
      <c r="R21" s="49"/>
      <c r="S21" s="91"/>
      <c r="T21" s="91"/>
      <c r="U21" s="88"/>
      <c r="V21" s="91"/>
      <c r="W21" s="88"/>
      <c r="X21" s="157" t="n">
        <v>1.58</v>
      </c>
      <c r="Y21" s="160"/>
      <c r="Z21" s="121" t="n">
        <f aca="false">E21/X21</f>
        <v>20.9177215189873</v>
      </c>
      <c r="AA21" s="120"/>
      <c r="AB21" s="161" t="n">
        <f aca="false">+(+X21-AS84)/AS84</f>
        <v>0.612244897959184</v>
      </c>
      <c r="AC21" s="162" t="n">
        <v>0.0888</v>
      </c>
      <c r="AD21" s="120"/>
      <c r="AE21" s="157" t="n">
        <v>1.84</v>
      </c>
      <c r="AF21" s="160"/>
      <c r="AG21" s="121" t="n">
        <f aca="false">E21/AE21</f>
        <v>17.9619565217391</v>
      </c>
      <c r="AH21" s="120"/>
      <c r="AJ21" s="120"/>
      <c r="AK21" s="158" t="e">
        <f aca="false">(X21-S21)/S21</f>
        <v>#DIV/0!</v>
      </c>
      <c r="AL21" s="159"/>
      <c r="AM21" s="126" t="n">
        <f aca="false">((+AX21+E21-AY21)/AY21)</f>
        <v>0.0175492610837439</v>
      </c>
      <c r="AN21" s="159"/>
      <c r="AO21" s="159" t="n">
        <f aca="false">((+AZ21+E21-BA21)/BA21)</f>
        <v>-0.0690140845070423</v>
      </c>
      <c r="AP21" s="159"/>
      <c r="AQ21" s="163" t="n">
        <f aca="false">((+BB21+E21-BC21)/BC21)</f>
        <v>0.167328918322296</v>
      </c>
      <c r="AR21" s="147"/>
      <c r="AS21" s="186" t="n">
        <f aca="false">AU21/E21</f>
        <v>0</v>
      </c>
      <c r="AT21" s="187"/>
      <c r="AU21" s="195" t="n">
        <v>0</v>
      </c>
      <c r="AV21" s="188" t="s">
        <v>59</v>
      </c>
      <c r="AW21" s="129" t="n">
        <v>0</v>
      </c>
      <c r="AX21" s="152"/>
      <c r="AY21" s="173" t="n">
        <v>32.48</v>
      </c>
      <c r="AZ21" s="152"/>
      <c r="BA21" s="173" t="n">
        <v>35.5</v>
      </c>
      <c r="BB21" s="152"/>
      <c r="BC21" s="173" t="n">
        <v>28.3125</v>
      </c>
    </row>
    <row r="22" customFormat="false" ht="15" hidden="false" customHeight="false" outlineLevel="0" collapsed="false">
      <c r="A22" s="153" t="s">
        <v>77</v>
      </c>
      <c r="B22" s="56"/>
      <c r="C22" s="184" t="s">
        <v>78</v>
      </c>
      <c r="D22" s="56"/>
      <c r="E22" s="173" t="n">
        <f aca="false">DDE("REUTER","IDN","TRP")</f>
        <v>11.74</v>
      </c>
      <c r="F22" s="56"/>
      <c r="G22" s="156"/>
      <c r="H22" s="185"/>
      <c r="I22" s="121"/>
      <c r="J22" s="56"/>
      <c r="K22" s="156"/>
      <c r="L22" s="57"/>
      <c r="M22" s="121"/>
      <c r="N22" s="56"/>
      <c r="O22" s="156"/>
      <c r="P22" s="185"/>
      <c r="Q22" s="121"/>
      <c r="R22" s="56"/>
      <c r="S22" s="157" t="n">
        <v>1.15</v>
      </c>
      <c r="T22" s="121" t="n">
        <f aca="false">E22/S22</f>
        <v>10.2086956521739</v>
      </c>
      <c r="U22" s="120"/>
      <c r="V22" s="158"/>
      <c r="W22" s="159"/>
      <c r="X22" s="157" t="n">
        <v>0.86</v>
      </c>
      <c r="Y22" s="160"/>
      <c r="Z22" s="121" t="n">
        <f aca="false">E22/X22</f>
        <v>13.6511627906977</v>
      </c>
      <c r="AA22" s="120"/>
      <c r="AB22" s="161" t="n">
        <f aca="false">+(+X22-AS85)/AS85</f>
        <v>0.036144578313253</v>
      </c>
      <c r="AC22" s="162" t="n">
        <v>0.0876</v>
      </c>
      <c r="AD22" s="120"/>
      <c r="AE22" s="157" t="n">
        <v>0.88</v>
      </c>
      <c r="AF22" s="160"/>
      <c r="AG22" s="121" t="n">
        <f aca="false">E22/AE22</f>
        <v>13.3409090909091</v>
      </c>
      <c r="AH22" s="120"/>
      <c r="AJ22" s="120"/>
      <c r="AK22" s="158" t="n">
        <f aca="false">(X22-S22)/S22</f>
        <v>-0.252173913043478</v>
      </c>
      <c r="AL22" s="159"/>
      <c r="AM22" s="126" t="n">
        <f aca="false">((+AX22+E22-AY22)/AY22)</f>
        <v>0.0253275109170307</v>
      </c>
      <c r="AN22" s="159"/>
      <c r="AO22" s="159" t="n">
        <f aca="false">((+AZ22+E22-BA22)/BA22)</f>
        <v>-0.0400654129190515</v>
      </c>
      <c r="AP22" s="159"/>
      <c r="AQ22" s="163" t="n">
        <f aca="false">((+BB22+E22-BC22)/BC22)</f>
        <v>0.0382608695652174</v>
      </c>
      <c r="AR22" s="147"/>
      <c r="AS22" s="186" t="n">
        <f aca="false">AU22/E22</f>
        <v>0.0681431005110733</v>
      </c>
      <c r="AT22" s="187"/>
      <c r="AU22" s="197" t="n">
        <f aca="false">AW22*4</f>
        <v>0.8</v>
      </c>
      <c r="AV22" s="188" t="n">
        <v>36978</v>
      </c>
      <c r="AW22" s="129" t="n">
        <v>0.2</v>
      </c>
      <c r="AX22" s="152"/>
      <c r="AY22" s="173" t="n">
        <v>11.45</v>
      </c>
      <c r="AZ22" s="152"/>
      <c r="BA22" s="168" t="n">
        <v>12.23</v>
      </c>
      <c r="BB22" s="152" t="n">
        <v>0.2</v>
      </c>
      <c r="BC22" s="168" t="n">
        <v>11.5</v>
      </c>
    </row>
    <row r="23" customFormat="false" ht="15" hidden="false" customHeight="false" outlineLevel="0" collapsed="false">
      <c r="A23" s="153" t="s">
        <v>79</v>
      </c>
      <c r="B23" s="56"/>
      <c r="C23" s="184" t="s">
        <v>80</v>
      </c>
      <c r="D23" s="56"/>
      <c r="E23" s="173" t="n">
        <f aca="false">DDE("REUTER","IDN","WMB")</f>
        <v>41.15</v>
      </c>
      <c r="F23" s="56"/>
      <c r="G23" s="156" t="n">
        <v>2.08</v>
      </c>
      <c r="H23" s="185" t="s">
        <v>50</v>
      </c>
      <c r="I23" s="121" t="n">
        <f aca="false">E23/G23</f>
        <v>19.7836538461538</v>
      </c>
      <c r="J23" s="56"/>
      <c r="K23" s="156" t="n">
        <v>1.04</v>
      </c>
      <c r="L23" s="57"/>
      <c r="M23" s="121" t="n">
        <f aca="false">E23/K23</f>
        <v>39.5673076923077</v>
      </c>
      <c r="N23" s="56"/>
      <c r="O23" s="156" t="n">
        <v>2.08</v>
      </c>
      <c r="P23" s="185" t="s">
        <v>50</v>
      </c>
      <c r="Q23" s="121" t="n">
        <f aca="false">M23/O23</f>
        <v>19.0227440828402</v>
      </c>
      <c r="R23" s="56"/>
      <c r="S23" s="157" t="n">
        <v>0.82</v>
      </c>
      <c r="T23" s="121" t="n">
        <f aca="false">E23/S23</f>
        <v>50.1829268292683</v>
      </c>
      <c r="U23" s="120"/>
      <c r="V23" s="158" t="n">
        <f aca="false">(S23-K23)/K23</f>
        <v>-0.211538461538462</v>
      </c>
      <c r="W23" s="159"/>
      <c r="X23" s="157" t="n">
        <v>1.5</v>
      </c>
      <c r="Y23" s="160"/>
      <c r="Z23" s="121" t="n">
        <f aca="false">E23/X23</f>
        <v>27.4333333333333</v>
      </c>
      <c r="AA23" s="120"/>
      <c r="AB23" s="161" t="n">
        <f aca="false">+(+X23-AS86)/AS86</f>
        <v>-0.127906976744186</v>
      </c>
      <c r="AC23" s="162" t="n">
        <v>0.1475</v>
      </c>
      <c r="AD23" s="120"/>
      <c r="AE23" s="157" t="n">
        <v>1.93</v>
      </c>
      <c r="AF23" s="160"/>
      <c r="AG23" s="121" t="n">
        <f aca="false">E23/AE23</f>
        <v>21.3212435233161</v>
      </c>
      <c r="AH23" s="120"/>
      <c r="AJ23" s="120"/>
      <c r="AK23" s="158" t="n">
        <f aca="false">(X23-S23)/S23</f>
        <v>0.829268292682927</v>
      </c>
      <c r="AL23" s="159"/>
      <c r="AM23" s="126" t="n">
        <f aca="false">((+AX23+E23-AY23)/AY23)</f>
        <v>-0.0362997658079626</v>
      </c>
      <c r="AN23" s="159"/>
      <c r="AO23" s="159" t="n">
        <f aca="false">((+AZ23+E23-BA23)/BA23)</f>
        <v>-0.0396732788798134</v>
      </c>
      <c r="AP23" s="159"/>
      <c r="AQ23" s="163" t="n">
        <f aca="false">((+BB23+E23-BC23)/BC23)</f>
        <v>0.0341158059467918</v>
      </c>
      <c r="AR23" s="147"/>
      <c r="AS23" s="186" t="n">
        <f aca="false">AU23/E23</f>
        <v>0.0145808019441069</v>
      </c>
      <c r="AT23" s="187"/>
      <c r="AU23" s="127" t="n">
        <f aca="false">DDE("REUTER","IDN","WMB,DIVIDEND")</f>
        <v>0.6</v>
      </c>
      <c r="AV23" s="188" t="n">
        <v>36957</v>
      </c>
      <c r="AW23" s="129" t="n">
        <v>0.15</v>
      </c>
      <c r="AX23" s="152"/>
      <c r="AY23" s="173" t="n">
        <v>42.7</v>
      </c>
      <c r="AZ23" s="152"/>
      <c r="BA23" s="168" t="n">
        <v>42.85</v>
      </c>
      <c r="BB23" s="152" t="n">
        <v>0.15</v>
      </c>
      <c r="BC23" s="168" t="n">
        <v>39.9375</v>
      </c>
    </row>
    <row r="24" customFormat="false" ht="10.5" hidden="false" customHeight="true" outlineLevel="0" collapsed="false">
      <c r="A24" s="193"/>
      <c r="B24" s="193"/>
      <c r="C24" s="191"/>
      <c r="D24" s="193"/>
      <c r="E24" s="173"/>
      <c r="F24" s="193"/>
      <c r="G24" s="198"/>
      <c r="H24" s="199"/>
      <c r="I24" s="174"/>
      <c r="J24" s="56"/>
      <c r="K24" s="198"/>
      <c r="L24" s="42"/>
      <c r="M24" s="174"/>
      <c r="N24" s="193"/>
      <c r="O24" s="198"/>
      <c r="P24" s="199"/>
      <c r="Q24" s="174"/>
      <c r="R24" s="56"/>
      <c r="S24" s="198"/>
      <c r="T24" s="174"/>
      <c r="U24" s="42"/>
      <c r="V24" s="158"/>
      <c r="W24" s="159"/>
      <c r="X24" s="198"/>
      <c r="Y24" s="42"/>
      <c r="Z24" s="174"/>
      <c r="AA24" s="42"/>
      <c r="AB24" s="175"/>
      <c r="AC24" s="176" t="s">
        <v>81</v>
      </c>
      <c r="AD24" s="42"/>
      <c r="AE24" s="198"/>
      <c r="AF24" s="42"/>
      <c r="AG24" s="176"/>
      <c r="AH24" s="177"/>
      <c r="AJ24" s="42"/>
      <c r="AK24" s="158"/>
      <c r="AL24" s="159"/>
      <c r="AM24" s="126"/>
      <c r="AN24" s="159"/>
      <c r="AO24" s="159"/>
      <c r="AP24" s="159"/>
      <c r="AQ24" s="163"/>
      <c r="AR24" s="147"/>
      <c r="AS24" s="158"/>
      <c r="AT24" s="126"/>
      <c r="AU24" s="195"/>
      <c r="AV24" s="200"/>
      <c r="AW24" s="201"/>
      <c r="AX24" s="202"/>
      <c r="AY24" s="182"/>
      <c r="AZ24" s="152"/>
      <c r="BA24" s="203"/>
      <c r="BB24" s="204"/>
      <c r="BC24" s="203"/>
    </row>
    <row r="25" customFormat="false" ht="15" hidden="false" customHeight="false" outlineLevel="0" collapsed="false">
      <c r="A25" s="153" t="s">
        <v>82</v>
      </c>
      <c r="B25" s="56"/>
      <c r="C25" s="133"/>
      <c r="D25" s="56"/>
      <c r="E25" s="173"/>
      <c r="F25" s="56"/>
      <c r="G25" s="205"/>
      <c r="H25" s="206"/>
      <c r="I25" s="207" t="n">
        <f aca="false">AVERAGE(I13:I23)</f>
        <v>15.4395485520746</v>
      </c>
      <c r="J25" s="57"/>
      <c r="K25" s="205"/>
      <c r="L25" s="206"/>
      <c r="M25" s="207" t="n">
        <f aca="false">AVERAGE(M13:M23)</f>
        <v>25.8933158834831</v>
      </c>
      <c r="N25" s="56"/>
      <c r="O25" s="205"/>
      <c r="P25" s="206"/>
      <c r="Q25" s="207" t="n">
        <f aca="false">AVERAGE(Q13:Q23)</f>
        <v>7.10157378098745</v>
      </c>
      <c r="R25" s="57"/>
      <c r="S25" s="205"/>
      <c r="T25" s="207" t="n">
        <f aca="false">AVERAGE(T13:T23)</f>
        <v>32.426847376753</v>
      </c>
      <c r="U25" s="120"/>
      <c r="V25" s="208" t="n">
        <f aca="false">AVERAGE(V13:V23)</f>
        <v>-0.227678769423721</v>
      </c>
      <c r="W25" s="159"/>
      <c r="X25" s="209"/>
      <c r="Y25" s="210"/>
      <c r="Z25" s="207" t="n">
        <f aca="false">AVERAGE(Z13:Z23)</f>
        <v>20.9365619548059</v>
      </c>
      <c r="AA25" s="120"/>
      <c r="AB25" s="211"/>
      <c r="AC25" s="207"/>
      <c r="AD25" s="120"/>
      <c r="AE25" s="212"/>
      <c r="AF25" s="213"/>
      <c r="AG25" s="207" t="n">
        <f aca="false">AVERAGE(AG13:AG23)</f>
        <v>17.5289186461604</v>
      </c>
      <c r="AH25" s="120"/>
      <c r="AJ25" s="120"/>
      <c r="AK25" s="208" t="e">
        <f aca="false">AVERAGE(AK13:AK23)</f>
        <v>#DIV/0!</v>
      </c>
      <c r="AL25" s="159"/>
      <c r="AM25" s="214" t="n">
        <f aca="false">AVERAGE(AM13:AM23)</f>
        <v>0.0106319796074946</v>
      </c>
      <c r="AN25" s="215"/>
      <c r="AO25" s="216" t="n">
        <f aca="false">AVERAGE(AO13:AO23)</f>
        <v>-0.030868268789319</v>
      </c>
      <c r="AP25" s="215"/>
      <c r="AQ25" s="217" t="n">
        <f aca="false">AVERAGE(AQ13:AQ23)</f>
        <v>-0.0193531471883373</v>
      </c>
      <c r="AR25" s="147"/>
      <c r="AS25" s="208" t="n">
        <f aca="false">AVERAGE(AS13:AS23)</f>
        <v>0.0275548126538298</v>
      </c>
      <c r="AT25" s="214"/>
      <c r="AU25" s="218"/>
      <c r="AV25" s="219"/>
      <c r="AW25" s="220"/>
      <c r="AX25" s="221"/>
      <c r="AY25" s="222"/>
      <c r="AZ25" s="222"/>
      <c r="BA25" s="223"/>
      <c r="BB25" s="222"/>
      <c r="BC25" s="223"/>
    </row>
    <row r="26" customFormat="false" ht="15" hidden="false" customHeight="false" outlineLevel="0" collapsed="false">
      <c r="A26" s="224"/>
      <c r="B26" s="193"/>
      <c r="C26" s="191"/>
      <c r="D26" s="193"/>
      <c r="E26" s="193"/>
      <c r="F26" s="193"/>
      <c r="G26" s="56"/>
      <c r="H26" s="56"/>
      <c r="I26" s="56"/>
      <c r="J26" s="56"/>
      <c r="K26" s="56"/>
      <c r="L26" s="56"/>
      <c r="M26" s="56"/>
      <c r="N26" s="193"/>
      <c r="O26" s="56"/>
      <c r="P26" s="56"/>
      <c r="Q26" s="56"/>
      <c r="R26" s="56"/>
      <c r="S26" s="56"/>
      <c r="T26" s="56"/>
      <c r="U26" s="57"/>
      <c r="V26" s="194"/>
      <c r="W26" s="139"/>
      <c r="X26" s="56"/>
      <c r="Y26" s="56"/>
      <c r="Z26" s="56"/>
      <c r="AA26" s="56"/>
      <c r="AB26" s="56"/>
      <c r="AC26" s="56"/>
      <c r="AD26" s="56"/>
      <c r="AE26" s="56"/>
      <c r="AF26" s="56"/>
      <c r="AG26" s="225"/>
      <c r="AH26" s="225"/>
      <c r="AI26" s="225"/>
      <c r="AJ26" s="56"/>
      <c r="AK26" s="194"/>
      <c r="AL26" s="139"/>
      <c r="AM26" s="139"/>
      <c r="AN26" s="139"/>
      <c r="AO26" s="139"/>
      <c r="AP26" s="139"/>
      <c r="AQ26" s="194"/>
      <c r="AR26" s="147"/>
      <c r="AS26" s="147"/>
      <c r="AT26" s="147"/>
      <c r="AU26" s="226"/>
      <c r="AV26" s="227"/>
      <c r="AX26" s="35"/>
    </row>
    <row r="27" customFormat="false" ht="15.75" hidden="false" customHeight="true" outlineLevel="0" collapsed="false">
      <c r="A27" s="224"/>
      <c r="B27" s="193"/>
      <c r="C27" s="191"/>
      <c r="D27" s="193"/>
      <c r="E27" s="193"/>
      <c r="F27" s="193"/>
      <c r="G27" s="56"/>
      <c r="H27" s="56"/>
      <c r="I27" s="56"/>
      <c r="J27" s="56"/>
      <c r="K27" s="56"/>
      <c r="L27" s="56"/>
      <c r="M27" s="56"/>
      <c r="N27" s="193"/>
      <c r="O27" s="56"/>
      <c r="P27" s="56"/>
      <c r="Q27" s="56"/>
      <c r="R27" s="56"/>
      <c r="S27" s="56"/>
      <c r="T27" s="56"/>
      <c r="U27" s="57"/>
      <c r="V27" s="194"/>
      <c r="W27" s="139"/>
      <c r="Y27" s="56"/>
      <c r="Z27" s="56"/>
      <c r="AA27" s="56"/>
      <c r="AB27" s="56"/>
      <c r="AC27" s="56"/>
      <c r="AD27" s="56"/>
      <c r="AF27" s="56"/>
      <c r="AG27" s="225"/>
      <c r="AH27" s="225"/>
      <c r="AI27" s="225"/>
      <c r="AJ27" s="56"/>
      <c r="AK27" s="194"/>
      <c r="AL27" s="139"/>
      <c r="AM27" s="139"/>
      <c r="AN27" s="139"/>
      <c r="AO27" s="139"/>
      <c r="AP27" s="139"/>
      <c r="AQ27" s="194"/>
      <c r="AR27" s="147"/>
      <c r="AS27" s="147"/>
      <c r="AT27" s="147"/>
      <c r="AU27" s="226"/>
      <c r="AV27" s="227"/>
      <c r="AX27" s="35"/>
    </row>
    <row r="28" customFormat="false" ht="9.95" hidden="false" customHeight="true" outlineLevel="0" collapsed="false">
      <c r="A28" s="228"/>
      <c r="B28" s="36"/>
      <c r="C28" s="37"/>
      <c r="D28" s="36"/>
      <c r="E28" s="36"/>
      <c r="F28" s="36"/>
      <c r="G28" s="229"/>
      <c r="H28" s="229"/>
      <c r="I28" s="229"/>
      <c r="J28" s="229"/>
      <c r="K28" s="229"/>
      <c r="L28" s="229"/>
      <c r="M28" s="229"/>
      <c r="N28" s="36"/>
      <c r="O28" s="229"/>
      <c r="P28" s="229"/>
      <c r="Q28" s="229"/>
      <c r="R28" s="36"/>
      <c r="S28" s="36"/>
      <c r="T28" s="36"/>
      <c r="U28" s="36"/>
      <c r="V28" s="36"/>
      <c r="W28" s="36"/>
      <c r="X28" s="230" t="s">
        <v>83</v>
      </c>
      <c r="Y28" s="231"/>
      <c r="Z28" s="231"/>
      <c r="AA28" s="231"/>
      <c r="AB28" s="231"/>
      <c r="AC28" s="231"/>
      <c r="AD28" s="231"/>
      <c r="AE28" s="232" t="s">
        <v>83</v>
      </c>
      <c r="AF28" s="56"/>
      <c r="AG28" s="225"/>
      <c r="AH28" s="225"/>
      <c r="AI28" s="225"/>
      <c r="AJ28" s="56"/>
      <c r="AK28" s="194"/>
      <c r="AL28" s="139"/>
      <c r="AM28" s="139"/>
      <c r="AN28" s="139"/>
      <c r="AO28" s="139"/>
      <c r="AP28" s="139"/>
      <c r="AQ28" s="194"/>
      <c r="AR28" s="147"/>
      <c r="AS28" s="147"/>
      <c r="AT28" s="147"/>
      <c r="AU28" s="226"/>
      <c r="AV28" s="227"/>
      <c r="AX28" s="35"/>
    </row>
    <row r="29" customFormat="false" ht="9.95" hidden="false" customHeight="true" outlineLevel="0" collapsed="false">
      <c r="A29" s="233" t="s">
        <v>84</v>
      </c>
      <c r="B29" s="36"/>
      <c r="C29" s="37"/>
      <c r="D29" s="36"/>
      <c r="E29" s="36"/>
      <c r="F29" s="36"/>
      <c r="G29" s="229"/>
      <c r="H29" s="229"/>
      <c r="I29" s="229"/>
      <c r="J29" s="229"/>
      <c r="K29" s="229"/>
      <c r="L29" s="229"/>
      <c r="M29" s="229"/>
      <c r="N29" s="36"/>
      <c r="O29" s="229"/>
      <c r="P29" s="229"/>
      <c r="Q29" s="229"/>
      <c r="R29" s="229"/>
      <c r="S29" s="229"/>
      <c r="T29" s="229"/>
      <c r="U29" s="234"/>
      <c r="V29" s="235"/>
      <c r="W29" s="236"/>
      <c r="X29" s="237" t="s">
        <v>85</v>
      </c>
      <c r="Y29" s="238"/>
      <c r="Z29" s="239"/>
      <c r="AA29" s="239"/>
      <c r="AB29" s="239"/>
      <c r="AC29" s="239"/>
      <c r="AD29" s="239"/>
      <c r="AE29" s="237" t="s">
        <v>86</v>
      </c>
      <c r="AF29" s="56"/>
      <c r="AG29" s="225"/>
      <c r="AH29" s="225"/>
      <c r="AI29" s="225"/>
      <c r="AJ29" s="56"/>
      <c r="AK29" s="194"/>
      <c r="AL29" s="139"/>
      <c r="AM29" s="139"/>
      <c r="AN29" s="139"/>
      <c r="AO29" s="139"/>
      <c r="AP29" s="139"/>
      <c r="AQ29" s="194"/>
      <c r="AR29" s="147"/>
      <c r="AS29" s="147"/>
      <c r="AT29" s="147"/>
      <c r="AU29" s="226"/>
      <c r="AV29" s="227"/>
      <c r="AX29" s="35"/>
    </row>
    <row r="30" customFormat="false" ht="15" hidden="false" customHeight="false" outlineLevel="0" collapsed="false">
      <c r="A30" s="224" t="s">
        <v>87</v>
      </c>
      <c r="B30" s="193"/>
      <c r="C30" s="191"/>
      <c r="D30" s="193"/>
      <c r="E30" s="193"/>
      <c r="F30" s="193"/>
      <c r="G30" s="56"/>
      <c r="H30" s="56"/>
      <c r="I30" s="56"/>
      <c r="J30" s="56"/>
      <c r="K30" s="56"/>
      <c r="L30" s="56"/>
      <c r="M30" s="56"/>
      <c r="N30" s="193"/>
      <c r="O30" s="56"/>
      <c r="P30" s="56"/>
      <c r="Q30" s="56"/>
      <c r="R30" s="56"/>
      <c r="S30" s="56"/>
      <c r="T30" s="56"/>
      <c r="U30" s="57"/>
      <c r="V30" s="194"/>
      <c r="W30" s="139"/>
      <c r="X30" s="240" t="n">
        <f aca="false">AVERAGE(X69:X86)</f>
        <v>1.79058823529412</v>
      </c>
      <c r="Y30" s="56"/>
      <c r="Z30" s="56"/>
      <c r="AA30" s="56"/>
      <c r="AB30" s="56"/>
      <c r="AC30" s="56"/>
      <c r="AD30" s="56"/>
      <c r="AE30" s="240" t="n">
        <f aca="false">AVERAGE(AE69:AE86)</f>
        <v>2.10857142857143</v>
      </c>
      <c r="AF30" s="56"/>
      <c r="AG30" s="225"/>
      <c r="AH30" s="225"/>
      <c r="AI30" s="225"/>
      <c r="AJ30" s="56"/>
      <c r="AK30" s="194"/>
      <c r="AL30" s="139"/>
      <c r="AM30" s="139"/>
      <c r="AN30" s="139"/>
      <c r="AO30" s="139"/>
      <c r="AP30" s="139"/>
      <c r="AQ30" s="194"/>
      <c r="AR30" s="147"/>
      <c r="AS30" s="147"/>
      <c r="AT30" s="147"/>
      <c r="AU30" s="226"/>
      <c r="AV30" s="227"/>
      <c r="AX30" s="35"/>
    </row>
    <row r="31" customFormat="false" ht="15" hidden="false" customHeight="false" outlineLevel="0" collapsed="false">
      <c r="A31" s="224" t="s">
        <v>88</v>
      </c>
      <c r="B31" s="193"/>
      <c r="C31" s="191"/>
      <c r="D31" s="193"/>
      <c r="E31" s="193"/>
      <c r="F31" s="193"/>
      <c r="G31" s="56"/>
      <c r="H31" s="56"/>
      <c r="I31" s="56"/>
      <c r="J31" s="56"/>
      <c r="K31" s="56"/>
      <c r="L31" s="56"/>
      <c r="M31" s="56"/>
      <c r="N31" s="193"/>
      <c r="O31" s="56"/>
      <c r="P31" s="56"/>
      <c r="Q31" s="56"/>
      <c r="R31" s="56"/>
      <c r="S31" s="56"/>
      <c r="T31" s="56"/>
      <c r="U31" s="57"/>
      <c r="V31" s="194"/>
      <c r="W31" s="139"/>
      <c r="X31" s="240" t="n">
        <f aca="false">MAX(X69:X86)</f>
        <v>1.82</v>
      </c>
      <c r="Y31" s="56"/>
      <c r="Z31" s="56"/>
      <c r="AA31" s="56"/>
      <c r="AB31" s="56"/>
      <c r="AC31" s="56"/>
      <c r="AD31" s="56"/>
      <c r="AE31" s="240" t="n">
        <f aca="false">MAX(AE69:AE86)</f>
        <v>2.2</v>
      </c>
      <c r="AF31" s="56"/>
      <c r="AG31" s="225"/>
      <c r="AH31" s="225"/>
      <c r="AI31" s="225"/>
      <c r="AJ31" s="56"/>
      <c r="AK31" s="194"/>
      <c r="AL31" s="139"/>
      <c r="AM31" s="139"/>
      <c r="AN31" s="139"/>
      <c r="AO31" s="139"/>
      <c r="AP31" s="139"/>
      <c r="AQ31" s="194"/>
      <c r="AR31" s="147"/>
      <c r="AS31" s="147"/>
      <c r="AT31" s="147"/>
      <c r="AU31" s="226"/>
      <c r="AV31" s="227"/>
      <c r="AX31" s="35"/>
    </row>
    <row r="32" customFormat="false" ht="15" hidden="false" customHeight="false" outlineLevel="0" collapsed="false">
      <c r="A32" s="224" t="s">
        <v>89</v>
      </c>
      <c r="B32" s="193"/>
      <c r="C32" s="191"/>
      <c r="D32" s="193"/>
      <c r="E32" s="193"/>
      <c r="F32" s="193"/>
      <c r="G32" s="56"/>
      <c r="H32" s="56"/>
      <c r="I32" s="56"/>
      <c r="J32" s="56"/>
      <c r="K32" s="56"/>
      <c r="L32" s="56"/>
      <c r="M32" s="56"/>
      <c r="N32" s="193"/>
      <c r="O32" s="56"/>
      <c r="P32" s="56"/>
      <c r="Q32" s="56"/>
      <c r="R32" s="56"/>
      <c r="S32" s="56"/>
      <c r="T32" s="56"/>
      <c r="U32" s="57"/>
      <c r="V32" s="194"/>
      <c r="W32" s="139"/>
      <c r="X32" s="241" t="n">
        <f aca="false">MIN(X69:X86)</f>
        <v>1.75</v>
      </c>
      <c r="Y32" s="56"/>
      <c r="Z32" s="56"/>
      <c r="AA32" s="56"/>
      <c r="AB32" s="56"/>
      <c r="AC32" s="56"/>
      <c r="AD32" s="56"/>
      <c r="AE32" s="241" t="n">
        <f aca="false">MIN(AE69:AE86)</f>
        <v>2</v>
      </c>
      <c r="AF32" s="56"/>
      <c r="AG32" s="225"/>
      <c r="AH32" s="225"/>
      <c r="AI32" s="225"/>
      <c r="AJ32" s="56"/>
      <c r="AK32" s="194"/>
      <c r="AL32" s="139"/>
      <c r="AM32" s="139"/>
      <c r="AN32" s="139"/>
      <c r="AO32" s="139"/>
      <c r="AP32" s="139"/>
      <c r="AQ32" s="194"/>
      <c r="AR32" s="147"/>
      <c r="AS32" s="147"/>
      <c r="AT32" s="147"/>
      <c r="AU32" s="226"/>
      <c r="AV32" s="227"/>
      <c r="AX32" s="35"/>
    </row>
    <row r="33" customFormat="false" ht="15" hidden="false" customHeight="false" outlineLevel="0" collapsed="false">
      <c r="A33" s="224"/>
      <c r="B33" s="193"/>
      <c r="C33" s="191"/>
      <c r="D33" s="193"/>
      <c r="E33" s="193"/>
      <c r="F33" s="193"/>
      <c r="G33" s="56"/>
      <c r="H33" s="56"/>
      <c r="I33" s="56"/>
      <c r="J33" s="56"/>
      <c r="K33" s="56"/>
      <c r="L33" s="56"/>
      <c r="M33" s="56"/>
      <c r="N33" s="193"/>
      <c r="O33" s="56"/>
      <c r="P33" s="56"/>
      <c r="Q33" s="56"/>
      <c r="R33" s="56"/>
      <c r="S33" s="56"/>
      <c r="T33" s="56"/>
      <c r="U33" s="57"/>
      <c r="V33" s="194"/>
      <c r="W33" s="139"/>
      <c r="X33" s="56"/>
      <c r="Y33" s="56"/>
      <c r="Z33" s="56"/>
      <c r="AA33" s="56"/>
      <c r="AB33" s="56"/>
      <c r="AC33" s="56"/>
      <c r="AD33" s="56"/>
      <c r="AE33" s="56"/>
      <c r="AF33" s="56"/>
      <c r="AG33" s="225"/>
      <c r="AH33" s="225"/>
      <c r="AI33" s="225"/>
      <c r="AJ33" s="56"/>
      <c r="AK33" s="194"/>
      <c r="AL33" s="139"/>
      <c r="AM33" s="139"/>
      <c r="AN33" s="139"/>
      <c r="AO33" s="139"/>
      <c r="AP33" s="139"/>
      <c r="AQ33" s="194"/>
      <c r="AR33" s="147"/>
      <c r="AS33" s="147"/>
      <c r="AT33" s="147"/>
      <c r="AU33" s="226"/>
      <c r="AV33" s="227"/>
      <c r="AX33" s="35"/>
    </row>
    <row r="34" customFormat="false" ht="9.95" hidden="false" customHeight="true" outlineLevel="0" collapsed="false">
      <c r="A34" s="242"/>
      <c r="B34" s="36"/>
      <c r="C34" s="37"/>
      <c r="D34" s="36"/>
      <c r="E34" s="36"/>
      <c r="F34" s="36"/>
      <c r="G34" s="229"/>
      <c r="H34" s="229"/>
      <c r="I34" s="229"/>
      <c r="J34" s="229"/>
      <c r="K34" s="229"/>
      <c r="L34" s="229"/>
      <c r="M34" s="229"/>
      <c r="N34" s="36"/>
      <c r="O34" s="229"/>
      <c r="P34" s="229"/>
      <c r="Q34" s="229"/>
      <c r="R34" s="229"/>
      <c r="S34" s="229"/>
      <c r="T34" s="229"/>
      <c r="U34" s="234"/>
      <c r="V34" s="235"/>
      <c r="W34" s="236"/>
      <c r="X34" s="243" t="n">
        <v>2000</v>
      </c>
      <c r="Y34" s="243"/>
      <c r="Z34" s="243"/>
      <c r="AA34" s="229"/>
      <c r="AB34" s="229"/>
      <c r="AC34" s="229"/>
      <c r="AD34" s="229"/>
      <c r="AE34" s="243" t="n">
        <v>2001</v>
      </c>
      <c r="AF34" s="243"/>
      <c r="AG34" s="243"/>
      <c r="AH34" s="231"/>
      <c r="AI34" s="231"/>
      <c r="AJ34" s="229"/>
      <c r="AK34" s="235"/>
      <c r="AL34" s="236"/>
      <c r="AM34" s="243" t="s">
        <v>18</v>
      </c>
      <c r="AN34" s="243"/>
      <c r="AO34" s="243"/>
      <c r="AP34" s="243"/>
      <c r="AQ34" s="243"/>
      <c r="AR34" s="242"/>
      <c r="AS34" s="244"/>
      <c r="AT34" s="36"/>
      <c r="AU34" s="226"/>
      <c r="AV34" s="227"/>
      <c r="AX34" s="245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95" hidden="false" customHeight="true" outlineLevel="0" collapsed="false">
      <c r="A35" s="242"/>
      <c r="B35" s="36"/>
      <c r="C35" s="37"/>
      <c r="D35" s="36"/>
      <c r="E35" s="36"/>
      <c r="F35" s="36"/>
      <c r="G35" s="229"/>
      <c r="H35" s="229"/>
      <c r="I35" s="229"/>
      <c r="J35" s="229"/>
      <c r="K35" s="229"/>
      <c r="L35" s="229"/>
      <c r="M35" s="229"/>
      <c r="N35" s="36"/>
      <c r="O35" s="229"/>
      <c r="P35" s="229"/>
      <c r="Q35" s="229"/>
      <c r="R35" s="229"/>
      <c r="S35" s="229"/>
      <c r="T35" s="229"/>
      <c r="U35" s="234"/>
      <c r="V35" s="235"/>
      <c r="W35" s="236"/>
      <c r="X35" s="246" t="s">
        <v>21</v>
      </c>
      <c r="Y35" s="247"/>
      <c r="Z35" s="248"/>
      <c r="AA35" s="229"/>
      <c r="AB35" s="229"/>
      <c r="AC35" s="229"/>
      <c r="AD35" s="229"/>
      <c r="AE35" s="246" t="s">
        <v>21</v>
      </c>
      <c r="AF35" s="247"/>
      <c r="AG35" s="248"/>
      <c r="AH35" s="234"/>
      <c r="AI35" s="231" t="s">
        <v>90</v>
      </c>
      <c r="AJ35" s="229"/>
      <c r="AK35" s="235"/>
      <c r="AL35" s="236"/>
      <c r="AM35" s="249" t="s">
        <v>25</v>
      </c>
      <c r="AN35" s="231"/>
      <c r="AO35" s="231" t="s">
        <v>26</v>
      </c>
      <c r="AP35" s="231"/>
      <c r="AQ35" s="250" t="s">
        <v>27</v>
      </c>
      <c r="AR35" s="242"/>
      <c r="AS35" s="251" t="s">
        <v>28</v>
      </c>
      <c r="AT35" s="36"/>
      <c r="AU35" s="226"/>
      <c r="AV35" s="227"/>
      <c r="AX35" s="245"/>
      <c r="AY35" s="252" t="n">
        <f aca="false">Last_Week</f>
        <v>36994</v>
      </c>
      <c r="AZ35" s="242"/>
      <c r="BA35" s="252" t="n">
        <f aca="false">+BA5</f>
        <v>36980</v>
      </c>
      <c r="BB35" s="242"/>
      <c r="BC35" s="252" t="str">
        <f aca="false">+BC6</f>
        <v>12/29/00 Closing </v>
      </c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9.95" hidden="false" customHeight="true" outlineLevel="0" collapsed="false">
      <c r="A36" s="233" t="s">
        <v>11</v>
      </c>
      <c r="B36" s="36"/>
      <c r="C36" s="37"/>
      <c r="D36" s="36"/>
      <c r="E36" s="36"/>
      <c r="F36" s="36"/>
      <c r="G36" s="229"/>
      <c r="H36" s="229"/>
      <c r="I36" s="229"/>
      <c r="J36" s="229"/>
      <c r="K36" s="229"/>
      <c r="L36" s="229"/>
      <c r="M36" s="229"/>
      <c r="N36" s="36"/>
      <c r="O36" s="229"/>
      <c r="P36" s="229"/>
      <c r="Q36" s="229"/>
      <c r="R36" s="229"/>
      <c r="S36" s="229"/>
      <c r="T36" s="229"/>
      <c r="U36" s="234"/>
      <c r="V36" s="235"/>
      <c r="W36" s="236"/>
      <c r="X36" s="253" t="s">
        <v>91</v>
      </c>
      <c r="Y36" s="254"/>
      <c r="Z36" s="255" t="s">
        <v>92</v>
      </c>
      <c r="AA36" s="234"/>
      <c r="AB36" s="234"/>
      <c r="AC36" s="234"/>
      <c r="AD36" s="234"/>
      <c r="AE36" s="253" t="s">
        <v>91</v>
      </c>
      <c r="AF36" s="254"/>
      <c r="AG36" s="255" t="s">
        <v>92</v>
      </c>
      <c r="AH36" s="231"/>
      <c r="AI36" s="256" t="s">
        <v>93</v>
      </c>
      <c r="AJ36" s="234"/>
      <c r="AK36" s="257"/>
      <c r="AL36" s="257"/>
      <c r="AM36" s="258" t="s">
        <v>37</v>
      </c>
      <c r="AN36" s="259"/>
      <c r="AO36" s="259" t="s">
        <v>38</v>
      </c>
      <c r="AP36" s="259"/>
      <c r="AQ36" s="260" t="s">
        <v>38</v>
      </c>
      <c r="AR36" s="261"/>
      <c r="AS36" s="262" t="s">
        <v>39</v>
      </c>
      <c r="AT36" s="36"/>
      <c r="AU36" s="226"/>
      <c r="AV36" s="227"/>
      <c r="AX36" s="245"/>
      <c r="AY36" s="100" t="s">
        <v>94</v>
      </c>
      <c r="AZ36" s="242"/>
      <c r="BA36" s="100" t="s">
        <v>45</v>
      </c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15" hidden="false" customHeight="false" outlineLevel="0" collapsed="false">
      <c r="A37" s="263" t="str">
        <f aca="false">'[1]7-07-00'!$A$17</f>
        <v>Akamai*</v>
      </c>
      <c r="B37" s="56"/>
      <c r="C37" s="133" t="str">
        <f aca="false">'[1]7-07-00'!$B$17</f>
        <v>AKAM</v>
      </c>
      <c r="D37" s="56"/>
      <c r="E37" s="173" t="n">
        <f aca="false">DDE("REUTER","IDN","AKAM.O")</f>
        <v>10.21</v>
      </c>
      <c r="F37" s="193"/>
      <c r="G37" s="56"/>
      <c r="H37" s="56"/>
      <c r="I37" s="56"/>
      <c r="J37" s="56"/>
      <c r="K37" s="56"/>
      <c r="L37" s="56"/>
      <c r="M37" s="56"/>
      <c r="N37" s="193"/>
      <c r="O37" s="56"/>
      <c r="P37" s="56"/>
      <c r="Q37" s="56"/>
      <c r="R37" s="56"/>
      <c r="S37" s="56"/>
      <c r="T37" s="56"/>
      <c r="U37" s="57"/>
      <c r="V37" s="194"/>
      <c r="W37" s="139"/>
      <c r="X37" s="264" t="n">
        <v>82.3</v>
      </c>
      <c r="Y37" s="57"/>
      <c r="Z37" s="265" t="n">
        <f aca="false">+(E37*AI37)/X37</f>
        <v>13.3982989064399</v>
      </c>
      <c r="AA37" s="56"/>
      <c r="AB37" s="56"/>
      <c r="AC37" s="56"/>
      <c r="AD37" s="56"/>
      <c r="AE37" s="264" t="n">
        <v>189.4</v>
      </c>
      <c r="AF37" s="57"/>
      <c r="AG37" s="265" t="n">
        <f aca="false">+(E37*AI37)/AE37</f>
        <v>5.82196409714889</v>
      </c>
      <c r="AH37" s="266"/>
      <c r="AI37" s="267" t="n">
        <v>108</v>
      </c>
      <c r="AJ37" s="56"/>
      <c r="AK37" s="194"/>
      <c r="AL37" s="139"/>
      <c r="AM37" s="126" t="n">
        <f aca="false">((+AX37+E37-AY37)/AY37)</f>
        <v>0.126931567328918</v>
      </c>
      <c r="AN37" s="268"/>
      <c r="AO37" s="159" t="n">
        <f aca="false">((+AZ37+E37-BA37)/BA37)</f>
        <v>0.192408759124088</v>
      </c>
      <c r="AP37" s="139"/>
      <c r="AQ37" s="163" t="n">
        <f aca="false">((+BB37+E37-BC37)/BC37)</f>
        <v>-0.515252225519288</v>
      </c>
      <c r="AR37" s="147"/>
      <c r="AS37" s="186" t="n">
        <f aca="false">AU37/E37</f>
        <v>0</v>
      </c>
      <c r="AT37" s="147"/>
      <c r="AU37" s="226" t="n">
        <v>0</v>
      </c>
      <c r="AV37" s="227"/>
      <c r="AX37" s="35"/>
      <c r="AY37" s="168" t="n">
        <v>9.06</v>
      </c>
      <c r="BA37" s="168" t="n">
        <v>8.5625</v>
      </c>
      <c r="BC37" s="168" t="n">
        <v>21.0625</v>
      </c>
    </row>
    <row r="38" customFormat="false" ht="15" hidden="false" customHeight="false" outlineLevel="0" collapsed="false">
      <c r="A38" s="263" t="str">
        <f aca="false">'[1]7-07-00'!$A$19</f>
        <v>Digital Island*</v>
      </c>
      <c r="B38" s="56"/>
      <c r="C38" s="133" t="str">
        <f aca="false">'[1]7-07-00'!$B$19</f>
        <v>ISLD</v>
      </c>
      <c r="D38" s="56"/>
      <c r="E38" s="173" t="n">
        <f aca="false">DDE("REUTER","IDN","ISLD.O")</f>
        <v>2.65</v>
      </c>
      <c r="F38" s="193"/>
      <c r="G38" s="56"/>
      <c r="H38" s="56"/>
      <c r="I38" s="56"/>
      <c r="J38" s="56"/>
      <c r="K38" s="56"/>
      <c r="L38" s="56"/>
      <c r="M38" s="56"/>
      <c r="N38" s="193"/>
      <c r="O38" s="56"/>
      <c r="P38" s="56"/>
      <c r="Q38" s="56"/>
      <c r="R38" s="56"/>
      <c r="S38" s="56"/>
      <c r="T38" s="56"/>
      <c r="U38" s="57"/>
      <c r="V38" s="194"/>
      <c r="W38" s="139"/>
      <c r="X38" s="264" t="n">
        <v>56</v>
      </c>
      <c r="Y38" s="57"/>
      <c r="Z38" s="265" t="n">
        <f aca="false">+(E38*AI38)/X38</f>
        <v>3.78571428571429</v>
      </c>
      <c r="AA38" s="56"/>
      <c r="AB38" s="56"/>
      <c r="AC38" s="56"/>
      <c r="AD38" s="56"/>
      <c r="AE38" s="264" t="n">
        <v>177.4</v>
      </c>
      <c r="AF38" s="57"/>
      <c r="AG38" s="265" t="n">
        <f aca="false">+(E38*AI38)/AE38</f>
        <v>1.19503945885006</v>
      </c>
      <c r="AH38" s="266"/>
      <c r="AI38" s="267" t="n">
        <v>80</v>
      </c>
      <c r="AJ38" s="56"/>
      <c r="AK38" s="194"/>
      <c r="AL38" s="139"/>
      <c r="AM38" s="126" t="n">
        <f aca="false">((+AX38+E38-AY38)/AY38)</f>
        <v>0.687898089171974</v>
      </c>
      <c r="AN38" s="268"/>
      <c r="AO38" s="159" t="n">
        <f aca="false">((+AZ38+E38-BA38)/BA38)</f>
        <v>0.462068965517241</v>
      </c>
      <c r="AP38" s="139"/>
      <c r="AQ38" s="163" t="n">
        <f aca="false">((+BB38+E38-BC38)/BC38)</f>
        <v>-0.347692307692308</v>
      </c>
      <c r="AR38" s="147"/>
      <c r="AS38" s="186" t="n">
        <f aca="false">AU38/E38</f>
        <v>0</v>
      </c>
      <c r="AT38" s="147"/>
      <c r="AU38" s="226" t="n">
        <v>0</v>
      </c>
      <c r="AV38" s="227"/>
      <c r="AX38" s="35"/>
      <c r="AY38" s="168" t="n">
        <v>1.57</v>
      </c>
      <c r="BA38" s="168" t="n">
        <v>1.8125</v>
      </c>
      <c r="BC38" s="168" t="n">
        <v>4.0625</v>
      </c>
    </row>
    <row r="39" customFormat="false" ht="15" hidden="false" customHeight="false" outlineLevel="0" collapsed="false">
      <c r="A39" s="263" t="str">
        <f aca="false">'[1]7-07-00'!$A$22</f>
        <v>InterNap</v>
      </c>
      <c r="B39" s="56"/>
      <c r="C39" s="133" t="str">
        <f aca="false">'[1]7-07-00'!$B$22</f>
        <v>INAP</v>
      </c>
      <c r="D39" s="56"/>
      <c r="E39" s="173" t="n">
        <f aca="false">DDE("REUTER","IDN","INAP.O")</f>
        <v>2.91</v>
      </c>
      <c r="F39" s="193"/>
      <c r="G39" s="56"/>
      <c r="H39" s="56"/>
      <c r="I39" s="56"/>
      <c r="J39" s="56"/>
      <c r="K39" s="56"/>
      <c r="L39" s="56"/>
      <c r="M39" s="56"/>
      <c r="N39" s="193"/>
      <c r="O39" s="56"/>
      <c r="P39" s="56"/>
      <c r="Q39" s="56"/>
      <c r="R39" s="56"/>
      <c r="S39" s="56"/>
      <c r="T39" s="56"/>
      <c r="U39" s="57"/>
      <c r="V39" s="194"/>
      <c r="W39" s="139"/>
      <c r="X39" s="264" t="n">
        <v>67.6</v>
      </c>
      <c r="Y39" s="57"/>
      <c r="Z39" s="265" t="n">
        <f aca="false">+(E39*AI39)/X39</f>
        <v>6.37100591715976</v>
      </c>
      <c r="AA39" s="56"/>
      <c r="AB39" s="56"/>
      <c r="AC39" s="56"/>
      <c r="AD39" s="56"/>
      <c r="AE39" s="264" t="n">
        <v>204.2</v>
      </c>
      <c r="AF39" s="57"/>
      <c r="AG39" s="265" t="n">
        <f aca="false">+(E39*AI39)/AE39</f>
        <v>2.10910871694417</v>
      </c>
      <c r="AH39" s="266"/>
      <c r="AI39" s="267" t="n">
        <v>148</v>
      </c>
      <c r="AJ39" s="56"/>
      <c r="AK39" s="194"/>
      <c r="AL39" s="139"/>
      <c r="AM39" s="126" t="n">
        <f aca="false">((+AX39+E39-AY39)/AY39)</f>
        <v>1.25581395348837</v>
      </c>
      <c r="AN39" s="268"/>
      <c r="AO39" s="159" t="n">
        <f aca="false">((+AZ39+E39-BA39)/BA39)</f>
        <v>0.501935483870968</v>
      </c>
      <c r="AP39" s="139"/>
      <c r="AQ39" s="163" t="n">
        <f aca="false">((+BB39+E39-BC39)/BC39)</f>
        <v>-0.598620689655172</v>
      </c>
      <c r="AR39" s="147"/>
      <c r="AS39" s="186" t="n">
        <f aca="false">AU39/E39</f>
        <v>0</v>
      </c>
      <c r="AT39" s="147"/>
      <c r="AU39" s="226" t="n">
        <v>0</v>
      </c>
      <c r="AV39" s="227"/>
      <c r="AX39" s="35"/>
      <c r="AY39" s="168" t="n">
        <v>1.29</v>
      </c>
      <c r="BA39" s="168" t="n">
        <v>1.9375</v>
      </c>
      <c r="BC39" s="168" t="n">
        <v>7.25</v>
      </c>
    </row>
    <row r="40" customFormat="false" ht="15" hidden="false" customHeight="false" outlineLevel="0" collapsed="false">
      <c r="A40" s="263" t="str">
        <f aca="false">'[1]7-07-00'!$A$33</f>
        <v>Williams Communications**</v>
      </c>
      <c r="B40" s="56"/>
      <c r="C40" s="133" t="str">
        <f aca="false">'[1]7-07-00'!$B$33</f>
        <v>WCG</v>
      </c>
      <c r="D40" s="56"/>
      <c r="E40" s="173" t="n">
        <f aca="false">DDE("REUTER","IDN","WCG")</f>
        <v>5.37</v>
      </c>
      <c r="F40" s="193"/>
      <c r="G40" s="56"/>
      <c r="H40" s="56"/>
      <c r="I40" s="56"/>
      <c r="J40" s="56"/>
      <c r="K40" s="56"/>
      <c r="L40" s="56"/>
      <c r="M40" s="56"/>
      <c r="N40" s="193"/>
      <c r="O40" s="56"/>
      <c r="P40" s="56"/>
      <c r="Q40" s="56"/>
      <c r="R40" s="56"/>
      <c r="S40" s="56"/>
      <c r="T40" s="56"/>
      <c r="U40" s="57"/>
      <c r="V40" s="194"/>
      <c r="W40" s="139"/>
      <c r="X40" s="264" t="n">
        <v>2258.9</v>
      </c>
      <c r="Y40" s="57"/>
      <c r="Z40" s="265" t="n">
        <f aca="false">+(E40*AI40)/X40</f>
        <v>0.161653902341848</v>
      </c>
      <c r="AA40" s="56"/>
      <c r="AB40" s="56"/>
      <c r="AC40" s="56"/>
      <c r="AD40" s="56"/>
      <c r="AE40" s="269" t="s">
        <v>55</v>
      </c>
      <c r="AF40" s="57"/>
      <c r="AG40" s="270" t="s">
        <v>55</v>
      </c>
      <c r="AH40" s="271"/>
      <c r="AI40" s="267" t="n">
        <v>68</v>
      </c>
      <c r="AJ40" s="56"/>
      <c r="AK40" s="194"/>
      <c r="AL40" s="139"/>
      <c r="AM40" s="126" t="n">
        <f aca="false">((+AX40+E40-AY40)/AY40)</f>
        <v>-0.298955613577024</v>
      </c>
      <c r="AN40" s="268"/>
      <c r="AO40" s="159" t="n">
        <f aca="false">((+AZ40+E40-BA40)/BA40)</f>
        <v>-0.403333333333333</v>
      </c>
      <c r="AP40" s="139"/>
      <c r="AQ40" s="163" t="n">
        <f aca="false">((+BB40+E40-BC40)/BC40)</f>
        <v>-0.542978723404255</v>
      </c>
      <c r="AR40" s="147"/>
      <c r="AS40" s="186" t="n">
        <f aca="false">AU40/E40</f>
        <v>0</v>
      </c>
      <c r="AT40" s="147"/>
      <c r="AU40" s="226" t="n">
        <v>0</v>
      </c>
      <c r="AV40" s="227"/>
      <c r="AX40" s="35"/>
      <c r="AY40" s="168" t="n">
        <v>7.66</v>
      </c>
      <c r="BA40" s="168" t="n">
        <v>9</v>
      </c>
      <c r="BC40" s="168" t="n">
        <v>11.75</v>
      </c>
    </row>
    <row r="41" customFormat="false" ht="15" hidden="false" customHeight="false" outlineLevel="0" collapsed="false">
      <c r="A41" s="263" t="s">
        <v>95</v>
      </c>
      <c r="B41" s="56"/>
      <c r="C41" s="133" t="str">
        <f aca="false">'[1]7-07-00'!$B$34</f>
        <v>LVLT</v>
      </c>
      <c r="D41" s="56"/>
      <c r="E41" s="173" t="n">
        <f aca="false">DDE("REUTER","IDN","LVLT.O")</f>
        <v>15.27</v>
      </c>
      <c r="F41" s="193"/>
      <c r="G41" s="56"/>
      <c r="H41" s="56"/>
      <c r="I41" s="56"/>
      <c r="J41" s="56"/>
      <c r="K41" s="56"/>
      <c r="L41" s="56"/>
      <c r="M41" s="56"/>
      <c r="N41" s="193"/>
      <c r="O41" s="56"/>
      <c r="P41" s="56"/>
      <c r="Q41" s="56"/>
      <c r="R41" s="56"/>
      <c r="S41" s="56"/>
      <c r="T41" s="56"/>
      <c r="U41" s="57"/>
      <c r="V41" s="194"/>
      <c r="W41" s="139"/>
      <c r="X41" s="264" t="n">
        <v>1125.3</v>
      </c>
      <c r="Y41" s="57"/>
      <c r="Z41" s="265" t="n">
        <f aca="false">+(E41*AI41)/X41</f>
        <v>4.98008531058385</v>
      </c>
      <c r="AA41" s="56"/>
      <c r="AB41" s="56"/>
      <c r="AC41" s="56"/>
      <c r="AD41" s="56"/>
      <c r="AE41" s="264" t="n">
        <v>2021.8</v>
      </c>
      <c r="AF41" s="57"/>
      <c r="AG41" s="265" t="n">
        <f aca="false">+(E41*AI41)/AE41</f>
        <v>2.77183203086359</v>
      </c>
      <c r="AH41" s="271"/>
      <c r="AI41" s="267" t="n">
        <v>367</v>
      </c>
      <c r="AJ41" s="56"/>
      <c r="AK41" s="194"/>
      <c r="AL41" s="139"/>
      <c r="AM41" s="126" t="n">
        <f aca="false">((+AX41+E41-AY41)/AY41)</f>
        <v>0.0072559366754617</v>
      </c>
      <c r="AN41" s="268"/>
      <c r="AO41" s="159" t="n">
        <f aca="false">((+AZ41+E41-BA41)/BA41)</f>
        <v>-0.121151079136691</v>
      </c>
      <c r="AP41" s="139"/>
      <c r="AQ41" s="163" t="n">
        <f aca="false">((+BB41+E41-BC41)/BC41)</f>
        <v>-0.534628571428572</v>
      </c>
      <c r="AR41" s="147"/>
      <c r="AS41" s="186" t="n">
        <f aca="false">AU41/E41</f>
        <v>0</v>
      </c>
      <c r="AT41" s="147"/>
      <c r="AU41" s="226" t="n">
        <v>0</v>
      </c>
      <c r="AV41" s="227"/>
      <c r="AX41" s="35"/>
      <c r="AY41" s="168" t="n">
        <v>15.16</v>
      </c>
      <c r="BA41" s="168" t="n">
        <v>17.375</v>
      </c>
      <c r="BC41" s="168" t="n">
        <v>32.8125</v>
      </c>
    </row>
    <row r="42" customFormat="false" ht="15" hidden="false" customHeight="false" outlineLevel="0" collapsed="false">
      <c r="A42" s="263" t="s">
        <v>96</v>
      </c>
      <c r="B42" s="56"/>
      <c r="C42" s="133" t="s">
        <v>97</v>
      </c>
      <c r="D42" s="56"/>
      <c r="E42" s="173" t="n">
        <f aca="false">DDE("REUTER","IDN","GX")</f>
        <v>11.67</v>
      </c>
      <c r="F42" s="193"/>
      <c r="G42" s="56"/>
      <c r="H42" s="56"/>
      <c r="I42" s="56"/>
      <c r="J42" s="56"/>
      <c r="K42" s="56"/>
      <c r="L42" s="56"/>
      <c r="M42" s="56"/>
      <c r="N42" s="193"/>
      <c r="O42" s="56"/>
      <c r="P42" s="56"/>
      <c r="Q42" s="56"/>
      <c r="R42" s="56"/>
      <c r="S42" s="56"/>
      <c r="T42" s="56"/>
      <c r="U42" s="57"/>
      <c r="V42" s="194"/>
      <c r="W42" s="139"/>
      <c r="X42" s="264" t="n">
        <v>4800</v>
      </c>
      <c r="Y42" s="57"/>
      <c r="Z42" s="265" t="n">
        <f aca="false">+(E42*AI42)/X42</f>
        <v>2.1540875</v>
      </c>
      <c r="AA42" s="56"/>
      <c r="AB42" s="56"/>
      <c r="AC42" s="56"/>
      <c r="AD42" s="56"/>
      <c r="AE42" s="264" t="n">
        <v>6400</v>
      </c>
      <c r="AF42" s="57"/>
      <c r="AG42" s="265" t="n">
        <f aca="false">+(E42*AI42)/AE42</f>
        <v>1.615565625</v>
      </c>
      <c r="AH42" s="271"/>
      <c r="AI42" s="267" t="n">
        <v>886</v>
      </c>
      <c r="AJ42" s="56"/>
      <c r="AK42" s="194"/>
      <c r="AL42" s="139"/>
      <c r="AM42" s="126" t="n">
        <f aca="false">((+AX42+E42-AY42)/AY42)</f>
        <v>0.0957746478873239</v>
      </c>
      <c r="AN42" s="268"/>
      <c r="AO42" s="159" t="n">
        <f aca="false">((+AZ42+E42-BA42)/BA42)</f>
        <v>-0.134914751667902</v>
      </c>
      <c r="AP42" s="139"/>
      <c r="AQ42" s="163" t="n">
        <f aca="false">((+BB42+E42-BC42)/BC42)</f>
        <v>-0.184628820960699</v>
      </c>
      <c r="AR42" s="147"/>
      <c r="AS42" s="186" t="n">
        <f aca="false">AU42/E42</f>
        <v>0</v>
      </c>
      <c r="AT42" s="147"/>
      <c r="AU42" s="226" t="n">
        <v>0</v>
      </c>
      <c r="AV42" s="227"/>
      <c r="AX42" s="35"/>
      <c r="AY42" s="168" t="n">
        <v>10.65</v>
      </c>
      <c r="BA42" s="168" t="n">
        <v>13.49</v>
      </c>
      <c r="BC42" s="168" t="n">
        <v>14.3125</v>
      </c>
    </row>
    <row r="43" customFormat="false" ht="15" hidden="false" customHeight="false" outlineLevel="0" collapsed="false">
      <c r="A43" s="263" t="str">
        <f aca="false">'[1]7-07-00'!$A$36</f>
        <v>Qwest</v>
      </c>
      <c r="B43" s="56"/>
      <c r="C43" s="133" t="str">
        <f aca="false">'[1]7-07-00'!$B$36</f>
        <v>Q</v>
      </c>
      <c r="D43" s="56"/>
      <c r="E43" s="173" t="n">
        <f aca="false">DDE("REUTER","IDN","Q")</f>
        <v>37.4</v>
      </c>
      <c r="F43" s="193"/>
      <c r="G43" s="56"/>
      <c r="H43" s="56"/>
      <c r="I43" s="56"/>
      <c r="J43" s="56"/>
      <c r="K43" s="56"/>
      <c r="L43" s="56"/>
      <c r="M43" s="56"/>
      <c r="N43" s="193"/>
      <c r="O43" s="56"/>
      <c r="P43" s="56"/>
      <c r="Q43" s="56"/>
      <c r="R43" s="56"/>
      <c r="S43" s="56"/>
      <c r="T43" s="56"/>
      <c r="U43" s="57"/>
      <c r="V43" s="194"/>
      <c r="W43" s="139"/>
      <c r="X43" s="264" t="n">
        <v>18997</v>
      </c>
      <c r="Y43" s="57"/>
      <c r="Z43" s="265" t="n">
        <f aca="false">+(E43*AI43)/X43</f>
        <v>3.26022003474233</v>
      </c>
      <c r="AA43" s="56"/>
      <c r="AB43" s="56"/>
      <c r="AC43" s="56"/>
      <c r="AD43" s="56"/>
      <c r="AE43" s="264" t="n">
        <v>21450.3</v>
      </c>
      <c r="AF43" s="57"/>
      <c r="AG43" s="265" t="n">
        <f aca="false">+(E43*AI43)/AE43</f>
        <v>2.88734423294779</v>
      </c>
      <c r="AH43" s="271"/>
      <c r="AI43" s="267" t="n">
        <v>1656</v>
      </c>
      <c r="AJ43" s="56"/>
      <c r="AK43" s="194"/>
      <c r="AL43" s="139"/>
      <c r="AM43" s="126" t="n">
        <f aca="false">((+AX43+E43-AY43)/AY43)</f>
        <v>0.0476190476190475</v>
      </c>
      <c r="AN43" s="268"/>
      <c r="AO43" s="159" t="n">
        <f aca="false">((+AZ43+E43-BA43)/BA43)</f>
        <v>0.0670470756062768</v>
      </c>
      <c r="AP43" s="139"/>
      <c r="AQ43" s="163" t="n">
        <f aca="false">((+BB43+E43-BC43)/BC43)</f>
        <v>-0.0850152905198777</v>
      </c>
      <c r="AR43" s="147"/>
      <c r="AS43" s="186" t="n">
        <f aca="false">AU43/E43</f>
        <v>0</v>
      </c>
      <c r="AT43" s="147"/>
      <c r="AU43" s="226" t="n">
        <v>0</v>
      </c>
      <c r="AV43" s="227"/>
      <c r="AX43" s="35"/>
      <c r="AY43" s="168" t="n">
        <v>35.7</v>
      </c>
      <c r="BA43" s="168" t="n">
        <v>35.05</v>
      </c>
      <c r="BC43" s="168" t="n">
        <v>40.875</v>
      </c>
    </row>
    <row r="44" customFormat="false" ht="15" hidden="false" customHeight="false" outlineLevel="0" collapsed="false">
      <c r="A44" s="263"/>
      <c r="B44" s="56"/>
      <c r="C44" s="133"/>
      <c r="D44" s="56"/>
      <c r="E44" s="272"/>
      <c r="F44" s="193"/>
      <c r="G44" s="56"/>
      <c r="H44" s="56"/>
      <c r="I44" s="56"/>
      <c r="J44" s="56"/>
      <c r="K44" s="56"/>
      <c r="L44" s="56"/>
      <c r="M44" s="56"/>
      <c r="N44" s="193"/>
      <c r="O44" s="56"/>
      <c r="P44" s="56"/>
      <c r="Q44" s="56"/>
      <c r="R44" s="56"/>
      <c r="S44" s="56"/>
      <c r="T44" s="56"/>
      <c r="U44" s="57"/>
      <c r="V44" s="194"/>
      <c r="W44" s="139"/>
      <c r="X44" s="273"/>
      <c r="Y44" s="57"/>
      <c r="Z44" s="265"/>
      <c r="AA44" s="56"/>
      <c r="AB44" s="56"/>
      <c r="AC44" s="56"/>
      <c r="AD44" s="56"/>
      <c r="AE44" s="274"/>
      <c r="AF44" s="57"/>
      <c r="AG44" s="265"/>
      <c r="AH44" s="266"/>
      <c r="AI44" s="266"/>
      <c r="AJ44" s="56"/>
      <c r="AK44" s="194"/>
      <c r="AL44" s="139"/>
      <c r="AM44" s="275"/>
      <c r="AN44" s="268"/>
      <c r="AO44" s="276"/>
      <c r="AP44" s="139"/>
      <c r="AQ44" s="277"/>
      <c r="AR44" s="147"/>
      <c r="AS44" s="186"/>
      <c r="AT44" s="147"/>
      <c r="AU44" s="226"/>
      <c r="AV44" s="227"/>
      <c r="AX44" s="35"/>
    </row>
    <row r="45" customFormat="false" ht="15" hidden="false" customHeight="false" outlineLevel="0" collapsed="false">
      <c r="A45" s="263" t="s">
        <v>98</v>
      </c>
      <c r="B45" s="56"/>
      <c r="C45" s="133"/>
      <c r="D45" s="56"/>
      <c r="E45" s="272"/>
      <c r="F45" s="193"/>
      <c r="G45" s="56"/>
      <c r="H45" s="56"/>
      <c r="I45" s="56"/>
      <c r="J45" s="56"/>
      <c r="K45" s="56"/>
      <c r="L45" s="56"/>
      <c r="M45" s="56"/>
      <c r="N45" s="193"/>
      <c r="O45" s="56"/>
      <c r="P45" s="56"/>
      <c r="Q45" s="56"/>
      <c r="R45" s="56"/>
      <c r="S45" s="56"/>
      <c r="T45" s="56"/>
      <c r="U45" s="57"/>
      <c r="V45" s="194"/>
      <c r="W45" s="139"/>
      <c r="X45" s="278"/>
      <c r="Y45" s="206"/>
      <c r="Z45" s="279"/>
      <c r="AA45" s="56"/>
      <c r="AB45" s="56"/>
      <c r="AC45" s="56"/>
      <c r="AD45" s="56"/>
      <c r="AE45" s="209"/>
      <c r="AF45" s="206"/>
      <c r="AG45" s="280"/>
      <c r="AH45" s="272"/>
      <c r="AI45" s="272"/>
      <c r="AJ45" s="56"/>
      <c r="AK45" s="194"/>
      <c r="AL45" s="139"/>
      <c r="AM45" s="281" t="n">
        <f aca="false">AVERAGE(AM37:AM43)</f>
        <v>0.274619661227725</v>
      </c>
      <c r="AN45" s="216" t="e">
        <f aca="false">AVERAGE(AN37:AN43)</f>
        <v>#DIV/0!</v>
      </c>
      <c r="AO45" s="216" t="n">
        <f aca="false">AVERAGE(AO37:AO43)</f>
        <v>0.0805801599972354</v>
      </c>
      <c r="AP45" s="282"/>
      <c r="AQ45" s="217" t="n">
        <f aca="false">AVERAGE(AQ37:AQ43)</f>
        <v>-0.40125951845431</v>
      </c>
      <c r="AR45" s="147"/>
      <c r="AS45" s="283" t="n">
        <f aca="false">AVERAGE(AS37:AS43)</f>
        <v>0</v>
      </c>
      <c r="AT45" s="147"/>
      <c r="AU45" s="226"/>
      <c r="AV45" s="227"/>
      <c r="AX45" s="35"/>
    </row>
    <row r="46" customFormat="false" ht="15" hidden="false" customHeight="false" outlineLevel="0" collapsed="false">
      <c r="A46" s="224"/>
      <c r="B46" s="193"/>
      <c r="C46" s="191"/>
      <c r="D46" s="193"/>
      <c r="E46" s="193"/>
      <c r="F46" s="193"/>
      <c r="G46" s="56"/>
      <c r="H46" s="56"/>
      <c r="I46" s="56"/>
      <c r="J46" s="56"/>
      <c r="K46" s="56"/>
      <c r="L46" s="56"/>
      <c r="M46" s="56"/>
      <c r="N46" s="193"/>
      <c r="O46" s="56"/>
      <c r="P46" s="56"/>
      <c r="Q46" s="56"/>
      <c r="R46" s="56"/>
      <c r="S46" s="56"/>
      <c r="T46" s="56"/>
      <c r="U46" s="57"/>
      <c r="V46" s="194"/>
      <c r="W46" s="139"/>
      <c r="X46" s="272"/>
      <c r="Y46" s="56"/>
      <c r="Z46" s="56"/>
      <c r="AA46" s="56"/>
      <c r="AB46" s="56"/>
      <c r="AC46" s="56"/>
      <c r="AD46" s="56"/>
      <c r="AE46" s="272"/>
      <c r="AF46" s="56"/>
      <c r="AG46" s="225"/>
      <c r="AH46" s="225"/>
      <c r="AI46" s="225"/>
      <c r="AJ46" s="56"/>
      <c r="AK46" s="194"/>
      <c r="AL46" s="139"/>
      <c r="AM46" s="139"/>
      <c r="AN46" s="139"/>
      <c r="AO46" s="139"/>
      <c r="AP46" s="139"/>
      <c r="AQ46" s="194"/>
      <c r="AR46" s="147"/>
      <c r="AS46" s="147"/>
      <c r="AT46" s="147"/>
      <c r="AU46" s="226"/>
      <c r="AV46" s="227"/>
      <c r="AX46" s="35"/>
    </row>
    <row r="47" customFormat="false" ht="9.95" hidden="false" customHeight="true" outlineLevel="0" collapsed="false">
      <c r="A47" s="284"/>
      <c r="B47" s="284"/>
      <c r="C47" s="285"/>
      <c r="D47" s="284"/>
      <c r="E47" s="284"/>
      <c r="F47" s="284"/>
      <c r="G47" s="242"/>
      <c r="H47" s="242"/>
      <c r="I47" s="242"/>
      <c r="J47" s="242"/>
      <c r="K47" s="286" t="n">
        <v>1997</v>
      </c>
      <c r="L47" s="286"/>
      <c r="M47" s="286"/>
      <c r="N47" s="284"/>
      <c r="O47" s="242"/>
      <c r="P47" s="242"/>
      <c r="Q47" s="242"/>
      <c r="R47" s="242"/>
      <c r="S47" s="287" t="n">
        <v>1998</v>
      </c>
      <c r="T47" s="287"/>
      <c r="U47" s="245"/>
      <c r="V47" s="229"/>
      <c r="W47" s="234"/>
      <c r="X47" s="288" t="n">
        <v>2001</v>
      </c>
      <c r="Y47" s="288"/>
      <c r="Z47" s="288"/>
      <c r="AA47" s="289"/>
      <c r="AB47" s="289"/>
      <c r="AC47" s="289"/>
      <c r="AD47" s="289"/>
      <c r="AE47" s="288" t="n">
        <v>2002</v>
      </c>
      <c r="AF47" s="288"/>
      <c r="AG47" s="288"/>
      <c r="AH47" s="290"/>
      <c r="AI47" s="290"/>
      <c r="AJ47" s="284"/>
      <c r="AK47" s="291" t="s">
        <v>17</v>
      </c>
      <c r="AL47" s="234"/>
      <c r="AM47" s="243" t="s">
        <v>99</v>
      </c>
      <c r="AN47" s="243"/>
      <c r="AO47" s="243"/>
      <c r="AP47" s="243"/>
      <c r="AQ47" s="243"/>
      <c r="AR47" s="242"/>
      <c r="AS47" s="244"/>
      <c r="AT47" s="292"/>
      <c r="AU47" s="289" t="s">
        <v>19</v>
      </c>
      <c r="AV47" s="289"/>
      <c r="AW47" s="289"/>
      <c r="AX47" s="293" t="s">
        <v>4</v>
      </c>
      <c r="AY47" s="293"/>
      <c r="AZ47" s="293" t="s">
        <v>5</v>
      </c>
      <c r="BA47" s="293"/>
      <c r="BB47" s="293" t="s">
        <v>6</v>
      </c>
      <c r="BC47" s="293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242"/>
      <c r="DM47" s="242"/>
      <c r="DN47" s="242"/>
      <c r="DO47" s="242"/>
      <c r="DP47" s="242"/>
      <c r="DQ47" s="242"/>
      <c r="DR47" s="242"/>
      <c r="DS47" s="242"/>
      <c r="DT47" s="242"/>
      <c r="DU47" s="242"/>
      <c r="DV47" s="242"/>
      <c r="DW47" s="242"/>
      <c r="DX47" s="242"/>
      <c r="DY47" s="242"/>
      <c r="DZ47" s="242"/>
      <c r="EA47" s="242"/>
      <c r="EB47" s="242"/>
      <c r="EC47" s="242"/>
      <c r="ED47" s="242"/>
      <c r="EE47" s="242"/>
      <c r="EF47" s="242"/>
      <c r="EG47" s="242"/>
      <c r="EH47" s="242"/>
      <c r="EI47" s="242"/>
      <c r="EJ47" s="242"/>
      <c r="EK47" s="242"/>
      <c r="EL47" s="242"/>
      <c r="EM47" s="242"/>
      <c r="EN47" s="242"/>
      <c r="EO47" s="242"/>
      <c r="EP47" s="242"/>
      <c r="EQ47" s="242"/>
      <c r="ER47" s="242"/>
      <c r="ES47" s="242"/>
      <c r="ET47" s="242"/>
      <c r="EU47" s="242"/>
      <c r="EV47" s="242"/>
      <c r="EW47" s="242"/>
      <c r="EX47" s="242"/>
      <c r="EY47" s="242"/>
      <c r="EZ47" s="242"/>
      <c r="FA47" s="242"/>
      <c r="FB47" s="242"/>
      <c r="FC47" s="242"/>
      <c r="FD47" s="242"/>
      <c r="FE47" s="242"/>
      <c r="FF47" s="242"/>
      <c r="FG47" s="242"/>
      <c r="FH47" s="242"/>
      <c r="FI47" s="242"/>
      <c r="FJ47" s="242"/>
      <c r="FK47" s="242"/>
      <c r="FL47" s="242"/>
      <c r="FM47" s="242"/>
      <c r="FN47" s="242"/>
      <c r="FO47" s="242"/>
      <c r="FP47" s="242"/>
      <c r="FQ47" s="242"/>
      <c r="FR47" s="242"/>
      <c r="FS47" s="242"/>
      <c r="FT47" s="242"/>
      <c r="FU47" s="242"/>
      <c r="FV47" s="242"/>
      <c r="FW47" s="242"/>
      <c r="FX47" s="242"/>
      <c r="FY47" s="242"/>
      <c r="FZ47" s="242"/>
      <c r="GA47" s="242"/>
      <c r="GB47" s="242"/>
      <c r="GC47" s="242"/>
      <c r="GD47" s="242"/>
      <c r="GE47" s="242"/>
      <c r="GF47" s="242"/>
      <c r="GG47" s="242"/>
      <c r="GH47" s="242"/>
      <c r="GI47" s="242"/>
      <c r="GJ47" s="242"/>
      <c r="GK47" s="242"/>
      <c r="GL47" s="242"/>
      <c r="GM47" s="242"/>
      <c r="GN47" s="242"/>
      <c r="GO47" s="242"/>
      <c r="GP47" s="242"/>
      <c r="GQ47" s="242"/>
      <c r="GR47" s="242"/>
      <c r="GS47" s="242"/>
      <c r="GT47" s="242"/>
      <c r="GU47" s="242"/>
      <c r="GV47" s="242"/>
      <c r="GW47" s="242"/>
      <c r="GX47" s="242"/>
      <c r="GY47" s="242"/>
      <c r="GZ47" s="242"/>
      <c r="HA47" s="242"/>
      <c r="HB47" s="242"/>
      <c r="HC47" s="242"/>
      <c r="HD47" s="242"/>
      <c r="HE47" s="242"/>
      <c r="HF47" s="242"/>
      <c r="HG47" s="242"/>
      <c r="HH47" s="242"/>
      <c r="HI47" s="242"/>
      <c r="HJ47" s="242"/>
      <c r="HK47" s="242"/>
      <c r="HL47" s="242"/>
      <c r="HM47" s="242"/>
      <c r="HN47" s="242"/>
      <c r="HO47" s="242"/>
      <c r="HP47" s="242"/>
      <c r="HQ47" s="242"/>
      <c r="HR47" s="242"/>
      <c r="HS47" s="242"/>
      <c r="HT47" s="242"/>
      <c r="HU47" s="242"/>
      <c r="HV47" s="242"/>
      <c r="HW47" s="242"/>
      <c r="HX47" s="242"/>
      <c r="HY47" s="242"/>
      <c r="HZ47" s="242"/>
      <c r="IA47" s="242"/>
      <c r="IB47" s="242"/>
      <c r="IC47" s="242"/>
      <c r="ID47" s="242"/>
      <c r="IE47" s="242"/>
      <c r="IF47" s="242"/>
      <c r="IG47" s="242"/>
      <c r="IH47" s="242"/>
      <c r="II47" s="242"/>
      <c r="IJ47" s="242"/>
      <c r="IK47" s="242"/>
      <c r="IL47" s="242"/>
      <c r="IM47" s="242"/>
      <c r="IN47" s="242"/>
      <c r="IO47" s="242"/>
      <c r="IP47" s="242"/>
      <c r="IQ47" s="242"/>
      <c r="IR47" s="242"/>
      <c r="IS47" s="242"/>
      <c r="IT47" s="242"/>
      <c r="IU47" s="242"/>
      <c r="IV47" s="242"/>
      <c r="IW47" s="242"/>
    </row>
    <row r="48" customFormat="false" ht="9.95" hidden="false" customHeight="true" outlineLevel="0" collapsed="false">
      <c r="A48" s="284"/>
      <c r="B48" s="284"/>
      <c r="C48" s="285"/>
      <c r="D48" s="284"/>
      <c r="E48" s="294"/>
      <c r="F48" s="284"/>
      <c r="G48" s="246" t="s">
        <v>21</v>
      </c>
      <c r="H48" s="295"/>
      <c r="I48" s="296"/>
      <c r="J48" s="284"/>
      <c r="K48" s="246" t="s">
        <v>21</v>
      </c>
      <c r="L48" s="295"/>
      <c r="M48" s="296"/>
      <c r="N48" s="284"/>
      <c r="O48" s="246" t="s">
        <v>21</v>
      </c>
      <c r="P48" s="295"/>
      <c r="Q48" s="296"/>
      <c r="R48" s="284"/>
      <c r="S48" s="246" t="s">
        <v>21</v>
      </c>
      <c r="T48" s="296"/>
      <c r="U48" s="234"/>
      <c r="V48" s="291" t="s">
        <v>22</v>
      </c>
      <c r="W48" s="231"/>
      <c r="X48" s="246" t="s">
        <v>21</v>
      </c>
      <c r="Y48" s="297"/>
      <c r="Z48" s="296"/>
      <c r="AA48" s="298"/>
      <c r="AB48" s="298"/>
      <c r="AC48" s="298"/>
      <c r="AD48" s="298"/>
      <c r="AE48" s="246" t="s">
        <v>21</v>
      </c>
      <c r="AF48" s="297"/>
      <c r="AG48" s="296"/>
      <c r="AH48" s="298"/>
      <c r="AI48" s="299"/>
      <c r="AJ48" s="298"/>
      <c r="AK48" s="300" t="s">
        <v>22</v>
      </c>
      <c r="AL48" s="231"/>
      <c r="AM48" s="249" t="s">
        <v>25</v>
      </c>
      <c r="AN48" s="231"/>
      <c r="AO48" s="231" t="s">
        <v>26</v>
      </c>
      <c r="AP48" s="231"/>
      <c r="AQ48" s="250" t="s">
        <v>27</v>
      </c>
      <c r="AR48" s="242"/>
      <c r="AS48" s="251" t="s">
        <v>28</v>
      </c>
      <c r="AT48" s="301"/>
      <c r="AU48" s="79"/>
      <c r="AV48" s="80" t="s">
        <v>29</v>
      </c>
      <c r="AW48" s="81" t="s">
        <v>29</v>
      </c>
      <c r="AX48" s="302"/>
      <c r="AY48" s="303"/>
      <c r="AZ48" s="302"/>
      <c r="BA48" s="303" t="n">
        <f aca="false">+BA5</f>
        <v>36980</v>
      </c>
      <c r="BB48" s="304"/>
      <c r="BC48" s="305"/>
      <c r="BD48" s="242"/>
      <c r="BE48" s="242"/>
      <c r="BF48" s="242"/>
      <c r="BG48" s="242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42"/>
      <c r="BT48" s="242"/>
      <c r="BU48" s="242"/>
      <c r="BV48" s="242"/>
      <c r="BW48" s="242"/>
      <c r="BX48" s="242"/>
      <c r="BY48" s="242"/>
      <c r="BZ48" s="242"/>
      <c r="CA48" s="242"/>
      <c r="CB48" s="242"/>
      <c r="CC48" s="242"/>
      <c r="CD48" s="242"/>
      <c r="CE48" s="242"/>
      <c r="CF48" s="242"/>
      <c r="CG48" s="242"/>
      <c r="CH48" s="242"/>
      <c r="CI48" s="242"/>
      <c r="CJ48" s="242"/>
      <c r="CK48" s="242"/>
      <c r="CL48" s="242"/>
      <c r="CM48" s="242"/>
      <c r="CN48" s="242"/>
      <c r="CO48" s="242"/>
      <c r="CP48" s="242"/>
      <c r="CQ48" s="242"/>
      <c r="CR48" s="242"/>
      <c r="CS48" s="242"/>
      <c r="CT48" s="242"/>
      <c r="CU48" s="242"/>
      <c r="CV48" s="242"/>
      <c r="CW48" s="242"/>
      <c r="CX48" s="242"/>
      <c r="CY48" s="242"/>
      <c r="CZ48" s="242"/>
      <c r="DA48" s="242"/>
      <c r="DB48" s="242"/>
      <c r="DC48" s="242"/>
      <c r="DD48" s="242"/>
      <c r="DE48" s="242"/>
      <c r="DF48" s="242"/>
      <c r="DG48" s="242"/>
      <c r="DH48" s="242"/>
      <c r="DI48" s="242"/>
      <c r="DJ48" s="242"/>
      <c r="DK48" s="242"/>
      <c r="DL48" s="242"/>
      <c r="DM48" s="242"/>
      <c r="DN48" s="242"/>
      <c r="DO48" s="242"/>
      <c r="DP48" s="242"/>
      <c r="DQ48" s="242"/>
      <c r="DR48" s="242"/>
      <c r="DS48" s="242"/>
      <c r="DT48" s="242"/>
      <c r="DU48" s="242"/>
      <c r="DV48" s="242"/>
      <c r="DW48" s="242"/>
      <c r="DX48" s="242"/>
      <c r="DY48" s="242"/>
      <c r="DZ48" s="242"/>
      <c r="EA48" s="242"/>
      <c r="EB48" s="242"/>
      <c r="EC48" s="242"/>
      <c r="ED48" s="242"/>
      <c r="EE48" s="242"/>
      <c r="EF48" s="242"/>
      <c r="EG48" s="242"/>
      <c r="EH48" s="242"/>
      <c r="EI48" s="242"/>
      <c r="EJ48" s="242"/>
      <c r="EK48" s="242"/>
      <c r="EL48" s="242"/>
      <c r="EM48" s="242"/>
      <c r="EN48" s="242"/>
      <c r="EO48" s="242"/>
      <c r="EP48" s="242"/>
      <c r="EQ48" s="242"/>
      <c r="ER48" s="242"/>
      <c r="ES48" s="242"/>
      <c r="ET48" s="242"/>
      <c r="EU48" s="242"/>
      <c r="EV48" s="242"/>
      <c r="EW48" s="242"/>
      <c r="EX48" s="242"/>
      <c r="EY48" s="242"/>
      <c r="EZ48" s="242"/>
      <c r="FA48" s="242"/>
      <c r="FB48" s="242"/>
      <c r="FC48" s="242"/>
      <c r="FD48" s="242"/>
      <c r="FE48" s="242"/>
      <c r="FF48" s="242"/>
      <c r="FG48" s="242"/>
      <c r="FH48" s="242"/>
      <c r="FI48" s="242"/>
      <c r="FJ48" s="242"/>
      <c r="FK48" s="242"/>
      <c r="FL48" s="242"/>
      <c r="FM48" s="242"/>
      <c r="FN48" s="242"/>
      <c r="FO48" s="242"/>
      <c r="FP48" s="242"/>
      <c r="FQ48" s="242"/>
      <c r="FR48" s="242"/>
      <c r="FS48" s="242"/>
      <c r="FT48" s="242"/>
      <c r="FU48" s="242"/>
      <c r="FV48" s="242"/>
      <c r="FW48" s="242"/>
      <c r="FX48" s="242"/>
      <c r="FY48" s="242"/>
      <c r="FZ48" s="242"/>
      <c r="GA48" s="242"/>
      <c r="GB48" s="242"/>
      <c r="GC48" s="242"/>
      <c r="GD48" s="242"/>
      <c r="GE48" s="242"/>
      <c r="GF48" s="242"/>
      <c r="GG48" s="242"/>
      <c r="GH48" s="242"/>
      <c r="GI48" s="242"/>
      <c r="GJ48" s="242"/>
      <c r="GK48" s="242"/>
      <c r="GL48" s="242"/>
      <c r="GM48" s="242"/>
      <c r="GN48" s="242"/>
      <c r="GO48" s="242"/>
      <c r="GP48" s="242"/>
      <c r="GQ48" s="242"/>
      <c r="GR48" s="242"/>
      <c r="GS48" s="242"/>
      <c r="GT48" s="242"/>
      <c r="GU48" s="242"/>
      <c r="GV48" s="242"/>
      <c r="GW48" s="242"/>
      <c r="GX48" s="242"/>
      <c r="GY48" s="242"/>
      <c r="GZ48" s="242"/>
      <c r="HA48" s="242"/>
      <c r="HB48" s="242"/>
      <c r="HC48" s="242"/>
      <c r="HD48" s="242"/>
      <c r="HE48" s="242"/>
      <c r="HF48" s="242"/>
      <c r="HG48" s="242"/>
      <c r="HH48" s="242"/>
      <c r="HI48" s="242"/>
      <c r="HJ48" s="242"/>
      <c r="HK48" s="242"/>
      <c r="HL48" s="242"/>
      <c r="HM48" s="242"/>
      <c r="HN48" s="242"/>
      <c r="HO48" s="242"/>
      <c r="HP48" s="242"/>
      <c r="HQ48" s="242"/>
      <c r="HR48" s="242"/>
      <c r="HS48" s="242"/>
      <c r="HT48" s="242"/>
      <c r="HU48" s="242"/>
      <c r="HV48" s="242"/>
      <c r="HW48" s="242"/>
      <c r="HX48" s="242"/>
      <c r="HY48" s="242"/>
      <c r="HZ48" s="242"/>
      <c r="IA48" s="242"/>
      <c r="IB48" s="242"/>
      <c r="IC48" s="242"/>
      <c r="ID48" s="242"/>
      <c r="IE48" s="242"/>
      <c r="IF48" s="242"/>
      <c r="IG48" s="242"/>
      <c r="IH48" s="242"/>
      <c r="II48" s="242"/>
      <c r="IJ48" s="242"/>
      <c r="IK48" s="242"/>
      <c r="IL48" s="242"/>
      <c r="IM48" s="242"/>
      <c r="IN48" s="242"/>
      <c r="IO48" s="242"/>
      <c r="IP48" s="242"/>
      <c r="IQ48" s="242"/>
      <c r="IR48" s="242"/>
      <c r="IS48" s="242"/>
      <c r="IT48" s="242"/>
      <c r="IU48" s="242"/>
      <c r="IV48" s="242"/>
      <c r="IW48" s="242"/>
    </row>
    <row r="49" customFormat="false" ht="9.95" hidden="false" customHeight="true" outlineLevel="0" collapsed="false">
      <c r="A49" s="306" t="s">
        <v>30</v>
      </c>
      <c r="B49" s="284"/>
      <c r="C49" s="294"/>
      <c r="D49" s="284"/>
      <c r="E49" s="294"/>
      <c r="F49" s="284"/>
      <c r="G49" s="253" t="s">
        <v>17</v>
      </c>
      <c r="H49" s="298"/>
      <c r="I49" s="307" t="s">
        <v>3</v>
      </c>
      <c r="J49" s="284"/>
      <c r="K49" s="253" t="s">
        <v>17</v>
      </c>
      <c r="L49" s="298"/>
      <c r="M49" s="307" t="s">
        <v>3</v>
      </c>
      <c r="N49" s="284"/>
      <c r="O49" s="253" t="s">
        <v>17</v>
      </c>
      <c r="P49" s="298"/>
      <c r="Q49" s="307" t="s">
        <v>3</v>
      </c>
      <c r="R49" s="284"/>
      <c r="S49" s="253" t="s">
        <v>17</v>
      </c>
      <c r="T49" s="307" t="s">
        <v>3</v>
      </c>
      <c r="U49" s="308"/>
      <c r="V49" s="309" t="s">
        <v>33</v>
      </c>
      <c r="W49" s="308"/>
      <c r="X49" s="310" t="s">
        <v>34</v>
      </c>
      <c r="Y49" s="311"/>
      <c r="Z49" s="312" t="s">
        <v>3</v>
      </c>
      <c r="AA49" s="294"/>
      <c r="AB49" s="294"/>
      <c r="AC49" s="294"/>
      <c r="AD49" s="294"/>
      <c r="AE49" s="310" t="s">
        <v>34</v>
      </c>
      <c r="AF49" s="311"/>
      <c r="AG49" s="312" t="s">
        <v>3</v>
      </c>
      <c r="AH49" s="294"/>
      <c r="AI49" s="294"/>
      <c r="AJ49" s="294"/>
      <c r="AK49" s="309" t="s">
        <v>36</v>
      </c>
      <c r="AL49" s="308"/>
      <c r="AM49" s="258" t="s">
        <v>37</v>
      </c>
      <c r="AN49" s="308"/>
      <c r="AO49" s="259" t="s">
        <v>38</v>
      </c>
      <c r="AP49" s="308"/>
      <c r="AQ49" s="260" t="s">
        <v>38</v>
      </c>
      <c r="AR49" s="242"/>
      <c r="AS49" s="262" t="s">
        <v>39</v>
      </c>
      <c r="AT49" s="313"/>
      <c r="AU49" s="97" t="s">
        <v>40</v>
      </c>
      <c r="AV49" s="98" t="s">
        <v>41</v>
      </c>
      <c r="AW49" s="99" t="s">
        <v>28</v>
      </c>
      <c r="AX49" s="97" t="s">
        <v>42</v>
      </c>
      <c r="AY49" s="100"/>
      <c r="AZ49" s="97" t="s">
        <v>44</v>
      </c>
      <c r="BA49" s="101" t="s">
        <v>45</v>
      </c>
      <c r="BB49" s="102" t="s">
        <v>46</v>
      </c>
      <c r="BC49" s="101" t="s">
        <v>100</v>
      </c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2"/>
      <c r="BT49" s="242"/>
      <c r="BU49" s="242"/>
      <c r="BV49" s="242"/>
      <c r="BW49" s="242"/>
      <c r="BX49" s="242"/>
      <c r="BY49" s="242"/>
      <c r="BZ49" s="242"/>
      <c r="CA49" s="242"/>
      <c r="CB49" s="242"/>
      <c r="CC49" s="242"/>
      <c r="CD49" s="242"/>
      <c r="CE49" s="242"/>
      <c r="CF49" s="242"/>
      <c r="CG49" s="242"/>
      <c r="CH49" s="242"/>
      <c r="CI49" s="242"/>
      <c r="CJ49" s="242"/>
      <c r="CK49" s="242"/>
      <c r="CL49" s="242"/>
      <c r="CM49" s="242"/>
      <c r="CN49" s="242"/>
      <c r="CO49" s="242"/>
      <c r="CP49" s="242"/>
      <c r="CQ49" s="242"/>
      <c r="CR49" s="242"/>
      <c r="CS49" s="242"/>
      <c r="CT49" s="242"/>
      <c r="CU49" s="242"/>
      <c r="CV49" s="242"/>
      <c r="CW49" s="242"/>
      <c r="CX49" s="242"/>
      <c r="CY49" s="242"/>
      <c r="CZ49" s="242"/>
      <c r="DA49" s="242"/>
      <c r="DB49" s="242"/>
      <c r="DC49" s="242"/>
      <c r="DD49" s="242"/>
      <c r="DE49" s="242"/>
      <c r="DF49" s="242"/>
      <c r="DG49" s="242"/>
      <c r="DH49" s="242"/>
      <c r="DI49" s="242"/>
      <c r="DJ49" s="242"/>
      <c r="DK49" s="242"/>
      <c r="DL49" s="242"/>
      <c r="DM49" s="242"/>
      <c r="DN49" s="242"/>
      <c r="DO49" s="242"/>
      <c r="DP49" s="242"/>
      <c r="DQ49" s="242"/>
      <c r="DR49" s="242"/>
      <c r="DS49" s="242"/>
      <c r="DT49" s="242"/>
      <c r="DU49" s="242"/>
      <c r="DV49" s="242"/>
      <c r="DW49" s="242"/>
      <c r="DX49" s="242"/>
      <c r="DY49" s="242"/>
      <c r="DZ49" s="242"/>
      <c r="EA49" s="242"/>
      <c r="EB49" s="242"/>
      <c r="EC49" s="242"/>
      <c r="ED49" s="242"/>
      <c r="EE49" s="242"/>
      <c r="EF49" s="242"/>
      <c r="EG49" s="242"/>
      <c r="EH49" s="242"/>
      <c r="EI49" s="242"/>
      <c r="EJ49" s="242"/>
      <c r="EK49" s="242"/>
      <c r="EL49" s="242"/>
      <c r="EM49" s="242"/>
      <c r="EN49" s="242"/>
      <c r="EO49" s="242"/>
      <c r="EP49" s="242"/>
      <c r="EQ49" s="242"/>
      <c r="ER49" s="242"/>
      <c r="ES49" s="242"/>
      <c r="ET49" s="242"/>
      <c r="EU49" s="242"/>
      <c r="EV49" s="242"/>
      <c r="EW49" s="242"/>
      <c r="EX49" s="242"/>
      <c r="EY49" s="242"/>
      <c r="EZ49" s="242"/>
      <c r="FA49" s="242"/>
      <c r="FB49" s="242"/>
      <c r="FC49" s="242"/>
      <c r="FD49" s="242"/>
      <c r="FE49" s="242"/>
      <c r="FF49" s="242"/>
      <c r="FG49" s="242"/>
      <c r="FH49" s="242"/>
      <c r="FI49" s="242"/>
      <c r="FJ49" s="242"/>
      <c r="FK49" s="242"/>
      <c r="FL49" s="242"/>
      <c r="FM49" s="242"/>
      <c r="FN49" s="242"/>
      <c r="FO49" s="242"/>
      <c r="FP49" s="242"/>
      <c r="FQ49" s="242"/>
      <c r="FR49" s="242"/>
      <c r="FS49" s="242"/>
      <c r="FT49" s="242"/>
      <c r="FU49" s="242"/>
      <c r="FV49" s="242"/>
      <c r="FW49" s="242"/>
      <c r="FX49" s="242"/>
      <c r="FY49" s="242"/>
      <c r="FZ49" s="242"/>
      <c r="GA49" s="242"/>
      <c r="GB49" s="242"/>
      <c r="GC49" s="242"/>
      <c r="GD49" s="242"/>
      <c r="GE49" s="242"/>
      <c r="GF49" s="242"/>
      <c r="GG49" s="242"/>
      <c r="GH49" s="242"/>
      <c r="GI49" s="242"/>
      <c r="GJ49" s="242"/>
      <c r="GK49" s="242"/>
      <c r="GL49" s="242"/>
      <c r="GM49" s="242"/>
      <c r="GN49" s="242"/>
      <c r="GO49" s="242"/>
      <c r="GP49" s="242"/>
      <c r="GQ49" s="242"/>
      <c r="GR49" s="242"/>
      <c r="GS49" s="242"/>
      <c r="GT49" s="242"/>
      <c r="GU49" s="242"/>
      <c r="GV49" s="242"/>
      <c r="GW49" s="242"/>
      <c r="GX49" s="242"/>
      <c r="GY49" s="242"/>
      <c r="GZ49" s="242"/>
      <c r="HA49" s="242"/>
      <c r="HB49" s="242"/>
      <c r="HC49" s="242"/>
      <c r="HD49" s="242"/>
      <c r="HE49" s="242"/>
      <c r="HF49" s="242"/>
      <c r="HG49" s="242"/>
      <c r="HH49" s="242"/>
      <c r="HI49" s="242"/>
      <c r="HJ49" s="242"/>
      <c r="HK49" s="242"/>
      <c r="HL49" s="242"/>
      <c r="HM49" s="242"/>
      <c r="HN49" s="242"/>
      <c r="HO49" s="242"/>
      <c r="HP49" s="242"/>
      <c r="HQ49" s="242"/>
      <c r="HR49" s="242"/>
      <c r="HS49" s="242"/>
      <c r="HT49" s="242"/>
      <c r="HU49" s="242"/>
      <c r="HV49" s="242"/>
      <c r="HW49" s="242"/>
      <c r="HX49" s="242"/>
      <c r="HY49" s="242"/>
      <c r="HZ49" s="242"/>
      <c r="IA49" s="242"/>
      <c r="IB49" s="242"/>
      <c r="IC49" s="242"/>
      <c r="ID49" s="242"/>
      <c r="IE49" s="242"/>
      <c r="IF49" s="242"/>
      <c r="IG49" s="242"/>
      <c r="IH49" s="242"/>
      <c r="II49" s="242"/>
      <c r="IJ49" s="242"/>
      <c r="IK49" s="242"/>
      <c r="IL49" s="242"/>
      <c r="IM49" s="242"/>
      <c r="IN49" s="242"/>
      <c r="IO49" s="242"/>
      <c r="IP49" s="242"/>
      <c r="IQ49" s="242"/>
      <c r="IR49" s="242"/>
      <c r="IS49" s="242"/>
      <c r="IT49" s="242"/>
      <c r="IU49" s="242"/>
      <c r="IV49" s="242"/>
      <c r="IW49" s="242"/>
    </row>
    <row r="50" customFormat="false" ht="15" hidden="false" customHeight="false" outlineLevel="0" collapsed="false">
      <c r="A50" s="91" t="s">
        <v>101</v>
      </c>
      <c r="B50" s="192"/>
      <c r="C50" s="91" t="s">
        <v>102</v>
      </c>
      <c r="D50" s="49"/>
      <c r="E50" s="173" t="n">
        <f aca="false">DDE("REUTER","IDN","NPW")</f>
        <v>7.1</v>
      </c>
      <c r="F50" s="49"/>
      <c r="G50" s="91"/>
      <c r="H50" s="73"/>
      <c r="I50" s="91"/>
      <c r="J50" s="49"/>
      <c r="K50" s="91"/>
      <c r="L50" s="73"/>
      <c r="M50" s="91"/>
      <c r="N50" s="49"/>
      <c r="O50" s="91"/>
      <c r="P50" s="73"/>
      <c r="Q50" s="91"/>
      <c r="R50" s="49"/>
      <c r="S50" s="91"/>
      <c r="T50" s="91"/>
      <c r="U50" s="88"/>
      <c r="V50" s="91"/>
      <c r="W50" s="88"/>
      <c r="X50" s="314" t="n">
        <v>-4.01</v>
      </c>
      <c r="Y50" s="315"/>
      <c r="Z50" s="316" t="s">
        <v>55</v>
      </c>
      <c r="AA50" s="120"/>
      <c r="AB50" s="120"/>
      <c r="AC50" s="120"/>
      <c r="AD50" s="120"/>
      <c r="AE50" s="314" t="n">
        <v>-0.51</v>
      </c>
      <c r="AF50" s="315"/>
      <c r="AG50" s="316" t="s">
        <v>55</v>
      </c>
      <c r="AH50" s="317"/>
      <c r="AI50" s="317"/>
      <c r="AJ50" s="120"/>
      <c r="AK50" s="158" t="e">
        <f aca="false">(X50-S50)/S50</f>
        <v>#DIV/0!</v>
      </c>
      <c r="AL50" s="159"/>
      <c r="AM50" s="214" t="n">
        <f aca="false">((+AX50+E50-AY50)/AY50)</f>
        <v>0.222030981067126</v>
      </c>
      <c r="AN50" s="215"/>
      <c r="AO50" s="215" t="n">
        <f aca="false">((+AZ50+E50-BA50)/BA50)</f>
        <v>0.0923076923076923</v>
      </c>
      <c r="AP50" s="215"/>
      <c r="AQ50" s="318" t="n">
        <f aca="false">((+BB50+E50-BC50)/BC50)</f>
        <v>-0.276433121019108</v>
      </c>
      <c r="AR50" s="319"/>
      <c r="AS50" s="283" t="n">
        <f aca="false">AU50/E50</f>
        <v>0</v>
      </c>
      <c r="AT50" s="187"/>
      <c r="AU50" s="320" t="n">
        <v>0</v>
      </c>
      <c r="AV50" s="321"/>
      <c r="AW50" s="322"/>
      <c r="AX50" s="323"/>
      <c r="AY50" s="324" t="n">
        <v>5.81</v>
      </c>
      <c r="AZ50" s="323"/>
      <c r="BA50" s="324" t="n">
        <v>6.5</v>
      </c>
      <c r="BB50" s="323" t="n">
        <v>0</v>
      </c>
      <c r="BC50" s="324" t="n">
        <v>9.8125</v>
      </c>
    </row>
    <row r="51" customFormat="false" ht="15" hidden="false" customHeight="false" outlineLevel="0" collapsed="false">
      <c r="C51" s="33"/>
      <c r="U51" s="33"/>
      <c r="W51" s="33"/>
      <c r="AL51" s="33"/>
      <c r="AM51" s="33"/>
      <c r="AN51" s="33"/>
      <c r="AO51" s="33"/>
      <c r="AP51" s="33"/>
      <c r="AU51" s="33"/>
      <c r="AV51" s="33"/>
      <c r="AW51" s="33"/>
    </row>
    <row r="52" customFormat="false" ht="10.5" hidden="false" customHeight="true" outlineLevel="0" collapsed="false">
      <c r="A52" s="193"/>
      <c r="B52" s="193"/>
      <c r="C52" s="191"/>
      <c r="D52" s="193"/>
      <c r="E52" s="173"/>
      <c r="F52" s="193"/>
      <c r="G52" s="42"/>
      <c r="H52" s="199"/>
      <c r="I52" s="42"/>
      <c r="J52" s="56"/>
      <c r="K52" s="42"/>
      <c r="L52" s="42"/>
      <c r="M52" s="42"/>
      <c r="N52" s="193"/>
      <c r="O52" s="42"/>
      <c r="P52" s="199"/>
      <c r="Q52" s="42"/>
      <c r="R52" s="57"/>
      <c r="S52" s="42"/>
      <c r="T52" s="42"/>
      <c r="U52" s="42"/>
      <c r="V52" s="159"/>
      <c r="W52" s="159"/>
      <c r="X52" s="42"/>
      <c r="Y52" s="42"/>
      <c r="Z52" s="42"/>
      <c r="AA52" s="42"/>
      <c r="AB52" s="42"/>
      <c r="AC52" s="42"/>
      <c r="AD52" s="42"/>
      <c r="AE52" s="42"/>
      <c r="AF52" s="42"/>
      <c r="AG52" s="177"/>
      <c r="AH52" s="177"/>
      <c r="AI52" s="177"/>
      <c r="AJ52" s="42"/>
      <c r="AK52" s="159"/>
      <c r="AL52" s="159"/>
      <c r="AM52" s="159"/>
      <c r="AN52" s="159"/>
      <c r="AO52" s="159"/>
      <c r="AP52" s="159"/>
      <c r="AQ52" s="159"/>
      <c r="AR52" s="35"/>
      <c r="AS52" s="159"/>
      <c r="AT52" s="159"/>
      <c r="AU52" s="325"/>
      <c r="AV52" s="200"/>
      <c r="AX52" s="204"/>
      <c r="AY52" s="182"/>
      <c r="AZ52" s="152"/>
      <c r="BA52" s="204"/>
      <c r="BB52" s="204"/>
      <c r="BC52" s="204"/>
    </row>
    <row r="53" customFormat="false" ht="10.5" hidden="false" customHeight="true" outlineLevel="0" collapsed="false">
      <c r="A53" s="193"/>
      <c r="B53" s="193"/>
      <c r="C53" s="191"/>
      <c r="D53" s="193"/>
      <c r="E53" s="173"/>
      <c r="F53" s="193"/>
      <c r="G53" s="42"/>
      <c r="H53" s="199"/>
      <c r="I53" s="42"/>
      <c r="J53" s="56"/>
      <c r="K53" s="42"/>
      <c r="L53" s="42"/>
      <c r="M53" s="42"/>
      <c r="N53" s="193"/>
      <c r="O53" s="42"/>
      <c r="P53" s="199"/>
      <c r="Q53" s="42"/>
      <c r="R53" s="57"/>
      <c r="S53" s="42"/>
      <c r="T53" s="42"/>
      <c r="U53" s="42"/>
      <c r="V53" s="159"/>
      <c r="W53" s="159"/>
      <c r="X53" s="42"/>
      <c r="Y53" s="42"/>
      <c r="Z53" s="42"/>
      <c r="AA53" s="42"/>
      <c r="AB53" s="42"/>
      <c r="AC53" s="42"/>
      <c r="AD53" s="42"/>
      <c r="AE53" s="42"/>
      <c r="AF53" s="42"/>
      <c r="AG53" s="177"/>
      <c r="AH53" s="177"/>
      <c r="AI53" s="177"/>
      <c r="AJ53" s="42"/>
      <c r="AK53" s="159"/>
      <c r="AL53" s="159"/>
      <c r="AM53" s="159"/>
      <c r="AN53" s="159"/>
      <c r="AO53" s="159"/>
      <c r="AP53" s="159"/>
      <c r="AQ53" s="159"/>
      <c r="AR53" s="35"/>
      <c r="AS53" s="159"/>
      <c r="AT53" s="159"/>
      <c r="AU53" s="325"/>
      <c r="AV53" s="200"/>
      <c r="AX53" s="204"/>
      <c r="AY53" s="182"/>
      <c r="AZ53" s="152"/>
      <c r="BA53" s="204"/>
      <c r="BB53" s="204"/>
      <c r="BC53" s="204"/>
    </row>
    <row r="54" customFormat="false" ht="9.95" hidden="false" customHeight="true" outlineLevel="0" collapsed="false">
      <c r="A54" s="326"/>
      <c r="B54" s="193"/>
      <c r="C54" s="191"/>
      <c r="D54" s="193"/>
      <c r="E54" s="193"/>
      <c r="F54" s="193"/>
      <c r="G54" s="56"/>
      <c r="H54" s="56"/>
      <c r="I54" s="56"/>
      <c r="J54" s="56"/>
      <c r="K54" s="56"/>
      <c r="L54" s="56"/>
      <c r="M54" s="56"/>
      <c r="N54" s="193"/>
      <c r="O54" s="56"/>
      <c r="P54" s="56"/>
      <c r="Q54" s="56"/>
      <c r="R54" s="56"/>
      <c r="S54" s="56"/>
      <c r="T54" s="56"/>
      <c r="U54" s="57"/>
      <c r="V54" s="194"/>
      <c r="W54" s="139"/>
      <c r="X54" s="272"/>
      <c r="Y54" s="56"/>
      <c r="Z54" s="56"/>
      <c r="AA54" s="56"/>
      <c r="AB54" s="56"/>
      <c r="AC54" s="56"/>
      <c r="AD54" s="56"/>
      <c r="AE54" s="272"/>
      <c r="AF54" s="56"/>
      <c r="AG54" s="225"/>
      <c r="AH54" s="225"/>
      <c r="AI54" s="225"/>
      <c r="AJ54" s="56"/>
      <c r="AK54" s="194"/>
      <c r="AL54" s="139"/>
      <c r="AM54" s="139"/>
      <c r="AN54" s="139"/>
      <c r="AO54" s="139"/>
      <c r="AP54" s="139"/>
      <c r="AQ54" s="194"/>
      <c r="AR54" s="147"/>
      <c r="AS54" s="147"/>
      <c r="AT54" s="147"/>
      <c r="AU54" s="226"/>
      <c r="AV54" s="227"/>
      <c r="AX54" s="35"/>
    </row>
    <row r="55" customFormat="false" ht="9.95" hidden="false" customHeight="true" outlineLevel="0" collapsed="false">
      <c r="A55" s="326"/>
      <c r="B55" s="193"/>
      <c r="C55" s="191"/>
      <c r="D55" s="193"/>
      <c r="E55" s="193"/>
      <c r="F55" s="193"/>
      <c r="G55" s="56"/>
      <c r="H55" s="56"/>
      <c r="I55" s="56"/>
      <c r="J55" s="56"/>
      <c r="K55" s="56"/>
      <c r="L55" s="56"/>
      <c r="M55" s="56"/>
      <c r="N55" s="193"/>
      <c r="O55" s="56"/>
      <c r="P55" s="56"/>
      <c r="Q55" s="56"/>
      <c r="R55" s="56"/>
      <c r="S55" s="56"/>
      <c r="T55" s="56"/>
      <c r="U55" s="57"/>
      <c r="V55" s="194"/>
      <c r="W55" s="139"/>
      <c r="X55" s="272"/>
      <c r="Y55" s="56"/>
      <c r="Z55" s="56"/>
      <c r="AA55" s="56"/>
      <c r="AB55" s="56"/>
      <c r="AC55" s="56"/>
      <c r="AD55" s="56"/>
      <c r="AE55" s="272"/>
      <c r="AF55" s="56"/>
      <c r="AG55" s="225"/>
      <c r="AH55" s="225"/>
      <c r="AI55" s="225"/>
      <c r="AJ55" s="56"/>
      <c r="AK55" s="194"/>
      <c r="AL55" s="139"/>
      <c r="AM55" s="139"/>
      <c r="AN55" s="139"/>
      <c r="AO55" s="139"/>
      <c r="AP55" s="139"/>
      <c r="AQ55" s="194"/>
      <c r="AR55" s="147"/>
      <c r="AS55" s="147"/>
      <c r="AT55" s="147"/>
      <c r="AU55" s="226"/>
      <c r="AV55" s="227"/>
      <c r="AX55" s="35"/>
    </row>
    <row r="56" customFormat="false" ht="9.95" hidden="false" customHeight="true" outlineLevel="0" collapsed="false">
      <c r="A56" s="326"/>
      <c r="B56" s="193"/>
      <c r="C56" s="191"/>
      <c r="D56" s="193"/>
      <c r="E56" s="193"/>
      <c r="F56" s="193"/>
      <c r="G56" s="56"/>
      <c r="H56" s="56"/>
      <c r="I56" s="56"/>
      <c r="J56" s="56"/>
      <c r="K56" s="56"/>
      <c r="L56" s="56"/>
      <c r="M56" s="56"/>
      <c r="N56" s="193"/>
      <c r="O56" s="56"/>
      <c r="P56" s="56"/>
      <c r="Q56" s="56"/>
      <c r="R56" s="56"/>
      <c r="S56" s="56"/>
      <c r="T56" s="56"/>
      <c r="U56" s="57"/>
      <c r="V56" s="194"/>
      <c r="W56" s="139"/>
      <c r="Y56" s="56"/>
      <c r="Z56" s="56"/>
      <c r="AA56" s="56"/>
      <c r="AB56" s="56"/>
      <c r="AC56" s="56"/>
      <c r="AD56" s="56"/>
      <c r="AE56" s="272"/>
      <c r="AF56" s="56"/>
      <c r="AG56" s="225"/>
      <c r="AH56" s="225"/>
      <c r="AI56" s="225"/>
      <c r="AJ56" s="56"/>
      <c r="AK56" s="194"/>
      <c r="AL56" s="139"/>
      <c r="AM56" s="139"/>
      <c r="AN56" s="139"/>
      <c r="AO56" s="139"/>
      <c r="AP56" s="139"/>
      <c r="AQ56" s="194"/>
      <c r="AR56" s="147"/>
      <c r="AS56" s="147"/>
      <c r="AT56" s="147"/>
      <c r="AU56" s="226"/>
      <c r="AV56" s="227"/>
      <c r="AX56" s="35"/>
    </row>
    <row r="57" customFormat="false" ht="9.95" hidden="false" customHeight="true" outlineLevel="0" collapsed="false">
      <c r="A57" s="326" t="s">
        <v>103</v>
      </c>
      <c r="B57" s="193"/>
      <c r="C57" s="191"/>
      <c r="D57" s="193"/>
      <c r="E57" s="193"/>
      <c r="F57" s="193"/>
      <c r="G57" s="56"/>
      <c r="H57" s="56"/>
      <c r="I57" s="56"/>
      <c r="J57" s="56"/>
      <c r="K57" s="56"/>
      <c r="L57" s="56"/>
      <c r="M57" s="56"/>
      <c r="N57" s="193"/>
      <c r="O57" s="56"/>
      <c r="P57" s="56"/>
      <c r="Q57" s="56"/>
      <c r="R57" s="56"/>
      <c r="S57" s="56"/>
      <c r="T57" s="56"/>
      <c r="U57" s="57"/>
      <c r="V57" s="194"/>
      <c r="W57" s="139"/>
      <c r="Y57" s="56"/>
      <c r="Z57" s="56"/>
      <c r="AA57" s="56"/>
      <c r="AB57" s="56"/>
      <c r="AC57" s="56"/>
      <c r="AD57" s="56"/>
      <c r="AE57" s="272"/>
      <c r="AF57" s="56"/>
      <c r="AG57" s="225"/>
      <c r="AH57" s="225"/>
      <c r="AI57" s="225"/>
      <c r="AJ57" s="56"/>
      <c r="AK57" s="194"/>
      <c r="AL57" s="139"/>
      <c r="AM57" s="139"/>
      <c r="AN57" s="139"/>
      <c r="AO57" s="139"/>
      <c r="AP57" s="139"/>
      <c r="AQ57" s="194"/>
      <c r="AR57" s="147"/>
      <c r="AS57" s="147"/>
      <c r="AT57" s="147"/>
      <c r="AU57" s="226"/>
      <c r="AV57" s="227"/>
      <c r="AX57" s="35"/>
    </row>
    <row r="58" customFormat="false" ht="9.95" hidden="false" customHeight="true" outlineLevel="0" collapsed="false">
      <c r="A58" s="326" t="s">
        <v>104</v>
      </c>
      <c r="B58" s="193"/>
      <c r="C58" s="191"/>
      <c r="D58" s="193"/>
      <c r="E58" s="193"/>
      <c r="F58" s="193"/>
      <c r="G58" s="56"/>
      <c r="H58" s="56"/>
      <c r="I58" s="56"/>
      <c r="J58" s="56"/>
      <c r="K58" s="56"/>
      <c r="L58" s="56"/>
      <c r="M58" s="56"/>
      <c r="N58" s="193"/>
      <c r="O58" s="56"/>
      <c r="P58" s="56"/>
      <c r="Q58" s="56"/>
      <c r="R58" s="56"/>
      <c r="S58" s="56"/>
      <c r="T58" s="56"/>
      <c r="U58" s="57"/>
      <c r="V58" s="194"/>
      <c r="W58" s="139"/>
      <c r="X58" s="56"/>
      <c r="Y58" s="56"/>
      <c r="Z58" s="56"/>
      <c r="AA58" s="56"/>
      <c r="AB58" s="56"/>
      <c r="AC58" s="56"/>
      <c r="AD58" s="56"/>
      <c r="AE58" s="56"/>
      <c r="AF58" s="56"/>
      <c r="AG58" s="225"/>
      <c r="AH58" s="225"/>
      <c r="AI58" s="225"/>
      <c r="AJ58" s="56"/>
      <c r="AK58" s="194"/>
      <c r="AL58" s="139"/>
      <c r="AM58" s="139"/>
      <c r="AN58" s="139"/>
      <c r="AO58" s="139"/>
      <c r="AP58" s="139"/>
      <c r="AQ58" s="194"/>
      <c r="AR58" s="147"/>
      <c r="AS58" s="147"/>
      <c r="AT58" s="147"/>
      <c r="AU58" s="226"/>
      <c r="AV58" s="227"/>
      <c r="AX58" s="35"/>
    </row>
    <row r="59" customFormat="false" ht="4.5" hidden="false" customHeight="true" outlineLevel="0" collapsed="false">
      <c r="A59" s="224"/>
      <c r="B59" s="193"/>
      <c r="C59" s="191"/>
      <c r="D59" s="193"/>
      <c r="E59" s="193"/>
      <c r="F59" s="193"/>
      <c r="G59" s="56"/>
      <c r="H59" s="56"/>
      <c r="I59" s="56"/>
      <c r="J59" s="56"/>
      <c r="K59" s="56"/>
      <c r="L59" s="56"/>
      <c r="M59" s="56"/>
      <c r="N59" s="193"/>
      <c r="O59" s="56"/>
      <c r="P59" s="56"/>
      <c r="Q59" s="56"/>
      <c r="R59" s="56"/>
      <c r="S59" s="56"/>
      <c r="T59" s="56"/>
      <c r="U59" s="57"/>
      <c r="V59" s="194"/>
      <c r="W59" s="139"/>
      <c r="X59" s="56"/>
      <c r="Y59" s="56"/>
      <c r="Z59" s="56"/>
      <c r="AA59" s="56"/>
      <c r="AB59" s="56"/>
      <c r="AC59" s="56"/>
      <c r="AD59" s="56"/>
      <c r="AE59" s="56"/>
      <c r="AF59" s="56"/>
      <c r="AG59" s="225"/>
      <c r="AH59" s="225"/>
      <c r="AI59" s="225"/>
      <c r="AJ59" s="56"/>
      <c r="AK59" s="194"/>
      <c r="AL59" s="139"/>
      <c r="AM59" s="139"/>
      <c r="AN59" s="139"/>
      <c r="AO59" s="139"/>
      <c r="AP59" s="139"/>
      <c r="AQ59" s="194"/>
      <c r="AR59" s="147"/>
      <c r="AS59" s="147"/>
      <c r="AT59" s="147"/>
      <c r="AU59" s="226"/>
      <c r="AV59" s="227"/>
      <c r="AX59" s="35"/>
    </row>
    <row r="60" customFormat="false" ht="9.95" hidden="false" customHeight="true" outlineLevel="0" collapsed="false">
      <c r="A60" s="326"/>
      <c r="B60" s="193"/>
      <c r="C60" s="191"/>
      <c r="D60" s="193"/>
      <c r="E60" s="193"/>
      <c r="F60" s="193"/>
      <c r="G60" s="56"/>
      <c r="H60" s="56"/>
      <c r="I60" s="56"/>
      <c r="J60" s="56"/>
      <c r="K60" s="56"/>
      <c r="L60" s="56"/>
      <c r="M60" s="56"/>
      <c r="N60" s="193"/>
      <c r="O60" s="56"/>
      <c r="P60" s="56"/>
      <c r="Q60" s="56"/>
      <c r="R60" s="56"/>
      <c r="S60" s="56"/>
      <c r="T60" s="56"/>
      <c r="U60" s="57"/>
      <c r="V60" s="194"/>
      <c r="W60" s="139"/>
      <c r="X60" s="56"/>
      <c r="Y60" s="56"/>
      <c r="Z60" s="56"/>
      <c r="AA60" s="56"/>
      <c r="AB60" s="56"/>
      <c r="AC60" s="56"/>
      <c r="AD60" s="56"/>
      <c r="AE60" s="56"/>
      <c r="AF60" s="56"/>
      <c r="AG60" s="225"/>
      <c r="AH60" s="225"/>
      <c r="AI60" s="225"/>
      <c r="AJ60" s="56"/>
      <c r="AK60" s="194"/>
      <c r="AL60" s="139"/>
      <c r="AM60" s="139"/>
      <c r="AN60" s="139"/>
      <c r="AO60" s="139"/>
      <c r="AP60" s="139"/>
      <c r="AQ60" s="194"/>
      <c r="AR60" s="147"/>
      <c r="AS60" s="147"/>
      <c r="AT60" s="147"/>
      <c r="AU60" s="226"/>
      <c r="AV60" s="227"/>
      <c r="AX60" s="35"/>
    </row>
    <row r="61" customFormat="false" ht="9.95" hidden="false" customHeight="true" outlineLevel="0" collapsed="false">
      <c r="A61" s="326"/>
      <c r="B61" s="193"/>
      <c r="C61" s="191"/>
      <c r="D61" s="193"/>
      <c r="E61" s="193"/>
      <c r="F61" s="193"/>
      <c r="G61" s="56"/>
      <c r="H61" s="56"/>
      <c r="I61" s="56"/>
      <c r="J61" s="56"/>
      <c r="K61" s="56"/>
      <c r="L61" s="56"/>
      <c r="M61" s="56"/>
      <c r="N61" s="193"/>
      <c r="O61" s="56"/>
      <c r="P61" s="56"/>
      <c r="Q61" s="56"/>
      <c r="R61" s="56"/>
      <c r="S61" s="56"/>
      <c r="T61" s="56"/>
      <c r="U61" s="57"/>
      <c r="V61" s="194"/>
      <c r="W61" s="139"/>
      <c r="X61" s="56"/>
      <c r="Y61" s="56"/>
      <c r="Z61" s="56"/>
      <c r="AA61" s="56"/>
      <c r="AB61" s="56"/>
      <c r="AC61" s="56"/>
      <c r="AD61" s="56"/>
      <c r="AE61" s="56"/>
      <c r="AF61" s="56"/>
      <c r="AG61" s="225"/>
      <c r="AH61" s="225"/>
      <c r="AI61" s="225"/>
      <c r="AJ61" s="56"/>
      <c r="AK61" s="194"/>
      <c r="AL61" s="139"/>
      <c r="AM61" s="139"/>
      <c r="AN61" s="139"/>
      <c r="AO61" s="139"/>
      <c r="AP61" s="139"/>
      <c r="AQ61" s="194"/>
      <c r="AR61" s="147"/>
      <c r="AS61" s="147"/>
      <c r="AT61" s="147"/>
      <c r="AU61" s="226"/>
      <c r="AV61" s="227"/>
      <c r="AX61" s="35"/>
    </row>
    <row r="62" customFormat="false" ht="9.95" hidden="false" customHeight="true" outlineLevel="0" collapsed="false">
      <c r="A62" s="326"/>
      <c r="B62" s="193"/>
      <c r="C62" s="191"/>
      <c r="D62" s="193"/>
      <c r="E62" s="193"/>
      <c r="F62" s="193"/>
      <c r="G62" s="56"/>
      <c r="H62" s="56"/>
      <c r="I62" s="56"/>
      <c r="J62" s="56"/>
      <c r="K62" s="56"/>
      <c r="L62" s="56"/>
      <c r="M62" s="56"/>
      <c r="N62" s="193"/>
      <c r="O62" s="56"/>
      <c r="P62" s="56"/>
      <c r="Q62" s="56"/>
      <c r="R62" s="56"/>
      <c r="S62" s="56"/>
      <c r="T62" s="56"/>
      <c r="U62" s="57"/>
      <c r="V62" s="194"/>
      <c r="W62" s="139"/>
      <c r="X62" s="56"/>
      <c r="Y62" s="56"/>
      <c r="Z62" s="56"/>
      <c r="AA62" s="56"/>
      <c r="AB62" s="56"/>
      <c r="AC62" s="56"/>
      <c r="AD62" s="56"/>
      <c r="AE62" s="56"/>
      <c r="AF62" s="56"/>
      <c r="AG62" s="225"/>
      <c r="AH62" s="225"/>
      <c r="AI62" s="225"/>
      <c r="AJ62" s="56"/>
      <c r="AK62" s="194"/>
      <c r="AL62" s="139"/>
      <c r="AM62" s="139"/>
      <c r="AN62" s="139"/>
      <c r="AO62" s="139"/>
      <c r="AP62" s="139"/>
      <c r="AQ62" s="194"/>
      <c r="AR62" s="147"/>
      <c r="AS62" s="147"/>
      <c r="AT62" s="147"/>
      <c r="AU62" s="226"/>
      <c r="AV62" s="227"/>
      <c r="AX62" s="35"/>
    </row>
    <row r="63" customFormat="false" ht="15" hidden="false" customHeight="false" outlineLevel="0" collapsed="false">
      <c r="B63" s="193"/>
      <c r="C63" s="191"/>
      <c r="D63" s="193"/>
      <c r="E63" s="193"/>
      <c r="F63" s="193"/>
      <c r="G63" s="56"/>
      <c r="H63" s="56"/>
      <c r="I63" s="56"/>
      <c r="J63" s="56"/>
      <c r="K63" s="56"/>
      <c r="L63" s="56"/>
      <c r="M63" s="56"/>
      <c r="N63" s="193"/>
      <c r="O63" s="56"/>
      <c r="P63" s="56"/>
      <c r="Q63" s="56"/>
      <c r="R63" s="56"/>
      <c r="S63" s="56"/>
      <c r="T63" s="56"/>
      <c r="U63" s="57"/>
      <c r="V63" s="194"/>
      <c r="W63" s="139"/>
      <c r="X63" s="56"/>
      <c r="Y63" s="56"/>
      <c r="Z63" s="56"/>
      <c r="AA63" s="56"/>
      <c r="AB63" s="56"/>
      <c r="AC63" s="56"/>
      <c r="AD63" s="56"/>
      <c r="AE63" s="56"/>
      <c r="AF63" s="56"/>
      <c r="AG63" s="225"/>
      <c r="AH63" s="225"/>
      <c r="AI63" s="225"/>
      <c r="AJ63" s="56"/>
      <c r="AK63" s="194"/>
      <c r="AL63" s="139"/>
      <c r="AM63" s="139"/>
      <c r="AN63" s="139"/>
      <c r="AO63" s="139"/>
      <c r="AP63" s="139"/>
      <c r="AQ63" s="194"/>
      <c r="AR63" s="147"/>
      <c r="AS63" s="147"/>
      <c r="AT63" s="147"/>
      <c r="AU63" s="226"/>
      <c r="AV63" s="227"/>
      <c r="AX63" s="35"/>
    </row>
    <row r="64" customFormat="false" ht="15" hidden="false" customHeight="false" outlineLevel="0" collapsed="false">
      <c r="A64" s="224"/>
      <c r="B64" s="193"/>
      <c r="C64" s="191"/>
      <c r="D64" s="193"/>
      <c r="E64" s="193"/>
      <c r="F64" s="193"/>
      <c r="G64" s="56"/>
      <c r="H64" s="56"/>
      <c r="I64" s="56"/>
      <c r="J64" s="56"/>
      <c r="K64" s="56"/>
      <c r="L64" s="56"/>
      <c r="M64" s="56"/>
      <c r="N64" s="193"/>
      <c r="O64" s="56"/>
      <c r="P64" s="56"/>
      <c r="Q64" s="56"/>
      <c r="R64" s="56"/>
      <c r="S64" s="56"/>
      <c r="T64" s="56"/>
      <c r="U64" s="57"/>
      <c r="V64" s="194"/>
      <c r="W64" s="139"/>
      <c r="X64" s="56"/>
      <c r="Y64" s="56"/>
      <c r="Z64" s="56"/>
      <c r="AA64" s="56"/>
      <c r="AB64" s="56"/>
      <c r="AC64" s="56"/>
      <c r="AD64" s="56"/>
      <c r="AE64" s="56"/>
      <c r="AF64" s="56"/>
      <c r="AG64" s="225"/>
      <c r="AH64" s="225"/>
      <c r="AI64" s="225"/>
      <c r="AJ64" s="56"/>
      <c r="AK64" s="194"/>
      <c r="AL64" s="139"/>
      <c r="AM64" s="139"/>
      <c r="AN64" s="139"/>
      <c r="AO64" s="139"/>
      <c r="AP64" s="139"/>
      <c r="AQ64" s="194"/>
      <c r="AR64" s="147"/>
      <c r="AS64" s="147"/>
      <c r="AT64" s="147"/>
      <c r="AU64" s="226"/>
      <c r="AV64" s="227"/>
      <c r="AX64" s="35"/>
    </row>
    <row r="65" customFormat="false" ht="18" hidden="false" customHeight="true" outlineLevel="0" collapsed="false">
      <c r="A65" s="153"/>
      <c r="B65" s="193"/>
      <c r="C65" s="191"/>
      <c r="D65" s="193"/>
      <c r="E65" s="193"/>
      <c r="F65" s="193"/>
      <c r="G65" s="56"/>
      <c r="H65" s="56"/>
      <c r="I65" s="56"/>
      <c r="J65" s="56"/>
      <c r="K65" s="56"/>
      <c r="L65" s="56"/>
      <c r="M65" s="56"/>
      <c r="N65" s="193"/>
      <c r="O65" s="56"/>
      <c r="P65" s="56"/>
      <c r="Q65" s="56"/>
      <c r="R65" s="56"/>
      <c r="S65" s="56"/>
      <c r="T65" s="56"/>
      <c r="U65" s="57"/>
      <c r="V65" s="194"/>
      <c r="W65" s="139"/>
      <c r="X65" s="56"/>
      <c r="Y65" s="56"/>
      <c r="Z65" s="266"/>
      <c r="AA65" s="56"/>
      <c r="AB65" s="56"/>
      <c r="AC65" s="56"/>
      <c r="AD65" s="56"/>
      <c r="AE65" s="56"/>
      <c r="AF65" s="56"/>
      <c r="AG65" s="225"/>
      <c r="AH65" s="225"/>
      <c r="AI65" s="225"/>
      <c r="AJ65" s="56"/>
      <c r="AK65" s="194"/>
      <c r="AL65" s="139"/>
      <c r="AM65" s="139"/>
      <c r="AN65" s="139"/>
      <c r="AO65" s="139"/>
      <c r="AP65" s="139"/>
      <c r="AQ65" s="194"/>
      <c r="AR65" s="147"/>
      <c r="AS65" s="147"/>
      <c r="AT65" s="147"/>
      <c r="AU65" s="226"/>
      <c r="AV65" s="227"/>
      <c r="AX65" s="35"/>
    </row>
    <row r="66" customFormat="false" ht="9.75" hidden="false" customHeight="true" outlineLevel="0" collapsed="false">
      <c r="A66" s="51"/>
      <c r="B66" s="193"/>
      <c r="C66" s="191"/>
      <c r="D66" s="193"/>
      <c r="E66" s="193"/>
      <c r="F66" s="193"/>
      <c r="G66" s="56"/>
      <c r="H66" s="56"/>
      <c r="I66" s="56"/>
      <c r="J66" s="56"/>
      <c r="K66" s="56"/>
      <c r="L66" s="56"/>
      <c r="M66" s="56"/>
      <c r="N66" s="193"/>
      <c r="O66" s="56"/>
      <c r="P66" s="56"/>
      <c r="Q66" s="56"/>
      <c r="R66" s="56"/>
      <c r="S66" s="56"/>
      <c r="T66" s="57"/>
      <c r="U66" s="57"/>
      <c r="V66" s="139"/>
      <c r="W66" s="139"/>
      <c r="X66" s="57"/>
      <c r="Y66" s="57"/>
      <c r="Z66" s="56"/>
      <c r="AA66" s="56"/>
      <c r="AB66" s="56"/>
      <c r="AC66" s="56"/>
      <c r="AD66" s="56"/>
      <c r="AE66" s="57"/>
      <c r="AF66" s="57"/>
      <c r="AG66" s="56"/>
      <c r="AH66" s="56"/>
      <c r="AI66" s="56"/>
      <c r="AJ66" s="56"/>
      <c r="AK66" s="194"/>
      <c r="AL66" s="139"/>
      <c r="AM66" s="139"/>
      <c r="AN66" s="139"/>
      <c r="AO66" s="139"/>
      <c r="AP66" s="139"/>
      <c r="AQ66" s="194"/>
      <c r="AR66" s="147"/>
      <c r="AS66" s="147"/>
      <c r="AT66" s="147"/>
      <c r="AU66" s="226"/>
      <c r="AV66" s="227"/>
      <c r="AX66" s="35"/>
    </row>
    <row r="67" customFormat="false" ht="15.75" hidden="false" customHeight="false" outlineLevel="0" collapsed="false">
      <c r="A67" s="327" t="s">
        <v>84</v>
      </c>
      <c r="B67" s="328"/>
      <c r="C67" s="329"/>
      <c r="D67" s="69"/>
      <c r="E67" s="328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330" t="s">
        <v>105</v>
      </c>
      <c r="T67" s="331"/>
      <c r="U67" s="331"/>
      <c r="V67" s="331"/>
      <c r="W67" s="331"/>
      <c r="X67" s="330" t="n">
        <v>2001</v>
      </c>
      <c r="Y67" s="330"/>
      <c r="Z67" s="331"/>
      <c r="AA67" s="331"/>
      <c r="AB67" s="331"/>
      <c r="AC67" s="331"/>
      <c r="AD67" s="331"/>
      <c r="AE67" s="332" t="s">
        <v>106</v>
      </c>
      <c r="AF67" s="333"/>
      <c r="AG67" s="334"/>
      <c r="AH67" s="334"/>
      <c r="AK67" s="334"/>
      <c r="AL67" s="335"/>
      <c r="AM67" s="335"/>
      <c r="AN67" s="335"/>
      <c r="AO67" s="51"/>
      <c r="AP67" s="335"/>
      <c r="AQ67" s="51"/>
      <c r="AR67" s="51"/>
      <c r="AS67" s="58" t="n">
        <v>2000</v>
      </c>
      <c r="AT67" s="58"/>
      <c r="AU67" s="58"/>
      <c r="AW67" s="336"/>
    </row>
    <row r="68" customFormat="false" ht="12.75" hidden="false" customHeight="true" outlineLevel="0" collapsed="false">
      <c r="A68" s="337" t="s">
        <v>107</v>
      </c>
      <c r="B68" s="338"/>
      <c r="C68" s="338"/>
      <c r="D68" s="338"/>
      <c r="E68" s="338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339" t="s">
        <v>108</v>
      </c>
      <c r="T68" s="335"/>
      <c r="U68" s="335"/>
      <c r="V68" s="335"/>
      <c r="W68" s="335"/>
      <c r="X68" s="339" t="s">
        <v>108</v>
      </c>
      <c r="Y68" s="339"/>
      <c r="Z68" s="335"/>
      <c r="AA68" s="335"/>
      <c r="AB68" s="335"/>
      <c r="AC68" s="335"/>
      <c r="AD68" s="335"/>
      <c r="AE68" s="340" t="s">
        <v>108</v>
      </c>
      <c r="AF68" s="339"/>
      <c r="AG68" s="334"/>
      <c r="AH68" s="334"/>
      <c r="AK68" s="334"/>
      <c r="AL68" s="335"/>
      <c r="AM68" s="335"/>
      <c r="AN68" s="335"/>
      <c r="AO68" s="341"/>
      <c r="AP68" s="335"/>
      <c r="AQ68" s="341"/>
      <c r="AR68" s="341"/>
      <c r="AS68" s="68" t="s">
        <v>21</v>
      </c>
      <c r="AT68" s="72"/>
      <c r="AU68" s="70"/>
    </row>
    <row r="69" customFormat="false" ht="16.5" hidden="false" customHeight="false" outlineLevel="0" collapsed="false">
      <c r="A69" s="342" t="s">
        <v>109</v>
      </c>
      <c r="B69" s="338"/>
      <c r="C69" s="338"/>
      <c r="D69" s="338"/>
      <c r="E69" s="338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343" t="n">
        <v>2</v>
      </c>
      <c r="T69" s="335"/>
      <c r="U69" s="335"/>
      <c r="V69" s="335"/>
      <c r="W69" s="335"/>
      <c r="X69" s="344" t="n">
        <v>1.75</v>
      </c>
      <c r="Y69" s="345"/>
      <c r="Z69" s="335"/>
      <c r="AA69" s="335"/>
      <c r="AB69" s="335"/>
      <c r="AC69" s="335"/>
      <c r="AD69" s="335"/>
      <c r="AE69" s="346" t="n">
        <v>2</v>
      </c>
      <c r="AF69" s="347"/>
      <c r="AK69" s="334"/>
      <c r="AL69" s="335"/>
      <c r="AM69" s="85" t="s">
        <v>30</v>
      </c>
      <c r="AN69" s="49"/>
      <c r="AO69" s="85" t="s">
        <v>31</v>
      </c>
      <c r="AP69" s="33"/>
      <c r="AQ69" s="341"/>
      <c r="AR69" s="341"/>
      <c r="AS69" s="86" t="s">
        <v>34</v>
      </c>
      <c r="AT69" s="90"/>
      <c r="AU69" s="87" t="s">
        <v>3</v>
      </c>
    </row>
    <row r="70" customFormat="false" ht="16.5" hidden="false" customHeight="false" outlineLevel="0" collapsed="false">
      <c r="A70" s="342" t="s">
        <v>110</v>
      </c>
      <c r="B70" s="338"/>
      <c r="C70" s="338"/>
      <c r="D70" s="338"/>
      <c r="E70" s="338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343"/>
      <c r="T70" s="335"/>
      <c r="U70" s="335"/>
      <c r="V70" s="335"/>
      <c r="W70" s="335"/>
      <c r="X70" s="347" t="n">
        <v>1.75</v>
      </c>
      <c r="Y70" s="347"/>
      <c r="Z70" s="335"/>
      <c r="AA70" s="335"/>
      <c r="AB70" s="335"/>
      <c r="AC70" s="335"/>
      <c r="AD70" s="335"/>
      <c r="AE70" s="348"/>
      <c r="AF70" s="347"/>
      <c r="AK70" s="334"/>
      <c r="AL70" s="335"/>
      <c r="AM70" s="103" t="s">
        <v>48</v>
      </c>
      <c r="AN70" s="104"/>
      <c r="AO70" s="105" t="s">
        <v>49</v>
      </c>
      <c r="AP70" s="33"/>
      <c r="AQ70" s="341"/>
      <c r="AR70" s="341"/>
      <c r="AS70" s="115" t="n">
        <v>1.47</v>
      </c>
      <c r="AT70" s="116"/>
      <c r="AU70" s="109" t="n">
        <f aca="false">M70/AS70</f>
        <v>0</v>
      </c>
    </row>
    <row r="71" customFormat="false" ht="15.75" hidden="false" customHeight="false" outlineLevel="0" collapsed="false">
      <c r="A71" s="342" t="s">
        <v>111</v>
      </c>
      <c r="B71" s="338"/>
      <c r="C71" s="338"/>
      <c r="D71" s="338"/>
      <c r="E71" s="338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343"/>
      <c r="T71" s="335"/>
      <c r="U71" s="335"/>
      <c r="V71" s="335"/>
      <c r="W71" s="335"/>
      <c r="X71" s="347" t="n">
        <v>1.8</v>
      </c>
      <c r="Y71" s="347"/>
      <c r="Z71" s="335"/>
      <c r="AA71" s="335"/>
      <c r="AB71" s="335"/>
      <c r="AC71" s="335"/>
      <c r="AD71" s="335"/>
      <c r="AE71" s="348"/>
      <c r="AF71" s="347"/>
      <c r="AK71" s="334"/>
      <c r="AL71" s="335"/>
      <c r="AM71" s="56"/>
      <c r="AN71" s="56"/>
      <c r="AO71" s="133"/>
      <c r="AP71" s="33"/>
      <c r="AQ71" s="341"/>
      <c r="AR71" s="341"/>
      <c r="AS71" s="135"/>
      <c r="AT71" s="140"/>
      <c r="AU71" s="137"/>
    </row>
    <row r="72" customFormat="false" ht="15.75" hidden="false" customHeight="false" outlineLevel="0" collapsed="false">
      <c r="A72" s="342" t="s">
        <v>112</v>
      </c>
      <c r="B72" s="338"/>
      <c r="C72" s="338"/>
      <c r="D72" s="338"/>
      <c r="E72" s="338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343" t="n">
        <v>2</v>
      </c>
      <c r="T72" s="335"/>
      <c r="U72" s="335"/>
      <c r="V72" s="335"/>
      <c r="W72" s="335"/>
      <c r="X72" s="347" t="n">
        <v>1.8</v>
      </c>
      <c r="Y72" s="347"/>
      <c r="Z72" s="335"/>
      <c r="AA72" s="335"/>
      <c r="AB72" s="335"/>
      <c r="AC72" s="335"/>
      <c r="AD72" s="335"/>
      <c r="AE72" s="348" t="n">
        <v>2.1</v>
      </c>
      <c r="AF72" s="347"/>
      <c r="AK72" s="334"/>
      <c r="AL72" s="335"/>
      <c r="AM72" s="153" t="s">
        <v>52</v>
      </c>
      <c r="AN72" s="56"/>
      <c r="AO72" s="133" t="s">
        <v>53</v>
      </c>
      <c r="AP72" s="33"/>
      <c r="AQ72" s="341"/>
      <c r="AR72" s="341"/>
      <c r="AS72" s="157" t="n">
        <v>56.82</v>
      </c>
      <c r="AT72" s="160"/>
      <c r="AU72" s="121" t="n">
        <f aca="false">M72/AS72</f>
        <v>0</v>
      </c>
    </row>
    <row r="73" customFormat="false" ht="15.75" hidden="false" customHeight="false" outlineLevel="0" collapsed="false">
      <c r="A73" s="342" t="s">
        <v>113</v>
      </c>
      <c r="B73" s="338"/>
      <c r="C73" s="338"/>
      <c r="D73" s="338"/>
      <c r="E73" s="338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343" t="n">
        <v>2</v>
      </c>
      <c r="T73" s="335"/>
      <c r="U73" s="335"/>
      <c r="V73" s="335"/>
      <c r="W73" s="335"/>
      <c r="X73" s="347" t="n">
        <v>1.78</v>
      </c>
      <c r="Y73" s="347"/>
      <c r="Z73" s="335"/>
      <c r="AA73" s="335"/>
      <c r="AB73" s="335"/>
      <c r="AC73" s="335"/>
      <c r="AD73" s="335"/>
      <c r="AE73" s="348" t="n">
        <v>2.05</v>
      </c>
      <c r="AF73" s="347"/>
      <c r="AK73" s="334"/>
      <c r="AL73" s="335"/>
      <c r="AM73" s="153" t="s">
        <v>9</v>
      </c>
      <c r="AN73" s="56"/>
      <c r="AO73" s="133" t="s">
        <v>54</v>
      </c>
      <c r="AP73" s="33"/>
      <c r="AQ73" s="341"/>
      <c r="AR73" s="341"/>
      <c r="AS73" s="169" t="s">
        <v>55</v>
      </c>
      <c r="AT73" s="160"/>
      <c r="AU73" s="170" t="s">
        <v>12</v>
      </c>
    </row>
    <row r="74" customFormat="false" ht="15.75" hidden="false" customHeight="false" outlineLevel="0" collapsed="false">
      <c r="A74" s="342" t="s">
        <v>114</v>
      </c>
      <c r="B74" s="338"/>
      <c r="C74" s="338"/>
      <c r="D74" s="338"/>
      <c r="E74" s="338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343"/>
      <c r="T74" s="335"/>
      <c r="U74" s="335"/>
      <c r="V74" s="335"/>
      <c r="W74" s="335"/>
      <c r="X74" s="349" t="n">
        <v>1.8</v>
      </c>
      <c r="Y74" s="347"/>
      <c r="Z74" s="335"/>
      <c r="AA74" s="335"/>
      <c r="AB74" s="335"/>
      <c r="AC74" s="335"/>
      <c r="AD74" s="335"/>
      <c r="AE74" s="350" t="n">
        <v>2.2</v>
      </c>
      <c r="AF74" s="347"/>
      <c r="AK74" s="334"/>
      <c r="AL74" s="335"/>
      <c r="AM74" s="56"/>
      <c r="AN74" s="56"/>
      <c r="AO74" s="133"/>
      <c r="AP74" s="33"/>
      <c r="AQ74" s="341"/>
      <c r="AR74" s="341"/>
      <c r="AS74" s="157"/>
      <c r="AT74" s="160"/>
      <c r="AU74" s="174"/>
    </row>
    <row r="75" customFormat="false" ht="15.75" hidden="false" customHeight="false" outlineLevel="0" collapsed="false">
      <c r="A75" s="342" t="s">
        <v>115</v>
      </c>
      <c r="B75" s="338"/>
      <c r="C75" s="338"/>
      <c r="D75" s="338"/>
      <c r="E75" s="338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343"/>
      <c r="T75" s="351"/>
      <c r="U75" s="335"/>
      <c r="V75" s="335"/>
      <c r="W75" s="335"/>
      <c r="X75" s="347" t="n">
        <v>1.82</v>
      </c>
      <c r="Y75" s="347"/>
      <c r="Z75" s="351"/>
      <c r="AA75" s="351"/>
      <c r="AB75" s="351"/>
      <c r="AC75" s="351"/>
      <c r="AD75" s="351"/>
      <c r="AE75" s="348" t="n">
        <v>2.15</v>
      </c>
      <c r="AF75" s="347"/>
      <c r="AK75" s="334"/>
      <c r="AL75" s="335"/>
      <c r="AM75" s="181" t="s">
        <v>56</v>
      </c>
      <c r="AN75" s="56"/>
      <c r="AO75" s="133"/>
      <c r="AP75" s="33"/>
      <c r="AQ75" s="341"/>
      <c r="AR75" s="341"/>
      <c r="AS75" s="157"/>
      <c r="AT75" s="160"/>
      <c r="AU75" s="174"/>
    </row>
    <row r="76" customFormat="false" ht="15.75" hidden="false" customHeight="false" outlineLevel="0" collapsed="false">
      <c r="A76" s="342" t="s">
        <v>116</v>
      </c>
      <c r="B76" s="338"/>
      <c r="C76" s="338"/>
      <c r="D76" s="338"/>
      <c r="E76" s="338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343" t="n">
        <v>2</v>
      </c>
      <c r="T76" s="351"/>
      <c r="U76" s="335"/>
      <c r="V76" s="335"/>
      <c r="W76" s="335"/>
      <c r="X76" s="347" t="n">
        <v>1.77</v>
      </c>
      <c r="Y76" s="347"/>
      <c r="Z76" s="351"/>
      <c r="AA76" s="351"/>
      <c r="AB76" s="351"/>
      <c r="AC76" s="351"/>
      <c r="AD76" s="351"/>
      <c r="AE76" s="348" t="n">
        <v>2.05</v>
      </c>
      <c r="AF76" s="347"/>
      <c r="AK76" s="334"/>
      <c r="AL76" s="335"/>
      <c r="AM76" s="56" t="s">
        <v>57</v>
      </c>
      <c r="AN76" s="183"/>
      <c r="AO76" s="184" t="s">
        <v>58</v>
      </c>
      <c r="AP76" s="33"/>
      <c r="AQ76" s="341"/>
      <c r="AR76" s="341"/>
      <c r="AS76" s="157" t="n">
        <v>1.46</v>
      </c>
      <c r="AT76" s="160"/>
      <c r="AU76" s="121" t="n">
        <f aca="false">M76/AS76</f>
        <v>0</v>
      </c>
    </row>
    <row r="77" customFormat="false" ht="15.75" hidden="false" customHeight="false" outlineLevel="0" collapsed="false">
      <c r="A77" s="352" t="s">
        <v>117</v>
      </c>
      <c r="B77" s="338"/>
      <c r="C77" s="338"/>
      <c r="D77" s="338"/>
      <c r="E77" s="338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343" t="n">
        <v>2</v>
      </c>
      <c r="T77" s="353"/>
      <c r="U77" s="354"/>
      <c r="V77" s="354"/>
      <c r="W77" s="354"/>
      <c r="X77" s="347" t="n">
        <v>1.8</v>
      </c>
      <c r="Y77" s="347"/>
      <c r="Z77" s="353"/>
      <c r="AA77" s="353"/>
      <c r="AB77" s="353"/>
      <c r="AC77" s="353"/>
      <c r="AD77" s="353"/>
      <c r="AE77" s="348"/>
      <c r="AF77" s="347"/>
      <c r="AG77" s="355"/>
      <c r="AH77" s="355"/>
      <c r="AI77" s="355"/>
      <c r="AJ77" s="355"/>
      <c r="AK77" s="356"/>
      <c r="AL77" s="354"/>
      <c r="AM77" s="153" t="s">
        <v>60</v>
      </c>
      <c r="AN77" s="183"/>
      <c r="AO77" s="184" t="s">
        <v>61</v>
      </c>
      <c r="AP77" s="355"/>
      <c r="AQ77" s="357"/>
      <c r="AR77" s="357"/>
      <c r="AS77" s="157" t="n">
        <v>3.333</v>
      </c>
      <c r="AT77" s="160"/>
      <c r="AU77" s="121" t="n">
        <f aca="false">M77/AS77</f>
        <v>0</v>
      </c>
      <c r="AV77" s="358"/>
      <c r="AW77" s="359"/>
      <c r="AX77" s="355"/>
      <c r="AY77" s="355"/>
      <c r="AZ77" s="355"/>
      <c r="BA77" s="355"/>
      <c r="BB77" s="355"/>
      <c r="BC77" s="355"/>
      <c r="BD77" s="355"/>
      <c r="BE77" s="355"/>
      <c r="BF77" s="355"/>
      <c r="BG77" s="355"/>
      <c r="BH77" s="355"/>
      <c r="BI77" s="355"/>
      <c r="BJ77" s="355"/>
      <c r="BK77" s="355"/>
      <c r="BL77" s="355"/>
      <c r="BM77" s="355"/>
      <c r="BN77" s="355"/>
      <c r="BO77" s="355"/>
      <c r="BP77" s="355"/>
      <c r="BQ77" s="355"/>
      <c r="BR77" s="355"/>
      <c r="BS77" s="355"/>
      <c r="BT77" s="355"/>
      <c r="BU77" s="355"/>
      <c r="BV77" s="355"/>
      <c r="BW77" s="355"/>
      <c r="BX77" s="355"/>
      <c r="BY77" s="355"/>
      <c r="BZ77" s="355"/>
      <c r="CA77" s="355"/>
      <c r="CB77" s="355"/>
      <c r="CC77" s="355"/>
      <c r="CD77" s="355"/>
      <c r="CE77" s="355"/>
      <c r="CF77" s="355"/>
      <c r="CG77" s="355"/>
      <c r="CH77" s="355"/>
      <c r="CI77" s="355"/>
      <c r="CJ77" s="355"/>
      <c r="CK77" s="355"/>
      <c r="CL77" s="355"/>
      <c r="CM77" s="355"/>
      <c r="CN77" s="355"/>
      <c r="CO77" s="355"/>
      <c r="CP77" s="355"/>
      <c r="CQ77" s="355"/>
      <c r="CR77" s="355"/>
      <c r="CS77" s="355"/>
      <c r="CT77" s="355"/>
      <c r="CU77" s="355"/>
      <c r="CV77" s="355"/>
      <c r="CW77" s="355"/>
      <c r="CX77" s="355"/>
      <c r="CY77" s="355"/>
      <c r="CZ77" s="355"/>
      <c r="DA77" s="355"/>
      <c r="DB77" s="355"/>
      <c r="DC77" s="355"/>
      <c r="DD77" s="355"/>
      <c r="DE77" s="355"/>
      <c r="DF77" s="355"/>
      <c r="DG77" s="355"/>
      <c r="DH77" s="355"/>
      <c r="DI77" s="355"/>
      <c r="DJ77" s="355"/>
      <c r="DK77" s="355"/>
      <c r="DL77" s="355"/>
      <c r="DM77" s="355"/>
      <c r="DN77" s="355"/>
      <c r="DO77" s="355"/>
      <c r="DP77" s="355"/>
      <c r="DQ77" s="355"/>
      <c r="DR77" s="355"/>
      <c r="DS77" s="355"/>
      <c r="DT77" s="355"/>
      <c r="DU77" s="355"/>
      <c r="DV77" s="355"/>
      <c r="DW77" s="355"/>
      <c r="DX77" s="355"/>
      <c r="DY77" s="355"/>
      <c r="DZ77" s="355"/>
      <c r="EA77" s="355"/>
      <c r="EB77" s="355"/>
      <c r="EC77" s="355"/>
      <c r="ED77" s="355"/>
      <c r="EE77" s="355"/>
      <c r="EF77" s="355"/>
      <c r="EG77" s="355"/>
      <c r="EH77" s="355"/>
      <c r="EI77" s="355"/>
      <c r="EJ77" s="355"/>
      <c r="EK77" s="355"/>
      <c r="EL77" s="355"/>
      <c r="EM77" s="355"/>
      <c r="EN77" s="355"/>
      <c r="EO77" s="355"/>
      <c r="EP77" s="355"/>
      <c r="EQ77" s="355"/>
      <c r="ER77" s="355"/>
      <c r="ES77" s="355"/>
      <c r="ET77" s="355"/>
      <c r="EU77" s="355"/>
      <c r="EV77" s="355"/>
      <c r="EW77" s="355"/>
      <c r="EX77" s="355"/>
      <c r="EY77" s="355"/>
      <c r="EZ77" s="355"/>
      <c r="FA77" s="355"/>
      <c r="FB77" s="355"/>
      <c r="FC77" s="355"/>
      <c r="FD77" s="355"/>
      <c r="FE77" s="355"/>
      <c r="FF77" s="355"/>
      <c r="FG77" s="355"/>
      <c r="FH77" s="355"/>
      <c r="FI77" s="355"/>
      <c r="FJ77" s="355"/>
      <c r="FK77" s="355"/>
      <c r="FL77" s="355"/>
      <c r="FM77" s="355"/>
      <c r="FN77" s="355"/>
      <c r="FO77" s="355"/>
      <c r="FP77" s="355"/>
      <c r="FQ77" s="355"/>
      <c r="FR77" s="355"/>
      <c r="FS77" s="355"/>
      <c r="FT77" s="355"/>
      <c r="FU77" s="355"/>
      <c r="FV77" s="355"/>
      <c r="FW77" s="355"/>
      <c r="FX77" s="355"/>
      <c r="FY77" s="355"/>
      <c r="FZ77" s="355"/>
      <c r="GA77" s="355"/>
      <c r="GB77" s="355"/>
      <c r="GC77" s="355"/>
      <c r="GD77" s="355"/>
      <c r="GE77" s="355"/>
      <c r="GF77" s="355"/>
      <c r="GG77" s="355"/>
      <c r="GH77" s="355"/>
      <c r="GI77" s="355"/>
      <c r="GJ77" s="355"/>
      <c r="GK77" s="355"/>
      <c r="GL77" s="355"/>
      <c r="GM77" s="355"/>
      <c r="GN77" s="355"/>
      <c r="GO77" s="355"/>
      <c r="GP77" s="355"/>
      <c r="GQ77" s="355"/>
      <c r="GR77" s="355"/>
      <c r="GS77" s="355"/>
      <c r="GT77" s="355"/>
      <c r="GU77" s="355"/>
      <c r="GV77" s="355"/>
      <c r="GW77" s="355"/>
      <c r="GX77" s="355"/>
      <c r="GY77" s="355"/>
      <c r="GZ77" s="355"/>
      <c r="HA77" s="355"/>
      <c r="HB77" s="355"/>
      <c r="HC77" s="355"/>
      <c r="HD77" s="355"/>
      <c r="HE77" s="355"/>
      <c r="HF77" s="355"/>
      <c r="HG77" s="355"/>
      <c r="HH77" s="355"/>
      <c r="HI77" s="355"/>
      <c r="HJ77" s="355"/>
      <c r="HK77" s="355"/>
      <c r="HL77" s="355"/>
      <c r="HM77" s="355"/>
      <c r="HN77" s="355"/>
      <c r="HO77" s="355"/>
      <c r="HP77" s="355"/>
      <c r="HQ77" s="355"/>
      <c r="HR77" s="355"/>
      <c r="HS77" s="355"/>
      <c r="HT77" s="355"/>
      <c r="HU77" s="355"/>
      <c r="HV77" s="355"/>
      <c r="HW77" s="355"/>
      <c r="HX77" s="355"/>
      <c r="HY77" s="355"/>
      <c r="HZ77" s="355"/>
      <c r="IA77" s="355"/>
      <c r="IB77" s="355"/>
      <c r="IC77" s="355"/>
      <c r="ID77" s="355"/>
      <c r="IE77" s="355"/>
      <c r="IF77" s="355"/>
      <c r="IG77" s="355"/>
      <c r="IH77" s="355"/>
      <c r="II77" s="355"/>
      <c r="IJ77" s="355"/>
      <c r="IK77" s="355"/>
      <c r="IL77" s="355"/>
      <c r="IM77" s="355"/>
      <c r="IN77" s="355"/>
      <c r="IO77" s="355"/>
      <c r="IP77" s="355"/>
      <c r="IQ77" s="355"/>
      <c r="IR77" s="355"/>
      <c r="IS77" s="355"/>
      <c r="IT77" s="355"/>
      <c r="IU77" s="355"/>
      <c r="IV77" s="355"/>
      <c r="IW77" s="355"/>
    </row>
    <row r="78" customFormat="false" ht="15.75" hidden="false" customHeight="false" outlineLevel="0" collapsed="false">
      <c r="A78" s="352" t="s">
        <v>118</v>
      </c>
      <c r="B78" s="338"/>
      <c r="C78" s="338"/>
      <c r="D78" s="338"/>
      <c r="E78" s="338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343"/>
      <c r="T78" s="353"/>
      <c r="U78" s="354"/>
      <c r="V78" s="354"/>
      <c r="W78" s="354"/>
      <c r="X78" s="347" t="n">
        <v>1.78</v>
      </c>
      <c r="Y78" s="347"/>
      <c r="Z78" s="353"/>
      <c r="AA78" s="353"/>
      <c r="AB78" s="353"/>
      <c r="AC78" s="353"/>
      <c r="AD78" s="353"/>
      <c r="AE78" s="348" t="n">
        <v>2.14</v>
      </c>
      <c r="AF78" s="347"/>
      <c r="AG78" s="355"/>
      <c r="AH78" s="355"/>
      <c r="AI78" s="355"/>
      <c r="AJ78" s="355"/>
      <c r="AK78" s="356"/>
      <c r="AL78" s="354"/>
      <c r="AM78" s="153" t="s">
        <v>62</v>
      </c>
      <c r="AN78" s="183"/>
      <c r="AO78" s="184" t="s">
        <v>63</v>
      </c>
      <c r="AP78" s="355"/>
      <c r="AQ78" s="357"/>
      <c r="AR78" s="357"/>
      <c r="AS78" s="157" t="n">
        <v>2.1</v>
      </c>
      <c r="AT78" s="160"/>
      <c r="AU78" s="121" t="n">
        <f aca="false">M78/AS78</f>
        <v>0</v>
      </c>
      <c r="AV78" s="358"/>
      <c r="AW78" s="359"/>
      <c r="AX78" s="355"/>
      <c r="AY78" s="355"/>
      <c r="AZ78" s="355"/>
      <c r="BA78" s="355"/>
      <c r="BB78" s="355"/>
      <c r="BC78" s="355"/>
      <c r="BD78" s="355"/>
      <c r="BE78" s="355"/>
      <c r="BF78" s="355"/>
      <c r="BG78" s="355"/>
      <c r="BH78" s="355"/>
      <c r="BI78" s="355"/>
      <c r="BJ78" s="355"/>
      <c r="BK78" s="355"/>
      <c r="BL78" s="355"/>
      <c r="BM78" s="355"/>
      <c r="BN78" s="355"/>
      <c r="BO78" s="355"/>
      <c r="BP78" s="355"/>
      <c r="BQ78" s="355"/>
      <c r="BR78" s="355"/>
      <c r="BS78" s="355"/>
      <c r="BT78" s="355"/>
      <c r="BU78" s="355"/>
      <c r="BV78" s="355"/>
      <c r="BW78" s="355"/>
      <c r="BX78" s="355"/>
      <c r="BY78" s="355"/>
      <c r="BZ78" s="355"/>
      <c r="CA78" s="355"/>
      <c r="CB78" s="355"/>
      <c r="CC78" s="355"/>
      <c r="CD78" s="355"/>
      <c r="CE78" s="355"/>
      <c r="CF78" s="355"/>
      <c r="CG78" s="355"/>
      <c r="CH78" s="355"/>
      <c r="CI78" s="355"/>
      <c r="CJ78" s="355"/>
      <c r="CK78" s="355"/>
      <c r="CL78" s="355"/>
      <c r="CM78" s="355"/>
      <c r="CN78" s="355"/>
      <c r="CO78" s="355"/>
      <c r="CP78" s="355"/>
      <c r="CQ78" s="355"/>
      <c r="CR78" s="355"/>
      <c r="CS78" s="355"/>
      <c r="CT78" s="355"/>
      <c r="CU78" s="355"/>
      <c r="CV78" s="355"/>
      <c r="CW78" s="355"/>
      <c r="CX78" s="355"/>
      <c r="CY78" s="355"/>
      <c r="CZ78" s="355"/>
      <c r="DA78" s="355"/>
      <c r="DB78" s="355"/>
      <c r="DC78" s="355"/>
      <c r="DD78" s="355"/>
      <c r="DE78" s="355"/>
      <c r="DF78" s="355"/>
      <c r="DG78" s="355"/>
      <c r="DH78" s="355"/>
      <c r="DI78" s="355"/>
      <c r="DJ78" s="355"/>
      <c r="DK78" s="355"/>
      <c r="DL78" s="355"/>
      <c r="DM78" s="355"/>
      <c r="DN78" s="355"/>
      <c r="DO78" s="355"/>
      <c r="DP78" s="355"/>
      <c r="DQ78" s="355"/>
      <c r="DR78" s="355"/>
      <c r="DS78" s="355"/>
      <c r="DT78" s="355"/>
      <c r="DU78" s="355"/>
      <c r="DV78" s="355"/>
      <c r="DW78" s="355"/>
      <c r="DX78" s="355"/>
      <c r="DY78" s="355"/>
      <c r="DZ78" s="355"/>
      <c r="EA78" s="355"/>
      <c r="EB78" s="355"/>
      <c r="EC78" s="355"/>
      <c r="ED78" s="355"/>
      <c r="EE78" s="355"/>
      <c r="EF78" s="355"/>
      <c r="EG78" s="355"/>
      <c r="EH78" s="355"/>
      <c r="EI78" s="355"/>
      <c r="EJ78" s="355"/>
      <c r="EK78" s="355"/>
      <c r="EL78" s="355"/>
      <c r="EM78" s="355"/>
      <c r="EN78" s="355"/>
      <c r="EO78" s="355"/>
      <c r="EP78" s="355"/>
      <c r="EQ78" s="355"/>
      <c r="ER78" s="355"/>
      <c r="ES78" s="355"/>
      <c r="ET78" s="355"/>
      <c r="EU78" s="355"/>
      <c r="EV78" s="355"/>
      <c r="EW78" s="355"/>
      <c r="EX78" s="355"/>
      <c r="EY78" s="355"/>
      <c r="EZ78" s="355"/>
      <c r="FA78" s="355"/>
      <c r="FB78" s="355"/>
      <c r="FC78" s="355"/>
      <c r="FD78" s="355"/>
      <c r="FE78" s="355"/>
      <c r="FF78" s="355"/>
      <c r="FG78" s="355"/>
      <c r="FH78" s="355"/>
      <c r="FI78" s="355"/>
      <c r="FJ78" s="355"/>
      <c r="FK78" s="355"/>
      <c r="FL78" s="355"/>
      <c r="FM78" s="355"/>
      <c r="FN78" s="355"/>
      <c r="FO78" s="355"/>
      <c r="FP78" s="355"/>
      <c r="FQ78" s="355"/>
      <c r="FR78" s="355"/>
      <c r="FS78" s="355"/>
      <c r="FT78" s="355"/>
      <c r="FU78" s="355"/>
      <c r="FV78" s="355"/>
      <c r="FW78" s="355"/>
      <c r="FX78" s="355"/>
      <c r="FY78" s="355"/>
      <c r="FZ78" s="355"/>
      <c r="GA78" s="355"/>
      <c r="GB78" s="355"/>
      <c r="GC78" s="355"/>
      <c r="GD78" s="355"/>
      <c r="GE78" s="355"/>
      <c r="GF78" s="355"/>
      <c r="GG78" s="355"/>
      <c r="GH78" s="355"/>
      <c r="GI78" s="355"/>
      <c r="GJ78" s="355"/>
      <c r="GK78" s="355"/>
      <c r="GL78" s="355"/>
      <c r="GM78" s="355"/>
      <c r="GN78" s="355"/>
      <c r="GO78" s="355"/>
      <c r="GP78" s="355"/>
      <c r="GQ78" s="355"/>
      <c r="GR78" s="355"/>
      <c r="GS78" s="355"/>
      <c r="GT78" s="355"/>
      <c r="GU78" s="355"/>
      <c r="GV78" s="355"/>
      <c r="GW78" s="355"/>
      <c r="GX78" s="355"/>
      <c r="GY78" s="355"/>
      <c r="GZ78" s="355"/>
      <c r="HA78" s="355"/>
      <c r="HB78" s="355"/>
      <c r="HC78" s="355"/>
      <c r="HD78" s="355"/>
      <c r="HE78" s="355"/>
      <c r="HF78" s="355"/>
      <c r="HG78" s="355"/>
      <c r="HH78" s="355"/>
      <c r="HI78" s="355"/>
      <c r="HJ78" s="355"/>
      <c r="HK78" s="355"/>
      <c r="HL78" s="355"/>
      <c r="HM78" s="355"/>
      <c r="HN78" s="355"/>
      <c r="HO78" s="355"/>
      <c r="HP78" s="355"/>
      <c r="HQ78" s="355"/>
      <c r="HR78" s="355"/>
      <c r="HS78" s="355"/>
      <c r="HT78" s="355"/>
      <c r="HU78" s="355"/>
      <c r="HV78" s="355"/>
      <c r="HW78" s="355"/>
      <c r="HX78" s="355"/>
      <c r="HY78" s="355"/>
      <c r="HZ78" s="355"/>
      <c r="IA78" s="355"/>
      <c r="IB78" s="355"/>
      <c r="IC78" s="355"/>
      <c r="ID78" s="355"/>
      <c r="IE78" s="355"/>
      <c r="IF78" s="355"/>
      <c r="IG78" s="355"/>
      <c r="IH78" s="355"/>
      <c r="II78" s="355"/>
      <c r="IJ78" s="355"/>
      <c r="IK78" s="355"/>
      <c r="IL78" s="355"/>
      <c r="IM78" s="355"/>
      <c r="IN78" s="355"/>
      <c r="IO78" s="355"/>
      <c r="IP78" s="355"/>
      <c r="IQ78" s="355"/>
      <c r="IR78" s="355"/>
      <c r="IS78" s="355"/>
      <c r="IT78" s="355"/>
      <c r="IU78" s="355"/>
      <c r="IV78" s="355"/>
      <c r="IW78" s="355"/>
    </row>
    <row r="79" customFormat="false" ht="15.75" hidden="false" customHeight="false" outlineLevel="0" collapsed="false">
      <c r="A79" s="352" t="s">
        <v>119</v>
      </c>
      <c r="B79" s="338"/>
      <c r="C79" s="338"/>
      <c r="D79" s="338"/>
      <c r="E79" s="338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343"/>
      <c r="T79" s="353"/>
      <c r="U79" s="354"/>
      <c r="V79" s="354"/>
      <c r="W79" s="354"/>
      <c r="X79" s="347" t="n">
        <v>1.77</v>
      </c>
      <c r="Y79" s="347"/>
      <c r="Z79" s="353"/>
      <c r="AA79" s="353" t="n">
        <v>0</v>
      </c>
      <c r="AB79" s="353"/>
      <c r="AC79" s="353"/>
      <c r="AD79" s="353"/>
      <c r="AE79" s="348" t="n">
        <v>2.08</v>
      </c>
      <c r="AF79" s="347"/>
      <c r="AG79" s="355"/>
      <c r="AH79" s="355"/>
      <c r="AI79" s="355"/>
      <c r="AJ79" s="355"/>
      <c r="AK79" s="356"/>
      <c r="AL79" s="354"/>
      <c r="AM79" s="153" t="s">
        <v>64</v>
      </c>
      <c r="AN79" s="183"/>
      <c r="AO79" s="184" t="s">
        <v>65</v>
      </c>
      <c r="AP79" s="355"/>
      <c r="AQ79" s="357"/>
      <c r="AR79" s="357"/>
      <c r="AS79" s="157" t="n">
        <v>1.43</v>
      </c>
      <c r="AT79" s="160"/>
      <c r="AU79" s="121" t="n">
        <f aca="false">M79/AS79</f>
        <v>0</v>
      </c>
      <c r="AV79" s="358"/>
      <c r="AW79" s="359"/>
      <c r="AX79" s="355"/>
      <c r="AY79" s="355"/>
      <c r="AZ79" s="355"/>
      <c r="BA79" s="355"/>
      <c r="BB79" s="355"/>
      <c r="BC79" s="355"/>
      <c r="BD79" s="355"/>
      <c r="BE79" s="355"/>
      <c r="BF79" s="355"/>
      <c r="BG79" s="355"/>
      <c r="BH79" s="355"/>
      <c r="BI79" s="355"/>
      <c r="BJ79" s="355"/>
      <c r="BK79" s="355"/>
      <c r="BL79" s="355"/>
      <c r="BM79" s="355"/>
      <c r="BN79" s="355"/>
      <c r="BO79" s="355"/>
      <c r="BP79" s="355"/>
      <c r="BQ79" s="355"/>
      <c r="BR79" s="355"/>
      <c r="BS79" s="355"/>
      <c r="BT79" s="355"/>
      <c r="BU79" s="355"/>
      <c r="BV79" s="355"/>
      <c r="BW79" s="355"/>
      <c r="BX79" s="355"/>
      <c r="BY79" s="355"/>
      <c r="BZ79" s="355"/>
      <c r="CA79" s="355"/>
      <c r="CB79" s="355"/>
      <c r="CC79" s="355"/>
      <c r="CD79" s="355"/>
      <c r="CE79" s="355"/>
      <c r="CF79" s="355"/>
      <c r="CG79" s="355"/>
      <c r="CH79" s="355"/>
      <c r="CI79" s="355"/>
      <c r="CJ79" s="355"/>
      <c r="CK79" s="355"/>
      <c r="CL79" s="355"/>
      <c r="CM79" s="355"/>
      <c r="CN79" s="355"/>
      <c r="CO79" s="355"/>
      <c r="CP79" s="355"/>
      <c r="CQ79" s="355"/>
      <c r="CR79" s="355"/>
      <c r="CS79" s="355"/>
      <c r="CT79" s="355"/>
      <c r="CU79" s="355"/>
      <c r="CV79" s="355"/>
      <c r="CW79" s="355"/>
      <c r="CX79" s="355"/>
      <c r="CY79" s="355"/>
      <c r="CZ79" s="355"/>
      <c r="DA79" s="355"/>
      <c r="DB79" s="355"/>
      <c r="DC79" s="355"/>
      <c r="DD79" s="355"/>
      <c r="DE79" s="355"/>
      <c r="DF79" s="355"/>
      <c r="DG79" s="355"/>
      <c r="DH79" s="355"/>
      <c r="DI79" s="355"/>
      <c r="DJ79" s="355"/>
      <c r="DK79" s="355"/>
      <c r="DL79" s="355"/>
      <c r="DM79" s="355"/>
      <c r="DN79" s="355"/>
      <c r="DO79" s="355"/>
      <c r="DP79" s="355"/>
      <c r="DQ79" s="355"/>
      <c r="DR79" s="355"/>
      <c r="DS79" s="355"/>
      <c r="DT79" s="355"/>
      <c r="DU79" s="355"/>
      <c r="DV79" s="355"/>
      <c r="DW79" s="355"/>
      <c r="DX79" s="355"/>
      <c r="DY79" s="355"/>
      <c r="DZ79" s="355"/>
      <c r="EA79" s="355"/>
      <c r="EB79" s="355"/>
      <c r="EC79" s="355"/>
      <c r="ED79" s="355"/>
      <c r="EE79" s="355"/>
      <c r="EF79" s="355"/>
      <c r="EG79" s="355"/>
      <c r="EH79" s="355"/>
      <c r="EI79" s="355"/>
      <c r="EJ79" s="355"/>
      <c r="EK79" s="355"/>
      <c r="EL79" s="355"/>
      <c r="EM79" s="355"/>
      <c r="EN79" s="355"/>
      <c r="EO79" s="355"/>
      <c r="EP79" s="355"/>
      <c r="EQ79" s="355"/>
      <c r="ER79" s="355"/>
      <c r="ES79" s="355"/>
      <c r="ET79" s="355"/>
      <c r="EU79" s="355"/>
      <c r="EV79" s="355"/>
      <c r="EW79" s="355"/>
      <c r="EX79" s="355"/>
      <c r="EY79" s="355"/>
      <c r="EZ79" s="355"/>
      <c r="FA79" s="355"/>
      <c r="FB79" s="355"/>
      <c r="FC79" s="355"/>
      <c r="FD79" s="355"/>
      <c r="FE79" s="355"/>
      <c r="FF79" s="355"/>
      <c r="FG79" s="355"/>
      <c r="FH79" s="355"/>
      <c r="FI79" s="355"/>
      <c r="FJ79" s="355"/>
      <c r="FK79" s="355"/>
      <c r="FL79" s="355"/>
      <c r="FM79" s="355"/>
      <c r="FN79" s="355"/>
      <c r="FO79" s="355"/>
      <c r="FP79" s="355"/>
      <c r="FQ79" s="355"/>
      <c r="FR79" s="355"/>
      <c r="FS79" s="355"/>
      <c r="FT79" s="355"/>
      <c r="FU79" s="355"/>
      <c r="FV79" s="355"/>
      <c r="FW79" s="355"/>
      <c r="FX79" s="355"/>
      <c r="FY79" s="355"/>
      <c r="FZ79" s="355"/>
      <c r="GA79" s="355"/>
      <c r="GB79" s="355"/>
      <c r="GC79" s="355"/>
      <c r="GD79" s="355"/>
      <c r="GE79" s="355"/>
      <c r="GF79" s="355"/>
      <c r="GG79" s="355"/>
      <c r="GH79" s="355"/>
      <c r="GI79" s="355"/>
      <c r="GJ79" s="355"/>
      <c r="GK79" s="355"/>
      <c r="GL79" s="355"/>
      <c r="GM79" s="355"/>
      <c r="GN79" s="355"/>
      <c r="GO79" s="355"/>
      <c r="GP79" s="355"/>
      <c r="GQ79" s="355"/>
      <c r="GR79" s="355"/>
      <c r="GS79" s="355"/>
      <c r="GT79" s="355"/>
      <c r="GU79" s="355"/>
      <c r="GV79" s="355"/>
      <c r="GW79" s="355"/>
      <c r="GX79" s="355"/>
      <c r="GY79" s="355"/>
      <c r="GZ79" s="355"/>
      <c r="HA79" s="355"/>
      <c r="HB79" s="355"/>
      <c r="HC79" s="355"/>
      <c r="HD79" s="355"/>
      <c r="HE79" s="355"/>
      <c r="HF79" s="355"/>
      <c r="HG79" s="355"/>
      <c r="HH79" s="355"/>
      <c r="HI79" s="355"/>
      <c r="HJ79" s="355"/>
      <c r="HK79" s="355"/>
      <c r="HL79" s="355"/>
      <c r="HM79" s="355"/>
      <c r="HN79" s="355"/>
      <c r="HO79" s="355"/>
      <c r="HP79" s="355"/>
      <c r="HQ79" s="355"/>
      <c r="HR79" s="355"/>
      <c r="HS79" s="355"/>
      <c r="HT79" s="355"/>
      <c r="HU79" s="355"/>
      <c r="HV79" s="355"/>
      <c r="HW79" s="355"/>
      <c r="HX79" s="355"/>
      <c r="HY79" s="355"/>
      <c r="HZ79" s="355"/>
      <c r="IA79" s="355"/>
      <c r="IB79" s="355"/>
      <c r="IC79" s="355"/>
      <c r="ID79" s="355"/>
      <c r="IE79" s="355"/>
      <c r="IF79" s="355"/>
      <c r="IG79" s="355"/>
      <c r="IH79" s="355"/>
      <c r="II79" s="355"/>
      <c r="IJ79" s="355"/>
      <c r="IK79" s="355"/>
      <c r="IL79" s="355"/>
      <c r="IM79" s="355"/>
      <c r="IN79" s="355"/>
      <c r="IO79" s="355"/>
      <c r="IP79" s="355"/>
      <c r="IQ79" s="355"/>
      <c r="IR79" s="355"/>
      <c r="IS79" s="355"/>
      <c r="IT79" s="355"/>
      <c r="IU79" s="355"/>
      <c r="IV79" s="355"/>
      <c r="IW79" s="355"/>
    </row>
    <row r="80" customFormat="false" ht="15.75" hidden="false" customHeight="false" outlineLevel="0" collapsed="false">
      <c r="A80" s="352" t="s">
        <v>120</v>
      </c>
      <c r="B80" s="338"/>
      <c r="C80" s="338"/>
      <c r="D80" s="338"/>
      <c r="E80" s="338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343"/>
      <c r="T80" s="353"/>
      <c r="U80" s="354"/>
      <c r="V80" s="354"/>
      <c r="W80" s="354"/>
      <c r="X80" s="347" t="n">
        <v>1.8</v>
      </c>
      <c r="Y80" s="347"/>
      <c r="Z80" s="353"/>
      <c r="AA80" s="353"/>
      <c r="AB80" s="353"/>
      <c r="AC80" s="353"/>
      <c r="AD80" s="353"/>
      <c r="AE80" s="348" t="n">
        <v>2.1</v>
      </c>
      <c r="AF80" s="347"/>
      <c r="AG80" s="355"/>
      <c r="AH80" s="355"/>
      <c r="AI80" s="355"/>
      <c r="AJ80" s="355"/>
      <c r="AK80" s="356"/>
      <c r="AL80" s="354"/>
      <c r="AM80" s="153" t="s">
        <v>66</v>
      </c>
      <c r="AN80" s="191"/>
      <c r="AO80" s="184" t="s">
        <v>67</v>
      </c>
      <c r="AP80" s="355"/>
      <c r="AQ80" s="357"/>
      <c r="AR80" s="357"/>
      <c r="AS80" s="157" t="n">
        <v>2.69</v>
      </c>
      <c r="AT80" s="160"/>
      <c r="AU80" s="121" t="n">
        <f aca="false">M80/AS80</f>
        <v>0</v>
      </c>
      <c r="AV80" s="358"/>
      <c r="AW80" s="359"/>
      <c r="AX80" s="355"/>
      <c r="AY80" s="355"/>
      <c r="AZ80" s="355"/>
      <c r="BA80" s="355"/>
      <c r="BB80" s="355"/>
      <c r="BC80" s="355"/>
      <c r="BD80" s="355"/>
      <c r="BE80" s="355"/>
      <c r="BF80" s="355"/>
      <c r="BG80" s="355"/>
      <c r="BH80" s="355"/>
      <c r="BI80" s="355"/>
      <c r="BJ80" s="355"/>
      <c r="BK80" s="355"/>
      <c r="BL80" s="355"/>
      <c r="BM80" s="355"/>
      <c r="BN80" s="355"/>
      <c r="BO80" s="355"/>
      <c r="BP80" s="355"/>
      <c r="BQ80" s="355"/>
      <c r="BR80" s="355"/>
      <c r="BS80" s="355"/>
      <c r="BT80" s="355"/>
      <c r="BU80" s="355"/>
      <c r="BV80" s="355"/>
      <c r="BW80" s="355"/>
      <c r="BX80" s="355"/>
      <c r="BY80" s="355"/>
      <c r="BZ80" s="355"/>
      <c r="CA80" s="355"/>
      <c r="CB80" s="355"/>
      <c r="CC80" s="355"/>
      <c r="CD80" s="355"/>
      <c r="CE80" s="355"/>
      <c r="CF80" s="355"/>
      <c r="CG80" s="355"/>
      <c r="CH80" s="355"/>
      <c r="CI80" s="355"/>
      <c r="CJ80" s="355"/>
      <c r="CK80" s="355"/>
      <c r="CL80" s="355"/>
      <c r="CM80" s="355"/>
      <c r="CN80" s="355"/>
      <c r="CO80" s="355"/>
      <c r="CP80" s="355"/>
      <c r="CQ80" s="355"/>
      <c r="CR80" s="355"/>
      <c r="CS80" s="355"/>
      <c r="CT80" s="355"/>
      <c r="CU80" s="355"/>
      <c r="CV80" s="355"/>
      <c r="CW80" s="355"/>
      <c r="CX80" s="355"/>
      <c r="CY80" s="355"/>
      <c r="CZ80" s="355"/>
      <c r="DA80" s="355"/>
      <c r="DB80" s="355"/>
      <c r="DC80" s="355"/>
      <c r="DD80" s="355"/>
      <c r="DE80" s="355"/>
      <c r="DF80" s="355"/>
      <c r="DG80" s="355"/>
      <c r="DH80" s="355"/>
      <c r="DI80" s="355"/>
      <c r="DJ80" s="355"/>
      <c r="DK80" s="355"/>
      <c r="DL80" s="355"/>
      <c r="DM80" s="355"/>
      <c r="DN80" s="355"/>
      <c r="DO80" s="355"/>
      <c r="DP80" s="355"/>
      <c r="DQ80" s="355"/>
      <c r="DR80" s="355"/>
      <c r="DS80" s="355"/>
      <c r="DT80" s="355"/>
      <c r="DU80" s="355"/>
      <c r="DV80" s="355"/>
      <c r="DW80" s="355"/>
      <c r="DX80" s="355"/>
      <c r="DY80" s="355"/>
      <c r="DZ80" s="355"/>
      <c r="EA80" s="355"/>
      <c r="EB80" s="355"/>
      <c r="EC80" s="355"/>
      <c r="ED80" s="355"/>
      <c r="EE80" s="355"/>
      <c r="EF80" s="355"/>
      <c r="EG80" s="355"/>
      <c r="EH80" s="355"/>
      <c r="EI80" s="355"/>
      <c r="EJ80" s="355"/>
      <c r="EK80" s="355"/>
      <c r="EL80" s="355"/>
      <c r="EM80" s="355"/>
      <c r="EN80" s="355"/>
      <c r="EO80" s="355"/>
      <c r="EP80" s="355"/>
      <c r="EQ80" s="355"/>
      <c r="ER80" s="355"/>
      <c r="ES80" s="355"/>
      <c r="ET80" s="355"/>
      <c r="EU80" s="355"/>
      <c r="EV80" s="355"/>
      <c r="EW80" s="355"/>
      <c r="EX80" s="355"/>
      <c r="EY80" s="355"/>
      <c r="EZ80" s="355"/>
      <c r="FA80" s="355"/>
      <c r="FB80" s="355"/>
      <c r="FC80" s="355"/>
      <c r="FD80" s="355"/>
      <c r="FE80" s="355"/>
      <c r="FF80" s="355"/>
      <c r="FG80" s="355"/>
      <c r="FH80" s="355"/>
      <c r="FI80" s="355"/>
      <c r="FJ80" s="355"/>
      <c r="FK80" s="355"/>
      <c r="FL80" s="355"/>
      <c r="FM80" s="355"/>
      <c r="FN80" s="355"/>
      <c r="FO80" s="355"/>
      <c r="FP80" s="355"/>
      <c r="FQ80" s="355"/>
      <c r="FR80" s="355"/>
      <c r="FS80" s="355"/>
      <c r="FT80" s="355"/>
      <c r="FU80" s="355"/>
      <c r="FV80" s="355"/>
      <c r="FW80" s="355"/>
      <c r="FX80" s="355"/>
      <c r="FY80" s="355"/>
      <c r="FZ80" s="355"/>
      <c r="GA80" s="355"/>
      <c r="GB80" s="355"/>
      <c r="GC80" s="355"/>
      <c r="GD80" s="355"/>
      <c r="GE80" s="355"/>
      <c r="GF80" s="355"/>
      <c r="GG80" s="355"/>
      <c r="GH80" s="355"/>
      <c r="GI80" s="355"/>
      <c r="GJ80" s="355"/>
      <c r="GK80" s="355"/>
      <c r="GL80" s="355"/>
      <c r="GM80" s="355"/>
      <c r="GN80" s="355"/>
      <c r="GO80" s="355"/>
      <c r="GP80" s="355"/>
      <c r="GQ80" s="355"/>
      <c r="GR80" s="355"/>
      <c r="GS80" s="355"/>
      <c r="GT80" s="355"/>
      <c r="GU80" s="355"/>
      <c r="GV80" s="355"/>
      <c r="GW80" s="355"/>
      <c r="GX80" s="355"/>
      <c r="GY80" s="355"/>
      <c r="GZ80" s="355"/>
      <c r="HA80" s="355"/>
      <c r="HB80" s="355"/>
      <c r="HC80" s="355"/>
      <c r="HD80" s="355"/>
      <c r="HE80" s="355"/>
      <c r="HF80" s="355"/>
      <c r="HG80" s="355"/>
      <c r="HH80" s="355"/>
      <c r="HI80" s="355"/>
      <c r="HJ80" s="355"/>
      <c r="HK80" s="355"/>
      <c r="HL80" s="355"/>
      <c r="HM80" s="355"/>
      <c r="HN80" s="355"/>
      <c r="HO80" s="355"/>
      <c r="HP80" s="355"/>
      <c r="HQ80" s="355"/>
      <c r="HR80" s="355"/>
      <c r="HS80" s="355"/>
      <c r="HT80" s="355"/>
      <c r="HU80" s="355"/>
      <c r="HV80" s="355"/>
      <c r="HW80" s="355"/>
      <c r="HX80" s="355"/>
      <c r="HY80" s="355"/>
      <c r="HZ80" s="355"/>
      <c r="IA80" s="355"/>
      <c r="IB80" s="355"/>
      <c r="IC80" s="355"/>
      <c r="ID80" s="355"/>
      <c r="IE80" s="355"/>
      <c r="IF80" s="355"/>
      <c r="IG80" s="355"/>
      <c r="IH80" s="355"/>
      <c r="II80" s="355"/>
      <c r="IJ80" s="355"/>
      <c r="IK80" s="355"/>
      <c r="IL80" s="355"/>
      <c r="IM80" s="355"/>
      <c r="IN80" s="355"/>
      <c r="IO80" s="355"/>
      <c r="IP80" s="355"/>
      <c r="IQ80" s="355"/>
      <c r="IR80" s="355"/>
      <c r="IS80" s="355"/>
      <c r="IT80" s="355"/>
      <c r="IU80" s="355"/>
      <c r="IV80" s="355"/>
      <c r="IW80" s="355"/>
    </row>
    <row r="81" customFormat="false" ht="15.75" hidden="false" customHeight="false" outlineLevel="0" collapsed="false">
      <c r="A81" s="352" t="s">
        <v>121</v>
      </c>
      <c r="B81" s="338"/>
      <c r="C81" s="338"/>
      <c r="D81" s="338"/>
      <c r="E81" s="338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343" t="n">
        <v>2</v>
      </c>
      <c r="T81" s="353"/>
      <c r="U81" s="354"/>
      <c r="V81" s="354"/>
      <c r="W81" s="354"/>
      <c r="X81" s="347" t="n">
        <v>1.8</v>
      </c>
      <c r="Y81" s="347"/>
      <c r="Z81" s="353"/>
      <c r="AA81" s="353"/>
      <c r="AB81" s="353"/>
      <c r="AC81" s="353"/>
      <c r="AD81" s="353"/>
      <c r="AE81" s="348" t="n">
        <v>2.15</v>
      </c>
      <c r="AF81" s="347"/>
      <c r="AG81" s="355"/>
      <c r="AH81" s="355"/>
      <c r="AI81" s="355"/>
      <c r="AJ81" s="355"/>
      <c r="AK81" s="356"/>
      <c r="AL81" s="354"/>
      <c r="AM81" s="153" t="s">
        <v>68</v>
      </c>
      <c r="AN81" s="191"/>
      <c r="AO81" s="184" t="s">
        <v>69</v>
      </c>
      <c r="AP81" s="355"/>
      <c r="AQ81" s="357"/>
      <c r="AR81" s="357"/>
      <c r="AS81" s="157" t="n">
        <v>1.28</v>
      </c>
      <c r="AT81" s="160"/>
      <c r="AU81" s="121" t="n">
        <f aca="false">M81/AS81</f>
        <v>0</v>
      </c>
      <c r="AV81" s="358"/>
      <c r="AW81" s="359"/>
      <c r="AX81" s="355"/>
      <c r="AY81" s="355"/>
      <c r="AZ81" s="355"/>
      <c r="BA81" s="355"/>
      <c r="BB81" s="355"/>
      <c r="BC81" s="355"/>
      <c r="BD81" s="355"/>
      <c r="BE81" s="355"/>
      <c r="BF81" s="355"/>
      <c r="BG81" s="355"/>
      <c r="BH81" s="355"/>
      <c r="BI81" s="355"/>
      <c r="BJ81" s="355"/>
      <c r="BK81" s="355"/>
      <c r="BL81" s="355"/>
      <c r="BM81" s="355"/>
      <c r="BN81" s="355"/>
      <c r="BO81" s="355"/>
      <c r="BP81" s="355"/>
      <c r="BQ81" s="355"/>
      <c r="BR81" s="355"/>
      <c r="BS81" s="355"/>
      <c r="BT81" s="355"/>
      <c r="BU81" s="355"/>
      <c r="BV81" s="355"/>
      <c r="BW81" s="355"/>
      <c r="BX81" s="355"/>
      <c r="BY81" s="355"/>
      <c r="BZ81" s="355"/>
      <c r="CA81" s="355"/>
      <c r="CB81" s="355"/>
      <c r="CC81" s="355"/>
      <c r="CD81" s="355"/>
      <c r="CE81" s="355"/>
      <c r="CF81" s="355"/>
      <c r="CG81" s="355"/>
      <c r="CH81" s="355"/>
      <c r="CI81" s="355"/>
      <c r="CJ81" s="355"/>
      <c r="CK81" s="355"/>
      <c r="CL81" s="355"/>
      <c r="CM81" s="355"/>
      <c r="CN81" s="355"/>
      <c r="CO81" s="355"/>
      <c r="CP81" s="355"/>
      <c r="CQ81" s="355"/>
      <c r="CR81" s="355"/>
      <c r="CS81" s="355"/>
      <c r="CT81" s="355"/>
      <c r="CU81" s="355"/>
      <c r="CV81" s="355"/>
      <c r="CW81" s="355"/>
      <c r="CX81" s="355"/>
      <c r="CY81" s="355"/>
      <c r="CZ81" s="355"/>
      <c r="DA81" s="355"/>
      <c r="DB81" s="355"/>
      <c r="DC81" s="355"/>
      <c r="DD81" s="355"/>
      <c r="DE81" s="355"/>
      <c r="DF81" s="355"/>
      <c r="DG81" s="355"/>
      <c r="DH81" s="355"/>
      <c r="DI81" s="355"/>
      <c r="DJ81" s="355"/>
      <c r="DK81" s="355"/>
      <c r="DL81" s="355"/>
      <c r="DM81" s="355"/>
      <c r="DN81" s="355"/>
      <c r="DO81" s="355"/>
      <c r="DP81" s="355"/>
      <c r="DQ81" s="355"/>
      <c r="DR81" s="355"/>
      <c r="DS81" s="355"/>
      <c r="DT81" s="355"/>
      <c r="DU81" s="355"/>
      <c r="DV81" s="355"/>
      <c r="DW81" s="355"/>
      <c r="DX81" s="355"/>
      <c r="DY81" s="355"/>
      <c r="DZ81" s="355"/>
      <c r="EA81" s="355"/>
      <c r="EB81" s="355"/>
      <c r="EC81" s="355"/>
      <c r="ED81" s="355"/>
      <c r="EE81" s="355"/>
      <c r="EF81" s="355"/>
      <c r="EG81" s="355"/>
      <c r="EH81" s="355"/>
      <c r="EI81" s="355"/>
      <c r="EJ81" s="355"/>
      <c r="EK81" s="355"/>
      <c r="EL81" s="355"/>
      <c r="EM81" s="355"/>
      <c r="EN81" s="355"/>
      <c r="EO81" s="355"/>
      <c r="EP81" s="355"/>
      <c r="EQ81" s="355"/>
      <c r="ER81" s="355"/>
      <c r="ES81" s="355"/>
      <c r="ET81" s="355"/>
      <c r="EU81" s="355"/>
      <c r="EV81" s="355"/>
      <c r="EW81" s="355"/>
      <c r="EX81" s="355"/>
      <c r="EY81" s="355"/>
      <c r="EZ81" s="355"/>
      <c r="FA81" s="355"/>
      <c r="FB81" s="355"/>
      <c r="FC81" s="355"/>
      <c r="FD81" s="355"/>
      <c r="FE81" s="355"/>
      <c r="FF81" s="355"/>
      <c r="FG81" s="355"/>
      <c r="FH81" s="355"/>
      <c r="FI81" s="355"/>
      <c r="FJ81" s="355"/>
      <c r="FK81" s="355"/>
      <c r="FL81" s="355"/>
      <c r="FM81" s="355"/>
      <c r="FN81" s="355"/>
      <c r="FO81" s="355"/>
      <c r="FP81" s="355"/>
      <c r="FQ81" s="355"/>
      <c r="FR81" s="355"/>
      <c r="FS81" s="355"/>
      <c r="FT81" s="355"/>
      <c r="FU81" s="355"/>
      <c r="FV81" s="355"/>
      <c r="FW81" s="355"/>
      <c r="FX81" s="355"/>
      <c r="FY81" s="355"/>
      <c r="FZ81" s="355"/>
      <c r="GA81" s="355"/>
      <c r="GB81" s="355"/>
      <c r="GC81" s="355"/>
      <c r="GD81" s="355"/>
      <c r="GE81" s="355"/>
      <c r="GF81" s="355"/>
      <c r="GG81" s="355"/>
      <c r="GH81" s="355"/>
      <c r="GI81" s="355"/>
      <c r="GJ81" s="355"/>
      <c r="GK81" s="355"/>
      <c r="GL81" s="355"/>
      <c r="GM81" s="355"/>
      <c r="GN81" s="355"/>
      <c r="GO81" s="355"/>
      <c r="GP81" s="355"/>
      <c r="GQ81" s="355"/>
      <c r="GR81" s="355"/>
      <c r="GS81" s="355"/>
      <c r="GT81" s="355"/>
      <c r="GU81" s="355"/>
      <c r="GV81" s="355"/>
      <c r="GW81" s="355"/>
      <c r="GX81" s="355"/>
      <c r="GY81" s="355"/>
      <c r="GZ81" s="355"/>
      <c r="HA81" s="355"/>
      <c r="HB81" s="355"/>
      <c r="HC81" s="355"/>
      <c r="HD81" s="355"/>
      <c r="HE81" s="355"/>
      <c r="HF81" s="355"/>
      <c r="HG81" s="355"/>
      <c r="HH81" s="355"/>
      <c r="HI81" s="355"/>
      <c r="HJ81" s="355"/>
      <c r="HK81" s="355"/>
      <c r="HL81" s="355"/>
      <c r="HM81" s="355"/>
      <c r="HN81" s="355"/>
      <c r="HO81" s="355"/>
      <c r="HP81" s="355"/>
      <c r="HQ81" s="355"/>
      <c r="HR81" s="355"/>
      <c r="HS81" s="355"/>
      <c r="HT81" s="355"/>
      <c r="HU81" s="355"/>
      <c r="HV81" s="355"/>
      <c r="HW81" s="355"/>
      <c r="HX81" s="355"/>
      <c r="HY81" s="355"/>
      <c r="HZ81" s="355"/>
      <c r="IA81" s="355"/>
      <c r="IB81" s="355"/>
      <c r="IC81" s="355"/>
      <c r="ID81" s="355"/>
      <c r="IE81" s="355"/>
      <c r="IF81" s="355"/>
      <c r="IG81" s="355"/>
      <c r="IH81" s="355"/>
      <c r="II81" s="355"/>
      <c r="IJ81" s="355"/>
      <c r="IK81" s="355"/>
      <c r="IL81" s="355"/>
      <c r="IM81" s="355"/>
      <c r="IN81" s="355"/>
      <c r="IO81" s="355"/>
      <c r="IP81" s="355"/>
      <c r="IQ81" s="355"/>
      <c r="IR81" s="355"/>
      <c r="IS81" s="355"/>
      <c r="IT81" s="355"/>
      <c r="IU81" s="355"/>
      <c r="IV81" s="355"/>
      <c r="IW81" s="355"/>
    </row>
    <row r="82" customFormat="false" ht="15.75" hidden="false" customHeight="false" outlineLevel="0" collapsed="false">
      <c r="A82" s="352" t="s">
        <v>122</v>
      </c>
      <c r="B82" s="338"/>
      <c r="C82" s="338"/>
      <c r="D82" s="338"/>
      <c r="E82" s="338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343" t="n">
        <v>1.98</v>
      </c>
      <c r="T82" s="351"/>
      <c r="U82" s="360"/>
      <c r="V82" s="360"/>
      <c r="W82" s="360"/>
      <c r="X82" s="347" t="n">
        <v>1.8</v>
      </c>
      <c r="Y82" s="347"/>
      <c r="Z82" s="351"/>
      <c r="AA82" s="351"/>
      <c r="AB82" s="351"/>
      <c r="AC82" s="351"/>
      <c r="AD82" s="351"/>
      <c r="AE82" s="348" t="n">
        <v>2.15</v>
      </c>
      <c r="AF82" s="347"/>
      <c r="AK82" s="361"/>
      <c r="AL82" s="360"/>
      <c r="AM82" s="153" t="s">
        <v>70</v>
      </c>
      <c r="AN82" s="192"/>
      <c r="AO82" s="133" t="s">
        <v>71</v>
      </c>
      <c r="AP82" s="33"/>
      <c r="AQ82" s="341"/>
      <c r="AR82" s="341"/>
      <c r="AS82" s="157" t="n">
        <v>1.1</v>
      </c>
      <c r="AT82" s="160"/>
      <c r="AU82" s="121" t="n">
        <f aca="false">M82/AS82</f>
        <v>0</v>
      </c>
      <c r="AV82" s="34"/>
      <c r="AW82" s="362"/>
    </row>
    <row r="83" customFormat="false" ht="15.75" hidden="false" customHeight="false" outlineLevel="0" collapsed="false">
      <c r="A83" s="352" t="s">
        <v>123</v>
      </c>
      <c r="B83" s="338"/>
      <c r="C83" s="338"/>
      <c r="D83" s="338"/>
      <c r="E83" s="338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343" t="n">
        <v>2.01</v>
      </c>
      <c r="T83" s="351"/>
      <c r="U83" s="360"/>
      <c r="V83" s="360"/>
      <c r="W83" s="360"/>
      <c r="X83" s="347" t="n">
        <v>1.8</v>
      </c>
      <c r="Y83" s="347"/>
      <c r="Z83" s="351"/>
      <c r="AA83" s="351"/>
      <c r="AB83" s="351"/>
      <c r="AC83" s="351"/>
      <c r="AD83" s="351"/>
      <c r="AE83" s="348" t="n">
        <v>2.1</v>
      </c>
      <c r="AF83" s="347"/>
      <c r="AK83" s="361"/>
      <c r="AL83" s="360"/>
      <c r="AM83" s="56" t="s">
        <v>72</v>
      </c>
      <c r="AN83" s="56"/>
      <c r="AO83" s="184" t="s">
        <v>73</v>
      </c>
      <c r="AP83" s="33"/>
      <c r="AQ83" s="341"/>
      <c r="AR83" s="341"/>
      <c r="AS83" s="157" t="n">
        <v>2.53</v>
      </c>
      <c r="AT83" s="160"/>
      <c r="AU83" s="121" t="n">
        <f aca="false">M83/AS83</f>
        <v>0</v>
      </c>
      <c r="AV83" s="34"/>
      <c r="AW83" s="362"/>
    </row>
    <row r="84" customFormat="false" ht="15.75" hidden="false" customHeight="false" outlineLevel="0" collapsed="false">
      <c r="A84" s="352" t="s">
        <v>124</v>
      </c>
      <c r="B84" s="338"/>
      <c r="C84" s="338"/>
      <c r="D84" s="338"/>
      <c r="E84" s="338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343"/>
      <c r="T84" s="351"/>
      <c r="U84" s="360"/>
      <c r="V84" s="360"/>
      <c r="W84" s="360"/>
      <c r="X84" s="347" t="n">
        <v>1.8</v>
      </c>
      <c r="Y84" s="347"/>
      <c r="Z84" s="351"/>
      <c r="AA84" s="351"/>
      <c r="AB84" s="351"/>
      <c r="AC84" s="351"/>
      <c r="AD84" s="351"/>
      <c r="AE84" s="348" t="n">
        <v>2.05</v>
      </c>
      <c r="AF84" s="347"/>
      <c r="AK84" s="361"/>
      <c r="AL84" s="360"/>
      <c r="AM84" s="196" t="s">
        <v>75</v>
      </c>
      <c r="AN84" s="192"/>
      <c r="AO84" s="91" t="s">
        <v>76</v>
      </c>
      <c r="AP84" s="33"/>
      <c r="AQ84" s="341"/>
      <c r="AR84" s="341"/>
      <c r="AS84" s="157" t="n">
        <v>0.98</v>
      </c>
      <c r="AT84" s="160"/>
      <c r="AU84" s="121" t="n">
        <f aca="false">M84/AS84</f>
        <v>0</v>
      </c>
      <c r="AV84" s="34"/>
      <c r="AW84" s="362"/>
    </row>
    <row r="85" customFormat="false" ht="15.75" hidden="false" customHeight="false" outlineLevel="0" collapsed="false">
      <c r="A85" s="352"/>
      <c r="B85" s="338"/>
      <c r="C85" s="338"/>
      <c r="D85" s="338"/>
      <c r="E85" s="338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343" t="n">
        <v>2</v>
      </c>
      <c r="T85" s="351"/>
      <c r="U85" s="360"/>
      <c r="V85" s="360"/>
      <c r="W85" s="360"/>
      <c r="X85" s="347"/>
      <c r="Y85" s="347"/>
      <c r="Z85" s="351"/>
      <c r="AA85" s="351"/>
      <c r="AB85" s="351"/>
      <c r="AC85" s="351"/>
      <c r="AD85" s="351"/>
      <c r="AE85" s="348"/>
      <c r="AF85" s="347"/>
      <c r="AK85" s="361"/>
      <c r="AL85" s="360"/>
      <c r="AM85" s="153" t="s">
        <v>77</v>
      </c>
      <c r="AN85" s="56"/>
      <c r="AO85" s="184" t="s">
        <v>78</v>
      </c>
      <c r="AP85" s="33"/>
      <c r="AQ85" s="341"/>
      <c r="AR85" s="341"/>
      <c r="AS85" s="157" t="n">
        <v>0.83</v>
      </c>
      <c r="AT85" s="160"/>
      <c r="AU85" s="121" t="n">
        <f aca="false">M85/AS85</f>
        <v>0</v>
      </c>
      <c r="AV85" s="34"/>
      <c r="AW85" s="362"/>
    </row>
    <row r="86" customFormat="false" ht="15.75" hidden="false" customHeight="false" outlineLevel="0" collapsed="false">
      <c r="A86" s="352" t="s">
        <v>125</v>
      </c>
      <c r="B86" s="338"/>
      <c r="C86" s="338"/>
      <c r="D86" s="338"/>
      <c r="E86" s="338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343"/>
      <c r="T86" s="351"/>
      <c r="U86" s="360"/>
      <c r="V86" s="360"/>
      <c r="W86" s="360"/>
      <c r="X86" s="347" t="n">
        <v>1.82</v>
      </c>
      <c r="Y86" s="347"/>
      <c r="Z86" s="351"/>
      <c r="AA86" s="351"/>
      <c r="AB86" s="351"/>
      <c r="AC86" s="351"/>
      <c r="AD86" s="351"/>
      <c r="AE86" s="348" t="n">
        <v>2.2</v>
      </c>
      <c r="AF86" s="347"/>
      <c r="AK86" s="361"/>
      <c r="AL86" s="360"/>
      <c r="AM86" s="153" t="s">
        <v>79</v>
      </c>
      <c r="AN86" s="56"/>
      <c r="AO86" s="184" t="s">
        <v>80</v>
      </c>
      <c r="AP86" s="33"/>
      <c r="AQ86" s="341"/>
      <c r="AR86" s="341"/>
      <c r="AS86" s="157" t="n">
        <v>1.72</v>
      </c>
      <c r="AT86" s="160"/>
      <c r="AU86" s="121" t="n">
        <f aca="false">M86/AS86</f>
        <v>0</v>
      </c>
      <c r="AV86" s="34"/>
      <c r="AW86" s="362"/>
    </row>
    <row r="87" customFormat="false" ht="15.75" hidden="false" customHeight="false" outlineLevel="0" collapsed="false">
      <c r="A87" s="352" t="s">
        <v>126</v>
      </c>
      <c r="B87" s="338"/>
      <c r="C87" s="338"/>
      <c r="D87" s="338"/>
      <c r="E87" s="338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343" t="n">
        <v>2</v>
      </c>
      <c r="T87" s="351"/>
      <c r="U87" s="360"/>
      <c r="V87" s="360"/>
      <c r="W87" s="360"/>
      <c r="X87" s="347" t="n">
        <v>1.8</v>
      </c>
      <c r="Y87" s="347"/>
      <c r="Z87" s="351"/>
      <c r="AA87" s="351"/>
      <c r="AB87" s="351"/>
      <c r="AC87" s="351"/>
      <c r="AD87" s="351"/>
      <c r="AE87" s="348" t="n">
        <v>2.1</v>
      </c>
      <c r="AF87" s="347"/>
      <c r="AK87" s="361"/>
      <c r="AL87" s="360"/>
      <c r="AM87" s="193"/>
      <c r="AN87" s="193"/>
      <c r="AO87" s="191"/>
      <c r="AP87" s="33"/>
      <c r="AQ87" s="341"/>
      <c r="AR87" s="341"/>
      <c r="AS87" s="198"/>
      <c r="AT87" s="42"/>
      <c r="AU87" s="174"/>
      <c r="AV87" s="34"/>
      <c r="AW87" s="362"/>
    </row>
    <row r="88" customFormat="false" ht="15.75" hidden="false" customHeight="false" outlineLevel="0" collapsed="false">
      <c r="A88" s="363"/>
      <c r="B88" s="338"/>
      <c r="C88" s="338"/>
      <c r="D88" s="338"/>
      <c r="E88" s="338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343"/>
      <c r="T88" s="351"/>
      <c r="U88" s="360"/>
      <c r="V88" s="360"/>
      <c r="W88" s="360"/>
      <c r="X88" s="347"/>
      <c r="Y88" s="347"/>
      <c r="Z88" s="351"/>
      <c r="AA88" s="351"/>
      <c r="AB88" s="351"/>
      <c r="AC88" s="351"/>
      <c r="AD88" s="351"/>
      <c r="AE88" s="348"/>
      <c r="AF88" s="347"/>
      <c r="AK88" s="361"/>
      <c r="AL88" s="360"/>
      <c r="AM88" s="153" t="s">
        <v>82</v>
      </c>
      <c r="AN88" s="56"/>
      <c r="AO88" s="133"/>
      <c r="AP88" s="33"/>
      <c r="AQ88" s="341"/>
      <c r="AR88" s="341"/>
      <c r="AS88" s="209"/>
      <c r="AT88" s="210"/>
      <c r="AU88" s="207" t="n">
        <f aca="false">AVERAGE(AU76:AU86)</f>
        <v>0</v>
      </c>
      <c r="AV88" s="227"/>
    </row>
    <row r="89" customFormat="false" ht="15.75" hidden="false" customHeight="false" outlineLevel="0" collapsed="false">
      <c r="A89" s="364" t="s">
        <v>127</v>
      </c>
      <c r="B89" s="365"/>
      <c r="C89" s="365"/>
      <c r="D89" s="365"/>
      <c r="E89" s="365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7" t="n">
        <f aca="false">AVERAGE(S69:S86)</f>
        <v>1.99888888888889</v>
      </c>
      <c r="T89" s="368"/>
      <c r="U89" s="369"/>
      <c r="V89" s="369"/>
      <c r="W89" s="369"/>
      <c r="X89" s="370" t="n">
        <f aca="false">AVERAGE(X69:X87)</f>
        <v>1.79111111111111</v>
      </c>
      <c r="Y89" s="370"/>
      <c r="Z89" s="368"/>
      <c r="AA89" s="368"/>
      <c r="AB89" s="368"/>
      <c r="AC89" s="368"/>
      <c r="AD89" s="368"/>
      <c r="AE89" s="371" t="n">
        <f aca="false">AVERAGE(AE69:AE87)</f>
        <v>2.108</v>
      </c>
      <c r="AF89" s="347"/>
      <c r="AG89" s="372"/>
      <c r="AH89" s="372"/>
      <c r="AI89" s="372"/>
      <c r="AJ89" s="372"/>
      <c r="AK89" s="361"/>
      <c r="AL89" s="360"/>
      <c r="AM89" s="360"/>
      <c r="AN89" s="373"/>
      <c r="AO89" s="373"/>
      <c r="AP89" s="373"/>
      <c r="AQ89" s="341"/>
      <c r="AR89" s="341"/>
      <c r="AS89" s="341"/>
      <c r="AU89" s="226"/>
      <c r="AV89" s="227"/>
    </row>
    <row r="90" customFormat="false" ht="15.75" hidden="false" customHeight="false" outlineLevel="0" collapsed="false">
      <c r="C90" s="33"/>
      <c r="U90" s="33"/>
      <c r="W90" s="33"/>
      <c r="AF90" s="347"/>
      <c r="AG90" s="372"/>
      <c r="AH90" s="372"/>
      <c r="AI90" s="372"/>
      <c r="AJ90" s="372"/>
      <c r="AK90" s="361"/>
      <c r="AL90" s="360"/>
      <c r="AM90" s="360"/>
      <c r="AN90" s="373"/>
      <c r="AO90" s="373"/>
      <c r="AP90" s="373"/>
      <c r="AQ90" s="341"/>
      <c r="AR90" s="341"/>
      <c r="AS90" s="341"/>
      <c r="AU90" s="226"/>
      <c r="AV90" s="227"/>
    </row>
    <row r="91" customFormat="false" ht="15.75" hidden="false" customHeight="false" outlineLevel="0" collapsed="false">
      <c r="A91" s="49"/>
      <c r="C91" s="33"/>
      <c r="U91" s="33"/>
      <c r="W91" s="33"/>
      <c r="AF91" s="347"/>
      <c r="AG91" s="372"/>
      <c r="AH91" s="372"/>
      <c r="AI91" s="372"/>
      <c r="AJ91" s="372"/>
      <c r="AK91" s="361"/>
      <c r="AL91" s="360"/>
      <c r="AM91" s="360"/>
      <c r="AN91" s="373"/>
      <c r="AO91" s="373"/>
      <c r="AP91" s="373"/>
      <c r="AQ91" s="341"/>
      <c r="AR91" s="341"/>
      <c r="AS91" s="341"/>
      <c r="AU91" s="226"/>
      <c r="AV91" s="227"/>
    </row>
    <row r="92" customFormat="false" ht="15.75" hidden="false" customHeight="false" outlineLevel="0" collapsed="false">
      <c r="A92" s="49"/>
      <c r="B92" s="49"/>
      <c r="C92" s="374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75"/>
      <c r="T92" s="375"/>
      <c r="U92" s="376"/>
      <c r="V92" s="377"/>
      <c r="W92" s="376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7"/>
      <c r="AL92" s="376"/>
      <c r="AM92" s="376"/>
      <c r="AU92" s="226"/>
      <c r="AV92" s="227"/>
    </row>
    <row r="93" customFormat="false" ht="15.75" hidden="false" customHeight="false" outlineLevel="0" collapsed="false">
      <c r="A93" s="263"/>
      <c r="B93" s="49"/>
      <c r="C93" s="374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375"/>
      <c r="T93" s="375"/>
      <c r="U93" s="376"/>
      <c r="V93" s="377"/>
      <c r="W93" s="376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7"/>
      <c r="AL93" s="376"/>
      <c r="AM93" s="376"/>
    </row>
    <row r="94" customFormat="false" ht="15.75" hidden="false" customHeight="false" outlineLevel="0" collapsed="false">
      <c r="B94" s="49"/>
      <c r="C94" s="374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76"/>
      <c r="V94" s="377"/>
      <c r="W94" s="376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77"/>
      <c r="AL94" s="376"/>
      <c r="AM94" s="376"/>
    </row>
    <row r="95" customFormat="false" ht="15.75" hidden="false" customHeight="false" outlineLevel="0" collapsed="false">
      <c r="A95" s="49"/>
      <c r="B95" s="49"/>
      <c r="C95" s="374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376"/>
      <c r="V95" s="377"/>
      <c r="W95" s="376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377"/>
      <c r="AL95" s="376"/>
      <c r="AM95" s="376"/>
    </row>
    <row r="96" customFormat="false" ht="15" hidden="false" customHeight="false" outlineLevel="0" collapsed="false">
      <c r="A96" s="40"/>
      <c r="B96" s="40"/>
      <c r="C96" s="378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78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78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78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78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78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78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78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78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78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78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78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78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78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78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78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A112" s="40"/>
      <c r="B112" s="40"/>
      <c r="C112" s="378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</row>
    <row r="113" customFormat="false" ht="15" hidden="false" customHeight="false" outlineLevel="0" collapsed="false">
      <c r="C113" s="379"/>
    </row>
    <row r="114" customFormat="false" ht="15" hidden="false" customHeight="false" outlineLevel="0" collapsed="false">
      <c r="C114" s="379"/>
    </row>
    <row r="115" customFormat="false" ht="15" hidden="false" customHeight="false" outlineLevel="0" collapsed="false">
      <c r="C115" s="379"/>
    </row>
    <row r="116" customFormat="false" ht="15" hidden="false" customHeight="false" outlineLevel="0" collapsed="false">
      <c r="C116" s="379"/>
    </row>
    <row r="117" customFormat="false" ht="15" hidden="false" customHeight="false" outlineLevel="0" collapsed="false">
      <c r="C117" s="379"/>
    </row>
    <row r="118" customFormat="false" ht="15" hidden="false" customHeight="false" outlineLevel="0" collapsed="false">
      <c r="C118" s="379"/>
    </row>
    <row r="119" customFormat="false" ht="15" hidden="false" customHeight="false" outlineLevel="0" collapsed="false">
      <c r="C119" s="379"/>
    </row>
    <row r="120" customFormat="false" ht="15" hidden="false" customHeight="false" outlineLevel="0" collapsed="false">
      <c r="C120" s="379"/>
    </row>
    <row r="121" customFormat="false" ht="15" hidden="false" customHeight="false" outlineLevel="0" collapsed="false">
      <c r="C121" s="379"/>
    </row>
    <row r="122" customFormat="false" ht="15" hidden="false" customHeight="false" outlineLevel="0" collapsed="false">
      <c r="C122" s="379"/>
    </row>
    <row r="123" customFormat="false" ht="15" hidden="false" customHeight="false" outlineLevel="0" collapsed="false">
      <c r="C123" s="379"/>
    </row>
    <row r="124" customFormat="false" ht="15" hidden="false" customHeight="false" outlineLevel="0" collapsed="false">
      <c r="C124" s="379"/>
    </row>
    <row r="125" customFormat="false" ht="15" hidden="false" customHeight="false" outlineLevel="0" collapsed="false">
      <c r="C125" s="379"/>
    </row>
    <row r="126" customFormat="false" ht="15" hidden="false" customHeight="false" outlineLevel="0" collapsed="false">
      <c r="C126" s="379"/>
    </row>
    <row r="127" customFormat="false" ht="15" hidden="false" customHeight="false" outlineLevel="0" collapsed="false">
      <c r="C127" s="379"/>
    </row>
    <row r="128" customFormat="false" ht="15" hidden="false" customHeight="false" outlineLevel="0" collapsed="false">
      <c r="C128" s="379"/>
    </row>
    <row r="129" customFormat="false" ht="15" hidden="false" customHeight="false" outlineLevel="0" collapsed="false">
      <c r="C129" s="379"/>
    </row>
    <row r="130" customFormat="false" ht="15" hidden="false" customHeight="false" outlineLevel="0" collapsed="false">
      <c r="C130" s="379"/>
    </row>
    <row r="131" customFormat="false" ht="15" hidden="false" customHeight="false" outlineLevel="0" collapsed="false">
      <c r="C131" s="379"/>
    </row>
    <row r="132" customFormat="false" ht="15" hidden="false" customHeight="false" outlineLevel="0" collapsed="false">
      <c r="C132" s="379"/>
    </row>
    <row r="133" customFormat="false" ht="15" hidden="false" customHeight="false" outlineLevel="0" collapsed="false">
      <c r="C133" s="379"/>
    </row>
    <row r="134" customFormat="false" ht="15" hidden="false" customHeight="false" outlineLevel="0" collapsed="false">
      <c r="C134" s="379"/>
    </row>
    <row r="135" customFormat="false" ht="15" hidden="false" customHeight="false" outlineLevel="0" collapsed="false">
      <c r="C135" s="379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4:Z34"/>
    <mergeCell ref="AE34:AG34"/>
    <mergeCell ref="AM34:AQ34"/>
    <mergeCell ref="K47:M47"/>
    <mergeCell ref="S47:T47"/>
    <mergeCell ref="X47:Z47"/>
    <mergeCell ref="AE47:AG47"/>
    <mergeCell ref="AM47:AQ47"/>
    <mergeCell ref="AU47:AW47"/>
    <mergeCell ref="AX47:AY47"/>
    <mergeCell ref="AZ47:BA47"/>
    <mergeCell ref="BB47:BC47"/>
    <mergeCell ref="AS67:AU67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pjaising</cp:lastModifiedBy>
  <cp:lastPrinted>2001-04-20T18:21:06Z</cp:lastPrinted>
  <dcterms:modified xsi:type="dcterms:W3CDTF">2001-04-20T18:26:26Z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