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w Vol~Color @ 6 CPM " sheetId="1" state="visible" r:id="rId3"/>
    <sheet name="Low Vol~Color @ 7 CPM " sheetId="2" state="visible" r:id="rId4"/>
    <sheet name="Mid Vol~Color @ 10 CPM" sheetId="3" state="visible" r:id="rId5"/>
    <sheet name="Mid Vol~Color @ 11 CPM" sheetId="4" state="visible" r:id="rId6"/>
    <sheet name="High Vol~Color @ 24 CPM " sheetId="5" state="visible" r:id="rId7"/>
    <sheet name="High Vol~Color @ 31 CPM " sheetId="6" state="visible" r:id="rId8"/>
  </sheets>
  <definedNames>
    <definedName function="false" hidden="false" localSheetId="4" name="_xlnm.Print_Area" vbProcedure="false">'High Vol~Color @ 24 CPM '!$A$1:$L$16</definedName>
    <definedName function="false" hidden="false" localSheetId="4" name="_xlnm.Print_Titles" vbProcedure="false">'High Vol~Color @ 24 CPM '!$1:$1</definedName>
    <definedName function="false" hidden="false" localSheetId="5" name="_xlnm.Print_Area" vbProcedure="false">'High Vol~Color @ 31 CPM '!$A$1:$L$16</definedName>
    <definedName function="false" hidden="false" localSheetId="5" name="_xlnm.Print_Titles" vbProcedure="false">'High Vol~Color @ 31 CPM '!$1:$1</definedName>
    <definedName function="false" hidden="false" localSheetId="0" name="_xlnm.Print_Area" vbProcedure="false">'Low Vol~Color @ 6 CPM '!$A$1:$L$15</definedName>
    <definedName function="false" hidden="false" localSheetId="0" name="_xlnm.Print_Titles" vbProcedure="false">'Low Vol~Color @ 6 CPM '!$1:$1</definedName>
    <definedName function="false" hidden="false" localSheetId="1" name="_xlnm.Print_Area" vbProcedure="false">'Low Vol~Color @ 7 CPM '!$A$1:$L$15</definedName>
    <definedName function="false" hidden="false" localSheetId="1" name="_xlnm.Print_Titles" vbProcedure="false">'Low Vol~Color @ 7 CPM '!$1:$1</definedName>
    <definedName function="false" hidden="false" localSheetId="2" name="_xlnm.Print_Area" vbProcedure="false">'Mid Vol~Color @ 10 CPM'!$A$1:$L$14</definedName>
    <definedName function="false" hidden="false" localSheetId="2" name="_xlnm.Print_Titles" vbProcedure="false">'Mid Vol~Color @ 10 CPM'!$1:$1</definedName>
    <definedName function="false" hidden="false" localSheetId="3" name="_xlnm.Print_Area" vbProcedure="false">'Mid Vol~Color @ 11 CPM'!$A$1:$L$15</definedName>
    <definedName function="false" hidden="false" localSheetId="3" name="_xlnm.Print_Titles" vbProcedure="false">'Mid Vol~Color @ 11 CPM'!$1:$1</definedName>
    <definedName function="false" hidden="false" localSheetId="0" name="Z_F831DB30_3FBA_11D3_AAFE_00105AA37DA9__wvu_Cols" vbProcedure="false">#REF!</definedName>
    <definedName function="false" hidden="false" localSheetId="0" name="Z_F831DB30_3FBA_11D3_AAFE_00105AA37DA9__wvu_PrintArea" vbProcedure="false">'Low Vol~Color @ 6 CPM '!$A$1:$M$16</definedName>
    <definedName function="false" hidden="false" localSheetId="0" name="Z_F831DB30_3FBA_11D3_AAFE_00105AA37DA9__wvu_PrintTitles" vbProcedure="false">'Low Vol~Color @ 6 CPM '!$1:$1</definedName>
    <definedName function="false" hidden="false" localSheetId="1" name="Z_F831DB30_3FBA_11D3_AAFE_00105AA37DA9__wvu_Cols" vbProcedure="false">#REF!</definedName>
    <definedName function="false" hidden="false" localSheetId="1" name="Z_F831DB30_3FBA_11D3_AAFE_00105AA37DA9__wvu_PrintArea" vbProcedure="false">'Low Vol~Color @ 7 CPM '!$A$1:$M$16</definedName>
    <definedName function="false" hidden="false" localSheetId="1" name="Z_F831DB30_3FBA_11D3_AAFE_00105AA37DA9__wvu_PrintTitles" vbProcedure="false">'Low Vol~Color @ 7 CPM '!$1:$1</definedName>
    <definedName function="false" hidden="false" localSheetId="2" name="Z_F831DB30_3FBA_11D3_AAFE_00105AA37DA9__wvu_Cols" vbProcedure="false">#REF!</definedName>
    <definedName function="false" hidden="false" localSheetId="2" name="Z_F831DB30_3FBA_11D3_AAFE_00105AA37DA9__wvu_PrintArea" vbProcedure="false">'Mid Vol~Color @ 10 CPM'!$A$1:$M$16</definedName>
    <definedName function="false" hidden="false" localSheetId="2" name="Z_F831DB30_3FBA_11D3_AAFE_00105AA37DA9__wvu_PrintTitles" vbProcedure="false">'Mid Vol~Color @ 10 CPM'!$1:$1</definedName>
    <definedName function="false" hidden="false" localSheetId="3" name="Z_F831DB30_3FBA_11D3_AAFE_00105AA37DA9__wvu_Cols" vbProcedure="false">#REF!</definedName>
    <definedName function="false" hidden="false" localSheetId="3" name="Z_F831DB30_3FBA_11D3_AAFE_00105AA37DA9__wvu_PrintArea" vbProcedure="false">'Mid Vol~Color @ 11 CPM'!$A$1:$M$16</definedName>
    <definedName function="false" hidden="false" localSheetId="3" name="Z_F831DB30_3FBA_11D3_AAFE_00105AA37DA9__wvu_PrintTitles" vbProcedure="false">'Mid Vol~Color @ 11 CPM'!$1:$1</definedName>
    <definedName function="false" hidden="false" localSheetId="4" name="Z_F831DB30_3FBA_11D3_AAFE_00105AA37DA9__wvu_Cols" vbProcedure="false">#REF!</definedName>
    <definedName function="false" hidden="false" localSheetId="4" name="Z_F831DB30_3FBA_11D3_AAFE_00105AA37DA9__wvu_PrintArea" vbProcedure="false">'High Vol~Color @ 24 CPM '!$A$1:$M$16</definedName>
    <definedName function="false" hidden="false" localSheetId="4" name="Z_F831DB30_3FBA_11D3_AAFE_00105AA37DA9__wvu_PrintTitles" vbProcedure="false">'High Vol~Color @ 24 CPM '!$1:$1</definedName>
    <definedName function="false" hidden="false" localSheetId="5" name="Z_F831DB30_3FBA_11D3_AAFE_00105AA37DA9__wvu_Cols" vbProcedure="false">#REF!</definedName>
    <definedName function="false" hidden="false" localSheetId="5" name="Z_F831DB30_3FBA_11D3_AAFE_00105AA37DA9__wvu_PrintArea" vbProcedure="false">'High Vol~Color @ 31 CPM '!$A$1:$M$16</definedName>
    <definedName function="false" hidden="false" localSheetId="5" name="Z_F831DB30_3FBA_11D3_AAFE_00105AA37DA9__wvu_PrintTitles" vbProcedure="false">'High Vol~Color @ 31 CPM 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<sst xmlns="http://schemas.openxmlformats.org/spreadsheetml/2006/main" count="198" uniqueCount="55">
  <si>
    <t xml:space="preserve">Lanier Mid Volume {6 CPM} Production COLOR  COPIER  PRICING</t>
  </si>
  <si>
    <t xml:space="preserve">All $ amounts quoted exclude taxes + If copier is under Lease contract, there will be an Annual Property Tax too.</t>
  </si>
  <si>
    <r>
      <rPr>
        <sz val="36"/>
        <rFont val="Arial"/>
        <family val="2"/>
      </rPr>
      <t xml:space="preserve">36 Month Lease </t>
    </r>
    <r>
      <rPr>
        <sz val="12"/>
        <color rgb="FFFF0000"/>
        <rFont val="Arial"/>
        <family val="2"/>
      </rPr>
      <t xml:space="preserve">{Prelim Pricing = Awaiting  $ Confirmation on Maintenance}</t>
    </r>
  </si>
  <si>
    <t xml:space="preserve">Machine</t>
  </si>
  <si>
    <t xml:space="preserve">Maintenance</t>
  </si>
  <si>
    <t xml:space="preserve">Model</t>
  </si>
  <si>
    <r>
      <rPr>
        <b val="true"/>
        <sz val="9"/>
        <rFont val="Comic Sans MS"/>
        <family val="4"/>
      </rPr>
      <t xml:space="preserve">LANIER 5706          </t>
    </r>
    <r>
      <rPr>
        <sz val="8"/>
        <rFont val="Comic Sans MS"/>
        <family val="4"/>
      </rPr>
      <t xml:space="preserve">{6 Copies per Minute} </t>
    </r>
    <r>
      <rPr>
        <b val="true"/>
        <sz val="9"/>
        <rFont val="Comic Sans MS"/>
        <family val="4"/>
      </rPr>
      <t xml:space="preserve">on 36 Month Lanier Lease</t>
    </r>
  </si>
  <si>
    <t xml:space="preserve">$ Amount</t>
  </si>
  <si>
    <t xml:space="preserve">Maintenance       TONER + Developer INCLUDED</t>
  </si>
  <si>
    <r>
      <rPr>
        <b val="true"/>
        <sz val="18"/>
        <color rgb="FFFF0000"/>
        <rFont val="Comic Sans MS"/>
        <family val="4"/>
      </rPr>
      <t xml:space="preserve">Cost Per Image</t>
    </r>
    <r>
      <rPr>
        <b val="true"/>
        <sz val="12"/>
        <rFont val="Comic Sans MS"/>
        <family val="4"/>
      </rPr>
      <t xml:space="preserve">**</t>
    </r>
  </si>
  <si>
    <t xml:space="preserve">Base Machine</t>
  </si>
  <si>
    <t xml:space="preserve">Maintenance Base</t>
  </si>
  <si>
    <t xml:space="preserve">5,000 images</t>
  </si>
  <si>
    <t xml:space="preserve">2,000 images</t>
  </si>
  <si>
    <t xml:space="preserve">RDF</t>
  </si>
  <si>
    <t xml:space="preserve">NO Included Images {This # is for comparison purposes ONLY}</t>
  </si>
  <si>
    <t xml:space="preserve">10,000 images</t>
  </si>
  <si>
    <t xml:space="preserve">**NOTE: This CPI pricing is based on the Lanier 36 month Lease plan with the invoicing being sent directly to the person who orders the equipment.</t>
  </si>
  <si>
    <t xml:space="preserve">Sorter/Staple</t>
  </si>
  <si>
    <t xml:space="preserve">Overage $</t>
  </si>
  <si>
    <t xml:space="preserve">Total Monthly Payment for Machine, 5K images &amp; Server Maintenance INCLUDING Toner/Developer SUPPLIES</t>
  </si>
  <si>
    <t xml:space="preserve">Monthly Payment for Copier</t>
  </si>
  <si>
    <t xml:space="preserve">Maintenance on 2K images including base maint/cost</t>
  </si>
  <si>
    <t xml:space="preserve">Maintenance on 5K images including base maint/cost</t>
  </si>
  <si>
    <t xml:space="preserve">***NOTE: Maintenance includes Toner, Developer, Parts, Labor and drum. Paper &amp; Staples supplies are NOT included.</t>
  </si>
  <si>
    <t xml:space="preserve">Danka Low Volume {7 CPM} Production COLOR  COPIER  PRICING</t>
  </si>
  <si>
    <t xml:space="preserve">36 Month Lease</t>
  </si>
  <si>
    <t xml:space="preserve">Supply Costs</t>
  </si>
  <si>
    <r>
      <rPr>
        <b val="true"/>
        <sz val="9"/>
        <rFont val="Comic Sans MS"/>
        <family val="4"/>
      </rPr>
      <t xml:space="preserve">CANON CLC900     </t>
    </r>
    <r>
      <rPr>
        <sz val="8"/>
        <rFont val="Comic Sans MS"/>
        <family val="4"/>
      </rPr>
      <t xml:space="preserve">{7 Copies per Minute} </t>
    </r>
    <r>
      <rPr>
        <b val="true"/>
        <sz val="9"/>
        <rFont val="Comic Sans MS"/>
        <family val="4"/>
      </rPr>
      <t xml:space="preserve">on 36 Month Danka Lease</t>
    </r>
  </si>
  <si>
    <t xml:space="preserve">Maintenance         NO  TONER INCLUDED***</t>
  </si>
  <si>
    <t xml:space="preserve">Color</t>
  </si>
  <si>
    <t xml:space="preserve">Toner Supply Cost</t>
  </si>
  <si>
    <t xml:space="preserve">Coverage</t>
  </si>
  <si>
    <t xml:space="preserve">Developer Supply Cost</t>
  </si>
  <si>
    <t xml:space="preserve">Cyan</t>
  </si>
  <si>
    <t xml:space="preserve">Included Images</t>
  </si>
  <si>
    <t xml:space="preserve">Magenta</t>
  </si>
  <si>
    <t xml:space="preserve">Yellow</t>
  </si>
  <si>
    <t xml:space="preserve">Black</t>
  </si>
  <si>
    <t xml:space="preserve">***NOTE: Maintenance includes Parts, Labor and drum. Paper, staples &amp; Toner/Developer supplies are NOT included.</t>
  </si>
  <si>
    <t xml:space="preserve">**NOTE: This CPI pricing is based on the Danka 36 month Lease plan with the invoicing being sent directly to the person who orders the equipment.</t>
  </si>
  <si>
    <t xml:space="preserve">Total Monthly Payment for Machine, 5K images &amp; Maintenance INCLUDING Toner/Developer SUPPLIES</t>
  </si>
  <si>
    <t xml:space="preserve">Lanier Mid Volume {10 CPM} Production COLOR  COPIER  PRICING</t>
  </si>
  <si>
    <r>
      <rPr>
        <b val="true"/>
        <sz val="9"/>
        <rFont val="Comic Sans MS"/>
        <family val="4"/>
      </rPr>
      <t xml:space="preserve">LANIER 5710          </t>
    </r>
    <r>
      <rPr>
        <sz val="8"/>
        <rFont val="Comic Sans MS"/>
        <family val="4"/>
      </rPr>
      <t xml:space="preserve">{11 Copies per Minute} </t>
    </r>
    <r>
      <rPr>
        <b val="true"/>
        <sz val="9"/>
        <rFont val="Comic Sans MS"/>
        <family val="4"/>
      </rPr>
      <t xml:space="preserve">on 36 Month Lanier Lease</t>
    </r>
  </si>
  <si>
    <t xml:space="preserve">20,000 images</t>
  </si>
  <si>
    <t xml:space="preserve">Total Monthly Payment for Machine, 5K images Maintenance INCLUDING Toner/Developer SUPPLIES</t>
  </si>
  <si>
    <t xml:space="preserve">Danka Mid Volume {11 CPM} Production COLOR  COPIER  PRICING</t>
  </si>
  <si>
    <t xml:space="preserve">36 Month Promotional 0% Interest Lease</t>
  </si>
  <si>
    <r>
      <rPr>
        <b val="true"/>
        <sz val="9"/>
        <rFont val="Comic Sans MS"/>
        <family val="4"/>
      </rPr>
      <t xml:space="preserve">CANON CLC1150     </t>
    </r>
    <r>
      <rPr>
        <sz val="8"/>
        <rFont val="Comic Sans MS"/>
        <family val="4"/>
      </rPr>
      <t xml:space="preserve">{11 Copies per Minute} </t>
    </r>
    <r>
      <rPr>
        <b val="true"/>
        <sz val="9"/>
        <rFont val="Comic Sans MS"/>
        <family val="4"/>
      </rPr>
      <t xml:space="preserve">on 36 Month Danka Lease</t>
    </r>
  </si>
  <si>
    <t xml:space="preserve">$ per CPM</t>
  </si>
  <si>
    <t xml:space="preserve">Danka High Volume {24 CPM}  Production COLOR  COPIER  PRICING</t>
  </si>
  <si>
    <r>
      <rPr>
        <b val="true"/>
        <sz val="9"/>
        <rFont val="Comic Sans MS"/>
        <family val="4"/>
      </rPr>
      <t xml:space="preserve">CANON CLC2400     </t>
    </r>
    <r>
      <rPr>
        <sz val="8"/>
        <rFont val="Comic Sans MS"/>
        <family val="4"/>
      </rPr>
      <t xml:space="preserve">{31 Copies per Minute} </t>
    </r>
    <r>
      <rPr>
        <b val="true"/>
        <sz val="9"/>
        <rFont val="Comic Sans MS"/>
        <family val="4"/>
      </rPr>
      <t xml:space="preserve">on 36 Month Danka Lease</t>
    </r>
  </si>
  <si>
    <t xml:space="preserve">**NOTE #2: This CPI pricing is based on the Danka 36 month Lease plan with the invoicing being sent directly to the person who orders the equipment.</t>
  </si>
  <si>
    <t xml:space="preserve">Danka High Volume {31 CPM}  Production COLOR  COPIER  PRICING</t>
  </si>
  <si>
    <r>
      <rPr>
        <b val="true"/>
        <sz val="9"/>
        <rFont val="Comic Sans MS"/>
        <family val="4"/>
      </rPr>
      <t xml:space="preserve">CANON CLC1000     </t>
    </r>
    <r>
      <rPr>
        <sz val="8"/>
        <rFont val="Comic Sans MS"/>
        <family val="4"/>
      </rPr>
      <t xml:space="preserve">{31 Copies per Minute} </t>
    </r>
    <r>
      <rPr>
        <b val="true"/>
        <sz val="9"/>
        <rFont val="Comic Sans MS"/>
        <family val="4"/>
      </rPr>
      <t xml:space="preserve">on 36 Month Danka Lease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</si>
</sst>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#,##0"/>
    <numFmt numFmtId="167" formatCode="[$$-409]#,##0.00"/>
    <numFmt numFmtId="168" formatCode="[$$-409]#,##0.0000"/>
  </numFmts>
  <fonts count="26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Bookman Old Style"/>
      <family val="1"/>
    </font>
    <font>
      <sz val="20"/>
      <name val="Arial"/>
      <family val="2"/>
    </font>
    <font>
      <b val="true"/>
      <sz val="11"/>
      <name val="Comic Sans MS"/>
      <family val="4"/>
    </font>
    <font>
      <sz val="36"/>
      <name val="Arial"/>
      <family val="2"/>
    </font>
    <font>
      <sz val="12"/>
      <color rgb="FFFF0000"/>
      <name val="Arial"/>
      <family val="2"/>
    </font>
    <font>
      <b val="true"/>
      <sz val="18"/>
      <name val="Arial"/>
      <family val="2"/>
    </font>
    <font>
      <b val="true"/>
      <sz val="9"/>
      <name val="Comic Sans MS"/>
      <family val="4"/>
    </font>
    <font>
      <sz val="8"/>
      <name val="Comic Sans MS"/>
      <family val="4"/>
    </font>
    <font>
      <b val="true"/>
      <sz val="18"/>
      <color rgb="FFFF0000"/>
      <name val="Comic Sans MS"/>
      <family val="4"/>
    </font>
    <font>
      <b val="true"/>
      <sz val="12"/>
      <name val="Comic Sans MS"/>
      <family val="4"/>
    </font>
    <font>
      <b val="true"/>
      <sz val="16"/>
      <color rgb="FF3366FF"/>
      <name val="Arial"/>
      <family val="2"/>
    </font>
    <font>
      <b val="true"/>
      <sz val="9"/>
      <name val="Arial"/>
      <family val="2"/>
    </font>
    <font>
      <b val="true"/>
      <sz val="16"/>
      <color rgb="FFFF0000"/>
      <name val="Arial"/>
      <family val="2"/>
    </font>
    <font>
      <b val="true"/>
      <sz val="8"/>
      <name val="Comic Sans MS"/>
      <family val="4"/>
    </font>
    <font>
      <sz val="14"/>
      <name val="Arial"/>
      <family val="2"/>
    </font>
    <font>
      <b val="true"/>
      <sz val="10"/>
      <name val="Comic Sans MS"/>
      <family val="4"/>
    </font>
    <font>
      <b val="true"/>
      <sz val="16"/>
      <color rgb="FF3366FF"/>
      <name val="Bookman Old Style"/>
      <family val="1"/>
    </font>
    <font>
      <b val="true"/>
      <sz val="10"/>
      <color rgb="FFFF0000"/>
      <name val="Bookman Old Style"/>
      <family val="1"/>
    </font>
    <font>
      <sz val="22"/>
      <name val="Arial"/>
      <family val="2"/>
    </font>
    <font>
      <sz val="18"/>
      <name val="Arial"/>
      <family val="2"/>
    </font>
    <font>
      <b val="true"/>
      <sz val="16"/>
      <name val="Comic Sans MS"/>
      <family val="4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2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4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5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6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8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4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1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1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2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3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8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24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28125" defaultRowHeight="12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9.42"/>
    <col collapsed="false" customWidth="true" hidden="false" outlineLevel="0" max="3" min="3" style="1" width="4.13"/>
    <col collapsed="false" customWidth="true" hidden="false" outlineLevel="0" max="4" min="4" style="2" width="21.56"/>
    <col collapsed="false" customWidth="true" hidden="false" outlineLevel="0" max="5" min="5" style="1" width="17.99"/>
    <col collapsed="false" customWidth="true" hidden="false" outlineLevel="0" max="6" min="6" style="1" width="3.85"/>
    <col collapsed="false" customWidth="true" hidden="false" outlineLevel="0" max="7" min="7" style="1" width="9.42"/>
    <col collapsed="false" customWidth="true" hidden="false" outlineLevel="0" max="8" min="8" style="1" width="13.13"/>
    <col collapsed="false" customWidth="true" hidden="false" outlineLevel="0" max="9" min="9" style="1" width="13.99"/>
    <col collapsed="false" customWidth="true" hidden="false" outlineLevel="0" max="10" min="10" style="1" width="18.56"/>
    <col collapsed="false" customWidth="true" hidden="false" outlineLevel="0" max="11" min="11" style="1" width="13.99"/>
    <col collapsed="false" customWidth="true" hidden="false" outlineLevel="0" max="12" min="12" style="1" width="4.85"/>
    <col collapsed="false" customWidth="true" hidden="false" outlineLevel="0" max="13" min="13" style="1" width="12.42"/>
    <col collapsed="false" customWidth="false" hidden="false" outlineLevel="0" max="18" min="14" style="1" width="9.13"/>
    <col collapsed="false" customWidth="true" hidden="false" outlineLevel="0" max="19" min="19" style="1" width="13.85"/>
    <col collapsed="false" customWidth="false" hidden="false" outlineLevel="0" max="257" min="20" style="1" width="9.13"/>
  </cols>
  <sheetData>
    <row r="1" customFormat="false" ht="26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6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60" hidden="false" customHeight="tru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customFormat="false" ht="26.25" hidden="false" customHeight="true" outlineLevel="0" collapsed="false">
      <c r="A4" s="8" t="s">
        <v>3</v>
      </c>
      <c r="B4" s="8"/>
      <c r="C4" s="9"/>
      <c r="D4" s="8" t="s">
        <v>4</v>
      </c>
      <c r="E4" s="8"/>
      <c r="F4" s="9"/>
      <c r="G4" s="10"/>
    </row>
    <row r="5" customFormat="false" ht="70.5" hidden="false" customHeight="true" outlineLevel="0" collapsed="false">
      <c r="A5" s="11" t="s">
        <v>5</v>
      </c>
      <c r="B5" s="12" t="s">
        <v>6</v>
      </c>
      <c r="C5" s="13"/>
      <c r="D5" s="11" t="s">
        <v>7</v>
      </c>
      <c r="E5" s="12" t="s">
        <v>8</v>
      </c>
      <c r="F5" s="13"/>
      <c r="G5" s="14" t="s">
        <v>9</v>
      </c>
      <c r="H5" s="14"/>
      <c r="I5" s="14"/>
      <c r="J5" s="14"/>
    </row>
    <row r="6" customFormat="false" ht="30.75" hidden="false" customHeight="true" outlineLevel="0" collapsed="false">
      <c r="A6" s="11" t="s">
        <v>10</v>
      </c>
      <c r="B6" s="15" t="n">
        <v>353.51</v>
      </c>
      <c r="C6" s="16"/>
      <c r="D6" s="11" t="s">
        <v>11</v>
      </c>
      <c r="E6" s="17" t="n">
        <v>16.67</v>
      </c>
      <c r="F6" s="16"/>
      <c r="G6" s="18" t="s">
        <v>12</v>
      </c>
      <c r="H6" s="19" t="n">
        <f aca="false">SUM((E11*E12)+E10+B9)/E11</f>
        <v>0.196224</v>
      </c>
      <c r="I6" s="20" t="s">
        <v>13</v>
      </c>
      <c r="J6" s="21" t="n">
        <f aca="false">SUM((2000*E12)+E10+B9)/2000</f>
        <v>0.32556</v>
      </c>
    </row>
    <row r="7" customFormat="false" ht="66.75" hidden="false" customHeight="true" outlineLevel="0" collapsed="false">
      <c r="A7" s="11" t="s">
        <v>14</v>
      </c>
      <c r="B7" s="15" t="n">
        <v>35.69</v>
      </c>
      <c r="C7" s="10"/>
      <c r="D7" s="11" t="s">
        <v>15</v>
      </c>
      <c r="E7" s="22" t="n">
        <v>2000</v>
      </c>
      <c r="F7" s="10"/>
      <c r="G7" s="23" t="s">
        <v>16</v>
      </c>
      <c r="H7" s="19" t="n">
        <f aca="false">SUM((E12*10000)+B9+E10)/10000</f>
        <v>0.153112</v>
      </c>
      <c r="I7" s="24" t="s">
        <v>17</v>
      </c>
      <c r="J7" s="24"/>
      <c r="K7" s="25"/>
    </row>
    <row r="8" customFormat="false" ht="20.25" hidden="false" customHeight="true" outlineLevel="0" collapsed="false">
      <c r="A8" s="11" t="s">
        <v>18</v>
      </c>
      <c r="B8" s="15" t="n">
        <v>41.92</v>
      </c>
      <c r="C8" s="26"/>
      <c r="D8" s="11" t="s">
        <v>19</v>
      </c>
      <c r="E8" s="27" t="n">
        <v>0.11</v>
      </c>
      <c r="F8" s="26"/>
      <c r="G8" s="28" t="s">
        <v>20</v>
      </c>
      <c r="H8" s="28"/>
      <c r="I8" s="28"/>
      <c r="J8" s="29" t="n">
        <f aca="false">SUM((E12*5000)+E10+B9)</f>
        <v>981.12</v>
      </c>
      <c r="K8" s="30"/>
    </row>
    <row r="9" customFormat="false" ht="53.25" hidden="false" customHeight="true" outlineLevel="0" collapsed="false">
      <c r="A9" s="31" t="s">
        <v>21</v>
      </c>
      <c r="B9" s="32" t="n">
        <f aca="false">SUM(B6:B8)</f>
        <v>431.12</v>
      </c>
      <c r="C9" s="16"/>
      <c r="D9" s="11" t="s">
        <v>22</v>
      </c>
      <c r="E9" s="17" t="n">
        <f aca="false">SUM(E8*E7)+E6</f>
        <v>236.67</v>
      </c>
      <c r="F9" s="16"/>
      <c r="G9" s="28"/>
      <c r="H9" s="28"/>
      <c r="I9" s="28"/>
      <c r="J9" s="29"/>
    </row>
    <row r="10" customFormat="false" ht="20.25" hidden="false" customHeight="true" outlineLevel="0" collapsed="false">
      <c r="C10" s="10"/>
      <c r="D10" s="33"/>
      <c r="E10" s="33"/>
      <c r="F10" s="10"/>
    </row>
    <row r="11" customFormat="false" ht="55.5" hidden="false" customHeight="false" outlineLevel="0" collapsed="false">
      <c r="C11" s="34"/>
      <c r="D11" s="11" t="s">
        <v>15</v>
      </c>
      <c r="E11" s="22" t="n">
        <v>5000</v>
      </c>
      <c r="F11" s="34"/>
    </row>
    <row r="12" customFormat="false" ht="44.25" hidden="false" customHeight="true" outlineLevel="0" collapsed="false">
      <c r="C12" s="26"/>
      <c r="D12" s="11" t="s">
        <v>19</v>
      </c>
      <c r="E12" s="27" t="n">
        <v>0.11</v>
      </c>
      <c r="F12" s="26"/>
    </row>
    <row r="13" customFormat="false" ht="84.75" hidden="false" customHeight="true" outlineLevel="0" collapsed="false">
      <c r="C13" s="26"/>
      <c r="D13" s="11" t="s">
        <v>23</v>
      </c>
      <c r="E13" s="32" t="n">
        <f aca="false">SUM(E12*E11)+E6</f>
        <v>566.67</v>
      </c>
      <c r="F13" s="26"/>
    </row>
    <row r="14" customFormat="false" ht="72.75" hidden="false" customHeight="true" outlineLevel="0" collapsed="false">
      <c r="C14" s="30"/>
      <c r="D14" s="35" t="s">
        <v>24</v>
      </c>
      <c r="E14" s="35"/>
      <c r="F14" s="30"/>
      <c r="Q14" s="25"/>
    </row>
    <row r="15" customFormat="false" ht="19.5" hidden="false" customHeight="true" outlineLevel="0" collapsed="false">
      <c r="D15" s="1"/>
      <c r="S15" s="25"/>
    </row>
    <row r="16" customFormat="false" ht="12" hidden="false" customHeight="false" outlineLevel="0" collapsed="false">
      <c r="D16" s="1"/>
    </row>
  </sheetData>
  <mergeCells count="11">
    <mergeCell ref="A1:L1"/>
    <mergeCell ref="A2:L2"/>
    <mergeCell ref="A3:L3"/>
    <mergeCell ref="A4:B4"/>
    <mergeCell ref="D4:E4"/>
    <mergeCell ref="G5:J5"/>
    <mergeCell ref="I7:J7"/>
    <mergeCell ref="G8:I9"/>
    <mergeCell ref="J8:J9"/>
    <mergeCell ref="D10:E10"/>
    <mergeCell ref="D14:E14"/>
  </mergeCells>
  <printOptions headings="false" gridLines="false" gridLinesSet="true" horizontalCentered="true" verticalCentered="false"/>
  <pageMargins left="0.747916666666667" right="0.747916666666667" top="0.5" bottom="0.5" header="0.25" footer="0.2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&amp;L&amp;"Letter Gothic,Regular"&amp;10Prepared by Iain Russell&amp;R&amp;"Letter Gothic,Regular"&amp;10EPSC Confidential</oddHeader>
    <oddFooter>&amp;LIR~&amp;F&amp;C&amp;P  of  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pageBreakPreview" topLeftCell="A5" colorId="64" zoomScale="100" zoomScaleNormal="66" zoomScalePageLayoutView="100" workbookViewId="0">
      <selection pane="topLeft" activeCell="G10" activeCellId="0" sqref="G10"/>
    </sheetView>
  </sheetViews>
  <sheetFormatPr defaultColWidth="9.1328125" defaultRowHeight="12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9.42"/>
    <col collapsed="false" customWidth="true" hidden="false" outlineLevel="0" max="3" min="3" style="1" width="4.13"/>
    <col collapsed="false" customWidth="true" hidden="false" outlineLevel="0" max="4" min="4" style="2" width="21.56"/>
    <col collapsed="false" customWidth="true" hidden="false" outlineLevel="0" max="5" min="5" style="1" width="17.99"/>
    <col collapsed="false" customWidth="true" hidden="false" outlineLevel="0" max="6" min="6" style="1" width="3.85"/>
    <col collapsed="false" customWidth="true" hidden="false" outlineLevel="0" max="7" min="7" style="1" width="9.42"/>
    <col collapsed="false" customWidth="true" hidden="false" outlineLevel="0" max="8" min="8" style="1" width="13.13"/>
    <col collapsed="false" customWidth="true" hidden="false" outlineLevel="0" max="9" min="9" style="1" width="13.99"/>
    <col collapsed="false" customWidth="true" hidden="false" outlineLevel="0" max="10" min="10" style="1" width="18.7"/>
    <col collapsed="false" customWidth="true" hidden="false" outlineLevel="0" max="11" min="11" style="1" width="13.99"/>
    <col collapsed="false" customWidth="true" hidden="false" outlineLevel="0" max="12" min="12" style="1" width="6.28"/>
    <col collapsed="false" customWidth="true" hidden="false" outlineLevel="0" max="13" min="13" style="1" width="13.42"/>
    <col collapsed="false" customWidth="false" hidden="false" outlineLevel="0" max="18" min="14" style="1" width="9.13"/>
    <col collapsed="false" customWidth="true" hidden="false" outlineLevel="0" max="19" min="19" style="1" width="13.85"/>
    <col collapsed="false" customWidth="false" hidden="false" outlineLevel="0" max="257" min="20" style="1" width="9.13"/>
  </cols>
  <sheetData>
    <row r="1" customFormat="false" ht="26.25" hidden="false" customHeight="true" outlineLevel="0" collapsed="false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6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60" hidden="false" customHeight="true" outlineLevel="0" collapsed="false">
      <c r="A3" s="6" t="s">
        <v>26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26.25" hidden="false" customHeight="true" outlineLevel="0" collapsed="false">
      <c r="A4" s="8" t="s">
        <v>3</v>
      </c>
      <c r="B4" s="8"/>
      <c r="C4" s="9"/>
      <c r="D4" s="8" t="s">
        <v>4</v>
      </c>
      <c r="E4" s="8"/>
      <c r="F4" s="9"/>
      <c r="G4" s="8" t="s">
        <v>27</v>
      </c>
      <c r="H4" s="8"/>
      <c r="I4" s="8"/>
      <c r="J4" s="8"/>
      <c r="K4" s="8"/>
    </row>
    <row r="5" customFormat="false" ht="70.5" hidden="false" customHeight="true" outlineLevel="0" collapsed="false">
      <c r="A5" s="11" t="s">
        <v>5</v>
      </c>
      <c r="B5" s="12" t="s">
        <v>28</v>
      </c>
      <c r="C5" s="13"/>
      <c r="D5" s="11" t="s">
        <v>7</v>
      </c>
      <c r="E5" s="12" t="s">
        <v>29</v>
      </c>
      <c r="F5" s="13"/>
      <c r="G5" s="36" t="s">
        <v>30</v>
      </c>
      <c r="H5" s="37" t="s">
        <v>31</v>
      </c>
      <c r="I5" s="37" t="s">
        <v>32</v>
      </c>
      <c r="J5" s="37" t="s">
        <v>33</v>
      </c>
      <c r="K5" s="12" t="s">
        <v>32</v>
      </c>
    </row>
    <row r="6" customFormat="false" ht="30.75" hidden="false" customHeight="true" outlineLevel="0" collapsed="false">
      <c r="A6" s="11" t="s">
        <v>10</v>
      </c>
      <c r="B6" s="15" t="n">
        <v>380.86</v>
      </c>
      <c r="C6" s="16"/>
      <c r="D6" s="11" t="s">
        <v>11</v>
      </c>
      <c r="E6" s="17" t="n">
        <v>300</v>
      </c>
      <c r="F6" s="16"/>
      <c r="G6" s="38" t="s">
        <v>34</v>
      </c>
      <c r="H6" s="39" t="n">
        <v>77</v>
      </c>
      <c r="I6" s="40" t="n">
        <v>10700</v>
      </c>
      <c r="J6" s="39" t="n">
        <v>52</v>
      </c>
      <c r="K6" s="41" t="n">
        <v>40000</v>
      </c>
    </row>
    <row r="7" customFormat="false" ht="32.25" hidden="false" customHeight="true" outlineLevel="0" collapsed="false">
      <c r="A7" s="11" t="s">
        <v>14</v>
      </c>
      <c r="B7" s="15" t="n">
        <v>67</v>
      </c>
      <c r="C7" s="10"/>
      <c r="D7" s="11" t="s">
        <v>35</v>
      </c>
      <c r="E7" s="22" t="n">
        <v>2000</v>
      </c>
      <c r="F7" s="10"/>
      <c r="G7" s="42" t="s">
        <v>36</v>
      </c>
      <c r="H7" s="39" t="n">
        <v>77</v>
      </c>
      <c r="I7" s="40" t="n">
        <v>10700</v>
      </c>
      <c r="J7" s="39" t="n">
        <v>52</v>
      </c>
      <c r="K7" s="41" t="n">
        <v>40000</v>
      </c>
    </row>
    <row r="8" customFormat="false" ht="18" hidden="false" customHeight="false" outlineLevel="0" collapsed="false">
      <c r="A8" s="11" t="s">
        <v>18</v>
      </c>
      <c r="B8" s="15" t="n">
        <v>83.4</v>
      </c>
      <c r="C8" s="26"/>
      <c r="D8" s="11" t="s">
        <v>19</v>
      </c>
      <c r="E8" s="27" t="n">
        <f aca="false">E6/E7</f>
        <v>0.15</v>
      </c>
      <c r="F8" s="26"/>
      <c r="G8" s="43" t="s">
        <v>37</v>
      </c>
      <c r="H8" s="39" t="n">
        <v>77</v>
      </c>
      <c r="I8" s="40" t="n">
        <v>10700</v>
      </c>
      <c r="J8" s="39" t="n">
        <v>52</v>
      </c>
      <c r="K8" s="41" t="n">
        <v>40000</v>
      </c>
    </row>
    <row r="9" customFormat="false" ht="53.25" hidden="false" customHeight="true" outlineLevel="0" collapsed="false">
      <c r="A9" s="31" t="s">
        <v>21</v>
      </c>
      <c r="B9" s="32" t="n">
        <f aca="false">SUM(B6:B8)</f>
        <v>531.26</v>
      </c>
      <c r="C9" s="16"/>
      <c r="D9" s="33"/>
      <c r="E9" s="33"/>
      <c r="F9" s="16"/>
      <c r="G9" s="44" t="s">
        <v>38</v>
      </c>
      <c r="H9" s="45" t="n">
        <v>72</v>
      </c>
      <c r="I9" s="46" t="n">
        <v>10700</v>
      </c>
      <c r="J9" s="45" t="n">
        <v>52</v>
      </c>
      <c r="K9" s="47" t="n">
        <v>40000</v>
      </c>
      <c r="L9" s="16"/>
      <c r="M9" s="48"/>
    </row>
    <row r="10" customFormat="false" ht="72" hidden="false" customHeight="true" outlineLevel="0" collapsed="false">
      <c r="C10" s="10"/>
      <c r="D10" s="11" t="s">
        <v>7</v>
      </c>
      <c r="E10" s="17" t="n">
        <v>700</v>
      </c>
      <c r="F10" s="10"/>
      <c r="G10" s="10"/>
      <c r="L10" s="16"/>
      <c r="M10" s="49"/>
    </row>
    <row r="11" customFormat="false" ht="66.75" hidden="false" customHeight="true" outlineLevel="0" collapsed="false">
      <c r="C11" s="34"/>
      <c r="D11" s="11" t="s">
        <v>35</v>
      </c>
      <c r="E11" s="22" t="n">
        <v>5000</v>
      </c>
      <c r="F11" s="34"/>
      <c r="G11" s="14" t="s">
        <v>9</v>
      </c>
      <c r="H11" s="14"/>
      <c r="I11" s="14"/>
      <c r="J11" s="14"/>
      <c r="L11" s="16"/>
      <c r="M11" s="49"/>
    </row>
    <row r="12" customFormat="false" ht="44.25" hidden="false" customHeight="true" outlineLevel="0" collapsed="false">
      <c r="B12" s="50"/>
      <c r="C12" s="26"/>
      <c r="D12" s="51" t="s">
        <v>19</v>
      </c>
      <c r="E12" s="52" t="n">
        <v>0.14</v>
      </c>
      <c r="F12" s="26"/>
      <c r="G12" s="18" t="s">
        <v>12</v>
      </c>
      <c r="H12" s="19" t="n">
        <f aca="false">SUM(((H6+H7+H8+H9)/2.14)+((J6+J7+J8+J9)/8)+(B9+E10))/E11</f>
        <v>0.279769757009346</v>
      </c>
      <c r="I12" s="20" t="s">
        <v>13</v>
      </c>
      <c r="J12" s="21" t="n">
        <f aca="false">SUM(((H6+H7+H8+H9)/5.35)+((J6+J7+J8+J9)/20)+(B9+E6))/E7</f>
        <v>0.449147757009346</v>
      </c>
      <c r="L12" s="16"/>
      <c r="M12" s="49"/>
    </row>
    <row r="13" customFormat="false" ht="84.75" hidden="false" customHeight="true" outlineLevel="0" collapsed="false">
      <c r="C13" s="26"/>
      <c r="D13" s="35" t="s">
        <v>39</v>
      </c>
      <c r="E13" s="35"/>
      <c r="F13" s="26"/>
      <c r="G13" s="23" t="s">
        <v>16</v>
      </c>
      <c r="H13" s="19" t="n">
        <f aca="false">SUM(((((H6+H7+H8+H9)/1.07)+(J6+J7+J8+J9)/4)+(B9+E10))+(E11*E12))/10000</f>
        <v>0.226643757009346</v>
      </c>
      <c r="I13" s="24" t="s">
        <v>40</v>
      </c>
      <c r="J13" s="24"/>
      <c r="K13" s="25"/>
      <c r="L13" s="16"/>
      <c r="M13" s="53"/>
    </row>
    <row r="14" customFormat="false" ht="72.75" hidden="false" customHeight="true" outlineLevel="0" collapsed="false">
      <c r="C14" s="30"/>
      <c r="D14" s="1"/>
      <c r="F14" s="30"/>
      <c r="G14" s="28" t="s">
        <v>41</v>
      </c>
      <c r="H14" s="28"/>
      <c r="I14" s="28"/>
      <c r="J14" s="29" t="n">
        <f aca="false">SUM((B9+E10)+((H6+H7+H8+H9)/2.14)+((J6+J7+J8+J9)/8))</f>
        <v>1398.84878504673</v>
      </c>
      <c r="K14" s="30"/>
      <c r="M14" s="54"/>
      <c r="Q14" s="25"/>
    </row>
    <row r="15" customFormat="false" ht="19.5" hidden="false" customHeight="true" outlineLevel="0" collapsed="false">
      <c r="D15" s="1"/>
      <c r="M15" s="25"/>
      <c r="S15" s="25"/>
    </row>
  </sheetData>
  <mergeCells count="11">
    <mergeCell ref="A1:L1"/>
    <mergeCell ref="A2:M2"/>
    <mergeCell ref="A3:M3"/>
    <mergeCell ref="A4:B4"/>
    <mergeCell ref="D4:E4"/>
    <mergeCell ref="G4:K4"/>
    <mergeCell ref="D9:E9"/>
    <mergeCell ref="G11:J11"/>
    <mergeCell ref="D13:E13"/>
    <mergeCell ref="I13:J13"/>
    <mergeCell ref="G14:I14"/>
  </mergeCells>
  <printOptions headings="false" gridLines="false" gridLinesSet="true" horizontalCentered="true" verticalCentered="false"/>
  <pageMargins left="0.747916666666667" right="0.747916666666667" top="0.5" bottom="0.5" header="0.25" footer="0.2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&amp;L&amp;"Letter Gothic,Regular"&amp;10Prepared by Iain Russell&amp;R&amp;"Letter Gothic,Regular"&amp;10EPSC Confidential</oddHeader>
    <oddFooter>&amp;LIR~&amp;F&amp;C&amp;P  of  &amp;N&amp;R&amp;D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K9" activeCellId="0" sqref="K9:L9"/>
    </sheetView>
  </sheetViews>
  <sheetFormatPr defaultColWidth="9.1328125" defaultRowHeight="12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9.42"/>
    <col collapsed="false" customWidth="true" hidden="false" outlineLevel="0" max="3" min="3" style="1" width="4.13"/>
    <col collapsed="false" customWidth="true" hidden="false" outlineLevel="0" max="4" min="4" style="2" width="21.56"/>
    <col collapsed="false" customWidth="true" hidden="false" outlineLevel="0" max="5" min="5" style="1" width="17.99"/>
    <col collapsed="false" customWidth="true" hidden="false" outlineLevel="0" max="6" min="6" style="1" width="3.85"/>
    <col collapsed="false" customWidth="true" hidden="false" outlineLevel="0" max="7" min="7" style="1" width="9.42"/>
    <col collapsed="false" customWidth="true" hidden="false" outlineLevel="0" max="8" min="8" style="1" width="13.13"/>
    <col collapsed="false" customWidth="true" hidden="false" outlineLevel="0" max="9" min="9" style="1" width="13.99"/>
    <col collapsed="false" customWidth="true" hidden="false" outlineLevel="0" max="10" min="10" style="1" width="18.56"/>
    <col collapsed="false" customWidth="true" hidden="false" outlineLevel="0" max="11" min="11" style="1" width="13.99"/>
    <col collapsed="false" customWidth="true" hidden="false" outlineLevel="0" max="12" min="12" style="1" width="4.13"/>
    <col collapsed="false" customWidth="true" hidden="false" outlineLevel="0" max="13" min="13" style="1" width="12.42"/>
    <col collapsed="false" customWidth="false" hidden="false" outlineLevel="0" max="18" min="14" style="1" width="9.13"/>
    <col collapsed="false" customWidth="true" hidden="false" outlineLevel="0" max="19" min="19" style="1" width="13.85"/>
    <col collapsed="false" customWidth="false" hidden="false" outlineLevel="0" max="257" min="20" style="1" width="9.13"/>
  </cols>
  <sheetData>
    <row r="1" customFormat="false" ht="26.25" hidden="false" customHeight="true" outlineLevel="0" collapsed="false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6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60" hidden="false" customHeight="tru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customFormat="false" ht="26.25" hidden="false" customHeight="true" outlineLevel="0" collapsed="false">
      <c r="A4" s="8" t="s">
        <v>3</v>
      </c>
      <c r="B4" s="8"/>
      <c r="C4" s="9"/>
      <c r="D4" s="8" t="s">
        <v>4</v>
      </c>
      <c r="E4" s="8"/>
      <c r="F4" s="9"/>
      <c r="G4" s="10"/>
    </row>
    <row r="5" customFormat="false" ht="70.5" hidden="false" customHeight="true" outlineLevel="0" collapsed="false">
      <c r="A5" s="11" t="s">
        <v>5</v>
      </c>
      <c r="B5" s="12" t="s">
        <v>43</v>
      </c>
      <c r="C5" s="13"/>
      <c r="D5" s="11" t="s">
        <v>7</v>
      </c>
      <c r="E5" s="12" t="s">
        <v>8</v>
      </c>
      <c r="F5" s="13"/>
      <c r="G5" s="14" t="s">
        <v>9</v>
      </c>
      <c r="H5" s="14"/>
      <c r="I5" s="14"/>
      <c r="J5" s="14"/>
    </row>
    <row r="6" customFormat="false" ht="30.75" hidden="false" customHeight="true" outlineLevel="0" collapsed="false">
      <c r="A6" s="11" t="s">
        <v>10</v>
      </c>
      <c r="B6" s="15" t="n">
        <v>558.39</v>
      </c>
      <c r="C6" s="16"/>
      <c r="D6" s="11" t="s">
        <v>11</v>
      </c>
      <c r="E6" s="17" t="n">
        <v>28.75</v>
      </c>
      <c r="F6" s="16"/>
      <c r="G6" s="18" t="s">
        <v>16</v>
      </c>
      <c r="H6" s="19" t="n">
        <f aca="false">SUM(B9+E6+(E12*E11))/10000</f>
        <v>0.167457</v>
      </c>
      <c r="I6" s="20" t="s">
        <v>12</v>
      </c>
      <c r="J6" s="21" t="n">
        <f aca="false">SUM((E7*E12)+E6+B9)/E7</f>
        <v>0.235914</v>
      </c>
    </row>
    <row r="7" customFormat="false" ht="66.75" hidden="false" customHeight="true" outlineLevel="0" collapsed="false">
      <c r="A7" s="11" t="s">
        <v>14</v>
      </c>
      <c r="B7" s="15" t="n">
        <v>35.69</v>
      </c>
      <c r="C7" s="10"/>
      <c r="D7" s="11" t="s">
        <v>15</v>
      </c>
      <c r="E7" s="22" t="n">
        <v>5000</v>
      </c>
      <c r="F7" s="10"/>
      <c r="G7" s="23" t="s">
        <v>44</v>
      </c>
      <c r="H7" s="19" t="n">
        <f aca="false">SUM((E12*20000)+B9+E6)/20000</f>
        <v>0.1332285</v>
      </c>
      <c r="I7" s="24" t="s">
        <v>17</v>
      </c>
      <c r="J7" s="24"/>
      <c r="K7" s="25"/>
    </row>
    <row r="8" customFormat="false" ht="20.25" hidden="false" customHeight="true" outlineLevel="0" collapsed="false">
      <c r="A8" s="11" t="s">
        <v>18</v>
      </c>
      <c r="B8" s="15" t="n">
        <v>61.74</v>
      </c>
      <c r="C8" s="26"/>
      <c r="D8" s="11" t="s">
        <v>19</v>
      </c>
      <c r="E8" s="27" t="n">
        <v>0.099</v>
      </c>
      <c r="F8" s="26"/>
      <c r="G8" s="28" t="s">
        <v>45</v>
      </c>
      <c r="H8" s="28"/>
      <c r="I8" s="28"/>
      <c r="J8" s="29" t="n">
        <f aca="false">SUM((E12*5000)+E6+B9)</f>
        <v>1179.57</v>
      </c>
      <c r="K8" s="30"/>
    </row>
    <row r="9" customFormat="false" ht="53.25" hidden="false" customHeight="true" outlineLevel="0" collapsed="false">
      <c r="A9" s="31" t="s">
        <v>21</v>
      </c>
      <c r="B9" s="32" t="n">
        <f aca="false">SUM(B6:B8)</f>
        <v>655.82</v>
      </c>
      <c r="C9" s="16"/>
      <c r="D9" s="11" t="s">
        <v>23</v>
      </c>
      <c r="E9" s="17" t="n">
        <f aca="false">SUM(E8*E7)+E6</f>
        <v>523.75</v>
      </c>
      <c r="F9" s="16"/>
      <c r="G9" s="28"/>
      <c r="H9" s="28"/>
      <c r="I9" s="28"/>
      <c r="J9" s="29"/>
      <c r="K9" s="55"/>
      <c r="L9" s="55"/>
    </row>
    <row r="10" customFormat="false" ht="18" hidden="false" customHeight="true" outlineLevel="0" collapsed="false">
      <c r="C10" s="10"/>
      <c r="D10" s="33"/>
      <c r="E10" s="33"/>
      <c r="F10" s="10"/>
    </row>
    <row r="11" customFormat="false" ht="55.5" hidden="false" customHeight="false" outlineLevel="0" collapsed="false">
      <c r="C11" s="34"/>
      <c r="D11" s="11" t="s">
        <v>15</v>
      </c>
      <c r="E11" s="22" t="n">
        <v>10000</v>
      </c>
      <c r="F11" s="34"/>
    </row>
    <row r="12" customFormat="false" ht="44.25" hidden="false" customHeight="true" outlineLevel="0" collapsed="false">
      <c r="C12" s="26"/>
      <c r="D12" s="11" t="s">
        <v>19</v>
      </c>
      <c r="E12" s="27" t="n">
        <v>0.099</v>
      </c>
      <c r="F12" s="26"/>
    </row>
    <row r="13" customFormat="false" ht="84.75" hidden="false" customHeight="true" outlineLevel="0" collapsed="false">
      <c r="C13" s="26"/>
      <c r="D13" s="11" t="s">
        <v>23</v>
      </c>
      <c r="E13" s="32" t="n">
        <f aca="false">SUM(E12*E11)+E6</f>
        <v>1018.75</v>
      </c>
      <c r="F13" s="26"/>
    </row>
    <row r="14" customFormat="false" ht="14.25" hidden="false" customHeight="true" outlineLevel="0" collapsed="false">
      <c r="C14" s="30"/>
      <c r="D14" s="35" t="s">
        <v>24</v>
      </c>
      <c r="E14" s="35"/>
      <c r="F14" s="30"/>
      <c r="Q14" s="25"/>
    </row>
    <row r="15" customFormat="false" ht="19.5" hidden="false" customHeight="true" outlineLevel="0" collapsed="false">
      <c r="D15" s="1"/>
      <c r="S15" s="25"/>
    </row>
    <row r="16" customFormat="false" ht="12" hidden="false" customHeight="false" outlineLevel="0" collapsed="false">
      <c r="D16" s="1"/>
    </row>
  </sheetData>
  <mergeCells count="12">
    <mergeCell ref="A1:L1"/>
    <mergeCell ref="A2:L2"/>
    <mergeCell ref="A3:L3"/>
    <mergeCell ref="A4:B4"/>
    <mergeCell ref="D4:E4"/>
    <mergeCell ref="G5:J5"/>
    <mergeCell ref="I7:J7"/>
    <mergeCell ref="G8:I9"/>
    <mergeCell ref="J8:J9"/>
    <mergeCell ref="K9:L9"/>
    <mergeCell ref="D10:E10"/>
    <mergeCell ref="D14:E14"/>
  </mergeCells>
  <printOptions headings="false" gridLines="false" gridLinesSet="true" horizontalCentered="true" verticalCentered="false"/>
  <pageMargins left="0.747916666666667" right="0.747916666666667" top="0.5" bottom="0.5" header="0.25" footer="0.2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&amp;L&amp;"Letter Gothic,Regular"&amp;10Prepared by Iain Russell&amp;R&amp;"Letter Gothic,Regular"&amp;10EPSC Confidential</oddHeader>
    <oddFooter>&amp;LIR~&amp;F&amp;C&amp;P  of  &amp;N&amp;R&amp;D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66" zoomScalePageLayoutView="100" workbookViewId="0">
      <selection pane="topLeft" activeCell="M14" activeCellId="0" sqref="M14"/>
    </sheetView>
  </sheetViews>
  <sheetFormatPr defaultColWidth="9.1328125" defaultRowHeight="12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9.42"/>
    <col collapsed="false" customWidth="true" hidden="false" outlineLevel="0" max="3" min="3" style="1" width="4.13"/>
    <col collapsed="false" customWidth="true" hidden="false" outlineLevel="0" max="4" min="4" style="2" width="21.56"/>
    <col collapsed="false" customWidth="true" hidden="false" outlineLevel="0" max="5" min="5" style="1" width="17.99"/>
    <col collapsed="false" customWidth="true" hidden="false" outlineLevel="0" max="6" min="6" style="1" width="3.85"/>
    <col collapsed="false" customWidth="true" hidden="false" outlineLevel="0" max="7" min="7" style="1" width="9.42"/>
    <col collapsed="false" customWidth="true" hidden="false" outlineLevel="0" max="8" min="8" style="1" width="13.13"/>
    <col collapsed="false" customWidth="true" hidden="false" outlineLevel="0" max="9" min="9" style="1" width="13.99"/>
    <col collapsed="false" customWidth="true" hidden="false" outlineLevel="0" max="10" min="10" style="1" width="18.7"/>
    <col collapsed="false" customWidth="true" hidden="false" outlineLevel="0" max="11" min="11" style="1" width="14.7"/>
    <col collapsed="false" customWidth="true" hidden="false" outlineLevel="0" max="12" min="12" style="1" width="9.56"/>
    <col collapsed="false" customWidth="true" hidden="false" outlineLevel="0" max="13" min="13" style="1" width="12.42"/>
    <col collapsed="false" customWidth="false" hidden="false" outlineLevel="0" max="18" min="14" style="1" width="9.13"/>
    <col collapsed="false" customWidth="true" hidden="false" outlineLevel="0" max="19" min="19" style="1" width="13.85"/>
    <col collapsed="false" customWidth="false" hidden="false" outlineLevel="0" max="257" min="20" style="1" width="9.13"/>
  </cols>
  <sheetData>
    <row r="1" customFormat="false" ht="26.25" hidden="false" customHeight="true" outlineLevel="0" collapsed="false">
      <c r="A1" s="3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6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78.75" hidden="false" customHeight="true" outlineLevel="0" collapsed="false">
      <c r="A3" s="6" t="s">
        <v>47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customFormat="false" ht="26.25" hidden="false" customHeight="true" outlineLevel="0" collapsed="false">
      <c r="A4" s="8" t="s">
        <v>3</v>
      </c>
      <c r="B4" s="8"/>
      <c r="C4" s="9"/>
      <c r="D4" s="8" t="s">
        <v>4</v>
      </c>
      <c r="E4" s="8"/>
      <c r="F4" s="9"/>
      <c r="G4" s="8" t="s">
        <v>27</v>
      </c>
      <c r="H4" s="8"/>
      <c r="I4" s="8"/>
      <c r="J4" s="8"/>
      <c r="K4" s="8"/>
    </row>
    <row r="5" customFormat="false" ht="70.5" hidden="false" customHeight="true" outlineLevel="0" collapsed="false">
      <c r="A5" s="11" t="s">
        <v>5</v>
      </c>
      <c r="B5" s="12" t="s">
        <v>48</v>
      </c>
      <c r="C5" s="13"/>
      <c r="D5" s="11" t="s">
        <v>7</v>
      </c>
      <c r="E5" s="12" t="s">
        <v>29</v>
      </c>
      <c r="F5" s="13"/>
      <c r="G5" s="36" t="s">
        <v>30</v>
      </c>
      <c r="H5" s="37" t="s">
        <v>31</v>
      </c>
      <c r="I5" s="37" t="s">
        <v>32</v>
      </c>
      <c r="J5" s="37" t="s">
        <v>33</v>
      </c>
      <c r="K5" s="12" t="s">
        <v>32</v>
      </c>
    </row>
    <row r="6" customFormat="false" ht="30.75" hidden="false" customHeight="true" outlineLevel="0" collapsed="false">
      <c r="A6" s="11" t="s">
        <v>10</v>
      </c>
      <c r="B6" s="15" t="n">
        <v>547.66</v>
      </c>
      <c r="C6" s="16"/>
      <c r="D6" s="11" t="s">
        <v>11</v>
      </c>
      <c r="E6" s="17" t="n">
        <v>560</v>
      </c>
      <c r="F6" s="16"/>
      <c r="G6" s="38" t="s">
        <v>34</v>
      </c>
      <c r="H6" s="39" t="n">
        <v>88</v>
      </c>
      <c r="I6" s="40" t="n">
        <v>5700</v>
      </c>
      <c r="J6" s="39" t="n">
        <v>74</v>
      </c>
      <c r="K6" s="41" t="n">
        <v>40000</v>
      </c>
    </row>
    <row r="7" customFormat="false" ht="32.25" hidden="false" customHeight="true" outlineLevel="0" collapsed="false">
      <c r="A7" s="11" t="s">
        <v>14</v>
      </c>
      <c r="B7" s="15" t="n">
        <v>66.72</v>
      </c>
      <c r="C7" s="10"/>
      <c r="D7" s="11" t="s">
        <v>35</v>
      </c>
      <c r="E7" s="22" t="n">
        <v>5000</v>
      </c>
      <c r="F7" s="10"/>
      <c r="G7" s="42" t="s">
        <v>36</v>
      </c>
      <c r="H7" s="39" t="n">
        <v>88</v>
      </c>
      <c r="I7" s="40" t="n">
        <v>5700</v>
      </c>
      <c r="J7" s="39" t="n">
        <v>74</v>
      </c>
      <c r="K7" s="41" t="n">
        <v>40000</v>
      </c>
    </row>
    <row r="8" customFormat="false" ht="18" hidden="false" customHeight="false" outlineLevel="0" collapsed="false">
      <c r="A8" s="11" t="s">
        <v>18</v>
      </c>
      <c r="B8" s="15" t="n">
        <v>125.1</v>
      </c>
      <c r="C8" s="26"/>
      <c r="D8" s="11" t="s">
        <v>19</v>
      </c>
      <c r="E8" s="27" t="n">
        <v>0.112</v>
      </c>
      <c r="F8" s="26"/>
      <c r="G8" s="43" t="s">
        <v>37</v>
      </c>
      <c r="H8" s="39" t="n">
        <v>88</v>
      </c>
      <c r="I8" s="40" t="n">
        <v>5700</v>
      </c>
      <c r="J8" s="39" t="n">
        <v>74</v>
      </c>
      <c r="K8" s="41" t="n">
        <v>40000</v>
      </c>
    </row>
    <row r="9" customFormat="false" ht="53.25" hidden="false" customHeight="true" outlineLevel="0" collapsed="false">
      <c r="A9" s="31" t="s">
        <v>21</v>
      </c>
      <c r="B9" s="32" t="n">
        <f aca="false">SUM(B6:B8)</f>
        <v>739.48</v>
      </c>
      <c r="C9" s="16"/>
      <c r="D9" s="33"/>
      <c r="E9" s="33"/>
      <c r="F9" s="16"/>
      <c r="G9" s="44" t="s">
        <v>38</v>
      </c>
      <c r="H9" s="45" t="n">
        <v>88</v>
      </c>
      <c r="I9" s="46" t="n">
        <v>5700</v>
      </c>
      <c r="J9" s="45" t="n">
        <v>74</v>
      </c>
      <c r="K9" s="47" t="n">
        <v>40000</v>
      </c>
    </row>
    <row r="10" customFormat="false" ht="72" hidden="false" customHeight="true" outlineLevel="0" collapsed="false">
      <c r="C10" s="10"/>
      <c r="D10" s="11" t="s">
        <v>7</v>
      </c>
      <c r="E10" s="17" t="n">
        <v>1040</v>
      </c>
      <c r="F10" s="10"/>
      <c r="G10" s="10"/>
    </row>
    <row r="11" customFormat="false" ht="66.75" hidden="false" customHeight="true" outlineLevel="0" collapsed="false">
      <c r="C11" s="34"/>
      <c r="D11" s="11" t="s">
        <v>35</v>
      </c>
      <c r="E11" s="22" t="n">
        <v>10000</v>
      </c>
      <c r="F11" s="34"/>
      <c r="G11" s="14" t="s">
        <v>9</v>
      </c>
      <c r="H11" s="14"/>
      <c r="I11" s="14"/>
      <c r="J11" s="14"/>
    </row>
    <row r="12" customFormat="false" ht="44.25" hidden="false" customHeight="true" outlineLevel="0" collapsed="false">
      <c r="B12" s="50"/>
      <c r="C12" s="26"/>
      <c r="D12" s="51" t="s">
        <v>19</v>
      </c>
      <c r="E12" s="52" t="n">
        <v>0.104</v>
      </c>
      <c r="F12" s="26"/>
      <c r="G12" s="18" t="s">
        <v>12</v>
      </c>
      <c r="H12" s="19" t="n">
        <f aca="false">SUM(((H6+H7+H8+H9)/1.14)+((J6+J7+J8+J9)/8)+(B9+E6))/E7</f>
        <v>0.329050385964912</v>
      </c>
      <c r="I12" s="20" t="n">
        <v>2000</v>
      </c>
      <c r="J12" s="21" t="n">
        <f aca="false">SUM(((H6+H7+H8+H9)/2.85)+((J6+J7+J8+J9)/20)+(B9+272))/2000</f>
        <v>0.574894385964912</v>
      </c>
    </row>
    <row r="13" customFormat="false" ht="84.75" hidden="false" customHeight="true" outlineLevel="0" collapsed="false">
      <c r="C13" s="26"/>
      <c r="D13" s="35" t="s">
        <v>39</v>
      </c>
      <c r="E13" s="35"/>
      <c r="F13" s="26"/>
      <c r="G13" s="23" t="s">
        <v>16</v>
      </c>
      <c r="H13" s="19" t="n">
        <f aca="false">SUM(((H6+H7+H8+H9)*1.7544)+((J6+J7+J8+J9)/4)+(B9+E10))/E11</f>
        <v>0.24710288</v>
      </c>
      <c r="I13" s="24" t="s">
        <v>40</v>
      </c>
      <c r="J13" s="24"/>
      <c r="K13" s="25"/>
    </row>
    <row r="14" customFormat="false" ht="72.75" hidden="false" customHeight="true" outlineLevel="0" collapsed="false">
      <c r="C14" s="30"/>
      <c r="D14" s="1"/>
      <c r="F14" s="30"/>
      <c r="G14" s="28" t="s">
        <v>20</v>
      </c>
      <c r="H14" s="28"/>
      <c r="I14" s="28"/>
      <c r="J14" s="29" t="n">
        <f aca="false">SUM((E6+B9)+((H6+H7+H8+H9)/1.14)+((J6+J7+J8+J9)/8))</f>
        <v>1645.25192982456</v>
      </c>
      <c r="K14" s="55" t="n">
        <f aca="false">J14/11</f>
        <v>149.568357256778</v>
      </c>
      <c r="L14" s="55"/>
      <c r="Q14" s="25"/>
    </row>
    <row r="15" customFormat="false" ht="29.25" hidden="false" customHeight="true" outlineLevel="0" collapsed="false">
      <c r="D15" s="1"/>
      <c r="K15" s="56" t="s">
        <v>49</v>
      </c>
      <c r="L15" s="56"/>
      <c r="S15" s="25"/>
    </row>
  </sheetData>
  <mergeCells count="13">
    <mergeCell ref="A1:L1"/>
    <mergeCell ref="A2:L2"/>
    <mergeCell ref="A3:L3"/>
    <mergeCell ref="A4:B4"/>
    <mergeCell ref="D4:E4"/>
    <mergeCell ref="G4:K4"/>
    <mergeCell ref="D9:E9"/>
    <mergeCell ref="G11:J11"/>
    <mergeCell ref="D13:E13"/>
    <mergeCell ref="I13:J13"/>
    <mergeCell ref="G14:I14"/>
    <mergeCell ref="K14:L14"/>
    <mergeCell ref="K15:L15"/>
  </mergeCells>
  <printOptions headings="false" gridLines="false" gridLinesSet="true" horizontalCentered="true" verticalCentered="false"/>
  <pageMargins left="0.747916666666667" right="0.747916666666667" top="0.5" bottom="0.5" header="0.25" footer="0.2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&amp;L&amp;"Letter Gothic,Regular"&amp;10Prepared by Iain Russell&amp;R&amp;"Letter Gothic,Regular"&amp;10EPSC Confidential</oddHeader>
    <oddFooter>&amp;LIR~&amp;F&amp;C&amp;P  of  &amp;N&amp;R&amp;D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66" zoomScalePageLayoutView="100" workbookViewId="0">
      <selection pane="topLeft" activeCell="H10" activeCellId="0" sqref="H10"/>
    </sheetView>
  </sheetViews>
  <sheetFormatPr defaultColWidth="9.1328125" defaultRowHeight="12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9.42"/>
    <col collapsed="false" customWidth="true" hidden="false" outlineLevel="0" max="3" min="3" style="1" width="4.13"/>
    <col collapsed="false" customWidth="true" hidden="false" outlineLevel="0" max="4" min="4" style="2" width="25.99"/>
    <col collapsed="false" customWidth="true" hidden="false" outlineLevel="0" max="5" min="5" style="1" width="15.56"/>
    <col collapsed="false" customWidth="true" hidden="false" outlineLevel="0" max="6" min="6" style="1" width="16.85"/>
    <col collapsed="false" customWidth="true" hidden="false" outlineLevel="0" max="7" min="7" style="1" width="9.42"/>
    <col collapsed="false" customWidth="true" hidden="false" outlineLevel="0" max="8" min="8" style="1" width="12.56"/>
    <col collapsed="false" customWidth="true" hidden="false" outlineLevel="0" max="9" min="9" style="1" width="13.99"/>
    <col collapsed="false" customWidth="true" hidden="false" outlineLevel="0" max="10" min="10" style="1" width="18.56"/>
    <col collapsed="false" customWidth="true" hidden="false" outlineLevel="0" max="11" min="11" style="1" width="13.99"/>
    <col collapsed="false" customWidth="true" hidden="false" outlineLevel="0" max="12" min="12" style="1" width="5.28"/>
    <col collapsed="false" customWidth="true" hidden="false" outlineLevel="0" max="13" min="13" style="1" width="12.42"/>
    <col collapsed="false" customWidth="false" hidden="false" outlineLevel="0" max="18" min="14" style="1" width="9.13"/>
    <col collapsed="false" customWidth="true" hidden="false" outlineLevel="0" max="19" min="19" style="1" width="13.85"/>
    <col collapsed="false" customWidth="false" hidden="false" outlineLevel="0" max="257" min="20" style="1" width="9.13"/>
  </cols>
  <sheetData>
    <row r="1" customFormat="false" ht="26.25" hidden="false" customHeight="true" outlineLevel="0" collapsed="false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6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78.75" hidden="false" customHeight="true" outlineLevel="0" collapsed="false">
      <c r="A3" s="6" t="s">
        <v>47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customFormat="false" ht="26.25" hidden="false" customHeight="true" outlineLevel="0" collapsed="false">
      <c r="A4" s="8" t="s">
        <v>3</v>
      </c>
      <c r="B4" s="8"/>
      <c r="C4" s="9"/>
      <c r="D4" s="8" t="s">
        <v>4</v>
      </c>
      <c r="E4" s="8"/>
      <c r="F4" s="9"/>
      <c r="G4" s="8" t="s">
        <v>27</v>
      </c>
      <c r="H4" s="8"/>
      <c r="I4" s="8"/>
      <c r="J4" s="8"/>
      <c r="K4" s="8"/>
    </row>
    <row r="5" customFormat="false" ht="70.5" hidden="false" customHeight="true" outlineLevel="0" collapsed="false">
      <c r="A5" s="11" t="s">
        <v>5</v>
      </c>
      <c r="B5" s="12" t="s">
        <v>51</v>
      </c>
      <c r="C5" s="13"/>
      <c r="D5" s="11" t="s">
        <v>7</v>
      </c>
      <c r="E5" s="12" t="s">
        <v>29</v>
      </c>
      <c r="F5" s="13"/>
      <c r="G5" s="36" t="s">
        <v>30</v>
      </c>
      <c r="H5" s="37" t="s">
        <v>31</v>
      </c>
      <c r="I5" s="37" t="s">
        <v>32</v>
      </c>
      <c r="J5" s="37" t="s">
        <v>33</v>
      </c>
      <c r="K5" s="12" t="s">
        <v>32</v>
      </c>
    </row>
    <row r="6" customFormat="false" ht="30.75" hidden="false" customHeight="true" outlineLevel="0" collapsed="false">
      <c r="A6" s="11" t="s">
        <v>10</v>
      </c>
      <c r="B6" s="15" t="n">
        <v>1320.5</v>
      </c>
      <c r="C6" s="16"/>
      <c r="D6" s="11" t="s">
        <v>11</v>
      </c>
      <c r="E6" s="17" t="n">
        <v>480</v>
      </c>
      <c r="F6" s="16"/>
      <c r="G6" s="38" t="s">
        <v>34</v>
      </c>
      <c r="H6" s="39" t="n">
        <v>129</v>
      </c>
      <c r="I6" s="40" t="n">
        <v>10700</v>
      </c>
      <c r="J6" s="39" t="n">
        <v>196</v>
      </c>
      <c r="K6" s="41" t="n">
        <v>40000</v>
      </c>
    </row>
    <row r="7" customFormat="false" ht="32.25" hidden="false" customHeight="true" outlineLevel="0" collapsed="false">
      <c r="A7" s="11" t="s">
        <v>14</v>
      </c>
      <c r="B7" s="15" t="n">
        <v>66.72</v>
      </c>
      <c r="C7" s="10"/>
      <c r="D7" s="11" t="s">
        <v>35</v>
      </c>
      <c r="E7" s="22" t="n">
        <v>5000</v>
      </c>
      <c r="F7" s="10"/>
      <c r="G7" s="42" t="s">
        <v>36</v>
      </c>
      <c r="H7" s="39" t="n">
        <v>129</v>
      </c>
      <c r="I7" s="40" t="n">
        <v>10700</v>
      </c>
      <c r="J7" s="39" t="n">
        <v>196</v>
      </c>
      <c r="K7" s="41" t="n">
        <v>40000</v>
      </c>
    </row>
    <row r="8" customFormat="false" ht="18" hidden="false" customHeight="false" outlineLevel="0" collapsed="false">
      <c r="A8" s="11" t="s">
        <v>18</v>
      </c>
      <c r="B8" s="15" t="n">
        <v>125.1</v>
      </c>
      <c r="C8" s="26"/>
      <c r="D8" s="11" t="s">
        <v>19</v>
      </c>
      <c r="E8" s="27" t="n">
        <f aca="false">E6/E7</f>
        <v>0.096</v>
      </c>
      <c r="F8" s="26"/>
      <c r="G8" s="43" t="s">
        <v>37</v>
      </c>
      <c r="H8" s="39" t="n">
        <v>129</v>
      </c>
      <c r="I8" s="40" t="n">
        <v>10700</v>
      </c>
      <c r="J8" s="39" t="n">
        <v>196</v>
      </c>
      <c r="K8" s="41" t="n">
        <v>40000</v>
      </c>
    </row>
    <row r="9" customFormat="false" ht="53.25" hidden="false" customHeight="true" outlineLevel="0" collapsed="false">
      <c r="A9" s="31" t="s">
        <v>21</v>
      </c>
      <c r="B9" s="32" t="n">
        <f aca="false">SUM(B6:B8)</f>
        <v>1512.32</v>
      </c>
      <c r="C9" s="16"/>
      <c r="D9" s="33"/>
      <c r="E9" s="33"/>
      <c r="F9" s="16"/>
      <c r="G9" s="44" t="s">
        <v>38</v>
      </c>
      <c r="H9" s="45" t="n">
        <v>129</v>
      </c>
      <c r="I9" s="46" t="n">
        <v>10700</v>
      </c>
      <c r="J9" s="45" t="n">
        <v>196</v>
      </c>
      <c r="K9" s="47" t="n">
        <v>40000</v>
      </c>
    </row>
    <row r="10" customFormat="false" ht="72" hidden="false" customHeight="true" outlineLevel="0" collapsed="false">
      <c r="A10" s="9"/>
      <c r="B10" s="9"/>
      <c r="C10" s="10"/>
      <c r="D10" s="11" t="s">
        <v>7</v>
      </c>
      <c r="E10" s="17" t="n">
        <v>840</v>
      </c>
      <c r="F10" s="10"/>
      <c r="G10" s="10"/>
    </row>
    <row r="11" customFormat="false" ht="66.75" hidden="false" customHeight="true" outlineLevel="0" collapsed="false">
      <c r="C11" s="34"/>
      <c r="D11" s="11" t="s">
        <v>35</v>
      </c>
      <c r="E11" s="22" t="n">
        <v>10000</v>
      </c>
      <c r="F11" s="34"/>
      <c r="G11" s="14" t="s">
        <v>9</v>
      </c>
      <c r="H11" s="14"/>
      <c r="I11" s="14"/>
      <c r="J11" s="14"/>
    </row>
    <row r="12" customFormat="false" ht="44.25" hidden="false" customHeight="true" outlineLevel="0" collapsed="false">
      <c r="B12" s="50"/>
      <c r="C12" s="26"/>
      <c r="D12" s="51" t="s">
        <v>19</v>
      </c>
      <c r="E12" s="27" t="n">
        <f aca="false">E10/E11</f>
        <v>0.084</v>
      </c>
      <c r="F12" s="26"/>
      <c r="G12" s="18" t="s">
        <v>16</v>
      </c>
      <c r="H12" s="19" t="n">
        <f aca="false">SUM(((H6+H7+H8+H9)/1.07)+((J6+J7+J8+J9)/4)+(B9+E10))/E11</f>
        <v>0.303056299065421</v>
      </c>
      <c r="I12" s="20" t="s">
        <v>12</v>
      </c>
      <c r="J12" s="21" t="n">
        <f aca="false">SUM(((H6+H7+H8+H9)/2.14)+((J6+J7+J8+J9)/8)+(B9+E6))/E7</f>
        <v>0.466288299065421</v>
      </c>
    </row>
    <row r="13" customFormat="false" ht="84.75" hidden="false" customHeight="true" outlineLevel="0" collapsed="false">
      <c r="C13" s="26"/>
      <c r="D13" s="35" t="s">
        <v>39</v>
      </c>
      <c r="E13" s="35"/>
      <c r="F13" s="26"/>
      <c r="G13" s="23" t="s">
        <v>44</v>
      </c>
      <c r="H13" s="19" t="n">
        <f aca="false">SUM(((H6+H7+H8+H9)*1.869)+((J6+J7+J8+J9)/2)+(B9+1120))/20000</f>
        <v>0.1994362</v>
      </c>
      <c r="I13" s="24" t="s">
        <v>52</v>
      </c>
      <c r="J13" s="24"/>
      <c r="K13" s="25"/>
    </row>
    <row r="14" customFormat="false" ht="72.75" hidden="false" customHeight="true" outlineLevel="0" collapsed="false">
      <c r="C14" s="30"/>
      <c r="D14" s="1"/>
      <c r="F14" s="30"/>
      <c r="G14" s="28" t="s">
        <v>20</v>
      </c>
      <c r="H14" s="28"/>
      <c r="I14" s="28"/>
      <c r="J14" s="29" t="n">
        <f aca="false">SUM((E6+B9)+((H6+H7+H8+H9)/2.14)+((J6+J7+J8+J9)/8))</f>
        <v>2331.4414953271</v>
      </c>
      <c r="K14" s="30"/>
      <c r="Q14" s="25"/>
    </row>
    <row r="15" customFormat="false" ht="12" hidden="false" customHeight="false" outlineLevel="0" collapsed="false">
      <c r="D15" s="1"/>
      <c r="R15" s="25"/>
    </row>
    <row r="16" customFormat="false" ht="12" hidden="false" customHeight="false" outlineLevel="0" collapsed="false">
      <c r="C16" s="2"/>
      <c r="D16" s="1"/>
    </row>
  </sheetData>
  <mergeCells count="11">
    <mergeCell ref="A1:L1"/>
    <mergeCell ref="A2:L2"/>
    <mergeCell ref="A3:L3"/>
    <mergeCell ref="A4:B4"/>
    <mergeCell ref="D4:E4"/>
    <mergeCell ref="G4:K4"/>
    <mergeCell ref="D9:E9"/>
    <mergeCell ref="G11:J11"/>
    <mergeCell ref="D13:E13"/>
    <mergeCell ref="I13:J13"/>
    <mergeCell ref="G14:I14"/>
  </mergeCells>
  <printOptions headings="false" gridLines="false" gridLinesSet="true" horizontalCentered="true" verticalCentered="false"/>
  <pageMargins left="0.747916666666667" right="0.747916666666667" top="0.5" bottom="0.5" header="0.25" footer="0.25"/>
  <pageSetup paperSize="1" scale="71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&amp;L&amp;"Letter Gothic,Regular"&amp;10Prepared by Iain Russell&amp;R&amp;"Letter Gothic,Regular"&amp;10EPSC Confidential</oddHeader>
    <oddFooter>&amp;LIR~&amp;F&amp;C&amp;P  of  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pageBreakPreview" topLeftCell="A6" colorId="64" zoomScale="100" zoomScaleNormal="66" zoomScalePageLayoutView="100" workbookViewId="0">
      <selection pane="topLeft" activeCell="A12" activeCellId="0" sqref="A12"/>
    </sheetView>
  </sheetViews>
  <sheetFormatPr defaultColWidth="9.1328125" defaultRowHeight="12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19.42"/>
    <col collapsed="false" customWidth="true" hidden="false" outlineLevel="0" max="3" min="3" style="1" width="4.13"/>
    <col collapsed="false" customWidth="true" hidden="false" outlineLevel="0" max="4" min="4" style="2" width="25.99"/>
    <col collapsed="false" customWidth="true" hidden="false" outlineLevel="0" max="5" min="5" style="1" width="15.56"/>
    <col collapsed="false" customWidth="true" hidden="false" outlineLevel="0" max="6" min="6" style="1" width="16.85"/>
    <col collapsed="false" customWidth="true" hidden="false" outlineLevel="0" max="7" min="7" style="1" width="9.42"/>
    <col collapsed="false" customWidth="true" hidden="false" outlineLevel="0" max="8" min="8" style="1" width="12.56"/>
    <col collapsed="false" customWidth="true" hidden="false" outlineLevel="0" max="9" min="9" style="1" width="13.99"/>
    <col collapsed="false" customWidth="true" hidden="false" outlineLevel="0" max="10" min="10" style="1" width="18.56"/>
    <col collapsed="false" customWidth="true" hidden="false" outlineLevel="0" max="11" min="11" style="1" width="13.99"/>
    <col collapsed="false" customWidth="true" hidden="false" outlineLevel="0" max="12" min="12" style="1" width="6.7"/>
    <col collapsed="false" customWidth="true" hidden="false" outlineLevel="0" max="13" min="13" style="1" width="12.42"/>
    <col collapsed="false" customWidth="false" hidden="false" outlineLevel="0" max="18" min="14" style="1" width="9.13"/>
    <col collapsed="false" customWidth="true" hidden="false" outlineLevel="0" max="19" min="19" style="1" width="13.85"/>
    <col collapsed="false" customWidth="false" hidden="false" outlineLevel="0" max="257" min="20" style="1" width="9.13"/>
  </cols>
  <sheetData>
    <row r="1" customFormat="false" ht="26.25" hidden="false" customHeight="true" outlineLevel="0" collapsed="false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6.2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78.75" hidden="false" customHeight="true" outlineLevel="0" collapsed="false">
      <c r="A3" s="6" t="s">
        <v>47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customFormat="false" ht="26.25" hidden="false" customHeight="true" outlineLevel="0" collapsed="false">
      <c r="A4" s="8" t="s">
        <v>3</v>
      </c>
      <c r="B4" s="8"/>
      <c r="C4" s="9"/>
      <c r="D4" s="8" t="s">
        <v>4</v>
      </c>
      <c r="E4" s="8"/>
      <c r="F4" s="9"/>
      <c r="G4" s="8" t="s">
        <v>27</v>
      </c>
      <c r="H4" s="8"/>
      <c r="I4" s="8"/>
      <c r="J4" s="8"/>
      <c r="K4" s="8"/>
    </row>
    <row r="5" customFormat="false" ht="70.5" hidden="false" customHeight="true" outlineLevel="0" collapsed="false">
      <c r="A5" s="11" t="s">
        <v>5</v>
      </c>
      <c r="B5" s="12" t="s">
        <v>54</v>
      </c>
      <c r="C5" s="13"/>
      <c r="D5" s="11" t="s">
        <v>7</v>
      </c>
      <c r="E5" s="12" t="s">
        <v>29</v>
      </c>
      <c r="F5" s="13"/>
      <c r="G5" s="36" t="s">
        <v>30</v>
      </c>
      <c r="H5" s="37" t="s">
        <v>31</v>
      </c>
      <c r="I5" s="37" t="s">
        <v>32</v>
      </c>
      <c r="J5" s="37" t="s">
        <v>33</v>
      </c>
      <c r="K5" s="12" t="s">
        <v>32</v>
      </c>
    </row>
    <row r="6" customFormat="false" ht="30.75" hidden="false" customHeight="true" outlineLevel="0" collapsed="false">
      <c r="A6" s="11" t="s">
        <v>10</v>
      </c>
      <c r="B6" s="15" t="n">
        <v>1793.15</v>
      </c>
      <c r="C6" s="16"/>
      <c r="D6" s="11" t="s">
        <v>11</v>
      </c>
      <c r="E6" s="17" t="n">
        <v>480</v>
      </c>
      <c r="F6" s="16"/>
      <c r="G6" s="38" t="s">
        <v>34</v>
      </c>
      <c r="H6" s="39" t="n">
        <v>129</v>
      </c>
      <c r="I6" s="40" t="n">
        <v>10700</v>
      </c>
      <c r="J6" s="39" t="n">
        <v>196</v>
      </c>
      <c r="K6" s="41" t="n">
        <v>40000</v>
      </c>
    </row>
    <row r="7" customFormat="false" ht="32.25" hidden="false" customHeight="true" outlineLevel="0" collapsed="false">
      <c r="A7" s="11" t="s">
        <v>14</v>
      </c>
      <c r="B7" s="15" t="n">
        <v>66.72</v>
      </c>
      <c r="C7" s="10"/>
      <c r="D7" s="11" t="s">
        <v>35</v>
      </c>
      <c r="E7" s="22" t="n">
        <v>5000</v>
      </c>
      <c r="F7" s="10"/>
      <c r="G7" s="42" t="s">
        <v>36</v>
      </c>
      <c r="H7" s="39" t="n">
        <v>129</v>
      </c>
      <c r="I7" s="40" t="n">
        <v>10700</v>
      </c>
      <c r="J7" s="39" t="n">
        <v>196</v>
      </c>
      <c r="K7" s="41" t="n">
        <v>40000</v>
      </c>
    </row>
    <row r="8" customFormat="false" ht="18" hidden="false" customHeight="false" outlineLevel="0" collapsed="false">
      <c r="A8" s="11" t="s">
        <v>18</v>
      </c>
      <c r="B8" s="15" t="n">
        <v>125.1</v>
      </c>
      <c r="C8" s="26"/>
      <c r="D8" s="11" t="s">
        <v>19</v>
      </c>
      <c r="E8" s="27" t="n">
        <f aca="false">E6/E7</f>
        <v>0.096</v>
      </c>
      <c r="F8" s="26"/>
      <c r="G8" s="43" t="s">
        <v>37</v>
      </c>
      <c r="H8" s="39" t="n">
        <v>129</v>
      </c>
      <c r="I8" s="40" t="n">
        <v>10700</v>
      </c>
      <c r="J8" s="39" t="n">
        <v>196</v>
      </c>
      <c r="K8" s="41" t="n">
        <v>40000</v>
      </c>
    </row>
    <row r="9" customFormat="false" ht="53.25" hidden="false" customHeight="true" outlineLevel="0" collapsed="false">
      <c r="A9" s="31" t="s">
        <v>21</v>
      </c>
      <c r="B9" s="32" t="n">
        <f aca="false">SUM(B6:B8)</f>
        <v>1984.97</v>
      </c>
      <c r="C9" s="16"/>
      <c r="D9" s="33"/>
      <c r="E9" s="33"/>
      <c r="F9" s="16"/>
      <c r="G9" s="44" t="s">
        <v>38</v>
      </c>
      <c r="H9" s="45" t="n">
        <v>129</v>
      </c>
      <c r="I9" s="46" t="n">
        <v>10700</v>
      </c>
      <c r="J9" s="45" t="n">
        <v>196</v>
      </c>
      <c r="K9" s="47" t="n">
        <v>40000</v>
      </c>
    </row>
    <row r="10" customFormat="false" ht="72" hidden="false" customHeight="true" outlineLevel="0" collapsed="false">
      <c r="A10" s="9"/>
      <c r="B10" s="9"/>
      <c r="C10" s="10"/>
      <c r="D10" s="11" t="s">
        <v>7</v>
      </c>
      <c r="E10" s="17" t="n">
        <v>840</v>
      </c>
      <c r="F10" s="10"/>
      <c r="G10" s="10"/>
    </row>
    <row r="11" customFormat="false" ht="66.75" hidden="false" customHeight="true" outlineLevel="0" collapsed="false">
      <c r="C11" s="34"/>
      <c r="D11" s="11" t="s">
        <v>35</v>
      </c>
      <c r="E11" s="22" t="n">
        <v>10000</v>
      </c>
      <c r="F11" s="34"/>
      <c r="G11" s="14" t="s">
        <v>9</v>
      </c>
      <c r="H11" s="14"/>
      <c r="I11" s="14"/>
      <c r="J11" s="14"/>
    </row>
    <row r="12" customFormat="false" ht="44.25" hidden="false" customHeight="true" outlineLevel="0" collapsed="false">
      <c r="B12" s="50"/>
      <c r="C12" s="26"/>
      <c r="D12" s="51" t="s">
        <v>19</v>
      </c>
      <c r="E12" s="27" t="n">
        <f aca="false">E10/E11</f>
        <v>0.084</v>
      </c>
      <c r="F12" s="26"/>
      <c r="G12" s="18" t="s">
        <v>16</v>
      </c>
      <c r="H12" s="19" t="n">
        <f aca="false">SUM(((H6+H7+H8+H9)/1.07)+((J6+J7+J8+J9)/4)+(B9+E10))/E11</f>
        <v>0.350321299065421</v>
      </c>
      <c r="I12" s="20" t="s">
        <v>12</v>
      </c>
      <c r="J12" s="21" t="n">
        <f aca="false">SUM(((H6+H7+H8+H9)/2.14)+((J6+J7+J8+J9)/8)+(B9+E6))/E7</f>
        <v>0.560818299065421</v>
      </c>
    </row>
    <row r="13" customFormat="false" ht="84.75" hidden="false" customHeight="true" outlineLevel="0" collapsed="false">
      <c r="C13" s="26"/>
      <c r="D13" s="35" t="s">
        <v>39</v>
      </c>
      <c r="E13" s="35"/>
      <c r="F13" s="26"/>
      <c r="G13" s="23" t="s">
        <v>44</v>
      </c>
      <c r="H13" s="19" t="n">
        <f aca="false">SUM(((H6+H7+H8+H9)*1.869)+((J6+J7+J8+J9)/2)+(B9+1120))/20000</f>
        <v>0.2230687</v>
      </c>
      <c r="I13" s="24" t="s">
        <v>52</v>
      </c>
      <c r="J13" s="24"/>
      <c r="K13" s="25"/>
    </row>
    <row r="14" customFormat="false" ht="72.75" hidden="false" customHeight="true" outlineLevel="0" collapsed="false">
      <c r="C14" s="30"/>
      <c r="D14" s="1"/>
      <c r="F14" s="30"/>
      <c r="G14" s="28" t="s">
        <v>20</v>
      </c>
      <c r="H14" s="28"/>
      <c r="I14" s="28"/>
      <c r="J14" s="29" t="n">
        <f aca="false">SUM((E6+B9)+((H6+H7+H8+H9)/2.14)+((J6+J7+J8+J9)/8))</f>
        <v>2804.0914953271</v>
      </c>
      <c r="K14" s="30"/>
      <c r="Q14" s="25"/>
    </row>
    <row r="15" customFormat="false" ht="12" hidden="false" customHeight="false" outlineLevel="0" collapsed="false">
      <c r="D15" s="1"/>
      <c r="R15" s="25"/>
    </row>
    <row r="16" customFormat="false" ht="12" hidden="false" customHeight="false" outlineLevel="0" collapsed="false">
      <c r="C16" s="2"/>
      <c r="D16" s="1"/>
    </row>
  </sheetData>
  <mergeCells count="11">
    <mergeCell ref="A1:L1"/>
    <mergeCell ref="A2:L2"/>
    <mergeCell ref="A3:L3"/>
    <mergeCell ref="A4:B4"/>
    <mergeCell ref="D4:E4"/>
    <mergeCell ref="G4:K4"/>
    <mergeCell ref="D9:E9"/>
    <mergeCell ref="G11:J11"/>
    <mergeCell ref="D13:E13"/>
    <mergeCell ref="I13:J13"/>
    <mergeCell ref="G14:I14"/>
  </mergeCells>
  <printOptions headings="false" gridLines="false" gridLinesSet="true" horizontalCentered="true" verticalCentered="false"/>
  <pageMargins left="0.747916666666667" right="0.747916666666667" top="0.5" bottom="0.5" header="0.25" footer="0.25"/>
  <pageSetup paperSize="1" scale="71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&amp;L&amp;"Letter Gothic,Regular"&amp;10Prepared by Iain Russell&amp;R&amp;"Letter Gothic,Regular"&amp;10EPSC Confidential</oddHeader>
    <oddFooter>&amp;LIR~&amp;F&amp;C&amp;P  of  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1999-07-15T11:39:22Z</dcterms:created>
  <dc:creator>Iain Russell</dc:creator>
  <dc:description>Pricing submitted to Kevin Moore with c.c. to Vince Kaminski/Shirley Crenshaw &amp; Carole Rogers</dc:description>
  <cp:keywords>Color</cp:keywords>
  <dc:language>en-US</dc:language>
  <cp:lastModifiedBy>Iain Russell</cp:lastModifiedBy>
  <cp:lastPrinted>2000-02-01T13:30:40Z</cp:lastPrinted>
  <cp:revision>0</cp:revision>
  <dc:subject>Color Copier Bids from Danka &amp; Lanier</dc:subject>
  <dc:title>ENA Weather &amp; Research Prelim Quote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">
    <vt:lpwstr>ENA Weather &amp; Research~Vince Kaminski</vt:lpwstr>
  </property>
  <property fmtid="{D5CDD505-2E9C-101B-9397-08002B2CF9AE}" pid="3" name="Owner">
    <vt:lpwstr>Iain.Russell@Enron.com</vt:lpwstr>
  </property>
  <property fmtid="{D5CDD505-2E9C-101B-9397-08002B2CF9AE}" pid="4" name="Purpose">
    <vt:lpwstr>Color Copier Proposals</vt:lpwstr>
  </property>
  <property fmtid="{D5CDD505-2E9C-101B-9397-08002B2CF9AE}" pid="5" name="Recorded date">
    <vt:lpwstr>01/30/00</vt:lpwstr>
  </property>
  <property fmtid="{D5CDD505-2E9C-101B-9397-08002B2CF9AE}" pid="6" name="Reference">
    <vt:lpwstr>Canon from Danka</vt:lpwstr>
  </property>
  <property fmtid="{D5CDD505-2E9C-101B-9397-08002B2CF9AE}" pid="7" name="Source">
    <vt:lpwstr>Danka &amp; Lanier</vt:lpwstr>
  </property>
  <property fmtid="{D5CDD505-2E9C-101B-9397-08002B2CF9AE}" pid="8" name="Status">
    <vt:lpwstr>Ricoh from Lanier</vt:lpwstr>
  </property>
  <property fmtid="{D5CDD505-2E9C-101B-9397-08002B2CF9AE}" pid="9" name="Telephone number">
    <vt:lpwstr>713-853-6861</vt:lpwstr>
  </property>
</Properties>
</file>