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Summary" sheetId="4" state="visible" r:id="rId6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-28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-28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-28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6</xdr:col>
                <xdr:colOff>20</xdr:colOff>
                <xdr:row>24</xdr:row>
                <xdr:rowOff>3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Monday only gas and agreed to take it out of Zone 1 at Reliant's request.  Reliant will bill ENA FGT Z1 GD.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7</xdr:rowOff>
              </xdr:from>
              <xdr:to>
                <xdr:col>5</xdr:col>
                <xdr:colOff>47</xdr:colOff>
                <xdr:row>36</xdr:row>
                <xdr:rowOff>6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33</xdr:row>
                <xdr:rowOff>7</xdr:rowOff>
              </xdr:from>
              <xdr:to>
                <xdr:col>4</xdr:col>
                <xdr:colOff>66</xdr:colOff>
                <xdr:row>37</xdr:row>
                <xdr:rowOff>13</xdr:rowOff>
              </xdr:to>
            </anchor>
          </commentPr>
        </mc:Choice>
        <mc:Fallback/>
      </mc:AlternateContent>
    </comment>
    <comment ref="C3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34</xdr:row>
                <xdr:rowOff>7</xdr:rowOff>
              </xdr:from>
              <xdr:to>
                <xdr:col>4</xdr:col>
                <xdr:colOff>66</xdr:colOff>
                <xdr:row>38</xdr:row>
                <xdr:rowOff>13</xdr:rowOff>
              </xdr:to>
            </anchor>
          </commentPr>
        </mc:Choice>
        <mc:Fallback/>
      </mc:AlternateContent>
    </comment>
    <comment ref="C3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35</xdr:row>
                <xdr:rowOff>7</xdr:rowOff>
              </xdr:from>
              <xdr:to>
                <xdr:col>4</xdr:col>
                <xdr:colOff>66</xdr:colOff>
                <xdr:row>39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4</xdr:col>
                <xdr:colOff>66</xdr:colOff>
                <xdr:row>40</xdr:row>
                <xdr:rowOff>13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4</xdr:col>
                <xdr:colOff>66</xdr:colOff>
                <xdr:row>41</xdr:row>
                <xdr:rowOff>13</xdr:rowOff>
              </xdr:to>
            </anchor>
          </commentPr>
        </mc:Choice>
        <mc:Fallback/>
      </mc:AlternateContent>
    </comment>
    <comment ref="C4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41</xdr:row>
                <xdr:rowOff>7</xdr:rowOff>
              </xdr:from>
              <xdr:to>
                <xdr:col>4</xdr:col>
                <xdr:colOff>66</xdr:colOff>
                <xdr:row>45</xdr:row>
                <xdr:rowOff>13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4</xdr:col>
                <xdr:colOff>66</xdr:colOff>
                <xdr:row>46</xdr:row>
                <xdr:rowOff>13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4</xdr:col>
                <xdr:colOff>66</xdr:colOff>
                <xdr:row>47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<sst xmlns="http://schemas.openxmlformats.org/spreadsheetml/2006/main" count="308" uniqueCount="89">
  <si>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</si>
  <si>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</si>
  <si>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</si>
  <si>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</si>
  <si>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</si>
  <si>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</si>
  <si>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</si>
  <si>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</si>
  <si>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</si>
  <si>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</si>
  <si>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</si>
  <si>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</si>
  <si>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</si>
  <si>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</si>
  <si>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</si>
  <si>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</si>
  <si>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</si>
  <si>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</si>
  <si>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</si>
  <si>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</si>
  <si>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</si>
  <si>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</si>
  <si>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</si>
  <si>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</si>
  <si>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</si>
  <si>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</si>
  <si>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</si>
  <si>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</si>
  <si>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</si>
  <si>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</si>
  <si>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</si>
  <si>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</si>
  <si>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</si>
  <si>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</si>
  <si>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</si>
  <si>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</si>
  <si>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</si>
  <si>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</si>
  <si>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</si>
  <si>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</si>
  <si>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</si>
  <si>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</si>
  <si>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</si>
  <si>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</si>
  <si>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</si>
  <si>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</si>
  <si>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</si>
  <si>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</si>
  <si>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Kathy Kelly  713-853-5858  katherine.l.kelly@enron.com</t>
  </si>
  <si>
    <t xml:space="preserve">Sabra Dinari 713-853-9781  sabra.l.dinrari@enron.com</t>
  </si>
  <si>
    <t xml:space="preserve">City of Tallahassee</t>
  </si>
  <si>
    <t xml:space="preserve">Pam McCullers 850-891-6895</t>
  </si>
  <si>
    <t xml:space="preserve">Location</t>
  </si>
  <si>
    <t xml:space="preserve">Balance from March 2002</t>
  </si>
  <si>
    <t xml:space="preserve">Fixed Price Zone 3</t>
  </si>
  <si>
    <t xml:space="preserve">N/A</t>
  </si>
  <si>
    <t xml:space="preserve">FGT Z1 GD + .06 </t>
  </si>
  <si>
    <t xml:space="preserve">Z1 DRN 6489</t>
  </si>
  <si>
    <t xml:space="preserve">Z2</t>
  </si>
  <si>
    <t xml:space="preserve">Z1 Meter 5486, Tallahassee k#5634</t>
  </si>
  <si>
    <t xml:space="preserve">Sitara deal #1203186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</si>
  <si>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</si>
  <si>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</si>
  <si>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</si>
  <si>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</si>
  <si>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</si>
  <si>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</si>
  <si>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</si>
  <si>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verified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</si>
  <si>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</si>
  <si>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</si>
  <si>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</si>
  <si>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</si>
  <si>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</si>
  <si>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</si>
  <si>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4/8/02 1:45 PM verified payment with Melissa Garner</t>
  </si>
  <si>
    <t xml:space="preserve">4/15/02 10:00 AM  verified payment with Melissa Garner.</t>
  </si>
  <si>
    <t xml:space="preserve">4/23/02  9:15 AM verified payment with Melissa Garner.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</si>
  <si>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</si>
  <si>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</si>
  <si>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</si>
  <si>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</si>
  <si>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</si>
  <si>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</si>
  <si>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</si>
  <si>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</si>
  <si>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Current Cash Balance</t>
  </si>
  <si>
    <t xml:space="preserve">Notes:</t>
  </si>
  <si>
    <t xml:space="preserve">4/9/02  2:30 PM - Per Tiffanie Wheeler at Reliant - purchase formula for the March 1st is using GD instead of GD + $.06.  Fixed formula in spreadsheet, total impact to cash balance is ($120.00)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</si>
</sst>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4" topLeftCell="BM15" activePane="bottomLeft" state="frozen"/>
      <selection pane="topLeft" activeCell="B1" activeCellId="0" sqref="B1"/>
      <selection pane="bottom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+J15+I17-G17</f>
        <v>30250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25100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19950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14800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9200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45820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40650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35090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29360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23630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17900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17900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17900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42900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42900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42900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42900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42900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36410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29590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52830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46310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46310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46310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46310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39300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32020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72020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72020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72020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72020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100380</v>
      </c>
    </row>
    <row r="50" customFormat="false" ht="12.75" hidden="false" customHeight="false" outlineLevel="0" collapsed="false">
      <c r="G50" s="0" t="n">
        <f aca="false">+G49/C49</f>
        <v>2.95235294117647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5" topLeftCell="BM38" activePane="bottomLeft" state="frozen"/>
      <selection pane="topLeft" activeCell="A1" activeCellId="0" sqref="A1"/>
      <selection pane="bottomLeft" activeCell="K47" activeCellId="0" sqref="K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3" style="0" width="11.56"/>
    <col collapsed="false" customWidth="true" hidden="false" outlineLevel="0" max="5" min="5" style="0" width="22.56"/>
    <col collapsed="false" customWidth="true" hidden="false" outlineLevel="0" max="6" min="6" style="0" width="11.99"/>
    <col collapsed="false" customWidth="true" hidden="false" outlineLevel="0" max="7" min="7" style="0" width="9.7"/>
    <col collapsed="false" customWidth="true" hidden="false" outlineLevel="0" max="8" min="8" style="0" width="12.56"/>
    <col collapsed="false" customWidth="true" hidden="false" outlineLevel="0" max="9" min="9" style="0" width="3.42"/>
    <col collapsed="false" customWidth="true" hidden="false" outlineLevel="0" max="10" min="10" style="0" width="15.99"/>
    <col collapsed="false" customWidth="true" hidden="false" outlineLevel="0" max="11" min="11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48</v>
      </c>
    </row>
    <row r="5" customFormat="false" ht="12.75" hidden="false" customHeight="false" outlineLevel="0" collapsed="false">
      <c r="A5" s="0" t="s">
        <v>6</v>
      </c>
      <c r="C5" s="0" t="s">
        <v>49</v>
      </c>
    </row>
    <row r="6" customFormat="false" ht="12.75" hidden="false" customHeight="false" outlineLevel="0" collapsed="false">
      <c r="A6" s="0" t="s">
        <v>50</v>
      </c>
      <c r="C6" s="0" t="s">
        <v>51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52</v>
      </c>
      <c r="E15" s="2" t="s">
        <v>16</v>
      </c>
      <c r="F15" s="2" t="s">
        <v>17</v>
      </c>
      <c r="G15" s="2" t="s">
        <v>18</v>
      </c>
      <c r="H15" s="2" t="s">
        <v>19</v>
      </c>
      <c r="I15" s="2"/>
      <c r="J15" s="2" t="s">
        <v>20</v>
      </c>
      <c r="K15" s="2" t="s">
        <v>21</v>
      </c>
    </row>
    <row r="16" customFormat="false" ht="12.75" hidden="false" customHeight="false" outlineLevel="0" collapsed="false">
      <c r="C16" s="4"/>
      <c r="D16" s="4"/>
      <c r="F16" s="5"/>
      <c r="G16" s="5"/>
      <c r="H16" s="7"/>
      <c r="I16" s="7"/>
      <c r="J16" s="15" t="s">
        <v>53</v>
      </c>
      <c r="K16" s="5" t="n">
        <f aca="false">+'Mar 2002'!J47</f>
        <v>72020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0" t="s">
        <v>28</v>
      </c>
      <c r="B18" s="3" t="n">
        <v>37347</v>
      </c>
      <c r="C18" s="4" t="n">
        <v>2000</v>
      </c>
      <c r="D18" s="4"/>
      <c r="E18" s="5" t="s">
        <v>54</v>
      </c>
      <c r="F18" s="6" t="s">
        <v>55</v>
      </c>
      <c r="G18" s="6" t="n">
        <v>3.32</v>
      </c>
      <c r="H18" s="7" t="n">
        <f aca="false">+C18*G18</f>
        <v>6640</v>
      </c>
      <c r="I18" s="7"/>
      <c r="J18" s="7" t="n">
        <v>0</v>
      </c>
      <c r="K18" s="7" t="n">
        <f aca="false">+K16+J18-H18</f>
        <v>65380</v>
      </c>
    </row>
    <row r="19" customFormat="false" ht="12.75" hidden="false" customHeight="false" outlineLevel="0" collapsed="false">
      <c r="A19" s="0" t="s">
        <v>29</v>
      </c>
      <c r="B19" s="3" t="n">
        <f aca="false">+B18+1</f>
        <v>37348</v>
      </c>
      <c r="C19" s="4" t="n">
        <v>2000</v>
      </c>
      <c r="D19" s="4"/>
      <c r="E19" s="5" t="s">
        <v>33</v>
      </c>
      <c r="F19" s="6" t="n">
        <v>3.445</v>
      </c>
      <c r="G19" s="6" t="n">
        <f aca="false">IF(F19&gt;0,+F19+0.06,0)</f>
        <v>3.505</v>
      </c>
      <c r="H19" s="7" t="n">
        <f aca="false">C19*G19</f>
        <v>7010</v>
      </c>
      <c r="I19" s="7"/>
      <c r="J19" s="7" t="n">
        <v>0</v>
      </c>
      <c r="K19" s="7" t="n">
        <f aca="false">+K18+J19-H19</f>
        <v>58370</v>
      </c>
    </row>
    <row r="20" customFormat="false" ht="12.75" hidden="false" customHeight="false" outlineLevel="0" collapsed="false">
      <c r="A20" s="0" t="s">
        <v>22</v>
      </c>
      <c r="B20" s="3" t="n">
        <f aca="false">+B19+1</f>
        <v>37349</v>
      </c>
      <c r="C20" s="4" t="n">
        <v>2000</v>
      </c>
      <c r="D20" s="4"/>
      <c r="E20" s="5" t="s">
        <v>33</v>
      </c>
      <c r="F20" s="6" t="n">
        <v>3.75</v>
      </c>
      <c r="G20" s="6" t="n">
        <f aca="false">IF(F20&gt;0,+F20+0.06,0)</f>
        <v>3.81</v>
      </c>
      <c r="H20" s="7" t="n">
        <f aca="false">C20*G20</f>
        <v>7620</v>
      </c>
      <c r="I20" s="7"/>
      <c r="J20" s="7" t="n">
        <v>0</v>
      </c>
      <c r="K20" s="7" t="n">
        <f aca="false">+K19+J20-H20</f>
        <v>50750</v>
      </c>
      <c r="M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37350</v>
      </c>
      <c r="C21" s="4" t="n">
        <v>2000</v>
      </c>
      <c r="D21" s="4"/>
      <c r="E21" s="5" t="s">
        <v>33</v>
      </c>
      <c r="F21" s="6" t="n">
        <v>3.7</v>
      </c>
      <c r="G21" s="6" t="n">
        <f aca="false">IF(F21&gt;0,+F21+0.06,0)</f>
        <v>3.76</v>
      </c>
      <c r="H21" s="7" t="n">
        <f aca="false">C21*G21</f>
        <v>7520</v>
      </c>
      <c r="I21" s="7"/>
      <c r="J21" s="7" t="n">
        <v>37000</v>
      </c>
      <c r="K21" s="7" t="n">
        <f aca="false">+K20+J21-H21</f>
        <v>80230</v>
      </c>
      <c r="M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37351</v>
      </c>
      <c r="C22" s="4" t="n">
        <v>2000</v>
      </c>
      <c r="D22" s="4"/>
      <c r="E22" s="5" t="s">
        <v>33</v>
      </c>
      <c r="F22" s="6" t="n">
        <v>3.6</v>
      </c>
      <c r="G22" s="6" t="n">
        <f aca="false">IF(F22&gt;0,+F22+0.06,0)</f>
        <v>3.66</v>
      </c>
      <c r="H22" s="7" t="n">
        <f aca="false">C22*G22</f>
        <v>7320</v>
      </c>
      <c r="I22" s="7"/>
      <c r="J22" s="7" t="n">
        <v>0</v>
      </c>
      <c r="K22" s="7" t="n">
        <f aca="false">+K21+J22-H22</f>
        <v>72910</v>
      </c>
      <c r="M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37352</v>
      </c>
      <c r="C23" s="4" t="n">
        <v>0</v>
      </c>
      <c r="D23" s="4"/>
      <c r="E23" s="5"/>
      <c r="F23" s="6" t="n">
        <v>3.32</v>
      </c>
      <c r="G23" s="6" t="n">
        <f aca="false">IF(F23&gt;0,+F23+0.06,0)</f>
        <v>3.38</v>
      </c>
      <c r="H23" s="7" t="n">
        <f aca="false">C23*G23</f>
        <v>0</v>
      </c>
      <c r="I23" s="7"/>
      <c r="J23" s="7" t="n">
        <v>0</v>
      </c>
      <c r="K23" s="7" t="n">
        <f aca="false">+K22+J23-H23</f>
        <v>72910</v>
      </c>
      <c r="M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37353</v>
      </c>
      <c r="C24" s="4" t="n">
        <v>0</v>
      </c>
      <c r="D24" s="4"/>
      <c r="E24" s="5"/>
      <c r="F24" s="6" t="n">
        <v>3.32</v>
      </c>
      <c r="G24" s="6" t="n">
        <f aca="false">IF(F24&gt;0,+F24+0.06,0)</f>
        <v>3.38</v>
      </c>
      <c r="H24" s="7" t="n">
        <f aca="false">C24*G24</f>
        <v>0</v>
      </c>
      <c r="I24" s="7"/>
      <c r="J24" s="7" t="n">
        <v>0</v>
      </c>
      <c r="K24" s="7" t="n">
        <f aca="false">+K23+J24-H24</f>
        <v>72910</v>
      </c>
      <c r="M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37354</v>
      </c>
      <c r="C25" s="4" t="n">
        <v>2000</v>
      </c>
      <c r="D25" s="4"/>
      <c r="E25" s="5" t="s">
        <v>33</v>
      </c>
      <c r="F25" s="6" t="n">
        <v>3.32</v>
      </c>
      <c r="G25" s="6" t="n">
        <f aca="false">IF(F25&gt;0,+F25+0.06,0)</f>
        <v>3.38</v>
      </c>
      <c r="H25" s="7" t="n">
        <f aca="false">C25*G25</f>
        <v>6760</v>
      </c>
      <c r="I25" s="7"/>
      <c r="J25" s="7" t="n">
        <v>0</v>
      </c>
      <c r="K25" s="7" t="n">
        <f aca="false">+K24+J25-H25</f>
        <v>66150</v>
      </c>
      <c r="M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37355</v>
      </c>
      <c r="C26" s="4" t="n">
        <v>0</v>
      </c>
      <c r="D26" s="4"/>
      <c r="E26" s="5" t="s">
        <v>33</v>
      </c>
      <c r="F26" s="6" t="n">
        <v>3.37</v>
      </c>
      <c r="G26" s="6" t="n">
        <f aca="false">IF(F26&gt;0,+F26+0.06,0)</f>
        <v>3.43</v>
      </c>
      <c r="H26" s="7" t="n">
        <f aca="false">C26*G26</f>
        <v>0</v>
      </c>
      <c r="I26" s="7"/>
      <c r="J26" s="7" t="n">
        <v>0</v>
      </c>
      <c r="K26" s="7" t="n">
        <f aca="false">+K25+J26-H26</f>
        <v>66150</v>
      </c>
      <c r="M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37356</v>
      </c>
      <c r="C27" s="4" t="n">
        <v>2000</v>
      </c>
      <c r="D27" s="4"/>
      <c r="E27" s="5" t="s">
        <v>33</v>
      </c>
      <c r="F27" s="6" t="n">
        <v>3.26</v>
      </c>
      <c r="G27" s="6" t="n">
        <f aca="false">IF(F27&gt;0,+F27+0.06,0)</f>
        <v>3.32</v>
      </c>
      <c r="H27" s="7" t="n">
        <f aca="false">C27*G27</f>
        <v>6640</v>
      </c>
      <c r="I27" s="7"/>
      <c r="J27" s="7" t="n">
        <v>0</v>
      </c>
      <c r="K27" s="7" t="n">
        <f aca="false">+K26+J27-H27</f>
        <v>59510</v>
      </c>
      <c r="M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37357</v>
      </c>
      <c r="C28" s="4" t="n">
        <v>2000</v>
      </c>
      <c r="D28" s="4"/>
      <c r="E28" s="5" t="s">
        <v>33</v>
      </c>
      <c r="F28" s="6" t="n">
        <v>3.27</v>
      </c>
      <c r="G28" s="6" t="n">
        <f aca="false">IF(F28&gt;0,+F28+0.06,0)</f>
        <v>3.33</v>
      </c>
      <c r="H28" s="7" t="n">
        <f aca="false">C28*G28</f>
        <v>6660</v>
      </c>
      <c r="I28" s="7"/>
      <c r="J28" s="7" t="n">
        <v>0</v>
      </c>
      <c r="K28" s="7" t="n">
        <f aca="false">+K27+J28-H28</f>
        <v>52850</v>
      </c>
      <c r="M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37358</v>
      </c>
      <c r="C29" s="4" t="n">
        <v>0</v>
      </c>
      <c r="D29" s="4"/>
      <c r="E29" s="5" t="s">
        <v>33</v>
      </c>
      <c r="F29" s="6" t="n">
        <v>3.17</v>
      </c>
      <c r="G29" s="6" t="n">
        <f aca="false">IF(F29&gt;0,+F29+0.06,0)</f>
        <v>3.23</v>
      </c>
      <c r="H29" s="7" t="n">
        <f aca="false">C29*G29</f>
        <v>0</v>
      </c>
      <c r="I29" s="7"/>
      <c r="J29" s="7" t="n">
        <v>22000</v>
      </c>
      <c r="K29" s="7" t="n">
        <f aca="false">+K28+J29-H29</f>
        <v>74850</v>
      </c>
      <c r="M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37359</v>
      </c>
      <c r="C30" s="4" t="n">
        <v>0</v>
      </c>
      <c r="D30" s="4"/>
      <c r="E30" s="19" t="s">
        <v>56</v>
      </c>
      <c r="F30" s="6" t="n">
        <v>3.08</v>
      </c>
      <c r="G30" s="6" t="n">
        <f aca="false">IF(F30&gt;0,+F30+0.06,0)</f>
        <v>3.14</v>
      </c>
      <c r="H30" s="7" t="n">
        <f aca="false">C30*G30</f>
        <v>0</v>
      </c>
      <c r="I30" s="7"/>
      <c r="J30" s="7" t="n">
        <v>0</v>
      </c>
      <c r="K30" s="7" t="n">
        <f aca="false">+K29+J30-H30</f>
        <v>74850</v>
      </c>
      <c r="M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37360</v>
      </c>
      <c r="C31" s="4" t="n">
        <v>0</v>
      </c>
      <c r="D31" s="4"/>
      <c r="E31" s="19" t="s">
        <v>56</v>
      </c>
      <c r="F31" s="6" t="n">
        <v>3.08</v>
      </c>
      <c r="G31" s="6" t="n">
        <f aca="false">IF(F31&gt;0,+F31+0.06,0)</f>
        <v>3.14</v>
      </c>
      <c r="H31" s="7" t="n">
        <f aca="false">C31*G31</f>
        <v>0</v>
      </c>
      <c r="I31" s="7"/>
      <c r="J31" s="7" t="n">
        <v>0</v>
      </c>
      <c r="K31" s="7" t="n">
        <f aca="false">+K30+J31-H31</f>
        <v>74850</v>
      </c>
      <c r="M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37361</v>
      </c>
      <c r="C32" s="4" t="n">
        <v>2000</v>
      </c>
      <c r="D32" s="4" t="s">
        <v>57</v>
      </c>
      <c r="E32" s="19" t="s">
        <v>56</v>
      </c>
      <c r="F32" s="6" t="n">
        <v>3.08</v>
      </c>
      <c r="G32" s="6" t="n">
        <f aca="false">IF(F32&gt;0,+F32+0.06,0)</f>
        <v>3.14</v>
      </c>
      <c r="H32" s="7" t="n">
        <f aca="false">C32*G32</f>
        <v>6280</v>
      </c>
      <c r="I32" s="7"/>
      <c r="J32" s="7" t="n">
        <v>0</v>
      </c>
      <c r="K32" s="7" t="n">
        <f aca="false">+K31+J32-H32</f>
        <v>68570</v>
      </c>
      <c r="M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37362</v>
      </c>
      <c r="C33" s="4" t="n">
        <v>2000</v>
      </c>
      <c r="D33" s="4" t="s">
        <v>58</v>
      </c>
      <c r="E33" s="5" t="s">
        <v>33</v>
      </c>
      <c r="F33" s="6" t="n">
        <v>3.305</v>
      </c>
      <c r="G33" s="6" t="n">
        <f aca="false">IF(F33&gt;0,+F33+0.06,0)</f>
        <v>3.365</v>
      </c>
      <c r="H33" s="7" t="n">
        <f aca="false">C33*G33</f>
        <v>6730</v>
      </c>
      <c r="I33" s="7"/>
      <c r="J33" s="7" t="n">
        <v>0</v>
      </c>
      <c r="K33" s="7" t="n">
        <f aca="false">+K32+J33-H33</f>
        <v>61840</v>
      </c>
      <c r="M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37363</v>
      </c>
      <c r="C34" s="4" t="n">
        <v>2000</v>
      </c>
      <c r="D34" s="4" t="s">
        <v>58</v>
      </c>
      <c r="E34" s="5" t="s">
        <v>33</v>
      </c>
      <c r="F34" s="6" t="n">
        <v>3.45</v>
      </c>
      <c r="G34" s="6" t="n">
        <f aca="false">IF(F34&gt;0,+F34+0.06,0)</f>
        <v>3.51</v>
      </c>
      <c r="H34" s="7" t="n">
        <f aca="false">C34*G34</f>
        <v>7020</v>
      </c>
      <c r="I34" s="7"/>
      <c r="J34" s="7" t="n">
        <v>0</v>
      </c>
      <c r="K34" s="7" t="n">
        <f aca="false">+K33+J34-H34</f>
        <v>54820</v>
      </c>
      <c r="M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37364</v>
      </c>
      <c r="C35" s="4" t="n">
        <v>0</v>
      </c>
      <c r="D35" s="4"/>
      <c r="E35" s="5" t="s">
        <v>33</v>
      </c>
      <c r="F35" s="6" t="n">
        <v>3.4</v>
      </c>
      <c r="G35" s="6" t="n">
        <f aca="false">IF(F35&gt;0,+F35+0.06,0)</f>
        <v>3.46</v>
      </c>
      <c r="H35" s="7" t="n">
        <f aca="false">C35*G35</f>
        <v>0</v>
      </c>
      <c r="I35" s="7"/>
      <c r="J35" s="7" t="n">
        <v>0</v>
      </c>
      <c r="K35" s="7" t="n">
        <f aca="false">+K34+J35-H35</f>
        <v>54820</v>
      </c>
      <c r="M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37365</v>
      </c>
      <c r="C36" s="4" t="n">
        <v>0</v>
      </c>
      <c r="D36" s="4"/>
      <c r="E36" s="5" t="s">
        <v>33</v>
      </c>
      <c r="F36" s="6" t="n">
        <v>3.52</v>
      </c>
      <c r="G36" s="6" t="n">
        <f aca="false">IF(F36&gt;0,+F36+0.06,0)</f>
        <v>3.58</v>
      </c>
      <c r="H36" s="7" t="n">
        <f aca="false">C36*G36</f>
        <v>0</v>
      </c>
      <c r="I36" s="7"/>
      <c r="J36" s="7" t="n">
        <v>17000</v>
      </c>
      <c r="K36" s="7" t="n">
        <f aca="false">+K35+J36-H36</f>
        <v>71820</v>
      </c>
      <c r="M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37366</v>
      </c>
      <c r="C37" s="4" t="n">
        <v>0</v>
      </c>
      <c r="D37" s="4"/>
      <c r="E37" s="5" t="s">
        <v>33</v>
      </c>
      <c r="F37" s="6" t="n">
        <v>3.4</v>
      </c>
      <c r="G37" s="6" t="n">
        <f aca="false">IF(F37&gt;0,+F37+0.06,0)</f>
        <v>3.46</v>
      </c>
      <c r="H37" s="7" t="n">
        <f aca="false">C37*G37</f>
        <v>0</v>
      </c>
      <c r="I37" s="7"/>
      <c r="J37" s="7" t="n">
        <v>0</v>
      </c>
      <c r="K37" s="7" t="n">
        <f aca="false">+K36+J37-H37</f>
        <v>71820</v>
      </c>
      <c r="M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37367</v>
      </c>
      <c r="C38" s="4" t="n">
        <v>0</v>
      </c>
      <c r="D38" s="4"/>
      <c r="E38" s="5" t="s">
        <v>33</v>
      </c>
      <c r="F38" s="6" t="n">
        <v>3.4</v>
      </c>
      <c r="G38" s="6" t="n">
        <f aca="false">IF(F38&gt;0,+F38+0.06,0)</f>
        <v>3.46</v>
      </c>
      <c r="H38" s="7" t="n">
        <f aca="false">C38*G38</f>
        <v>0</v>
      </c>
      <c r="I38" s="7"/>
      <c r="J38" s="7" t="n">
        <v>0</v>
      </c>
      <c r="K38" s="7" t="n">
        <f aca="false">+K37+J38-H38</f>
        <v>71820</v>
      </c>
      <c r="M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37368</v>
      </c>
      <c r="C39" s="4" t="n">
        <v>0</v>
      </c>
      <c r="D39" s="4"/>
      <c r="E39" s="5" t="s">
        <v>33</v>
      </c>
      <c r="F39" s="6" t="n">
        <v>3.4</v>
      </c>
      <c r="G39" s="6" t="n">
        <f aca="false">IF(F39&gt;0,+F39+0.06,0)</f>
        <v>3.46</v>
      </c>
      <c r="H39" s="7" t="n">
        <f aca="false">C39*G39</f>
        <v>0</v>
      </c>
      <c r="I39" s="7"/>
      <c r="J39" s="7" t="n">
        <v>0</v>
      </c>
      <c r="K39" s="7" t="n">
        <f aca="false">+K38+J39-H39</f>
        <v>71820</v>
      </c>
      <c r="M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37369</v>
      </c>
      <c r="C40" s="4" t="n">
        <v>2000</v>
      </c>
      <c r="D40" s="4"/>
      <c r="E40" s="5" t="s">
        <v>33</v>
      </c>
      <c r="F40" s="6" t="n">
        <v>3.6</v>
      </c>
      <c r="G40" s="6" t="n">
        <f aca="false">IF(F40&gt;0,+F40+0.06,0)</f>
        <v>3.66</v>
      </c>
      <c r="H40" s="7" t="n">
        <f aca="false">C40*G40</f>
        <v>7320</v>
      </c>
      <c r="I40" s="7"/>
      <c r="J40" s="7" t="n">
        <v>0</v>
      </c>
      <c r="K40" s="7" t="n">
        <f aca="false">+K39+J40-H40</f>
        <v>64500</v>
      </c>
      <c r="M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37370</v>
      </c>
      <c r="C41" s="4" t="n">
        <v>2000</v>
      </c>
      <c r="D41" s="4"/>
      <c r="E41" s="5" t="s">
        <v>33</v>
      </c>
      <c r="F41" s="6" t="n">
        <v>3.64</v>
      </c>
      <c r="G41" s="6" t="n">
        <f aca="false">IF(F41&gt;0,+F41+0.06,0)</f>
        <v>3.7</v>
      </c>
      <c r="H41" s="7" t="n">
        <f aca="false">C41*G41</f>
        <v>7400</v>
      </c>
      <c r="I41" s="7"/>
      <c r="J41" s="7" t="n">
        <v>0</v>
      </c>
      <c r="K41" s="7" t="n">
        <f aca="false">+K40+J41-H41</f>
        <v>57100</v>
      </c>
      <c r="M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37371</v>
      </c>
      <c r="C42" s="4" t="n">
        <v>2000</v>
      </c>
      <c r="D42" s="4"/>
      <c r="E42" s="5" t="s">
        <v>33</v>
      </c>
      <c r="F42" s="6" t="n">
        <v>3.53</v>
      </c>
      <c r="G42" s="6" t="n">
        <f aca="false">IF(F42&gt;0,+F42+0.06,0)</f>
        <v>3.59</v>
      </c>
      <c r="H42" s="7" t="n">
        <f aca="false">C42*G42</f>
        <v>7180</v>
      </c>
      <c r="I42" s="7"/>
      <c r="J42" s="7" t="n">
        <v>0</v>
      </c>
      <c r="K42" s="7" t="n">
        <f aca="false">+K41+J42-H42</f>
        <v>49920</v>
      </c>
      <c r="M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37372</v>
      </c>
      <c r="C43" s="4" t="n">
        <v>0</v>
      </c>
      <c r="D43" s="4"/>
      <c r="E43" s="5" t="s">
        <v>33</v>
      </c>
      <c r="F43" s="6" t="n">
        <v>3.48</v>
      </c>
      <c r="G43" s="6" t="n">
        <f aca="false">IF(F43&gt;0,+F43+0.06,0)</f>
        <v>3.54</v>
      </c>
      <c r="H43" s="7" t="n">
        <f aca="false">C43*G43</f>
        <v>0</v>
      </c>
      <c r="I43" s="7"/>
      <c r="J43" s="7" t="n">
        <v>0</v>
      </c>
      <c r="K43" s="7" t="n">
        <f aca="false">+K42+J43-H43</f>
        <v>49920</v>
      </c>
      <c r="M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37373</v>
      </c>
      <c r="C44" s="4" t="n">
        <v>0</v>
      </c>
      <c r="D44" s="4"/>
      <c r="E44" s="20" t="s">
        <v>44</v>
      </c>
      <c r="F44" s="6" t="n">
        <v>3.3</v>
      </c>
      <c r="G44" s="6" t="n">
        <f aca="false">IF(F44&gt;0,+F44+0.06,0)</f>
        <v>3.36</v>
      </c>
      <c r="H44" s="7" t="n">
        <f aca="false">C44*G44</f>
        <v>0</v>
      </c>
      <c r="I44" s="7"/>
      <c r="J44" s="7" t="n">
        <v>0</v>
      </c>
      <c r="K44" s="7" t="n">
        <f aca="false">+K43+J44-H44</f>
        <v>49920</v>
      </c>
      <c r="M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37374</v>
      </c>
      <c r="C45" s="4" t="n">
        <v>0</v>
      </c>
      <c r="D45" s="4"/>
      <c r="E45" s="20" t="s">
        <v>44</v>
      </c>
      <c r="F45" s="6" t="n">
        <v>3.3</v>
      </c>
      <c r="G45" s="6" t="n">
        <f aca="false">IF(F45&gt;0,+F45+0.06,0)</f>
        <v>3.36</v>
      </c>
      <c r="H45" s="7" t="n">
        <f aca="false">C45*G45</f>
        <v>0</v>
      </c>
      <c r="I45" s="7"/>
      <c r="J45" s="7" t="n">
        <v>0</v>
      </c>
      <c r="K45" s="7" t="n">
        <f aca="false">+K44+J45-H45</f>
        <v>49920</v>
      </c>
      <c r="M45" s="8"/>
    </row>
    <row r="46" customFormat="false" ht="12.75" hidden="false" customHeight="false" outlineLevel="0" collapsed="false">
      <c r="A46" s="0" t="s">
        <v>28</v>
      </c>
      <c r="B46" s="3" t="n">
        <f aca="false">+B45+1</f>
        <v>37375</v>
      </c>
      <c r="C46" s="4" t="n">
        <v>2000</v>
      </c>
      <c r="D46" s="4" t="s">
        <v>59</v>
      </c>
      <c r="E46" s="20" t="s">
        <v>44</v>
      </c>
      <c r="F46" s="6" t="n">
        <v>3.3</v>
      </c>
      <c r="G46" s="6" t="n">
        <f aca="false">IF(F46&gt;0,+F46+0.06,0)</f>
        <v>3.36</v>
      </c>
      <c r="H46" s="7" t="n">
        <f aca="false">C46*G46</f>
        <v>6720</v>
      </c>
      <c r="I46" s="7"/>
      <c r="J46" s="7" t="n">
        <v>0</v>
      </c>
      <c r="K46" s="7" t="n">
        <f aca="false">+K45+J46-H46</f>
        <v>43200</v>
      </c>
      <c r="M46" s="8"/>
    </row>
    <row r="47" customFormat="false" ht="12.75" hidden="false" customHeight="false" outlineLevel="0" collapsed="false">
      <c r="A47" s="0" t="s">
        <v>29</v>
      </c>
      <c r="B47" s="3" t="n">
        <f aca="false">+B46+1</f>
        <v>37376</v>
      </c>
      <c r="C47" s="4"/>
      <c r="D47" s="4"/>
      <c r="E47" s="20" t="s">
        <v>44</v>
      </c>
      <c r="F47" s="6"/>
      <c r="G47" s="6" t="n">
        <f aca="false">IF(F47&gt;0,+F47+0.06,0)</f>
        <v>0</v>
      </c>
      <c r="H47" s="7" t="n">
        <f aca="false">C47*G47</f>
        <v>0</v>
      </c>
      <c r="I47" s="7"/>
      <c r="J47" s="7" t="n">
        <v>0</v>
      </c>
      <c r="K47" s="7" t="n">
        <f aca="false">+K46+J47-H47</f>
        <v>43200</v>
      </c>
      <c r="M47" s="8"/>
    </row>
    <row r="48" customFormat="false" ht="12.75" hidden="false" customHeight="false" outlineLevel="0" collapsed="false">
      <c r="B48" s="3"/>
      <c r="C48" s="4"/>
      <c r="D48" s="4"/>
      <c r="E48" s="5"/>
      <c r="F48" s="6"/>
      <c r="G48" s="6" t="n">
        <f aca="false">IF(F48&gt;0,+F48+0.06,0)</f>
        <v>0</v>
      </c>
      <c r="H48" s="7" t="n">
        <f aca="false">C48*G48</f>
        <v>0</v>
      </c>
      <c r="I48" s="7"/>
      <c r="J48" s="7" t="n">
        <v>0</v>
      </c>
      <c r="K48" s="7" t="n">
        <f aca="false">+K47+J48-H48</f>
        <v>43200</v>
      </c>
      <c r="M48" s="8"/>
    </row>
    <row r="49" customFormat="false" ht="12.75" hidden="false" customHeight="false" outlineLevel="0" collapsed="false">
      <c r="C49" s="4"/>
      <c r="D49" s="4"/>
      <c r="F49" s="5"/>
      <c r="G49" s="5"/>
      <c r="H49" s="7"/>
      <c r="I49" s="7"/>
    </row>
    <row r="50" customFormat="false" ht="12.75" hidden="false" customHeight="false" outlineLevel="0" collapsed="false">
      <c r="C50" s="17" t="n">
        <f aca="false">SUM(C18:C49)</f>
        <v>30000</v>
      </c>
      <c r="D50" s="17"/>
      <c r="E50" s="0" t="s">
        <v>60</v>
      </c>
      <c r="H50" s="7" t="n">
        <f aca="false">SUM(H18:H49)</f>
        <v>104820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  <c r="G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24" activePane="bottomLeft" state="frozen"/>
      <selection pane="topLeft" activeCell="A1" activeCellId="0" sqref="A1"/>
      <selection pane="bottomLeft" activeCell="E32" activeCellId="0" sqref="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61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21" t="s">
        <v>62</v>
      </c>
    </row>
    <row r="7" customFormat="false" ht="12.75" hidden="false" customHeight="false" outlineLevel="0" collapsed="false">
      <c r="C7" s="2" t="s">
        <v>14</v>
      </c>
      <c r="D7" s="2" t="s">
        <v>63</v>
      </c>
      <c r="E7" s="22" t="s">
        <v>64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3" t="s">
        <v>65</v>
      </c>
      <c r="D13" s="24" t="n">
        <f aca="false">SUM(D8:D12)</f>
        <v>97500</v>
      </c>
      <c r="E13" s="25"/>
    </row>
    <row r="14" customFormat="false" ht="12.75" hidden="false" customHeight="false" outlineLevel="0" collapsed="false">
      <c r="C14" s="23" t="s">
        <v>66</v>
      </c>
      <c r="D14" s="24" t="n">
        <f aca="false">-'Feb 2002'!G37</f>
        <v>-62100</v>
      </c>
      <c r="E14" s="25"/>
    </row>
    <row r="15" customFormat="false" ht="13.5" hidden="false" customHeight="false" outlineLevel="0" collapsed="false">
      <c r="C15" s="23" t="s">
        <v>67</v>
      </c>
      <c r="D15" s="26" t="n">
        <f aca="false">+D13+D14</f>
        <v>35400</v>
      </c>
      <c r="E15" s="27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8" t="n">
        <v>42000</v>
      </c>
      <c r="E18" s="28"/>
    </row>
    <row r="19" customFormat="false" ht="12.75" hidden="false" customHeight="false" outlineLevel="0" collapsed="false">
      <c r="B19" s="0" t="s">
        <v>23</v>
      </c>
      <c r="C19" s="3" t="n">
        <v>37329</v>
      </c>
      <c r="D19" s="28" t="n">
        <v>25000</v>
      </c>
      <c r="E19" s="28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8" t="n">
        <v>30000</v>
      </c>
      <c r="E20" s="0" t="s">
        <v>68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8" t="n">
        <v>40000</v>
      </c>
      <c r="E21" s="28" t="s">
        <v>69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9" t="n">
        <v>701760</v>
      </c>
      <c r="E22" s="30" t="s">
        <v>70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9" t="n">
        <v>989700</v>
      </c>
      <c r="E23" s="30" t="s">
        <v>71</v>
      </c>
    </row>
    <row r="24" customFormat="false" ht="12.75" hidden="false" customHeight="false" outlineLevel="0" collapsed="false">
      <c r="C24" s="23" t="s">
        <v>72</v>
      </c>
      <c r="D24" s="24" t="n">
        <f aca="false">SUM(D17:D23)</f>
        <v>1828460</v>
      </c>
      <c r="E24" s="25"/>
    </row>
    <row r="25" customFormat="false" ht="12.75" hidden="false" customHeight="false" outlineLevel="0" collapsed="false">
      <c r="C25" s="23" t="s">
        <v>73</v>
      </c>
      <c r="D25" s="25" t="n">
        <f aca="false">-'Mar 2002'!G49</f>
        <v>-100380</v>
      </c>
      <c r="E25" s="25"/>
    </row>
    <row r="26" customFormat="false" ht="13.5" hidden="false" customHeight="false" outlineLevel="0" collapsed="false">
      <c r="C26" s="23" t="s">
        <v>74</v>
      </c>
      <c r="D26" s="26" t="n">
        <f aca="false">+D15+D24+D25</f>
        <v>1763480</v>
      </c>
      <c r="E26" s="27"/>
    </row>
    <row r="27" customFormat="false" ht="13.5" hidden="false" customHeight="false" outlineLevel="0" collapsed="false">
      <c r="C27" s="23"/>
      <c r="D27" s="25"/>
      <c r="E27" s="25"/>
    </row>
    <row r="28" customFormat="false" ht="12.75" hidden="false" customHeight="false" outlineLevel="0" collapsed="false">
      <c r="C28" s="23"/>
      <c r="D28" s="25"/>
      <c r="E28" s="25"/>
    </row>
    <row r="29" customFormat="false" ht="12.75" hidden="false" customHeight="false" outlineLevel="0" collapsed="false">
      <c r="B29" s="0" t="s">
        <v>23</v>
      </c>
      <c r="C29" s="3" t="n">
        <v>37350</v>
      </c>
      <c r="D29" s="28" t="n">
        <v>37000</v>
      </c>
      <c r="E29" s="31" t="s">
        <v>75</v>
      </c>
    </row>
    <row r="30" customFormat="false" ht="12.75" hidden="false" customHeight="false" outlineLevel="0" collapsed="false">
      <c r="B30" s="32" t="s">
        <v>25</v>
      </c>
      <c r="C30" s="3" t="n">
        <f aca="false">+C29+7+1</f>
        <v>37358</v>
      </c>
      <c r="D30" s="28" t="n">
        <v>22000</v>
      </c>
      <c r="E30" s="28" t="s">
        <v>76</v>
      </c>
    </row>
    <row r="31" customFormat="false" ht="12.75" hidden="false" customHeight="false" outlineLevel="0" collapsed="false">
      <c r="B31" s="32" t="s">
        <v>25</v>
      </c>
      <c r="C31" s="3" t="n">
        <v>37365</v>
      </c>
      <c r="D31" s="28" t="n">
        <v>17000</v>
      </c>
      <c r="E31" s="0" t="s">
        <v>77</v>
      </c>
    </row>
    <row r="32" customFormat="false" ht="12.75" hidden="false" customHeight="false" outlineLevel="0" collapsed="false">
      <c r="B32" s="0" t="s">
        <v>23</v>
      </c>
      <c r="C32" s="3" t="n">
        <f aca="false">+C31+7</f>
        <v>37372</v>
      </c>
      <c r="D32" s="28" t="n">
        <v>0</v>
      </c>
      <c r="E32" s="28"/>
    </row>
    <row r="33" customFormat="false" ht="12.75" hidden="false" customHeight="false" outlineLevel="0" collapsed="false">
      <c r="C33" s="23" t="s">
        <v>78</v>
      </c>
      <c r="D33" s="24" t="n">
        <f aca="false">SUM(D29:D32)</f>
        <v>76000</v>
      </c>
      <c r="E33" s="25"/>
    </row>
    <row r="34" customFormat="false" ht="12.75" hidden="false" customHeight="false" outlineLevel="0" collapsed="false">
      <c r="C34" s="23"/>
      <c r="D34" s="25"/>
      <c r="E34" s="25"/>
    </row>
    <row r="35" customFormat="false" ht="12.75" hidden="false" customHeight="false" outlineLevel="0" collapsed="false">
      <c r="C35" s="23" t="s">
        <v>79</v>
      </c>
      <c r="D35" s="33" t="n">
        <f aca="false">-204000*3.44</f>
        <v>-701760</v>
      </c>
      <c r="E35" s="25" t="s">
        <v>80</v>
      </c>
    </row>
    <row r="36" customFormat="false" ht="12.75" hidden="false" customHeight="false" outlineLevel="0" collapsed="false">
      <c r="C36" s="23" t="s">
        <v>81</v>
      </c>
      <c r="D36" s="33" t="n">
        <f aca="false">-(10000*3.27)-(10000*29*3.3)</f>
        <v>-989700</v>
      </c>
      <c r="E36" s="25" t="s">
        <v>82</v>
      </c>
    </row>
    <row r="37" customFormat="false" ht="12.75" hidden="false" customHeight="false" outlineLevel="0" collapsed="false">
      <c r="C37" s="23" t="s">
        <v>83</v>
      </c>
      <c r="D37" s="33" t="n">
        <f aca="false">-'Apr 2002'!H50</f>
        <v>-104820</v>
      </c>
      <c r="E37" s="33" t="s">
        <v>84</v>
      </c>
    </row>
    <row r="38" customFormat="false" ht="12.75" hidden="false" customHeight="false" outlineLevel="0" collapsed="false">
      <c r="C38" s="23" t="s">
        <v>85</v>
      </c>
      <c r="D38" s="24" t="n">
        <f aca="false">SUM(D35:D37)</f>
        <v>-1796280</v>
      </c>
    </row>
    <row r="39" customFormat="false" ht="13.5" hidden="false" customHeight="false" outlineLevel="0" collapsed="false">
      <c r="C39" s="34" t="s">
        <v>86</v>
      </c>
      <c r="D39" s="35" t="n">
        <f aca="false">+D38+D33+D26</f>
        <v>43200</v>
      </c>
    </row>
    <row r="40" customFormat="false" ht="13.5" hidden="false" customHeight="false" outlineLevel="0" collapsed="false"/>
    <row r="42" customFormat="false" ht="12.75" hidden="false" customHeight="false" outlineLevel="0" collapsed="false">
      <c r="A42" s="36" t="s">
        <v>87</v>
      </c>
      <c r="B42" s="0" t="s">
        <v>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2002-04-26T12:35:36Z</dcterms:modified>
  <cp:revision>0</cp:revision>
  <dc:subject/>
  <dc:title/>
</cp:coreProperties>
</file>