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Base" sheetId="1" state="visible" r:id="rId3"/>
    <sheet name="Sales&amp;Liq-COS" sheetId="2" state="visible" r:id="rId4"/>
    <sheet name="Transport" sheetId="3" state="visible" r:id="rId5"/>
    <sheet name="OtherRev" sheetId="4" state="visible" r:id="rId6"/>
    <sheet name="O&amp;M" sheetId="5" state="visible" r:id="rId7"/>
    <sheet name="Trackers" sheetId="6" state="visible" r:id="rId8"/>
    <sheet name="RegAmort" sheetId="7" state="visible" r:id="rId9"/>
    <sheet name="TC&amp;S" sheetId="8" state="visible" r:id="rId10"/>
    <sheet name="Fuel-Depr-OtherTax" sheetId="9" state="visible" r:id="rId11"/>
    <sheet name="OtherInc" sheetId="10" state="visible" r:id="rId12"/>
    <sheet name="IntDeduct" sheetId="11" state="visible" r:id="rId13"/>
    <sheet name="DeferredTax" sheetId="12" state="visible" r:id="rId14"/>
    <sheet name="IncomeState" sheetId="13" state="visible" r:id="rId15"/>
    <sheet name="Source" sheetId="14" state="visible" r:id="rId16"/>
    <sheet name="Mymode" sheetId="15" state="hidden" r:id="rId17"/>
    <sheet name="Module1" sheetId="16" state="hidden" r:id="rId18"/>
  </sheets>
  <definedNames>
    <definedName function="false" hidden="false" localSheetId="0" name="_xlnm.Print_Area" vbProcedure="false">DataBase!$A$4:$Y$582</definedName>
    <definedName function="false" hidden="false" localSheetId="0" name="_xlnm.Print_Titles" vbProcedure="false">DataBase!$A:$B,DataBase!$1:$3</definedName>
    <definedName function="false" hidden="false" localSheetId="11" name="_xlnm.Print_Area" vbProcedure="false">DeferredTax!$AI$1:$AW$84</definedName>
    <definedName function="false" hidden="false" localSheetId="8" name="_xlnm.Print_Area" vbProcedure="false">'Fuel-Depr-OtherTax'!$A$1:$Q$52</definedName>
    <definedName function="false" hidden="false" localSheetId="12" name="_xlnm.Print_Area" vbProcedure="false">IncomeState!$A$121:$R$180</definedName>
    <definedName function="false" hidden="false" localSheetId="10" name="_xlnm.Print_Area" vbProcedure="false">IntDeduct!$A$1:$Q$58</definedName>
    <definedName function="false" hidden="false" localSheetId="4" name="_xlnm.Print_Area" vbProcedure="false">'O&amp;M'!$A$1:$Q$54</definedName>
    <definedName function="false" hidden="false" localSheetId="9" name="_xlnm.Print_Area" vbProcedure="false">OtherInc!$A$1:$Q$52</definedName>
    <definedName function="false" hidden="false" localSheetId="3" name="_xlnm.Print_Area" vbProcedure="false">OtherRev!$A$1:$Q$29</definedName>
    <definedName function="false" hidden="false" localSheetId="6" name="_xlnm.Print_Area" vbProcedure="false">RegAmort!$A$1:$Q$60</definedName>
    <definedName function="false" hidden="false" localSheetId="1" name="_xlnm.Print_Area" vbProcedure="false">'Sales&amp;Liq-COS'!$A$1:$Q$45</definedName>
    <definedName function="false" hidden="false" localSheetId="13" name="_xlnm.Print_Area" vbProcedure="false">Source!$A$1:$R$77</definedName>
    <definedName function="false" hidden="false" localSheetId="7" name="_xlnm.Print_Area" vbProcedure="false">'TC&amp;S'!$A$1:$Q$70</definedName>
    <definedName function="false" hidden="false" localSheetId="5" name="_xlnm.Print_Area" vbProcedure="false">Trackers!$A$654:$P$680</definedName>
    <definedName function="false" hidden="false" localSheetId="2" name="_xlnm.Print_Area" vbProcedure="false">Transport!$A$1:$Q$67</definedName>
    <definedName function="false" hidden="false" name="CC" vbProcedure="false">#REF!</definedName>
    <definedName function="false" hidden="false" name="COTPL" vbProcedure="false">#REF!</definedName>
    <definedName function="false" hidden="false" name="EXP" vbProcedure="false">'TC&amp;S'!$A$1:$Q$70</definedName>
    <definedName function="false" hidden="false" name="GRIMO" vbProcedure="false">#REF!</definedName>
    <definedName function="false" hidden="false" name="INPUT_VOL" vbProcedure="false">#REF!</definedName>
    <definedName function="false" hidden="false" name="LE" vbProcedure="false">#REF!</definedName>
    <definedName function="false" hidden="false" name="LEV95PLN" vbProcedure="false">#REF!</definedName>
    <definedName function="false" hidden="false" name="LEVS94ACT" vbProcedure="false">#REF!</definedName>
    <definedName function="false" hidden="false" name="LEVSPRIOR" vbProcedure="false">#REF!</definedName>
    <definedName function="false" hidden="false" name="MARGIN" vbProcedure="false">#REF!</definedName>
    <definedName function="false" hidden="false" name="MARGINPL" vbProcedure="false">#REF!</definedName>
    <definedName function="false" hidden="false" name="marginpv" vbProcedure="false">#REF!</definedName>
    <definedName function="false" hidden="false" name="margnplpv" vbProcedure="false">#REF!</definedName>
    <definedName function="false" hidden="false" name="NORMALPL" vbProcedure="false">#REF!</definedName>
    <definedName function="false" hidden="false" name="OTHER" vbProcedure="false">#REF!</definedName>
    <definedName function="false" hidden="false" name="OTHEREG" vbProcedure="false">#REF!</definedName>
    <definedName function="false" hidden="false" name="otherpv" vbProcedure="false">#REF!</definedName>
    <definedName function="false" hidden="false" name="OTHERREV" vbProcedure="false">OtherRev!$A$1:$Q$29</definedName>
    <definedName function="false" hidden="false" name="OTHREVREGFUEL" vbProcedure="false">#REF!</definedName>
    <definedName function="false" hidden="false" name="O_M" vbProcedure="false">'O&amp;M'!$A$1:$Q$50</definedName>
    <definedName function="false" hidden="false" name="PAGE1" vbProcedure="false">Transport!$A$1:$Q$66</definedName>
    <definedName function="false" hidden="false" name="PAGE2" vbProcedure="false">#REF!</definedName>
    <definedName function="false" hidden="false" name="PAGE2_1" vbProcedure="false">DeferredTax!$M$86:$AF$173</definedName>
    <definedName function="false" hidden="false" name="PAGE3" vbProcedure="false">#REF!</definedName>
    <definedName function="false" hidden="false" name="PAGE4" vbProcedure="false">OtherRev!$A$32:$O$80</definedName>
    <definedName function="false" hidden="false" name="PRINT" vbProcedure="false">'Fuel-Depr-OtherTax'!$A$1:$Q$50</definedName>
    <definedName function="false" hidden="false" name="PRINT1" vbProcedure="false">'TC&amp;S'!$A$1:$Q$70</definedName>
    <definedName function="false" hidden="false" name="PRIORFCST" vbProcedure="false">#REF!</definedName>
    <definedName function="false" hidden="false" name="PRT_1" vbProcedure="false">'Sales&amp;Liq-COS'!$A$1:$Q$35</definedName>
    <definedName function="false" hidden="false" name="PRT_10" vbProcedure="false">Trackers!$A$625:$P$652</definedName>
    <definedName function="false" hidden="false" name="PRT_11" vbProcedure="false">Trackers!$A65528:$P18</definedName>
    <definedName function="false" hidden="false" name="PRT_2" vbProcedure="false">#REF!</definedName>
    <definedName function="false" hidden="false" name="PRT_2B" vbProcedure="false">Trackers!$A$71:$P$98</definedName>
    <definedName function="false" hidden="false" name="PRT_3" vbProcedure="false">Trackers!$A$572:$P$623</definedName>
    <definedName function="false" hidden="false" name="PRT_4" vbProcedure="false">Trackers!$A$360:$P$411</definedName>
    <definedName function="false" hidden="false" name="PRT_5" vbProcedure="false">Trackers!$A$100:$P$159</definedName>
    <definedName function="false" hidden="false" name="PRT_6" vbProcedure="false">Trackers!$A$161:$P$221</definedName>
    <definedName function="false" hidden="false" name="PRT_6B" vbProcedure="false">Trackers!$A$223:$P$296</definedName>
    <definedName function="false" hidden="false" name="PRT_7" vbProcedure="false">Trackers!$A$298:$P$358</definedName>
    <definedName function="false" hidden="false" name="PRT_8" vbProcedure="false">Trackers!$A$413:$P$464</definedName>
    <definedName function="false" hidden="false" name="PRT_9" vbProcedure="false">Trackers!$A$466:$P$517</definedName>
    <definedName function="false" hidden="false" name="PURCH_EXP" vbProcedure="false">#REF!</definedName>
    <definedName function="false" hidden="false" name="PURCH_VOL" vbProcedure="false">#REF!</definedName>
    <definedName function="false" hidden="false" name="QTRGRI" vbProcedure="false">#REF!</definedName>
    <definedName function="false" hidden="false" name="QTRMRGN" vbProcedure="false">#REF!</definedName>
    <definedName function="false" hidden="false" name="QTRMRGPL" vbProcedure="false">#REF!</definedName>
    <definedName function="false" hidden="false" name="QTROTHREGFUEL" vbProcedure="false">#REF!</definedName>
    <definedName function="false" hidden="false" name="QTRPL" vbProcedure="false">#REF!</definedName>
    <definedName function="false" hidden="false" name="QTRTCS" vbProcedure="false">#REF!</definedName>
    <definedName function="false" hidden="false" name="QTRTCS_OTHER" vbProcedure="false">#REF!</definedName>
    <definedName function="false" hidden="false" name="REPORT4" vbProcedure="false">IncomeState!$AD$182:$AQ$219</definedName>
    <definedName function="false" hidden="false" name="REPORT5" vbProcedure="false">IncomeState!$T$1:$AA$59</definedName>
    <definedName function="false" hidden="false" name="REPORT6" vbProcedure="false">IncomeState!$T$182:$AA$219</definedName>
    <definedName function="false" hidden="false" name="REPORT_1" vbProcedure="false">IncomeState!$A$1:$Q$59</definedName>
    <definedName function="false" hidden="false" name="REPORT_10" vbProcedure="false">IncomeState!$A$121:$R$180</definedName>
    <definedName function="false" hidden="false" name="REPORT_11" vbProcedure="false">IncomeState!$T$121:$AA$180</definedName>
    <definedName function="false" hidden="false" name="REPORT_12" vbProcedure="false">IncomeState!$AD$121:$AQ$180</definedName>
    <definedName function="false" hidden="false" name="REPORT_2" vbProcedure="false">IncomeState!$A$182:$Q$219</definedName>
    <definedName function="false" hidden="false" name="REPORT_3" vbProcedure="false">IncomeState!$AD$1:$AQ$59</definedName>
    <definedName function="false" hidden="false" name="REPORT_7" vbProcedure="false">IncomeState!$A$61:$Q$119</definedName>
    <definedName function="false" hidden="false" name="REPORT_8" vbProcedure="false">IncomeState!$T$61:$AA$119</definedName>
    <definedName function="false" hidden="false" name="REPORT_9" vbProcedure="false">IncomeState!$AD$61:$AQ$119</definedName>
    <definedName function="false" hidden="false" name="SUMPL" vbProcedure="false">#REF!</definedName>
    <definedName function="false" hidden="false" name="TCSOTHER" vbProcedure="false">#REF!</definedName>
    <definedName function="false" hidden="false" name="tcspv" vbProcedure="false">#REF!</definedName>
    <definedName function="false" hidden="false" name="VOL" vbProcedure="false">'TC&amp;S'!$S$1:$AI$70</definedName>
    <definedName function="false" hidden="false" name="\0" vbProcedure="false">#REF!</definedName>
    <definedName function="false" hidden="false" name="\C" vbProcedure="false">#REF!</definedName>
    <definedName function="false" hidden="false" name="\P" vbProcedure="false">#REF!</definedName>
    <definedName function="false" hidden="false" name="\Q" vbProcedure="false">#REF!</definedName>
    <definedName function="false" hidden="false" name="\W" vbProcedure="false">#REF!</definedName>
    <definedName function="false" hidden="false" name="_0" vbProcedure="false">DeferredTax!$A$147</definedName>
    <definedName function="false" hidden="false" name="_94ACTUALS" vbProcedure="false">#REF!</definedName>
    <definedName function="false" hidden="false" name="_95PLAN" vbProcedure="false">#REF!</definedName>
    <definedName function="false" hidden="false" name="_Sort" vbProcedure="false">#REF!</definedName>
    <definedName function="false" hidden="false" name="__123Graph_A" vbProcedure="false">#REF!</definedName>
    <definedName function="false" hidden="false" name="__123Graph_B" vbProcedure="false">#REF!</definedName>
    <definedName function="false" hidden="false" name="__123Graph_C" vbProcedure="false">#REF!</definedName>
    <definedName function="false" hidden="false" name="__123Graph_D" vbProcedure="false">#REF!</definedName>
    <definedName function="false" hidden="false" name="__123Graph_E" vbProcedure="false">#REF!</definedName>
    <definedName function="false" hidden="false" name="__123Graph_F" vbProcedure="false">#REF!</definedName>
    <definedName function="false" hidden="false" name="__123Graph_LBL_A" vbProcedure="false">Transport!$C$3:$C$4</definedName>
    <definedName function="false" hidden="false" name="__123Graph_X" vbProcedure="false">#REF!</definedName>
    <definedName function="false" hidden="false" localSheetId="2" name="\0" vbProcedure="false">#REF!</definedName>
    <definedName function="false" hidden="false" localSheetId="2" name="\P" vbProcedure="false">#REF!</definedName>
    <definedName function="false" hidden="false" localSheetId="2" name="__123Graph_A" vbProcedure="false">Transport!$C$7:$C$68</definedName>
    <definedName function="false" hidden="false" localSheetId="2" name="__123Graph_B" vbProcedure="false">Transport!$D$3:$D$99</definedName>
    <definedName function="false" hidden="false" localSheetId="2" name="__123Graph_E" vbProcedure="false">#REF!</definedName>
    <definedName function="false" hidden="false" localSheetId="2" name="__123Graph_F" vbProcedure="false">Transport!$G$4:$G$66</definedName>
    <definedName function="false" hidden="false" localSheetId="2" name="__123Graph_X" vbProcedure="false">Transport!$C$3:$N$3</definedName>
    <definedName function="false" hidden="false" localSheetId="3" name="PAGE1" vbProcedure="false">OtherRev!$A$1:$Q$29</definedName>
    <definedName function="false" hidden="false" localSheetId="3" name="PAGE2" vbProcedure="false">#REF!</definedName>
    <definedName function="false" hidden="false" localSheetId="3" name="PAGE3" vbProcedure="false">#REF!</definedName>
    <definedName function="false" hidden="false" localSheetId="3" name="\0" vbProcedure="false">#REF!</definedName>
    <definedName function="false" hidden="false" localSheetId="3" name="\P" vbProcedure="false">#REF!</definedName>
    <definedName function="false" hidden="false" localSheetId="3" name="__123Graph_A" vbProcedure="false">#REF!</definedName>
    <definedName function="false" hidden="false" localSheetId="3" name="__123Graph_B" vbProcedure="false">#REF!</definedName>
    <definedName function="false" hidden="false" localSheetId="3" name="__123Graph_C" vbProcedure="false">#REF!</definedName>
    <definedName function="false" hidden="false" localSheetId="3" name="__123Graph_D" vbProcedure="false">#REF!</definedName>
    <definedName function="false" hidden="false" localSheetId="3" name="__123Graph_E" vbProcedure="false">#REF!</definedName>
    <definedName function="false" hidden="false" localSheetId="3" name="__123Graph_F" vbProcedure="false">#REF!</definedName>
    <definedName function="false" hidden="false" localSheetId="4" name="\0" vbProcedure="false">#REF!</definedName>
    <definedName function="false" hidden="false" localSheetId="4" name="\P" vbProcedure="false">#REF!</definedName>
    <definedName function="false" hidden="false" localSheetId="4" name="__123Graph_A" vbProcedure="false">#REF!</definedName>
    <definedName function="false" hidden="false" localSheetId="4" name="__123Graph_B" vbProcedure="false">#REF!</definedName>
    <definedName function="false" hidden="false" localSheetId="4" name="__123Graph_C" vbProcedure="false">#REF!</definedName>
    <definedName function="false" hidden="false" localSheetId="4" name="__123Graph_D" vbProcedure="false">#REF!</definedName>
    <definedName function="false" hidden="false" localSheetId="4" name="__123Graph_E" vbProcedure="false">#REF!</definedName>
    <definedName function="false" hidden="false" localSheetId="4" name="__123Graph_F" vbProcedure="false">#REF!</definedName>
    <definedName function="false" hidden="false" localSheetId="5" name="PRT_1" vbProcedure="false">Trackers!$A$519:$P$570</definedName>
    <definedName function="false" hidden="false" localSheetId="5" name="PRT_2" vbProcedure="false">Trackers!$A$1:$P$69</definedName>
    <definedName function="false" hidden="false" localSheetId="5" name="\0" vbProcedure="false">#REF!</definedName>
    <definedName function="false" hidden="false" localSheetId="5" name="\P" vbProcedure="false">#REF!</definedName>
    <definedName function="false" hidden="false" localSheetId="5" name="__123Graph_A" vbProcedure="false">Trackers!$B$548:$B$559</definedName>
    <definedName function="false" hidden="false" localSheetId="5" name="__123Graph_B" vbProcedure="false">Trackers!$D$548:$D$559</definedName>
    <definedName function="false" hidden="false" localSheetId="5" name="__123Graph_C" vbProcedure="false">Trackers!$E$548:$E$559</definedName>
    <definedName function="false" hidden="false" localSheetId="5" name="__123Graph_D" vbProcedure="false">Trackers!$F$548:$F$559</definedName>
    <definedName function="false" hidden="false" localSheetId="5" name="__123Graph_E" vbProcedure="false">Trackers!$G$548:$G$559</definedName>
    <definedName function="false" hidden="false" localSheetId="5" name="__123Graph_F" vbProcedure="false">Trackers!$H$548:$H$559</definedName>
    <definedName function="false" hidden="false" localSheetId="6" name="PAGE1" vbProcedure="false">RegAmort!$A$1:$Q$60</definedName>
    <definedName function="false" hidden="false" localSheetId="6" name="\0" vbProcedure="false">RegAmort!$A$66</definedName>
    <definedName function="false" hidden="false" localSheetId="6" name="\P" vbProcedure="false">RegAmort!$A$63</definedName>
    <definedName function="false" hidden="false" localSheetId="6" name="_Sort" vbProcedure="false">RegAmort!$6:$4094</definedName>
    <definedName function="false" hidden="false" localSheetId="6" name="__123Graph_A" vbProcedure="false">RegAmort!$B$32:$B$58</definedName>
    <definedName function="false" hidden="false" localSheetId="6" name="__123Graph_B" vbProcedure="false">RegAmort!$C$32:$C$58</definedName>
    <definedName function="false" hidden="false" localSheetId="6" name="__123Graph_C" vbProcedure="false">RegAmort!$D$32:$D$58</definedName>
    <definedName function="false" hidden="false" localSheetId="6" name="__123Graph_D" vbProcedure="false">RegAmort!$E$32:$E$58</definedName>
    <definedName function="false" hidden="false" localSheetId="6" name="__123Graph_E" vbProcedure="false">RegAmort!$F$32:$F$58</definedName>
    <definedName function="false" hidden="false" localSheetId="6" name="__123Graph_F" vbProcedure="false">RegAmort!$G$32:$G$58</definedName>
    <definedName function="false" hidden="false" localSheetId="7" name="\0" vbProcedure="false">#REF!</definedName>
    <definedName function="false" hidden="false" localSheetId="7" name="\P" vbProcedure="false">'TC&amp;S'!$A$101</definedName>
    <definedName function="false" hidden="false" localSheetId="7" name="_Sort" vbProcedure="false">'TC&amp;S'!$1:$4081</definedName>
    <definedName function="false" hidden="false" localSheetId="7" name="__123Graph_D" vbProcedure="false">'TC&amp;S'!$C$69</definedName>
    <definedName function="false" hidden="false" localSheetId="8" name="\0" vbProcedure="false">#REF!</definedName>
    <definedName function="false" hidden="false" localSheetId="8" name="\P" vbProcedure="false">#REF!</definedName>
    <definedName function="false" hidden="false" localSheetId="8" name="_Sort" vbProcedure="false">'Fuel-Depr-OtherTax'!$1:$4113</definedName>
    <definedName function="false" hidden="false" localSheetId="9" name="PRINT" vbProcedure="false">OtherInc!$A$1:$Q$52</definedName>
    <definedName function="false" hidden="false" localSheetId="9" name="\0" vbProcedure="false">#REF!</definedName>
    <definedName function="false" hidden="false" localSheetId="9" name="\P" vbProcedure="false">#REF!</definedName>
    <definedName function="false" hidden="false" localSheetId="9" name="_Sort" vbProcedure="false">OtherInc!$1:$3899</definedName>
    <definedName function="false" hidden="false" localSheetId="10" name="PRINT" vbProcedure="false">IntDeduct!$A$1:$Q$58</definedName>
    <definedName function="false" hidden="false" localSheetId="10" name="\0" vbProcedure="false">#REF!</definedName>
    <definedName function="false" hidden="false" localSheetId="10" name="\P" vbProcedure="false">#REF!</definedName>
    <definedName function="false" hidden="false" localSheetId="10" name="_Sort" vbProcedure="false">IntDeduct!$1:$3868</definedName>
    <definedName function="false" hidden="false" localSheetId="10" name="__123Graph_A" vbProcedure="false">IntDeduct!$C$42:$C$58</definedName>
    <definedName function="false" hidden="false" localSheetId="10" name="__123Graph_B" vbProcedure="false">IntDeduct!$D$42:$D$58</definedName>
    <definedName function="false" hidden="false" localSheetId="10" name="__123Graph_C" vbProcedure="false">IntDeduct!$E$42:$E$58</definedName>
    <definedName function="false" hidden="false" localSheetId="10" name="__123Graph_D" vbProcedure="false">IntDeduct!$F$42:$F$58</definedName>
    <definedName function="false" hidden="false" localSheetId="10" name="__123Graph_E" vbProcedure="false">IntDeduct!$G$42:$G$58</definedName>
    <definedName function="false" hidden="false" localSheetId="10" name="__123Graph_F" vbProcedure="false">IntDeduct!$H$42:$H$58</definedName>
    <definedName function="false" hidden="false" localSheetId="10" name="__123Graph_X" vbProcedure="false">IntDeduct!$B$42:$B$58</definedName>
    <definedName function="false" hidden="false" localSheetId="11" name="PAGE1" vbProcedure="false">DeferredTax!$A$1:$J$84</definedName>
    <definedName function="false" hidden="false" localSheetId="11" name="PAGE2" vbProcedure="false">DeferredTax!$M$1:$AF$84</definedName>
    <definedName function="false" hidden="false" localSheetId="11" name="PAGE3" vbProcedure="false">DeferredTax!$AI$1:$AW$84</definedName>
    <definedName function="false" hidden="false" localSheetId="11" name="\0" vbProcedure="false">DeferredTax!$A$147</definedName>
    <definedName function="false" hidden="false" localSheetId="11" name="\P" vbProcedure="false">DeferredTax!$A$134:$A$138</definedName>
    <definedName function="false" hidden="false" localSheetId="11" name="__123Graph_A" vbProcedure="false">DeferredTax!$F$69:$F$85</definedName>
    <definedName function="false" hidden="false" localSheetId="11" name="__123Graph_B" vbProcedure="false">DeferredTax!$G$69:$G$85</definedName>
    <definedName function="false" hidden="false" localSheetId="11" name="__123Graph_C" vbProcedure="false">DeferredTax!$H$69:$H$85</definedName>
    <definedName function="false" hidden="false" localSheetId="11" name="__123Graph_D" vbProcedure="false">DeferredTax!$I$69:$I$85</definedName>
    <definedName function="false" hidden="false" localSheetId="11" name="__123Graph_E" vbProcedure="false">DeferredTax!$J$69:$J$85</definedName>
    <definedName function="false" hidden="false" localSheetId="12" name="\0" vbProcedure="false">#REF!</definedName>
    <definedName function="false" hidden="false" localSheetId="12" name="\C" vbProcedure="false">#REF!</definedName>
    <definedName function="false" hidden="false" localSheetId="12" name="\P" vbProcedure="false">IncomeState!$A$62:$A$63</definedName>
    <definedName function="false" hidden="false" localSheetId="12" name="_Sort" vbProcedure="false">IncomeState!$A$1:$IU$4040</definedName>
    <definedName function="false" hidden="false" localSheetId="12" name="__123Graph_A" vbProcedure="false">IncomeState!$B$55:$B$57</definedName>
    <definedName function="false" hidden="false" localSheetId="12" name="__123Graph_B" vbProcedure="false">IncomeState!$C$55:$C$57</definedName>
    <definedName function="false" hidden="false" localSheetId="12" name="__123Graph_C" vbProcedure="false">IncomeState!$D$55:$D$57</definedName>
    <definedName function="false" hidden="false" localSheetId="12" name="__123Graph_D" vbProcedure="false">IncomeState!$E$55:$E$57</definedName>
    <definedName function="false" hidden="false" localSheetId="12" name="__123Graph_E" vbProcedure="false">IncomeState!$F$55:$F$57</definedName>
    <definedName function="false" hidden="false" localSheetId="12" name="__123Graph_F" vbProcedure="false">IncomeState!$G$55:$G$57</definedName>
    <definedName function="false" hidden="false" localSheetId="13" name="PAGE1" vbProcedure="false">Source!$A$1:$R$79</definedName>
    <definedName function="false" hidden="false" localSheetId="13" name="Print_Area_MI" vbProcedure="false">Source!$A$1:$R$66</definedName>
    <definedName function="false" hidden="false" localSheetId="13" name="\0" vbProcedure="false">#REF!</definedName>
    <definedName function="false" hidden="false" localSheetId="13" name="\P" vbProcedure="false">Source!$A$81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<sst xmlns="http://schemas.openxmlformats.org/spreadsheetml/2006/main" count="2426" uniqueCount="1234">
  <si>
    <t xml:space="preserve">PRINT:</t>
  </si>
  <si>
    <t xml:space="preserve">PLAN</t>
  </si>
  <si>
    <t xml:space="preserve">TOTAL</t>
  </si>
  <si>
    <t xml:space="preserve">Income Statement</t>
  </si>
  <si>
    <t xml:space="preserve">Quarters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</si>
  <si>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</si>
  <si>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</si>
  <si>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</si>
  <si>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</si>
  <si>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</si>
  <si>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</si>
  <si>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</si>
  <si>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</si>
  <si>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</si>
  <si>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</si>
  <si>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</si>
  <si>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</si>
  <si>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2002</t>
  </si>
  <si>
    <t xml:space="preserve">Line Item Mapping</t>
  </si>
  <si>
    <t xml:space="preserve">1st</t>
  </si>
  <si>
    <t xml:space="preserve">2nd</t>
  </si>
  <si>
    <t xml:space="preserve">3rd</t>
  </si>
  <si>
    <t xml:space="preserve">4th</t>
  </si>
  <si>
    <t xml:space="preserve">Commercial</t>
  </si>
  <si>
    <t xml:space="preserve">   Margins</t>
  </si>
  <si>
    <t xml:space="preserve">      Gas / Liquids Sales  -  Item 1</t>
  </si>
  <si>
    <t xml:space="preserve">Sales</t>
  </si>
  <si>
    <t xml:space="preserve">              - Item 2</t>
  </si>
  <si>
    <t xml:space="preserve">      Cost of Sales - Purchases</t>
  </si>
  <si>
    <t xml:space="preserve">Cost of Sales</t>
  </si>
  <si>
    <t xml:space="preserve">      Transport Demand (Cash) - Existent Contracts </t>
  </si>
  <si>
    <t xml:space="preserve">Transport Rev.</t>
  </si>
  <si>
    <t xml:space="preserve">         - New Structured Products</t>
  </si>
  <si>
    <t xml:space="preserve">         - Discretionary Capital Pool</t>
  </si>
  <si>
    <t xml:space="preserve">      Transport Commodity (Cash) - Existent Contracts </t>
  </si>
  <si>
    <t xml:space="preserve">      Reserve Activity - Disputed Issues (NNG)</t>
  </si>
  <si>
    <t xml:space="preserve">         - Utilicorp (NNG)</t>
  </si>
  <si>
    <t xml:space="preserve">         - Misc. Item 1 (NNG)</t>
  </si>
  <si>
    <t xml:space="preserve">No Link</t>
  </si>
  <si>
    <t xml:space="preserve">         - Misc. Item 2 (NNG)</t>
  </si>
  <si>
    <t xml:space="preserve">         - Rate Case (Filed vs. Max. Subject to Refund) </t>
  </si>
  <si>
    <t xml:space="preserve">         - Rate Case (Misc. Item 1) </t>
  </si>
  <si>
    <t xml:space="preserve">         - Rate Case (Misc. Item 2) </t>
  </si>
  <si>
    <t xml:space="preserve">      Other (Non-Cash) - SMS</t>
  </si>
  <si>
    <t xml:space="preserve">         - Stranger's Gas</t>
  </si>
  <si>
    <t xml:space="preserve">         - PPA's / Writeoffs / Other</t>
  </si>
  <si>
    <t xml:space="preserve">         - Misc. Item 1</t>
  </si>
  <si>
    <t xml:space="preserve">         - Misc. Item 2</t>
  </si>
  <si>
    <t xml:space="preserve">      Storage (Cash) - Demand </t>
  </si>
  <si>
    <t xml:space="preserve">         - Capacity Charge</t>
  </si>
  <si>
    <t xml:space="preserve">         - FDD </t>
  </si>
  <si>
    <t xml:space="preserve">         - FDD / IDD Structured Products </t>
  </si>
  <si>
    <t xml:space="preserve">         - IDD </t>
  </si>
  <si>
    <t xml:space="preserve">      Billing Provision (Reserve) / Refund - SLA</t>
  </si>
  <si>
    <t xml:space="preserve">      Fuel / UAF - Fuel (Margin)</t>
  </si>
  <si>
    <t xml:space="preserve">Fuel</t>
  </si>
  <si>
    <t xml:space="preserve">         - Other Fuel (Margin) </t>
  </si>
  <si>
    <t xml:space="preserve">         - UAF (Margin)</t>
  </si>
  <si>
    <t xml:space="preserve">         - Other UAF (Margin)</t>
  </si>
  <si>
    <t xml:space="preserve">      Tracked SBA - Demand Revenue (Cash Input)</t>
  </si>
  <si>
    <t xml:space="preserve">         - Commodity Revenue (Cash Input)</t>
  </si>
  <si>
    <t xml:space="preserve">         - Demand / Commodity Expense (Cash Input)</t>
  </si>
  <si>
    <t xml:space="preserve">TC&amp;S</t>
  </si>
  <si>
    <t xml:space="preserve">         - Tracker Adjustment (Calculation)</t>
  </si>
  <si>
    <t xml:space="preserve">      Net Tracked SBA Impact  (Input)</t>
  </si>
  <si>
    <t xml:space="preserve">      Tracked Carlton - Demand Revenue (Cash Input)</t>
  </si>
  <si>
    <t xml:space="preserve">         - Carlton Refund Expense (Cash Input)</t>
  </si>
  <si>
    <t xml:space="preserve">Review</t>
  </si>
  <si>
    <t xml:space="preserve">      Net Tracked Carlton Impact  (Input)</t>
  </si>
  <si>
    <t xml:space="preserve">      Other Revenue (Cash) - DDVC's  </t>
  </si>
  <si>
    <t xml:space="preserve">Other Rev.</t>
  </si>
  <si>
    <t xml:space="preserve">         - Receipt Point Penalties  </t>
  </si>
  <si>
    <t xml:space="preserve">         - Helium Sales</t>
  </si>
  <si>
    <t xml:space="preserve">         - Hedge Activity (Intercompany)</t>
  </si>
  <si>
    <t xml:space="preserve">         - Hedge Activity (Third Party)</t>
  </si>
  <si>
    <t xml:space="preserve">         - Hubbard Annual Fee</t>
  </si>
  <si>
    <t xml:space="preserve">         - Tenaska Consulting Fee</t>
  </si>
  <si>
    <t xml:space="preserve">         - Miscellaneous</t>
  </si>
  <si>
    <t xml:space="preserve">         - Misc. Item 3</t>
  </si>
  <si>
    <t xml:space="preserve">      Other Revenue (Non Cash) - Unidentified Products  </t>
  </si>
  <si>
    <t xml:space="preserve">         - Non-recurring Unidentified Products</t>
  </si>
  <si>
    <t xml:space="preserve">         - Strangers Gas (Admin. Fee)</t>
  </si>
  <si>
    <t xml:space="preserve">         - Offshore Liquids Transport</t>
  </si>
  <si>
    <t xml:space="preserve">         - Reserve Activity (DDVC's)</t>
  </si>
  <si>
    <t xml:space="preserve">         - Reserve Activity (Misc. Item 1)</t>
  </si>
  <si>
    <t xml:space="preserve">   Partnership Income (Trailblazer)</t>
  </si>
  <si>
    <t xml:space="preserve">Partnership Income</t>
  </si>
  <si>
    <t xml:space="preserve">      Other Income - Speculative Income / (Loss)</t>
  </si>
  <si>
    <t xml:space="preserve">Other Income</t>
  </si>
  <si>
    <t xml:space="preserve">         - Swap 2</t>
  </si>
  <si>
    <t xml:space="preserve">         - Swap 3</t>
  </si>
  <si>
    <t xml:space="preserve">   Total Margins - NNG &amp; TBPL</t>
  </si>
  <si>
    <t xml:space="preserve">          NNG Only</t>
  </si>
  <si>
    <t xml:space="preserve">          TBPL Only</t>
  </si>
  <si>
    <t xml:space="preserve">   Expenses</t>
  </si>
  <si>
    <t xml:space="preserve">      Reg. Commission Expense</t>
  </si>
  <si>
    <t xml:space="preserve">Reg. Amort.</t>
  </si>
  <si>
    <t xml:space="preserve">      ACA Amortization</t>
  </si>
  <si>
    <t xml:space="preserve">      GRI Amortization - Commodity</t>
  </si>
  <si>
    <t xml:space="preserve">         - Demand</t>
  </si>
  <si>
    <t xml:space="preserve">      NNG Reg. Assets Amortization - FAS 106</t>
  </si>
  <si>
    <t xml:space="preserve">         - Dodge Street Buyout</t>
  </si>
  <si>
    <t xml:space="preserve">         - Severance &amp; Relocation</t>
  </si>
  <si>
    <t xml:space="preserve">         - Uncollectible Accounts</t>
  </si>
  <si>
    <t xml:space="preserve">         - Pre PRA Fuel / UAF</t>
  </si>
  <si>
    <t xml:space="preserve">         - Misc. Item 1 (SLA)</t>
  </si>
  <si>
    <t xml:space="preserve">         - Misc. NNG Reg. Assets Item 1</t>
  </si>
  <si>
    <t xml:space="preserve">         - Misc. NNG Reg. Assets Item 2</t>
  </si>
  <si>
    <t xml:space="preserve">      Reg. Affairs (Non Tracked) - Writeoffs</t>
  </si>
  <si>
    <t xml:space="preserve">      IMP Amortization (NNG)</t>
  </si>
  <si>
    <t xml:space="preserve">      South GA Credits Amortization (NNG)</t>
  </si>
  <si>
    <t xml:space="preserve">         Total Regulatory Amortization</t>
  </si>
  <si>
    <t xml:space="preserve">      TC&amp;S Base Gas SBA - Sempra (Cash) </t>
  </si>
  <si>
    <t xml:space="preserve">         - TransCanada (Cash)</t>
  </si>
  <si>
    <t xml:space="preserve">      Other TC&amp;S (Non Tracked) - Miscellaneous</t>
  </si>
  <si>
    <t xml:space="preserve">         - Misc. Item 1 (Tenaska / Reliant SBA Adjustments)</t>
  </si>
  <si>
    <t xml:space="preserve">         - Misc. Item 2 (Base Gas Int. Rate Reduction "Stretch")</t>
  </si>
  <si>
    <t xml:space="preserve">      Total Non-Tracked SBA Commodity Exp. Impact  (Input)</t>
  </si>
  <si>
    <t xml:space="preserve">      Total Non-Tracked Carlton Discount Impact  (Input)</t>
  </si>
  <si>
    <t xml:space="preserve">      O&amp;M - Direct (Gross)</t>
  </si>
  <si>
    <t xml:space="preserve">O&amp;M</t>
  </si>
  <si>
    <t xml:space="preserve">         - Capitalization</t>
  </si>
  <si>
    <t xml:space="preserve">         - Direct (Net Commercial)</t>
  </si>
  <si>
    <t xml:space="preserve">      Other O&amp;M - Revenue Management</t>
  </si>
  <si>
    <t xml:space="preserve">         - Gomez Sale in 2001</t>
  </si>
  <si>
    <t xml:space="preserve">         - ETS Support</t>
  </si>
  <si>
    <t xml:space="preserve">         - Aviation</t>
  </si>
  <si>
    <t xml:space="preserve">      Total Direct O&amp;M</t>
  </si>
  <si>
    <t xml:space="preserve">      DD&amp;A Expense - NNG Only (Capital Projects Related)</t>
  </si>
  <si>
    <t xml:space="preserve">DD&amp;A</t>
  </si>
  <si>
    <t xml:space="preserve">         - TBPL Goodwill Amort. (NNG General Acct.)</t>
  </si>
  <si>
    <t xml:space="preserve">      Fuel / UAF - Fuel (Expense)</t>
  </si>
  <si>
    <t xml:space="preserve">         - Other Fuel (Expense</t>
  </si>
  <si>
    <t xml:space="preserve">         - UAF (Expense) </t>
  </si>
  <si>
    <t xml:space="preserve">         - Other UAF (Expense)</t>
  </si>
  <si>
    <t xml:space="preserve">      Payroll Taxes</t>
  </si>
  <si>
    <t xml:space="preserve">Other Taxes</t>
  </si>
  <si>
    <t xml:space="preserve">   Total Expenses</t>
  </si>
  <si>
    <t xml:space="preserve">   Non-Recurring Elements</t>
  </si>
  <si>
    <t xml:space="preserve">      Cost of Sales - Item 1</t>
  </si>
  <si>
    <t xml:space="preserve">      Asset Sales - Mops (6/02)</t>
  </si>
  <si>
    <t xml:space="preserve">              - East Leg (12/02)</t>
  </si>
  <si>
    <t xml:space="preserve">              - Other (12/02)</t>
  </si>
  <si>
    <t xml:space="preserve">      Pipeline Capacity &amp; Annual Fee</t>
  </si>
  <si>
    <t xml:space="preserve">      Other Gains / (Losses)</t>
  </si>
  <si>
    <t xml:space="preserve">      Miscellaneous</t>
  </si>
  <si>
    <t xml:space="preserve">      Present Value Adjustment on Prior Year Base Gas Sale</t>
  </si>
  <si>
    <t xml:space="preserve">      Misc. Item 2 (Kansas Ad Valorem Refund "Stretch")</t>
  </si>
  <si>
    <t xml:space="preserve">      Misc. Item 3 (Other "Stretch")</t>
  </si>
  <si>
    <t xml:space="preserve">      Misc. Item 4</t>
  </si>
  <si>
    <t xml:space="preserve">   Trailblazer - Other Income / (Deductions)</t>
  </si>
  <si>
    <t xml:space="preserve">      Settlement Activity - Item 1</t>
  </si>
  <si>
    <t xml:space="preserve">Other Deductions</t>
  </si>
  <si>
    <t xml:space="preserve">              - Item 3</t>
  </si>
  <si>
    <t xml:space="preserve">      Other Deductions</t>
  </si>
  <si>
    <t xml:space="preserve">   Total Non Recurring</t>
  </si>
  <si>
    <t xml:space="preserve">Net Contribution Commercial - TOTAL NNG &amp; TBPL</t>
  </si>
  <si>
    <t xml:space="preserve">         - NNG Only</t>
  </si>
  <si>
    <t xml:space="preserve">         - TBPL Only</t>
  </si>
  <si>
    <t xml:space="preserve">Gas Logistics</t>
  </si>
  <si>
    <t xml:space="preserve">   Other Income</t>
  </si>
  <si>
    <t xml:space="preserve">         - Direct (Net Market Services)</t>
  </si>
  <si>
    <t xml:space="preserve">      Other O&amp;M - Omaha Rent</t>
  </si>
  <si>
    <t xml:space="preserve">         - ETS Support (Communications)</t>
  </si>
  <si>
    <t xml:space="preserve">      DD&amp;A Expense (Capital Project Related)</t>
  </si>
  <si>
    <t xml:space="preserve">Net Contribution Gas Logistics</t>
  </si>
  <si>
    <t xml:space="preserve">Operations</t>
  </si>
  <si>
    <t xml:space="preserve">   Other Income - Physical Inventory Adjustment</t>
  </si>
  <si>
    <t xml:space="preserve">      O&amp;M - Direct (Gross Incl. Gomez)</t>
  </si>
  <si>
    <t xml:space="preserve">         - Field Operations for Expansions</t>
  </si>
  <si>
    <t xml:space="preserve">         - Group Operations (ETS)</t>
  </si>
  <si>
    <t xml:space="preserve">         - Operations Support</t>
  </si>
  <si>
    <t xml:space="preserve">         - Electric Compression</t>
  </si>
  <si>
    <t xml:space="preserve">         - Insurance</t>
  </si>
  <si>
    <t xml:space="preserve">         - Allocations In from HPL</t>
  </si>
  <si>
    <t xml:space="preserve">         - Overhaul Amortizations</t>
  </si>
  <si>
    <t xml:space="preserve">         - OTS Work Order Amortization</t>
  </si>
  <si>
    <t xml:space="preserve">         - Other Expenses (Pipeline Integrity)</t>
  </si>
  <si>
    <t xml:space="preserve">      Reserve Activity - Misc. Item 1</t>
  </si>
  <si>
    <t xml:space="preserve">      DD&amp;A Expense (Capital Projects Related)</t>
  </si>
  <si>
    <t xml:space="preserve">Net Contribution Operations</t>
  </si>
  <si>
    <t xml:space="preserve">Finance, Accounting &amp; Admin.</t>
  </si>
  <si>
    <t xml:space="preserve">Partnership Inc.</t>
  </si>
  <si>
    <t xml:space="preserve">      O&amp;M Direct - Accounting (Gross)</t>
  </si>
  <si>
    <t xml:space="preserve">         - Finance</t>
  </si>
  <si>
    <t xml:space="preserve">         - Commercial Support</t>
  </si>
  <si>
    <t xml:space="preserve">         - Gas Logistics / IT Support</t>
  </si>
  <si>
    <t xml:space="preserve">         - Executive</t>
  </si>
  <si>
    <t xml:space="preserve">         - Direct Support</t>
  </si>
  <si>
    <t xml:space="preserve">         - Capitalization (ETS Support)</t>
  </si>
  <si>
    <t xml:space="preserve">         - Company Bonus</t>
  </si>
  <si>
    <t xml:space="preserve">         - Capitalization (Bonus)</t>
  </si>
  <si>
    <t xml:space="preserve">         - Other Expenses (G&amp;A, Exec.)</t>
  </si>
  <si>
    <t xml:space="preserve">         - Bonus (ETS)</t>
  </si>
  <si>
    <t xml:space="preserve">         - Corporate Overhead (ETS)</t>
  </si>
  <si>
    <t xml:space="preserve">         - Allocations out to NNG / FGT</t>
  </si>
  <si>
    <t xml:space="preserve">      O&amp;M Corporate - Allocated (MMF)</t>
  </si>
  <si>
    <t xml:space="preserve">         - Direct</t>
  </si>
  <si>
    <t xml:space="preserve">         - EP&amp;S</t>
  </si>
  <si>
    <t xml:space="preserve">      Total Corporate</t>
  </si>
  <si>
    <t xml:space="preserve">      Management Overview  (O&amp;M)</t>
  </si>
  <si>
    <t xml:space="preserve">         Total O&amp;M Expense</t>
  </si>
  <si>
    <t xml:space="preserve">      Regulatory Amortization - IMP Amortization</t>
  </si>
  <si>
    <t xml:space="preserve">         - FAS 106</t>
  </si>
  <si>
    <t xml:space="preserve">      Total Regulatory Amortization</t>
  </si>
  <si>
    <t xml:space="preserve">      DD&amp;A Exp. - Plant Depreciation (Property Acct.)</t>
  </si>
  <si>
    <t xml:space="preserve">         - Rate Case Depreciation Item </t>
  </si>
  <si>
    <t xml:space="preserve">         - Misc. Depreciation</t>
  </si>
  <si>
    <t xml:space="preserve">         - Plant Amortization (Property Acct.)</t>
  </si>
  <si>
    <t xml:space="preserve">         - IMP Issue Amort. (Property Acct.)</t>
  </si>
  <si>
    <t xml:space="preserve">         - Pipe Recoating Amort. (Property Acct.)</t>
  </si>
  <si>
    <t xml:space="preserve">         - Black Marlin Amort. (NNG General Acct.)</t>
  </si>
  <si>
    <t xml:space="preserve">         - Misc. Amortization </t>
  </si>
  <si>
    <t xml:space="preserve">      Total DD&amp;A</t>
  </si>
  <si>
    <t xml:space="preserve">         Non FA&amp;A Capital Projects DD&amp;A Offset Adjustment</t>
  </si>
  <si>
    <t xml:space="preserve">      Adjusted Total DD&amp;A</t>
  </si>
  <si>
    <t xml:space="preserve">      Other Taxes - Ad Valorem</t>
  </si>
  <si>
    <t xml:space="preserve">         - Franchise </t>
  </si>
  <si>
    <t xml:space="preserve">         - FI/CO Reconciliation of Payroll Taxes</t>
  </si>
  <si>
    <t xml:space="preserve">         - Payroll Taxes</t>
  </si>
  <si>
    <t xml:space="preserve">      Total Other Taxes</t>
  </si>
  <si>
    <t xml:space="preserve">      Interest Income - Racom </t>
  </si>
  <si>
    <t xml:space="preserve">Interest Income</t>
  </si>
  <si>
    <t xml:space="preserve">         - Carrying Charges (Misc. Item 1)</t>
  </si>
  <si>
    <t xml:space="preserve">         - Carrying Charges (Misc. Item 2)</t>
  </si>
  <si>
    <t xml:space="preserve">         - Carrying Charges (Misc. Item 3)</t>
  </si>
  <si>
    <t xml:space="preserve">         - Carrying Charges (Kansas Advalorem Issue)</t>
  </si>
  <si>
    <t xml:space="preserve">         - Other</t>
  </si>
  <si>
    <t xml:space="preserve">      Reacquired Debt  - Loss Amortization</t>
  </si>
  <si>
    <t xml:space="preserve">         - (Gain) Amortization</t>
  </si>
  <si>
    <t xml:space="preserve">      Donation</t>
  </si>
  <si>
    <t xml:space="preserve">      Reserve Activity - Cooper Issue (Parts Sale)</t>
  </si>
  <si>
    <t xml:space="preserve">      Other Deductions (Misc. Item 1)</t>
  </si>
  <si>
    <t xml:space="preserve">      Other Income - CIAC</t>
  </si>
  <si>
    <t xml:space="preserve">         - AFUDC Equity</t>
  </si>
  <si>
    <t xml:space="preserve">         - AFUDC Equity (Grossup)</t>
  </si>
  <si>
    <t xml:space="preserve">         - AFUDC Equity (Grossup Amortization)</t>
  </si>
  <si>
    <t xml:space="preserve">         - Target Adjustment (Maintain IBIT / N.I. Purposes)</t>
  </si>
  <si>
    <t xml:space="preserve">      Total Expenses</t>
  </si>
  <si>
    <t xml:space="preserve">Net Contribution FA&amp;A - TOTAL NNG &amp; TBPL</t>
  </si>
  <si>
    <t xml:space="preserve">Information Technology</t>
  </si>
  <si>
    <t xml:space="preserve">   Other Revenue - Lucent Credit (RECLASS to FA&amp;A ??)</t>
  </si>
  <si>
    <t xml:space="preserve">   DD&amp;A - Lucent  (RECLASS to FA&amp;A ??)</t>
  </si>
  <si>
    <t xml:space="preserve">         - Capitalization </t>
  </si>
  <si>
    <t xml:space="preserve">         - Field Operations Support</t>
  </si>
  <si>
    <t xml:space="preserve">         - Market Services</t>
  </si>
  <si>
    <t xml:space="preserve">         - ETS Support (Gross)</t>
  </si>
  <si>
    <t xml:space="preserve">         - Other Expenses</t>
  </si>
  <si>
    <t xml:space="preserve">         - Amortization</t>
  </si>
  <si>
    <t xml:space="preserve">         - EIS</t>
  </si>
  <si>
    <t xml:space="preserve">Net Contribution IT</t>
  </si>
  <si>
    <t xml:space="preserve">Legal</t>
  </si>
  <si>
    <t xml:space="preserve">      O&amp;M - Commercial Support (ETS)</t>
  </si>
  <si>
    <t xml:space="preserve">         - Field Operations Support (ETS)</t>
  </si>
  <si>
    <t xml:space="preserve">         - Deferred Legal Expense</t>
  </si>
  <si>
    <t xml:space="preserve">Human Resources</t>
  </si>
  <si>
    <t xml:space="preserve">      O&amp;M - ETS Support (Gross)</t>
  </si>
  <si>
    <t xml:space="preserve">         - Other Expenses (G&amp;A)</t>
  </si>
  <si>
    <t xml:space="preserve">Executive</t>
  </si>
  <si>
    <t xml:space="preserve">         - ETS Exec Support</t>
  </si>
  <si>
    <t xml:space="preserve">         - Aviation (Stan)</t>
  </si>
  <si>
    <t xml:space="preserve">         - Exec. Other (Pres.)</t>
  </si>
  <si>
    <t xml:space="preserve">         - ETS Tax Support</t>
  </si>
  <si>
    <t xml:space="preserve">         - ETS Communications / Reg. Affairs</t>
  </si>
  <si>
    <t xml:space="preserve">         - Other (Overview)</t>
  </si>
  <si>
    <t xml:space="preserve">Total Net Contribution</t>
  </si>
  <si>
    <t xml:space="preserve">   Equity Earnings</t>
  </si>
  <si>
    <t xml:space="preserve">      Northern Plains</t>
  </si>
  <si>
    <t xml:space="preserve">      Enron Citrus</t>
  </si>
  <si>
    <t xml:space="preserve">      EOTT</t>
  </si>
  <si>
    <t xml:space="preserve">      Bighorn, Fort Union, Lost Creek</t>
  </si>
  <si>
    <t xml:space="preserve">      Pathnet</t>
  </si>
  <si>
    <t xml:space="preserve">      Other ( Minority Interest Income)</t>
  </si>
  <si>
    <t xml:space="preserve">      Overview</t>
  </si>
  <si>
    <t xml:space="preserve">Income Before Interest and Taxes </t>
  </si>
  <si>
    <t xml:space="preserve">   Interest Expense - Carrying Charges (Rev. Auction 1)</t>
  </si>
  <si>
    <t xml:space="preserve">Direct Interest</t>
  </si>
  <si>
    <t xml:space="preserve">         - Carrying Charges (Rev. Auction 2)</t>
  </si>
  <si>
    <t xml:space="preserve">         - Carrying Charges (Rev. Auction 3)</t>
  </si>
  <si>
    <t xml:space="preserve">         - Carrying Charges (GSR R.A)</t>
  </si>
  <si>
    <t xml:space="preserve">         - Carrying Charges (Stranded 858)</t>
  </si>
  <si>
    <t xml:space="preserve">         - Carrying Charges (Rate Case)</t>
  </si>
  <si>
    <t xml:space="preserve">         - Carrying Charges (Carlton Tracked)</t>
  </si>
  <si>
    <t xml:space="preserve">         - Carrying Charges (Carlton Discount)</t>
  </si>
  <si>
    <t xml:space="preserve">         - AFUDC Debt</t>
  </si>
  <si>
    <t xml:space="preserve">         - Receivable Sale Fees</t>
  </si>
  <si>
    <t xml:space="preserve">      Total Direct Interest</t>
  </si>
  <si>
    <t xml:space="preserve">   ETS Intercompany Interest Expense / (Income)</t>
  </si>
  <si>
    <t xml:space="preserve">Interco. Interest</t>
  </si>
  <si>
    <t xml:space="preserve">   Long Term Debt (Pre 1/1/98) - Interest Expense</t>
  </si>
  <si>
    <t xml:space="preserve">         - Debt Discount Amortization</t>
  </si>
  <si>
    <t xml:space="preserve">   Long Term Debt (Post 1/1/98) - Interest Expense</t>
  </si>
  <si>
    <t xml:space="preserve">   AFUDC (Non IBIT)</t>
  </si>
  <si>
    <t xml:space="preserve">AFUDC</t>
  </si>
  <si>
    <t xml:space="preserve">Pretax Income</t>
  </si>
  <si>
    <t xml:space="preserve">   Payable Currently  </t>
  </si>
  <si>
    <t xml:space="preserve">Payable Currently </t>
  </si>
  <si>
    <t xml:space="preserve">   Deferred  </t>
  </si>
  <si>
    <t xml:space="preserve">Deferred  </t>
  </si>
  <si>
    <t xml:space="preserve">      Total Income Taxes  </t>
  </si>
  <si>
    <t xml:space="preserve">Income Taxes</t>
  </si>
  <si>
    <t xml:space="preserve">Net Income </t>
  </si>
  <si>
    <t xml:space="preserve">Financing   (CAN BE REMOVED)</t>
  </si>
  <si>
    <t xml:space="preserve">Financing</t>
  </si>
  <si>
    <t xml:space="preserve">Net Income After Financing (CAN BE REMOVED)</t>
  </si>
  <si>
    <t xml:space="preserve">CHECK # (BETTER BE ZERO) - IBIT</t>
  </si>
  <si>
    <t xml:space="preserve">         - Net Income</t>
  </si>
  <si>
    <t xml:space="preserve">NORTHERN NATURAL GAS COMPANY</t>
  </si>
  <si>
    <t xml:space="preserve">   Commercial</t>
  </si>
  <si>
    <t xml:space="preserve">      Sales Margin (Net)</t>
  </si>
  <si>
    <t xml:space="preserve">      Transportation &amp; Storage Revenue</t>
  </si>
  <si>
    <t xml:space="preserve">      Other Revenue</t>
  </si>
  <si>
    <t xml:space="preserve">      Operations and Maintenance Expense</t>
  </si>
  <si>
    <t xml:space="preserve">      Regulatory Amortization</t>
  </si>
  <si>
    <t xml:space="preserve">      Fuel Used in Operations</t>
  </si>
  <si>
    <t xml:space="preserve">      TC&amp;S Expense</t>
  </si>
  <si>
    <t xml:space="preserve">      DD&amp;A Expense</t>
  </si>
  <si>
    <t xml:space="preserve">      Taxes Other Than Income (Payroll Taxes)</t>
  </si>
  <si>
    <t xml:space="preserve">      Partnership Income</t>
  </si>
  <si>
    <t xml:space="preserve">      Other Income / (Deductions) - Asset Sales</t>
  </si>
  <si>
    <t xml:space="preserve">         - Speculative Income</t>
  </si>
  <si>
    <t xml:space="preserve">         Net Commercial Contribution</t>
  </si>
  <si>
    <t xml:space="preserve">   Gas Logistics</t>
  </si>
  <si>
    <t xml:space="preserve">      Other Income / (Deductions) </t>
  </si>
  <si>
    <t xml:space="preserve">         Net Gas Logistics Contribution</t>
  </si>
  <si>
    <t xml:space="preserve">   Operations</t>
  </si>
  <si>
    <t xml:space="preserve">      Other Income / (Deductions) - Physical Inventory Adj.</t>
  </si>
  <si>
    <t xml:space="preserve">         Net Operations Contribution</t>
  </si>
  <si>
    <t xml:space="preserve">   Finance, Accounting &amp; Administration</t>
  </si>
  <si>
    <t xml:space="preserve">      Taxes Other Than Income - Ad Valorem</t>
  </si>
  <si>
    <t xml:space="preserve">         - Franchise / Other Misc.</t>
  </si>
  <si>
    <t xml:space="preserve">         Net FA&amp;A Contribution</t>
  </si>
  <si>
    <t xml:space="preserve">   Information Technology</t>
  </si>
  <si>
    <t xml:space="preserve">         Net IT Contribution</t>
  </si>
  <si>
    <t xml:space="preserve">   Legal</t>
  </si>
  <si>
    <t xml:space="preserve">         Net Legal Contribution</t>
  </si>
  <si>
    <t xml:space="preserve">   Human Resources</t>
  </si>
  <si>
    <t xml:space="preserve">         Net HR Contribution</t>
  </si>
  <si>
    <t xml:space="preserve">   Executive</t>
  </si>
  <si>
    <t xml:space="preserve">         Net Executive Contribution</t>
  </si>
  <si>
    <t xml:space="preserve">            Total NNG IBIT</t>
  </si>
  <si>
    <t xml:space="preserve">TRAILBLAZER PIPELINE COMPANY</t>
  </si>
  <si>
    <t xml:space="preserve">      DD&amp;A Expense (Fair Value Adjustment)</t>
  </si>
  <si>
    <t xml:space="preserve">            Total Trailblazer IBIT</t>
  </si>
  <si>
    <t xml:space="preserve">                  Total NNG &amp; Trailblazer IBIT</t>
  </si>
  <si>
    <t xml:space="preserve">   * Note *  Total O&amp;M Expense (NNG Only)</t>
  </si>
  <si>
    <t xml:space="preserve">                Total DD&amp;A Expense (NNG &amp; TBPL)</t>
  </si>
  <si>
    <t xml:space="preserve">IBIT Check # (BETTER BE ZERO)</t>
  </si>
  <si>
    <t xml:space="preserve">Other Non Earnings / Cash Flow Items</t>
  </si>
  <si>
    <t xml:space="preserve">      Cash Receipts</t>
  </si>
  <si>
    <t xml:space="preserve">         Storage / Linepack / Condensate Sales</t>
  </si>
  <si>
    <t xml:space="preserve">         Imbalance / OBA Activity</t>
  </si>
  <si>
    <t xml:space="preserve">         Asset Sales Gross Proceeds - Other</t>
  </si>
  <si>
    <t xml:space="preserve">            - MOPS (6/02)</t>
  </si>
  <si>
    <t xml:space="preserve">            - East Leg 12/02)</t>
  </si>
  <si>
    <t xml:space="preserve">         Other</t>
  </si>
  <si>
    <t xml:space="preserve">         Capex Reimbursements</t>
  </si>
  <si>
    <t xml:space="preserve">         Misc. </t>
  </si>
  <si>
    <t xml:space="preserve">      Total Cash Receipts</t>
  </si>
  <si>
    <t xml:space="preserve">      Cash Disbursements</t>
  </si>
  <si>
    <t xml:space="preserve">         Storage / Linepack Purchases</t>
  </si>
  <si>
    <t xml:space="preserve">         Base Gas Buy Back - 1999 Sale (5/02 - 15.0 Bcf)</t>
  </si>
  <si>
    <t xml:space="preserve">            - 2000 Sale (5/03 - 12.2 Bcf)</t>
  </si>
  <si>
    <t xml:space="preserve">         FERC Annual Cost Adjustment (ACA)</t>
  </si>
  <si>
    <t xml:space="preserve">         Carlton Refund (Net Against Demand Invoices)</t>
  </si>
  <si>
    <t xml:space="preserve">         Reverse Auction 2 Payments</t>
  </si>
  <si>
    <t xml:space="preserve">         Deferred Regulatory Costs</t>
  </si>
  <si>
    <t xml:space="preserve">         Capital Expenditures</t>
  </si>
  <si>
    <t xml:space="preserve">         Miscellaneous</t>
  </si>
  <si>
    <t xml:space="preserve">      Total Cash Disbursements</t>
  </si>
  <si>
    <t xml:space="preserve">         Net Commercial Increase / (Decrease)</t>
  </si>
  <si>
    <t xml:space="preserve">      Cash Disbursements - Capital Expenditures</t>
  </si>
  <si>
    <t xml:space="preserve">         Net Gas Logistics Increase / (Decrease)</t>
  </si>
  <si>
    <t xml:space="preserve">      Cash Receipts - Capex Reimbursements</t>
  </si>
  <si>
    <t xml:space="preserve">         Net Operations Increase / (Decrease)</t>
  </si>
  <si>
    <t xml:space="preserve">         Ad Valorem / Franchise Tax Payments</t>
  </si>
  <si>
    <t xml:space="preserve">         Net FA&amp;A Increase / (Decrease)</t>
  </si>
  <si>
    <t xml:space="preserve">         Net IT Increase / (Decrease)</t>
  </si>
  <si>
    <t xml:space="preserve">   Legal, Human Resources and Executive</t>
  </si>
  <si>
    <t xml:space="preserve">         Net Legal, HR and Executive Increase / (Decrease)</t>
  </si>
  <si>
    <t xml:space="preserve">   * Note *  Total Capital Expenditures</t>
  </si>
  <si>
    <t xml:space="preserve">      Cash Receipts - Distributions</t>
  </si>
  <si>
    <t xml:space="preserve">      Cash Disbursements - Other</t>
  </si>
  <si>
    <t xml:space="preserve">         Net Trailblazer Increase / (Decrease)</t>
  </si>
  <si>
    <t xml:space="preserve">PRINT: PRT.1</t>
  </si>
  <si>
    <t xml:space="preserve">Merchant Service ($000's)</t>
  </si>
  <si>
    <t xml:space="preserve">   Gas Sales - Miscellaneous</t>
  </si>
  <si>
    <t xml:space="preserve">      - Item 2</t>
  </si>
  <si>
    <t xml:space="preserve">      - Other </t>
  </si>
  <si>
    <r>
      <rPr>
        <sz val="10"/>
        <color rgb="FF0000FF"/>
        <rFont val="Arial"/>
        <family val="0"/>
      </rPr>
      <t xml:space="preserve">      - Base Gas </t>
    </r>
    <r>
      <rPr>
        <b val="true"/>
        <sz val="10"/>
        <color rgb="FF0000FF"/>
        <rFont val="Arial"/>
        <family val="2"/>
      </rPr>
      <t xml:space="preserve">Sale</t>
    </r>
    <r>
      <rPr>
        <sz val="10"/>
        <color rgb="FF0000FF"/>
        <rFont val="Arial"/>
        <family val="0"/>
      </rPr>
      <t xml:space="preserve"> ??? / Monetization ??? </t>
    </r>
  </si>
  <si>
    <t xml:space="preserve">   Hyperion Entry / Reversal</t>
  </si>
  <si>
    <t xml:space="preserve">      Total Merchant Service Revenue</t>
  </si>
  <si>
    <t xml:space="preserve">Liquids Revenue ($000's)</t>
  </si>
  <si>
    <t xml:space="preserve">   Condensate</t>
  </si>
  <si>
    <t xml:space="preserve">   Other   </t>
  </si>
  <si>
    <t xml:space="preserve">      Total Liquids Revenue</t>
  </si>
  <si>
    <r>
      <rPr>
        <b val="true"/>
        <sz val="10"/>
        <color rgb="FF0000FF"/>
        <rFont val="Arial"/>
        <family val="2"/>
      </rPr>
      <t xml:space="preserve">Sales &amp; Liquids Rev. Adjust.   </t>
    </r>
    <r>
      <rPr>
        <b val="true"/>
        <sz val="10"/>
        <color rgb="FFFF0000"/>
        <rFont val="Arial"/>
        <family val="2"/>
      </rPr>
      <t xml:space="preserve">(NON-CASH ITEMS ONLY)</t>
    </r>
  </si>
  <si>
    <t xml:space="preserve">   Suspense Gas Adjustment</t>
  </si>
  <si>
    <t xml:space="preserve">   Penalty - Misc.</t>
  </si>
  <si>
    <t xml:space="preserve">      Total Sales &amp; Liquids Revenue Adjustments</t>
  </si>
  <si>
    <t xml:space="preserve">   TOTAL GAS &amp; LIQUID SALES REVENUE</t>
  </si>
  <si>
    <t xml:space="preserve">COST OF SALES ($000's)</t>
  </si>
  <si>
    <t xml:space="preserve">   Gas Purchases (Item 1)</t>
  </si>
  <si>
    <t xml:space="preserve">   Item 2</t>
  </si>
  <si>
    <t xml:space="preserve">   Other</t>
  </si>
  <si>
    <t xml:space="preserve">      TOTAL COST OF SALES</t>
  </si>
  <si>
    <t xml:space="preserve">PRINT: PAGE1 </t>
  </si>
  <si>
    <t xml:space="preserve">Reservation</t>
  </si>
  <si>
    <t xml:space="preserve">   Margin (Incl. GRI / ACA) - Existent Contracts </t>
  </si>
  <si>
    <t xml:space="preserve">      - New Structured Products</t>
  </si>
  <si>
    <t xml:space="preserve">      - Discretionary Capital Pool</t>
  </si>
  <si>
    <t xml:space="preserve">   Tracked Reservation Revenues</t>
  </si>
  <si>
    <t xml:space="preserve">      - GSR (Surcharge)</t>
  </si>
  <si>
    <t xml:space="preserve">      - GSR R.A. (Surcharge)</t>
  </si>
  <si>
    <t xml:space="preserve">      - 858 (Surcharge)</t>
  </si>
  <si>
    <t xml:space="preserve">      - 858 R.A. (Surcharge)</t>
  </si>
  <si>
    <t xml:space="preserve">      - Reverse Auction 1 (Direct Bill)</t>
  </si>
  <si>
    <t xml:space="preserve">      - Reverse Auction 2 (Direct Bill)</t>
  </si>
  <si>
    <t xml:space="preserve">      - Reverse Auction 3 (Direct Bill)</t>
  </si>
  <si>
    <t xml:space="preserve">      - Order 528 (Surcharge / Direct Bill) </t>
  </si>
  <si>
    <t xml:space="preserve">      - SBA (Surcharge) </t>
  </si>
  <si>
    <t xml:space="preserve">      - Carlton Resolution (Surcharge)</t>
  </si>
  <si>
    <t xml:space="preserve">      Total Reservation Revenue</t>
  </si>
  <si>
    <t xml:space="preserve">Commodity</t>
  </si>
  <si>
    <t xml:space="preserve">   Tracked Commodity Revenues</t>
  </si>
  <si>
    <t xml:space="preserve">      - GSR 10% TI (Surcharge)</t>
  </si>
  <si>
    <t xml:space="preserve">      - GSR R.A. 10% TI (Surcharge)</t>
  </si>
  <si>
    <t xml:space="preserve">      Total Commodity Revenue</t>
  </si>
  <si>
    <t xml:space="preserve">Storage</t>
  </si>
  <si>
    <t xml:space="preserve">   FDD Demand - Reservation</t>
  </si>
  <si>
    <t xml:space="preserve">               - Capacity Charges</t>
  </si>
  <si>
    <t xml:space="preserve">   FDD Commodity</t>
  </si>
  <si>
    <t xml:space="preserve">   FDD / IDD Structured Products</t>
  </si>
  <si>
    <t xml:space="preserve">   IDD Commodity</t>
  </si>
  <si>
    <t xml:space="preserve">      Total Storage Revenue</t>
  </si>
  <si>
    <t xml:space="preserve">   Rate Case Reserve Data (Filed vs. Max. Subject to Refund)</t>
  </si>
  <si>
    <t xml:space="preserve">   Rate Case Reserve Data (Other)</t>
  </si>
  <si>
    <t xml:space="preserve">   Rate Case Reserve Data (Earnings to Keep / "Stretch")</t>
  </si>
  <si>
    <r>
      <rPr>
        <b val="true"/>
        <sz val="10"/>
        <color rgb="FF0000FF"/>
        <rFont val="Arial"/>
        <family val="2"/>
      </rPr>
      <t xml:space="preserve">      Total Transport Revenue     </t>
    </r>
    <r>
      <rPr>
        <b val="true"/>
        <sz val="10"/>
        <color rgb="FFFF0000"/>
        <rFont val="Arial"/>
        <family val="2"/>
      </rPr>
      <t xml:space="preserve">(Linked Cash Flow) </t>
    </r>
  </si>
  <si>
    <r>
      <rPr>
        <b val="true"/>
        <sz val="10"/>
        <color rgb="FF0000FF"/>
        <rFont val="Arial"/>
        <family val="2"/>
      </rPr>
      <t xml:space="preserve">Transport Revenue Adjust.   </t>
    </r>
    <r>
      <rPr>
        <b val="true"/>
        <sz val="10"/>
        <color rgb="FFFF0000"/>
        <rFont val="Arial"/>
        <family val="2"/>
      </rPr>
      <t xml:space="preserve">(NON CASH ITEMS ONLY)</t>
    </r>
  </si>
  <si>
    <t xml:space="preserve">   Stranger's Gas</t>
  </si>
  <si>
    <t xml:space="preserve">   Misc. Reserve Issues - (Potential Dispute Issues)</t>
  </si>
  <si>
    <t xml:space="preserve">Link D.T.</t>
  </si>
  <si>
    <t xml:space="preserve">               - Utilicorp</t>
  </si>
  <si>
    <t xml:space="preserve">               - SLA</t>
  </si>
  <si>
    <t xml:space="preserve">   SMS Commodity</t>
  </si>
  <si>
    <t xml:space="preserve">   PPA's (Feb-Panda) / Writeoffs / Deferral / Other</t>
  </si>
  <si>
    <t xml:space="preserve">   Misc. Item 1</t>
  </si>
  <si>
    <t xml:space="preserve">   Misc. Item 2</t>
  </si>
  <si>
    <t xml:space="preserve">      Total Transport Revenue Adjustments</t>
  </si>
  <si>
    <t xml:space="preserve">   TOTAL TRANSPORT &amp; STORAGE REVENUE</t>
  </si>
  <si>
    <t xml:space="preserve">      Total Transport &amp; Storage MARGIN Only</t>
  </si>
  <si>
    <t xml:space="preserve">      Total Transport &amp; Storage TRACKED REVENUE Only</t>
  </si>
  <si>
    <t xml:space="preserve">PRINT: PAGE1</t>
  </si>
  <si>
    <t xml:space="preserve">OTHER REVENUE ($000's)</t>
  </si>
  <si>
    <t xml:space="preserve">   DDVC's </t>
  </si>
  <si>
    <t xml:space="preserve">CF Link</t>
  </si>
  <si>
    <t xml:space="preserve">   Receipt Point Penalty </t>
  </si>
  <si>
    <t xml:space="preserve">   KN Helium Sale</t>
  </si>
  <si>
    <t xml:space="preserve">   Hedge Activity - Intercompany</t>
  </si>
  <si>
    <t xml:space="preserve">              - Third Party</t>
  </si>
  <si>
    <t xml:space="preserve">   Hubbard Annual Fee</t>
  </si>
  <si>
    <t xml:space="preserve">   Tenaska Consulting Fees   "Commercial Function"</t>
  </si>
  <si>
    <t xml:space="preserve">   Miscellaneous</t>
  </si>
  <si>
    <t xml:space="preserve">   Misc. Item 3</t>
  </si>
  <si>
    <t xml:space="preserve">   New Structured Products (Unidentified Stretch)</t>
  </si>
  <si>
    <t xml:space="preserve">NonCash</t>
  </si>
  <si>
    <t xml:space="preserve">   New Non-recurring Structured Products (Unidentified)</t>
  </si>
  <si>
    <t xml:space="preserve">   Strangers Gas (Administrative fee)</t>
  </si>
  <si>
    <t xml:space="preserve">   Offshore Liquids Transport</t>
  </si>
  <si>
    <t xml:space="preserve">   Lucent Reimbursement (1/99-12/03) </t>
  </si>
  <si>
    <t xml:space="preserve">   Other (Mics. Item 1)</t>
  </si>
  <si>
    <t xml:space="preserve">   Reserve Issues - (DDVC)</t>
  </si>
  <si>
    <t xml:space="preserve">              - Misc. Item 1</t>
  </si>
  <si>
    <t xml:space="preserve">         TOTAL OTHER REVENUE (NET)</t>
  </si>
  <si>
    <t xml:space="preserve">PRINT: PAGE4</t>
  </si>
  <si>
    <t xml:space="preserve">SBA DEMAND</t>
  </si>
  <si>
    <t xml:space="preserve">   TF Transport - North (Peak Day Units)</t>
  </si>
  <si>
    <t xml:space="preserve">                   - Central (Peak Day Units)</t>
  </si>
  <si>
    <t xml:space="preserve">                   - South (Peak Day Units)</t>
  </si>
  <si>
    <t xml:space="preserve">   Total TF Demand Volume</t>
  </si>
  <si>
    <t xml:space="preserve">      Avg. Revenue Rate (Calc.)</t>
  </si>
  <si>
    <t xml:space="preserve">Total SBA Demand &amp; Commodity Revenue </t>
  </si>
  <si>
    <t xml:space="preserve">Link Trans</t>
  </si>
  <si>
    <t xml:space="preserve">Total SBA Demand &amp; Commodity Expense </t>
  </si>
  <si>
    <t xml:space="preserve">Linked</t>
  </si>
  <si>
    <t xml:space="preserve">   Over / (Under) Recovery- Demand</t>
  </si>
  <si>
    <t xml:space="preserve">   Over / (Under) Recovery- Commodity</t>
  </si>
  <si>
    <t xml:space="preserve">   Actual / Estimate Adjustments (Input)</t>
  </si>
  <si>
    <t xml:space="preserve">      TOTAL OVER / (UNDER) RECOVERY</t>
  </si>
  <si>
    <t xml:space="preserve">      SBA   ADJUSTMENT</t>
  </si>
  <si>
    <t xml:space="preserve">SBA - BALANCE SHEET </t>
  </si>
  <si>
    <t xml:space="preserve">12/31/00</t>
  </si>
  <si>
    <t xml:space="preserve">   Beginning Balance - (Over) / Under Recovery</t>
  </si>
  <si>
    <t xml:space="preserve">      Other Revenue / Expense Items (INPUT)</t>
  </si>
  <si>
    <t xml:space="preserve">      Current Month-Tracker </t>
  </si>
  <si>
    <t xml:space="preserve">      Other Adjustments (INPUT)</t>
  </si>
  <si>
    <t xml:space="preserve">      Prior Month Carrying Charges</t>
  </si>
  <si>
    <t xml:space="preserve">   Ending Balance - (Over) / Under Recovery</t>
  </si>
  <si>
    <t xml:space="preserve">   Interest Rate</t>
  </si>
  <si>
    <t xml:space="preserve">      Monthly</t>
  </si>
  <si>
    <t xml:space="preserve">   Current Month Carrying Charges</t>
  </si>
  <si>
    <t xml:space="preserve">      Cumulative Carrying Charges</t>
  </si>
  <si>
    <t xml:space="preserve"> </t>
  </si>
  <si>
    <t xml:space="preserve">PRINT: O&amp;M</t>
  </si>
  <si>
    <t xml:space="preserve">Quarter</t>
  </si>
  <si>
    <t xml:space="preserve">Total</t>
  </si>
  <si>
    <t xml:space="preserve">Direct Costs</t>
  </si>
  <si>
    <t xml:space="preserve">   Commercial (Formerly Mrkting, Bus.Srv., Reg.Affairs &amp; Admin.)</t>
  </si>
  <si>
    <t xml:space="preserve">      Other</t>
  </si>
  <si>
    <t xml:space="preserve">   Finance &amp; Accounting</t>
  </si>
  <si>
    <t xml:space="preserve">      Variable Pay, Annual Incentive and PBA            </t>
  </si>
  <si>
    <t xml:space="preserve">      Functional vs. Entity Actual Variance</t>
  </si>
  <si>
    <t xml:space="preserve">   Management Overview ("Stretch" Adjustment)</t>
  </si>
  <si>
    <t xml:space="preserve">   Information Technology (Formerly Systems)</t>
  </si>
  <si>
    <t xml:space="preserve">   Miscellaneous General &amp; Administrative</t>
  </si>
  <si>
    <t xml:space="preserve">      Item 1</t>
  </si>
  <si>
    <t xml:space="preserve">      Item 2</t>
  </si>
  <si>
    <t xml:space="preserve">   Reorg. Incremental Factor (Restated vs. Approved Plan)</t>
  </si>
  <si>
    <t xml:space="preserve">         Total Direct Costs       </t>
  </si>
  <si>
    <t xml:space="preserve">ETS Allocations                  </t>
  </si>
  <si>
    <t xml:space="preserve">   Executive &amp; Other</t>
  </si>
  <si>
    <t xml:space="preserve">   Hyperion Timing Entry / Reversal</t>
  </si>
  <si>
    <t xml:space="preserve">   Total ETS Allocations</t>
  </si>
  <si>
    <t xml:space="preserve">Corporate Direct &amp; Allocated      </t>
  </si>
  <si>
    <t xml:space="preserve">   Corporate Direct and Allocated</t>
  </si>
  <si>
    <t xml:space="preserve">   Hyperion Timing / Reversal</t>
  </si>
  <si>
    <t xml:space="preserve">   Total Corporate Direct &amp; Allocated</t>
  </si>
  <si>
    <t xml:space="preserve">         Total GPG / Corporate Allocation</t>
  </si>
  <si>
    <t xml:space="preserve">      TOTAL O&amp;M EXPENSE</t>
  </si>
  <si>
    <t xml:space="preserve">      TOTAL RESTATED PLAN O&amp;M EXPENSE</t>
  </si>
  <si>
    <t xml:space="preserve">         CURRENT vs. RESTATED PLAN O&amp;M VARIANCE</t>
  </si>
  <si>
    <t xml:space="preserve">PRINT: PRT.2</t>
  </si>
  <si>
    <t xml:space="preserve">STRANDED 858 TRACKER ($000's)</t>
  </si>
  <si>
    <t xml:space="preserve">BALANCE</t>
  </si>
  <si>
    <t xml:space="preserve">STRANDED 858 DEMAND</t>
  </si>
  <si>
    <t xml:space="preserve">                      - Central (Peak Day Units)</t>
  </si>
  <si>
    <t xml:space="preserve">                      - South (Peak Day Units)</t>
  </si>
  <si>
    <t xml:space="preserve">      Avg. Stranded 858 Rate (CALC.)</t>
  </si>
  <si>
    <t xml:space="preserve">   Total Stranded 858 TF Demand Revenue   (Linked)</t>
  </si>
  <si>
    <t xml:space="preserve">      NSP Discount Issue</t>
  </si>
  <si>
    <t xml:space="preserve">Total Assumed Stranded 858 Demand Collections</t>
  </si>
  <si>
    <t xml:space="preserve">Stranded 858 Transport (Tracked) Expenses      (INPUT)</t>
  </si>
  <si>
    <t xml:space="preserve">      Many Islands (Canadian) FULLY ASSIGNED</t>
  </si>
  <si>
    <t xml:space="preserve">      Great Lakes FULLY ASSIGNED</t>
  </si>
  <si>
    <t xml:space="preserve">      Trailblazer System (Including WIC)</t>
  </si>
  <si>
    <t xml:space="preserve">      Settlement Credit</t>
  </si>
  <si>
    <t xml:space="preserve">      Rocky Mountain (Questar)</t>
  </si>
  <si>
    <t xml:space="preserve">      Gulf Coast / Dakota Gas (Columbia Gulf / HPL)</t>
  </si>
  <si>
    <t xml:space="preserve">Total Stranded 858 (Tracked) Expense </t>
  </si>
  <si>
    <t xml:space="preserve">   Over / (Under) Recovery</t>
  </si>
  <si>
    <t xml:space="preserve">   TFF Turnback Credit</t>
  </si>
  <si>
    <t xml:space="preserve">   Actual / Estimate Adjustments </t>
  </si>
  <si>
    <t xml:space="preserve">      STRANDED 858 (TC&amp;S EXPENSE) ADJUSTMENT</t>
  </si>
  <si>
    <t xml:space="preserve">         TOTAL 858 (ANR BUYOUT) TC&amp;S ADJ. (INPUT)</t>
  </si>
  <si>
    <t xml:space="preserve">         TOTAL 858 (OTHER) TC&amp;S EXPENSE ADJUSTMENT</t>
  </si>
  <si>
    <t xml:space="preserve">STRANDED 858 (W/O ANR BUYOUT) - BALANCE SHEET</t>
  </si>
  <si>
    <t xml:space="preserve">DEC.,2001</t>
  </si>
  <si>
    <t xml:space="preserve">      Other Adjustments (Input)</t>
  </si>
  <si>
    <t xml:space="preserve">      Current Month - Tracker</t>
  </si>
  <si>
    <t xml:space="preserve">      Current Month - Other</t>
  </si>
  <si>
    <t xml:space="preserve">      Current Month Carrying Charges</t>
  </si>
  <si>
    <t xml:space="preserve">   Interest Rate </t>
  </si>
  <si>
    <t xml:space="preserve">      Total Current Month Carrying Charges</t>
  </si>
  <si>
    <t xml:space="preserve">PRINT: PRT.2B</t>
  </si>
  <si>
    <t xml:space="preserve">ANR BUYOUT SETTLEMENT ($000's)</t>
  </si>
  <si>
    <t xml:space="preserve">ANR BUYOUT SETTLEMENT</t>
  </si>
  <si>
    <t xml:space="preserve">      Current Month - ANR Portion</t>
  </si>
  <si>
    <t xml:space="preserve">      Other </t>
  </si>
  <si>
    <t xml:space="preserve">   Current Month Carrying Charges (Not linked)</t>
  </si>
  <si>
    <t xml:space="preserve">PRINT: PRT.5</t>
  </si>
  <si>
    <t xml:space="preserve">STRANDED 858 R.A. TRACKER ($000's)</t>
  </si>
  <si>
    <t xml:space="preserve">858 R.A. DEMAND</t>
  </si>
  <si>
    <t xml:space="preserve">   Total Stranded 858 R.A. TF Demand Revenue  (LINKED)</t>
  </si>
  <si>
    <t xml:space="preserve">Total Assumed Stranded 858 R.A. Demand Collections</t>
  </si>
  <si>
    <t xml:space="preserve">Total Stranded 858 R.A. (Tracked) Expense  (INPUT)</t>
  </si>
  <si>
    <t xml:space="preserve">      ANR (4.2) Storage</t>
  </si>
  <si>
    <t xml:space="preserve">Total Stranded 858 R.A. (Tracked) Expense </t>
  </si>
  <si>
    <t xml:space="preserve">   Carlton TFF Issue - Ended 10/31/95 (acct. 4073 debit)</t>
  </si>
  <si>
    <t xml:space="preserve">      STRANDED 858 R.A. (TC&amp;S EXPENSE) ADJUSTMENT</t>
  </si>
  <si>
    <t xml:space="preserve">STRANDED 858 R.A. - BALANCE SHEET </t>
  </si>
  <si>
    <t xml:space="preserve">      Current Month - Tracker </t>
  </si>
  <si>
    <t xml:space="preserve">      Current Month - Other (Input)</t>
  </si>
  <si>
    <t xml:space="preserve">   Current Month Carrying Charges </t>
  </si>
  <si>
    <t xml:space="preserve">PRINT: PRT.6</t>
  </si>
  <si>
    <t xml:space="preserve">GAS SUPPLY REALIGNMENT TRACKER ($000's)</t>
  </si>
  <si>
    <t xml:space="preserve">GSR DEMAND &amp; COMMODITY</t>
  </si>
  <si>
    <t xml:space="preserve">      Avg. GSR Rate (CALC.)</t>
  </si>
  <si>
    <t xml:space="preserve">   Total GSR TF Demand &amp; Commodity Revenue  (LINKED)</t>
  </si>
  <si>
    <t xml:space="preserve">      GSR / GST True-ups</t>
  </si>
  <si>
    <t xml:space="preserve">Total Assumed GSR Revenue Collections</t>
  </si>
  <si>
    <t xml:space="preserve">GSR (Tracked) Expense </t>
  </si>
  <si>
    <t xml:space="preserve">      Other Final GSR Settlements</t>
  </si>
  <si>
    <t xml:space="preserve">      J.L. Davis Settlement</t>
  </si>
  <si>
    <t xml:space="preserve">Total GSR (Tracked) Expense </t>
  </si>
  <si>
    <t xml:space="preserve">      GSR (REGULATORY AMORTIZATION) ADJUSTMENT</t>
  </si>
  <si>
    <t xml:space="preserve">GSR - BALANCE SHEET </t>
  </si>
  <si>
    <t xml:space="preserve">      Current Month - Additional GSR Expense / Pricing (Input)</t>
  </si>
  <si>
    <t xml:space="preserve">   Effective Interest Rate </t>
  </si>
  <si>
    <t xml:space="preserve">PRINT: PRT.6B</t>
  </si>
  <si>
    <t xml:space="preserve">GSR (CHEVRON / MONTANA COMPONENTS) TRACKER ($000's)</t>
  </si>
  <si>
    <t xml:space="preserve">GSR - BALANCE SHEET (CHEVRON)</t>
  </si>
  <si>
    <t xml:space="preserve">      Current Month - Additional GSR Expense / Pricing </t>
  </si>
  <si>
    <t xml:space="preserve">GSR - BALANCE SHEET (MONTANA)</t>
  </si>
  <si>
    <t xml:space="preserve">      Other Adjustments </t>
  </si>
  <si>
    <t xml:space="preserve">      Current Month - Tracker (Formula) </t>
  </si>
  <si>
    <t xml:space="preserve">      Current Month - Additional GSR Expense / Pricing</t>
  </si>
  <si>
    <t xml:space="preserve">   Interest Rate (INPUT)</t>
  </si>
  <si>
    <t xml:space="preserve">GSR - BALANCE SHEET (BOTH)</t>
  </si>
  <si>
    <t xml:space="preserve">PRINT: PRT.7</t>
  </si>
  <si>
    <t xml:space="preserve">GAS SUPPLY REALIGNMENT R.A. TRACKER ($000's)</t>
  </si>
  <si>
    <t xml:space="preserve">GSR R.A. DEMAND &amp; COMMODITY</t>
  </si>
  <si>
    <t xml:space="preserve">      AVG. RATE RATE (CALC.)</t>
  </si>
  <si>
    <t xml:space="preserve">   Total GSR R.A. TF Demand &amp; Commodity Revenue  (LINKED)</t>
  </si>
  <si>
    <t xml:space="preserve">      Other - GSR - GSR RA True Ups</t>
  </si>
  <si>
    <t xml:space="preserve">Total Assumed GSR R.A. Revenue Collections</t>
  </si>
  <si>
    <t xml:space="preserve">GSR R.A. (Tracked) Expense  (INPUT)</t>
  </si>
  <si>
    <t xml:space="preserve">      10% Supply Component Adjustment</t>
  </si>
  <si>
    <t xml:space="preserve">      90% Supply Component (Reverse Auction 1 Item)</t>
  </si>
  <si>
    <t xml:space="preserve">Total GSR R.A. (Tracked) Expense</t>
  </si>
  <si>
    <t xml:space="preserve">   NSP</t>
  </si>
  <si>
    <t xml:space="preserve">      GSR R.A. (REGULATORY AMORT.) ADJUSTMENT</t>
  </si>
  <si>
    <t xml:space="preserve">GSR R.A. - BALANCE SHEET </t>
  </si>
  <si>
    <t xml:space="preserve">      Current Month Adjustments (Input) </t>
  </si>
  <si>
    <t xml:space="preserve">PRINT: PRT.4</t>
  </si>
  <si>
    <t xml:space="preserve">REVERSE AUCTION 1 TRACKER ($000's)</t>
  </si>
  <si>
    <t xml:space="preserve">REVERSE AUCTION 1 DEMAND</t>
  </si>
  <si>
    <t xml:space="preserve">      AVG.  RATE (CALC.)</t>
  </si>
  <si>
    <t xml:space="preserve">Total Reverse Auction 1 TF Demand Revenue   (LINKED)</t>
  </si>
  <si>
    <t xml:space="preserve">Total Reverse Auction 1 (Tracked) Expense  (INPUT)</t>
  </si>
  <si>
    <t xml:space="preserve">   Actual Revenue Adjustment</t>
  </si>
  <si>
    <t xml:space="preserve">   GSR R.A. (90% Supply Component)</t>
  </si>
  <si>
    <t xml:space="preserve">      REVERSE AUCTION 1 (TC&amp;S EXPENSE) ADJUSTMENT</t>
  </si>
  <si>
    <t xml:space="preserve">REVERSE AUCTION 1 - BALANCE SHEET </t>
  </si>
  <si>
    <t xml:space="preserve">PRINT: PRT.8</t>
  </si>
  <si>
    <t xml:space="preserve">REVERSE AUCTION 2 TRACKER ($000's)</t>
  </si>
  <si>
    <t xml:space="preserve">REVERSE AUCTION 2 DEMAND</t>
  </si>
  <si>
    <t xml:space="preserve">      Avg. Reverse Auction 2 Rate (CALC.)</t>
  </si>
  <si>
    <t xml:space="preserve">Total Reverse Auction 2 Demand Revenue  (LINKED)</t>
  </si>
  <si>
    <t xml:space="preserve">Total Reverse Auction 2 Expense  (INPUT)</t>
  </si>
  <si>
    <t xml:space="preserve">      REVERSE AUCTION 2 (TC&amp;S EXPENSE) ADJUSTMENT</t>
  </si>
  <si>
    <t xml:space="preserve">REVERSE AUCTION 2 - BALANCE SHEET </t>
  </si>
  <si>
    <t xml:space="preserve">      Carrying Charges Not Recognized (?/96) Until 12/96</t>
  </si>
  <si>
    <t xml:space="preserve">PRINT: PRT.9</t>
  </si>
  <si>
    <t xml:space="preserve">REVERSE AUCTION THREE TRACKER ($000's)</t>
  </si>
  <si>
    <t xml:space="preserve">REVERSE AUCTION 3 DEMAND</t>
  </si>
  <si>
    <t xml:space="preserve">      Avg. Reverse Auction 3 Rate (CALC.)</t>
  </si>
  <si>
    <t xml:space="preserve">Total Reverse Auction 3 Demand Revenue  (LINKED)</t>
  </si>
  <si>
    <t xml:space="preserve">Total Reverse Auction 3 Expense  (INPUT)</t>
  </si>
  <si>
    <t xml:space="preserve">      REVERSE AUCTION 3 (TC&amp;S EXPENSE) ADJUSTMENT</t>
  </si>
  <si>
    <t xml:space="preserve">REVERSE AUCTION 3 - BALANCE SHEET </t>
  </si>
  <si>
    <t xml:space="preserve">ORDER 528 SURCHARGE / DIRECT BILL ($000's)</t>
  </si>
  <si>
    <t xml:space="preserve">ORDER 528 DEMAND</t>
  </si>
  <si>
    <t xml:space="preserve">   TF Transport - North (Entitlement Units)</t>
  </si>
  <si>
    <t xml:space="preserve">                      - Central (Entitlement Units)</t>
  </si>
  <si>
    <t xml:space="preserve">                      - South (Entitlement Units)</t>
  </si>
  <si>
    <t xml:space="preserve">      Avg. Order 528 Rate (CALC.)</t>
  </si>
  <si>
    <t xml:space="preserve">Total Order 528 TF Demand Revenue   (LINKED)</t>
  </si>
  <si>
    <t xml:space="preserve">Total Order 528 (Tracked) Expense   (INPUT)</t>
  </si>
  <si>
    <t xml:space="preserve">      ORDER 528 (TC&amp;S EXPENSE) ADJUSTMENT</t>
  </si>
  <si>
    <t xml:space="preserve">ORDER 528 - BALANCE SHEET </t>
  </si>
  <si>
    <t xml:space="preserve">      Write-Off   (Input)</t>
  </si>
  <si>
    <t xml:space="preserve">      Severance Tax Adjustment / Anadarko</t>
  </si>
  <si>
    <t xml:space="preserve">      Current Month Amount</t>
  </si>
  <si>
    <t xml:space="preserve">PRINT: PRT.3</t>
  </si>
  <si>
    <t xml:space="preserve">CARLTON RESOLUTION TRACKER ($000's)</t>
  </si>
  <si>
    <t xml:space="preserve">CARLTON RESOLUTION DEMAND / COMMODITY</t>
  </si>
  <si>
    <t xml:space="preserve">      Avg. Excess Royalty Rate (CALC.)</t>
  </si>
  <si>
    <t xml:space="preserve">Total Carlton Resolution TF Demand / Commodity Revenue </t>
  </si>
  <si>
    <t xml:space="preserve">LINKED</t>
  </si>
  <si>
    <t xml:space="preserve">Total Carlton Resolution (Tracked) Expense </t>
  </si>
  <si>
    <t xml:space="preserve">      CARLTON RESOLUTION (TC&amp;S EXPENSE) ADJUSTMENT</t>
  </si>
  <si>
    <t xml:space="preserve">CARLTON RESOLUTION - BALANCE SHEET </t>
  </si>
  <si>
    <t xml:space="preserve">PRINT: PRT.10</t>
  </si>
  <si>
    <t xml:space="preserve">RATE CASE INTEREST EXPENSE ($000's)</t>
  </si>
  <si>
    <t xml:space="preserve">RATE CASE RESERVE </t>
  </si>
  <si>
    <t xml:space="preserve">      Current Month - Reserve Subject to Refund Only</t>
  </si>
  <si>
    <t xml:space="preserve">PRINT: PRT.11</t>
  </si>
  <si>
    <t xml:space="preserve">KANSAS AD VALOREM TAX ISSUE INTEREST EXPENSE ($000's)</t>
  </si>
  <si>
    <t xml:space="preserve">KANSAS AD VALOREM TAX ISSUE</t>
  </si>
  <si>
    <t xml:space="preserve">Gas Research Institute (GRI) Calculation</t>
  </si>
  <si>
    <r>
      <rPr>
        <sz val="10"/>
        <color rgb="FF0000FF"/>
        <rFont val="Arial"/>
        <family val="2"/>
      </rPr>
      <t xml:space="preserve">      2002 GRI Rate   </t>
    </r>
    <r>
      <rPr>
        <sz val="10"/>
        <color rgb="FFFF0000"/>
        <rFont val="Arial"/>
        <family val="2"/>
      </rPr>
      <t xml:space="preserve">(INPUT)</t>
    </r>
  </si>
  <si>
    <r>
      <rPr>
        <sz val="10"/>
        <color rgb="FF0000FF"/>
        <rFont val="Arial"/>
        <family val="2"/>
      </rPr>
      <t xml:space="preserve">   North Transport Commodity Volume   </t>
    </r>
    <r>
      <rPr>
        <sz val="10"/>
        <color rgb="FFFF0000"/>
        <rFont val="Arial"/>
        <family val="2"/>
      </rPr>
      <t xml:space="preserve">(INPUT VOLUME)</t>
    </r>
  </si>
  <si>
    <t xml:space="preserve">          Full Margin %</t>
  </si>
  <si>
    <t xml:space="preserve">     Full Margin Volume - North</t>
  </si>
  <si>
    <r>
      <rPr>
        <sz val="10"/>
        <color rgb="FF0000FF"/>
        <rFont val="Arial"/>
        <family val="2"/>
      </rPr>
      <t xml:space="preserve">   South Transport Commodity Volume   </t>
    </r>
    <r>
      <rPr>
        <sz val="10"/>
        <color rgb="FFFF0000"/>
        <rFont val="Arial"/>
        <family val="2"/>
      </rPr>
      <t xml:space="preserve">(INPUT VOLUME)</t>
    </r>
  </si>
  <si>
    <t xml:space="preserve">     Full Margin Volume - South</t>
  </si>
  <si>
    <t xml:space="preserve">   Commodity GRI Expense - North</t>
  </si>
  <si>
    <t xml:space="preserve">                            - South</t>
  </si>
  <si>
    <t xml:space="preserve">      Total Transport Commodity GRI Expense </t>
  </si>
  <si>
    <r>
      <rPr>
        <sz val="10"/>
        <color rgb="FF0000FF"/>
        <rFont val="Arial"/>
        <family val="2"/>
      </rPr>
      <t xml:space="preserve">      Total Transport Demand GRI Expense </t>
    </r>
    <r>
      <rPr>
        <sz val="10"/>
        <color rgb="FFFF0000"/>
        <rFont val="Arial"/>
        <family val="2"/>
      </rPr>
      <t xml:space="preserve">(INPUT $ AMOUNT)</t>
    </r>
  </si>
  <si>
    <t xml:space="preserve">         Total GRI Expense</t>
  </si>
  <si>
    <t xml:space="preserve">REGULATORY AMORTIZATION EXPENSE</t>
  </si>
  <si>
    <t xml:space="preserve">   Regulatory Commission Expense </t>
  </si>
  <si>
    <t xml:space="preserve">   ACA Expense Amortization </t>
  </si>
  <si>
    <t xml:space="preserve">   GSR / GSR R.A. / Rev. Auction 1 (Tracked) </t>
  </si>
  <si>
    <t xml:space="preserve">   Order 528 75% Expense </t>
  </si>
  <si>
    <t xml:space="preserve">   GRI - Transport Commodity (9302-701)</t>
  </si>
  <si>
    <t xml:space="preserve">          - Transport Demand</t>
  </si>
  <si>
    <t xml:space="preserve">          - Discount Adjustment</t>
  </si>
  <si>
    <t xml:space="preserve">          - GRI Savings Adjustment</t>
  </si>
  <si>
    <t xml:space="preserve">   FAS 106 Amortization</t>
  </si>
  <si>
    <t xml:space="preserve">   2223 Dodge Street Buyout Amortization </t>
  </si>
  <si>
    <t xml:space="preserve">   Severance &amp; Relocation Amortization </t>
  </si>
  <si>
    <t xml:space="preserve">   Uncollectible Accounts Amortization </t>
  </si>
  <si>
    <t xml:space="preserve">   Fuel / UAF Amortization </t>
  </si>
  <si>
    <t xml:space="preserve">   Equivalent Unit Risk Amortization (SLA)</t>
  </si>
  <si>
    <t xml:space="preserve">   Misc. NNG Reg. Assets Item 1</t>
  </si>
  <si>
    <t xml:space="preserve">   Misc. NNG Reg. Assets Item 2</t>
  </si>
  <si>
    <t xml:space="preserve">   GSR Expense - Demand Tracker </t>
  </si>
  <si>
    <t xml:space="preserve">                        - Commodity Tracker</t>
  </si>
  <si>
    <t xml:space="preserve">   GSR R.A. Expense Tracker </t>
  </si>
  <si>
    <t xml:space="preserve">   Order 528 Expense Tracker </t>
  </si>
  <si>
    <t xml:space="preserve">   IMP Amortization </t>
  </si>
  <si>
    <t xml:space="preserve">   South Georgia (FAS 96) Adjustment </t>
  </si>
  <si>
    <t xml:space="preserve">   Writeoffs (Non Tracked)</t>
  </si>
  <si>
    <t xml:space="preserve">   Misc. Item 1 (Non Tracked)</t>
  </si>
  <si>
    <t xml:space="preserve">   Misc. Item 2 (Non Tracked)</t>
  </si>
  <si>
    <t xml:space="preserve">      TOTAL REGULATORY AMORTIZATION</t>
  </si>
  <si>
    <t xml:space="preserve">PRINT: EXP</t>
  </si>
  <si>
    <t xml:space="preserve">TRANSMISSION COMPRESSION &amp; STORAGE</t>
  </si>
  <si>
    <t xml:space="preserve">   Stranded 858 (Tracked) Transport Expense</t>
  </si>
  <si>
    <t xml:space="preserve">   Total Stranded 858 (Tracked) Transport Expense</t>
  </si>
  <si>
    <t xml:space="preserve">   Stranded 858 R.A. (Tracked) Transport Expense</t>
  </si>
  <si>
    <t xml:space="preserve">   Total Stranded 858 R.A. (Tracked) Transport Expense</t>
  </si>
  <si>
    <t xml:space="preserve">   Other TC&amp;S Expenses - Non-Tracked</t>
  </si>
  <si>
    <t xml:space="preserve">      Misc. / Rounding</t>
  </si>
  <si>
    <t xml:space="preserve">      Sempra SBA (7/99 - 5/02 Base Gas Monetization 15 Bcf)</t>
  </si>
  <si>
    <t xml:space="preserve">         Was Base Gas Arrangement Fee Amort. </t>
  </si>
  <si>
    <t xml:space="preserve">      TransCanada SBA (6/00 - 5/03 Base Gas Monet. 12.2 Bcf)</t>
  </si>
  <si>
    <t xml:space="preserve">      Carlton Refunds (Discount Issue Only)</t>
  </si>
  <si>
    <t xml:space="preserve">      Tenaska SBA Adjustment (7/01)</t>
  </si>
  <si>
    <t xml:space="preserve">      Misc. Item 1</t>
  </si>
  <si>
    <t xml:space="preserve">      Hyperion Entry / Reversal</t>
  </si>
  <si>
    <t xml:space="preserve">   Total Other 858 Expense - Non-Tracked</t>
  </si>
  <si>
    <t xml:space="preserve">      TOTAL 858 EXPENSE           (Linked Cash Flow)</t>
  </si>
  <si>
    <t xml:space="preserve">          858 TRACKED</t>
  </si>
  <si>
    <t xml:space="preserve">          858 NON-TRACKED </t>
  </si>
  <si>
    <t xml:space="preserve">   Other Expenses (Tracked)</t>
  </si>
  <si>
    <t xml:space="preserve">      Other (Formerly Order 528)</t>
  </si>
  <si>
    <t xml:space="preserve">      Carlton Resolution</t>
  </si>
  <si>
    <t xml:space="preserve">      Reverse Auction 1 - Annual Payment </t>
  </si>
  <si>
    <t xml:space="preserve">      Reverse Auction 2 - Annual Payment </t>
  </si>
  <si>
    <t xml:space="preserve">      Reverse Auction 3 - Annual Payment </t>
  </si>
  <si>
    <t xml:space="preserve">   Total Other Expenses (Tracked)</t>
  </si>
  <si>
    <t xml:space="preserve">   Tracker Adjustments</t>
  </si>
  <si>
    <t xml:space="preserve">      Other (Input)</t>
  </si>
  <si>
    <t xml:space="preserve">      Stranded 858 - Normal Activity</t>
  </si>
  <si>
    <t xml:space="preserve">                          - ANR Buyout</t>
  </si>
  <si>
    <t xml:space="preserve">      Stranded 858 R.A.</t>
  </si>
  <si>
    <t xml:space="preserve">      Reverse Auction 1 </t>
  </si>
  <si>
    <t xml:space="preserve">      Reverse Auction 2 </t>
  </si>
  <si>
    <t xml:space="preserve">      Reverse Auction 3 </t>
  </si>
  <si>
    <t xml:space="preserve">   Total Tracker Adjustments</t>
  </si>
  <si>
    <t xml:space="preserve">   SBA - Commodity Expense </t>
  </si>
  <si>
    <t xml:space="preserve">           - Demand Expense </t>
  </si>
  <si>
    <t xml:space="preserve">           - Demand Tracker </t>
  </si>
  <si>
    <t xml:space="preserve">   Total SBA Expenses </t>
  </si>
  <si>
    <t xml:space="preserve">      TOTAL TC&amp;S EXPENSE</t>
  </si>
  <si>
    <t xml:space="preserve">:PRSEXP~G</t>
  </si>
  <si>
    <t xml:space="preserve">   STORAGE SERVICES (INJECTIONS) WITHDRAWAL-NNG</t>
  </si>
  <si>
    <t xml:space="preserve">       BUSHTON</t>
  </si>
  <si>
    <t xml:space="preserve">       REDFIELD</t>
  </si>
  <si>
    <t xml:space="preserve">       LYONS</t>
  </si>
  <si>
    <t xml:space="preserve">       CUNNINGHAM</t>
  </si>
  <si>
    <t xml:space="preserve">       WRENSHALL LNG</t>
  </si>
  <si>
    <t xml:space="preserve">       GARNER - LNG</t>
  </si>
  <si>
    <t xml:space="preserve">       ANR 4.2</t>
  </si>
  <si>
    <t xml:space="preserve"> ---------</t>
  </si>
  <si>
    <t xml:space="preserve"> --------</t>
  </si>
  <si>
    <t xml:space="preserve">          SUB-TOTAL NNG</t>
  </si>
  <si>
    <t xml:space="preserve">     FDD/SMS INJECTIONS/(WITHDRAWALS)</t>
  </si>
  <si>
    <t xml:space="preserve">   NET STORAGE (INJECTIONS) WITHDRAWALS</t>
  </si>
  <si>
    <t xml:space="preserve">    NET STORAGE (INJECTIONS) WITHDRAWALS</t>
  </si>
  <si>
    <t xml:space="preserve">PRINT: PRINT</t>
  </si>
  <si>
    <t xml:space="preserve">FUEL EXPENSE</t>
  </si>
  <si>
    <t xml:space="preserve">      Fuel / UAF - Fuel </t>
  </si>
  <si>
    <t xml:space="preserve">         - Other Fuel </t>
  </si>
  <si>
    <t xml:space="preserve">         - UAF </t>
  </si>
  <si>
    <t xml:space="preserve">         - Other UAF </t>
  </si>
  <si>
    <t xml:space="preserve">      TOTAL FUEL EXPENSE</t>
  </si>
  <si>
    <t xml:space="preserve">DEPRECIATION &amp; AMORTIZATION</t>
  </si>
  <si>
    <t xml:space="preserve">   Depreciation - Plant</t>
  </si>
  <si>
    <t xml:space="preserve">         - Lucent Phone System (1/99 - 12/08)</t>
  </si>
  <si>
    <t xml:space="preserve">         - Rate Case Impact </t>
  </si>
  <si>
    <t xml:space="preserve">   Amortization - Plant</t>
  </si>
  <si>
    <t xml:space="preserve">         - TBPL Monetization Goodwill (FVA $21,764 over 63 Yrs.)</t>
  </si>
  <si>
    <t xml:space="preserve">         - IMP (Straight Line Impact, Remainder in Reg. Amort.)</t>
  </si>
  <si>
    <t xml:space="preserve">         - Pipe Recoating</t>
  </si>
  <si>
    <t xml:space="preserve">         - Black Marlin Fair Value Amortization</t>
  </si>
  <si>
    <t xml:space="preserve">      TOTAL DEPRECIATION &amp; AMORTIZATION</t>
  </si>
  <si>
    <t xml:space="preserve">TAXES OTHER THAN INCOME</t>
  </si>
  <si>
    <t xml:space="preserve">   Ad Valorem - NNG Accrual   </t>
  </si>
  <si>
    <t xml:space="preserve">         - Black Marlin Ad Valorem Taxes</t>
  </si>
  <si>
    <t xml:space="preserve">         - Other </t>
  </si>
  <si>
    <t xml:space="preserve">   Payroll Taxes (FICA / FUTA / SUTA / Medical) </t>
  </si>
  <si>
    <t xml:space="preserve">      Commercial</t>
  </si>
  <si>
    <t xml:space="preserve">      Market Services</t>
  </si>
  <si>
    <t xml:space="preserve">      Operations</t>
  </si>
  <si>
    <t xml:space="preserve">      Finance, Accounting and Administration</t>
  </si>
  <si>
    <t xml:space="preserve">         Other (Variable Pay Only)</t>
  </si>
  <si>
    <t xml:space="preserve">         FI/CO Reconciliation Adjustment</t>
  </si>
  <si>
    <t xml:space="preserve">       Information Technology</t>
  </si>
  <si>
    <t xml:space="preserve">       Legal</t>
  </si>
  <si>
    <t xml:space="preserve">       HR / Communications</t>
  </si>
  <si>
    <t xml:space="preserve">       Executive</t>
  </si>
  <si>
    <t xml:space="preserve">   Miscellaneous - Franchise Taxes</t>
  </si>
  <si>
    <t xml:space="preserve">          - Other</t>
  </si>
  <si>
    <t xml:space="preserve">      TOTAL TAXES OTHER THAN INCOME</t>
  </si>
  <si>
    <t xml:space="preserve">   Total Payroll Taxes</t>
  </si>
  <si>
    <t xml:space="preserve">   PAYROLL TAX PERCENTAGE USED IN PLAN</t>
  </si>
  <si>
    <t xml:space="preserve">PARTNERSHIP INCOME</t>
  </si>
  <si>
    <t xml:space="preserve">   Trailblazer</t>
  </si>
  <si>
    <t xml:space="preserve">   Other (Was Overthrust)</t>
  </si>
  <si>
    <t xml:space="preserve">   Other </t>
  </si>
  <si>
    <t xml:space="preserve">     TOTAL PARTNERSHIP INCOME</t>
  </si>
  <si>
    <t xml:space="preserve">Link Src</t>
  </si>
  <si>
    <t xml:space="preserve">INTEREST INCOME</t>
  </si>
  <si>
    <t xml:space="preserve">   Interest Income - Racom Only   </t>
  </si>
  <si>
    <t xml:space="preserve">         - Other Miscellaneous</t>
  </si>
  <si>
    <t xml:space="preserve">   Carrying Charges - Order 528 (Misc. Item 1)</t>
  </si>
  <si>
    <t xml:space="preserve">         - Stranded 858 R.A. (Misc. Item 2)         </t>
  </si>
  <si>
    <t xml:space="preserve">         - GSR  (Misc. Item 3)</t>
  </si>
  <si>
    <t xml:space="preserve">         - Kansas Ad Valorem Tax Issue</t>
  </si>
  <si>
    <t xml:space="preserve">     TOTAL INTEREST INCOME</t>
  </si>
  <si>
    <t xml:space="preserve">OTHER</t>
  </si>
  <si>
    <t xml:space="preserve">   Misc. Non-Operating Income - CIAC   "FA&amp;A Function"</t>
  </si>
  <si>
    <t xml:space="preserve">   AFUDC Equity                           "FA&amp;A Function"</t>
  </si>
  <si>
    <t xml:space="preserve">   AFUDC Equity Grossup              "FA&amp;A Function"</t>
  </si>
  <si>
    <t xml:space="preserve">   AFUDC Equity Grossup Amort.   "FA&amp;A Function"</t>
  </si>
  <si>
    <t xml:space="preserve">   Asset Sales - Mops </t>
  </si>
  <si>
    <t xml:space="preserve">        - East Leg (Dec)</t>
  </si>
  <si>
    <t xml:space="preserve">        - Other</t>
  </si>
  <si>
    <t xml:space="preserve">   Speculative Income / (Loss)       "Commercial Function"</t>
  </si>
  <si>
    <t xml:space="preserve">      Swap 2                                 "Commercial Function"</t>
  </si>
  <si>
    <t xml:space="preserve">      Swap 3                                 "Commercial Function"</t>
  </si>
  <si>
    <t xml:space="preserve">   Pipeline Capacity &amp; Annual Fee   "Commercial Function"</t>
  </si>
  <si>
    <t xml:space="preserve">   Other Gains / (Losses)       "Commercial Function"</t>
  </si>
  <si>
    <t xml:space="preserve">   Miscellaneous                   "Commercial Function"</t>
  </si>
  <si>
    <t xml:space="preserve">   Pr.Yr. Base Gas Sale Adj. (7/01)   "Commercial Function"</t>
  </si>
  <si>
    <t xml:space="preserve">   Misc. Item 2 (Ks Ad Val. Refund "Stretch")  "Com. Function"</t>
  </si>
  <si>
    <t xml:space="preserve">   Misc. Item 3                     "Commercial Function"</t>
  </si>
  <si>
    <t xml:space="preserve">   Misc. Item 4                     "Commercial Function"</t>
  </si>
  <si>
    <t xml:space="preserve">   Trailblazer Misc.               "Commercial Function"</t>
  </si>
  <si>
    <t xml:space="preserve">   Physical Inventory Gains / (Losses)     "Operations Function"</t>
  </si>
  <si>
    <t xml:space="preserve">   Net Income Adjustment (To Tie Annual Total Back to 1st CE)</t>
  </si>
  <si>
    <t xml:space="preserve">     TOTAL OTHER</t>
  </si>
  <si>
    <t xml:space="preserve">        TOTAL OTHER INCOME</t>
  </si>
  <si>
    <t xml:space="preserve">DIRECT INTEREST EXPENSE</t>
  </si>
  <si>
    <t xml:space="preserve">   Carrying Charges - Reverse Auction 1</t>
  </si>
  <si>
    <t xml:space="preserve">                - Reverse Auction 2</t>
  </si>
  <si>
    <t xml:space="preserve">                - Reverse Auction 3</t>
  </si>
  <si>
    <t xml:space="preserve">                - GSR R.A.          </t>
  </si>
  <si>
    <t xml:space="preserve">                - Stranded 858           </t>
  </si>
  <si>
    <t xml:space="preserve">                - Rate Case</t>
  </si>
  <si>
    <t xml:space="preserve">   Carlton Resolution</t>
  </si>
  <si>
    <t xml:space="preserve">      Discount Issue   </t>
  </si>
  <si>
    <t xml:space="preserve">   AFUDC - Debt (SAP Change 7/00 Forward)</t>
  </si>
  <si>
    <t xml:space="preserve">   Receivables Sale (ASCC) Fees</t>
  </si>
  <si>
    <t xml:space="preserve">      TOTAL DIRECT INTEREST </t>
  </si>
  <si>
    <t xml:space="preserve">INTERCOMPANY INTEREST EXPENSE / (INCOME)</t>
  </si>
  <si>
    <t xml:space="preserve">    Intercompany Interest Expense / (Income) </t>
  </si>
  <si>
    <t xml:space="preserve">    Long Term Debt (Pre 1/1/98) - Interest Expense                     </t>
  </si>
  <si>
    <t xml:space="preserve">           - Debt Expense Amortization</t>
  </si>
  <si>
    <t xml:space="preserve">    Long Term Debt (Post 1/1/98) - Interest Expense                     </t>
  </si>
  <si>
    <t xml:space="preserve">           - Interest Expense Differential </t>
  </si>
  <si>
    <t xml:space="preserve">      TOTAL INTERCOMPANY INTEREST EXPENSE/(INCOME)</t>
  </si>
  <si>
    <t xml:space="preserve">   AFUDC - Equity </t>
  </si>
  <si>
    <t xml:space="preserve">   AFUDC - Debt (Reclass from Direct Interest Expense ???)</t>
  </si>
  <si>
    <t xml:space="preserve">      TOTAL AFUDC</t>
  </si>
  <si>
    <t xml:space="preserve">OTHER DEDUCTIONS</t>
  </si>
  <si>
    <t xml:space="preserve">   Reacquired Debt - Amortized Loss</t>
  </si>
  <si>
    <t xml:space="preserve">                    - Amortized (Gain)</t>
  </si>
  <si>
    <t xml:space="preserve">   Donations</t>
  </si>
  <si>
    <t xml:space="preserve">   Reserve Issues - Cooper (Parts Sale) Deferred Gain</t>
  </si>
  <si>
    <t xml:space="preserve">        - Miscellaneous 1</t>
  </si>
  <si>
    <t xml:space="preserve">        - Miscellaneous 2</t>
  </si>
  <si>
    <t xml:space="preserve">   Other Deductions (Misc. Item 1)</t>
  </si>
  <si>
    <t xml:space="preserve">   Litigation Settlements - Misc. Item 1    "Commercial Function"</t>
  </si>
  <si>
    <t xml:space="preserve">        - Misc. Item 2                                "Commercial Function"</t>
  </si>
  <si>
    <t xml:space="preserve">        - Misc. Item 3                                "Commercial Function"</t>
  </si>
  <si>
    <t xml:space="preserve">   Other                                                 "Commercial Function" </t>
  </si>
  <si>
    <t xml:space="preserve">      TOTAL OTHER DEDUCTIONS</t>
  </si>
  <si>
    <t xml:space="preserve">TOTAL INTEREST &amp; OTHER DEDUCTIONS</t>
  </si>
  <si>
    <t xml:space="preserve">PRINT: PAGE2</t>
  </si>
  <si>
    <t xml:space="preserve">PRINT: PAGE3</t>
  </si>
  <si>
    <t xml:space="preserve">DEFERRED TAX ITEMS</t>
  </si>
  <si>
    <t xml:space="preserve">ACTUAL  Y-T-D</t>
  </si>
  <si>
    <t xml:space="preserve">CURRENT</t>
  </si>
  <si>
    <t xml:space="preserve">December, 200?</t>
  </si>
  <si>
    <t xml:space="preserve">EVENT</t>
  </si>
  <si>
    <t xml:space="preserve">MONTH</t>
  </si>
  <si>
    <t xml:space="preserve">REVISED</t>
  </si>
  <si>
    <t xml:space="preserve">Prelim.</t>
  </si>
  <si>
    <t xml:space="preserve">Final</t>
  </si>
  <si>
    <t xml:space="preserve">VARIANCE</t>
  </si>
  <si>
    <t xml:space="preserve">November</t>
  </si>
  <si>
    <t xml:space="preserve">Third</t>
  </si>
  <si>
    <t xml:space="preserve"> C/NC</t>
  </si>
  <si>
    <t xml:space="preserve"> (Increase) / Decrease to Current Taxable Income</t>
  </si>
  <si>
    <t xml:space="preserve">CODE</t>
  </si>
  <si>
    <t xml:space="preserve">2/02</t>
  </si>
  <si>
    <t xml:space="preserve">1/02</t>
  </si>
  <si>
    <t xml:space="preserve">ACTUAL</t>
  </si>
  <si>
    <t xml:space="preserve">Plan</t>
  </si>
  <si>
    <t xml:space="preserve">CE '01</t>
  </si>
  <si>
    <t xml:space="preserve">3rd C.E.</t>
  </si>
  <si>
    <t xml:space="preserve">Actual</t>
  </si>
  <si>
    <t xml:space="preserve">Forecast</t>
  </si>
  <si>
    <t xml:space="preserve">C.E.</t>
  </si>
  <si>
    <t xml:space="preserve">C</t>
  </si>
  <si>
    <t xml:space="preserve">Other</t>
  </si>
  <si>
    <t xml:space="preserve">??????</t>
  </si>
  <si>
    <t xml:space="preserve">Other PGA </t>
  </si>
  <si>
    <t xml:space="preserve">144003</t>
  </si>
  <si>
    <t xml:space="preserve">NC</t>
  </si>
  <si>
    <t xml:space="preserve">Depreciation / Amortization - Book </t>
  </si>
  <si>
    <t xml:space="preserve">L</t>
  </si>
  <si>
    <t xml:space="preserve">100101</t>
  </si>
  <si>
    <t xml:space="preserve">                                        - Tax</t>
  </si>
  <si>
    <t xml:space="preserve">111010</t>
  </si>
  <si>
    <t xml:space="preserve">Asset Removal Costs </t>
  </si>
  <si>
    <t xml:space="preserve">113003</t>
  </si>
  <si>
    <t xml:space="preserve">Capitalized Interest</t>
  </si>
  <si>
    <t xml:space="preserve">114002</t>
  </si>
  <si>
    <t xml:space="preserve">CIAC - Utility</t>
  </si>
  <si>
    <t xml:space="preserve">114004</t>
  </si>
  <si>
    <t xml:space="preserve">AFUDC Gross-Up </t>
  </si>
  <si>
    <t xml:space="preserve">114019</t>
  </si>
  <si>
    <t xml:space="preserve">Amortization of Regulatory Costs            </t>
  </si>
  <si>
    <t xml:space="preserve">115005</t>
  </si>
  <si>
    <t xml:space="preserve">AFUDC Amortization</t>
  </si>
  <si>
    <t xml:space="preserve">115019</t>
  </si>
  <si>
    <t xml:space="preserve">IMP Amortization</t>
  </si>
  <si>
    <t xml:space="preserve">115020</t>
  </si>
  <si>
    <t xml:space="preserve">Customer Prepayments (Mobil Issue)</t>
  </si>
  <si>
    <t xml:space="preserve">142013</t>
  </si>
  <si>
    <t xml:space="preserve">Fuel / UAF Loss Deferral (Pre PRA)</t>
  </si>
  <si>
    <r>
      <rPr>
        <sz val="10"/>
        <color rgb="FF0000FF"/>
        <rFont val="Arial"/>
        <family val="2"/>
      </rPr>
      <t xml:space="preserve">Regulatory Reserve - Litigation   (</t>
    </r>
    <r>
      <rPr>
        <sz val="10"/>
        <color rgb="FF0000FF"/>
        <rFont val="Arial"/>
        <family val="0"/>
      </rPr>
      <t xml:space="preserve">NOT LINKED PRESENTLY</t>
    </r>
    <r>
      <rPr>
        <sz val="10"/>
        <color rgb="FF0000FF"/>
        <rFont val="Arial"/>
        <family val="2"/>
      </rPr>
      <t xml:space="preserve">)</t>
    </r>
  </si>
  <si>
    <t xml:space="preserve">143024</t>
  </si>
  <si>
    <t xml:space="preserve">Equivalent Unit Risk Deferral / Recovery</t>
  </si>
  <si>
    <t xml:space="preserve">PRA (Gain) / Loss on Fuel / UAF Deferral</t>
  </si>
  <si>
    <t xml:space="preserve">FERC Order Billing (ACA - Amortization)</t>
  </si>
  <si>
    <t xml:space="preserve">144002</t>
  </si>
  <si>
    <t xml:space="preserve">   ACA Payment</t>
  </si>
  <si>
    <t xml:space="preserve">"</t>
  </si>
  <si>
    <t xml:space="preserve">Deferred Regulatory Expenditures </t>
  </si>
  <si>
    <t xml:space="preserve">144007</t>
  </si>
  <si>
    <t xml:space="preserve">Transport Rate Case Reserve</t>
  </si>
  <si>
    <t xml:space="preserve">144004</t>
  </si>
  <si>
    <t xml:space="preserve">Other Regulatory Reserve Issues</t>
  </si>
  <si>
    <t xml:space="preserve">144009</t>
  </si>
  <si>
    <t xml:space="preserve">South Georgia Adjustment (Net)</t>
  </si>
  <si>
    <t xml:space="preserve">144012</t>
  </si>
  <si>
    <t xml:space="preserve">Reverse Auction 1 - Billings / Carrying Charges</t>
  </si>
  <si>
    <t xml:space="preserve">144026</t>
  </si>
  <si>
    <t xml:space="preserve">                           - Payment Amortization</t>
  </si>
  <si>
    <t xml:space="preserve">144034</t>
  </si>
  <si>
    <t xml:space="preserve">Stranded 858 - Normal Activity</t>
  </si>
  <si>
    <t xml:space="preserve">144032</t>
  </si>
  <si>
    <t xml:space="preserve">Stranded 858 Reverse Auction (R.A.)</t>
  </si>
  <si>
    <t xml:space="preserve">144028</t>
  </si>
  <si>
    <t xml:space="preserve">GSR - 10% Commodity Billings Only</t>
  </si>
  <si>
    <t xml:space="preserve">144031</t>
  </si>
  <si>
    <t xml:space="preserve">GSR R.A. - Billings / Carrying Charges</t>
  </si>
  <si>
    <t xml:space="preserve">144035</t>
  </si>
  <si>
    <t xml:space="preserve">Reverse Auction 2 - Billings / Carrying Charges</t>
  </si>
  <si>
    <t xml:space="preserve">144036</t>
  </si>
  <si>
    <t xml:space="preserve">144037</t>
  </si>
  <si>
    <t xml:space="preserve">Reverse Auction 3 - Billings / Carrying Charges / Amortization</t>
  </si>
  <si>
    <t xml:space="preserve">144038</t>
  </si>
  <si>
    <t xml:space="preserve">Order 528 - Billings / Carrying Charges </t>
  </si>
  <si>
    <t xml:space="preserve">Carlton Resolution - Billings / Carrying Charges </t>
  </si>
  <si>
    <t xml:space="preserve">System Balancing Agreement (SBA)</t>
  </si>
  <si>
    <t xml:space="preserve">Book Gain / (Loss) on Asset Sales</t>
  </si>
  <si>
    <t xml:space="preserve">151001</t>
  </si>
  <si>
    <t xml:space="preserve">Tax (G) / L on Asset Sales - Mops (6/02)</t>
  </si>
  <si>
    <t xml:space="preserve">151002</t>
  </si>
  <si>
    <t xml:space="preserve">          - East Leg (12/02)</t>
  </si>
  <si>
    <t xml:space="preserve">          - Other (???)</t>
  </si>
  <si>
    <t xml:space="preserve">Premium on Reacquired Debt from Corporate</t>
  </si>
  <si>
    <t xml:space="preserve">155002</t>
  </si>
  <si>
    <t xml:space="preserve">Severance &amp; Relocation Recovery </t>
  </si>
  <si>
    <t xml:space="preserve">Other (Was Uncollectible Accts Recovery until 6/00)</t>
  </si>
  <si>
    <t xml:space="preserve">FAS 106 Benefits Amortization </t>
  </si>
  <si>
    <t xml:space="preserve">2223 Dodge Street Amortization</t>
  </si>
  <si>
    <t xml:space="preserve">Mark to Market</t>
  </si>
  <si>
    <t xml:space="preserve">Pipe Recoating</t>
  </si>
  <si>
    <t xml:space="preserve">174011</t>
  </si>
  <si>
    <t xml:space="preserve">Bad Debt Expense / TIS Adjustments for Jan. &amp; Feb.</t>
  </si>
  <si>
    <t xml:space="preserve">Operation Information Costs Amortization</t>
  </si>
  <si>
    <t xml:space="preserve">Ad Valorem Taxes</t>
  </si>
  <si>
    <t xml:space="preserve">    Total - Current</t>
  </si>
  <si>
    <t xml:space="preserve">            - Noncurrent</t>
  </si>
  <si>
    <t xml:space="preserve">        Total Basis</t>
  </si>
  <si>
    <t xml:space="preserve">    Current Deferred</t>
  </si>
  <si>
    <t xml:space="preserve">    Non-Current Deferred</t>
  </si>
  <si>
    <t xml:space="preserve">        Subtotal Deferred Tax</t>
  </si>
  <si>
    <t xml:space="preserve">Adjustments (Net of Tax) </t>
  </si>
  <si>
    <t xml:space="preserve">Investment Tax Credit / Rounding</t>
  </si>
  <si>
    <t xml:space="preserve">Other </t>
  </si>
  <si>
    <t xml:space="preserve">Subsidiaries Taxes - Black Marlin (Co.53K)</t>
  </si>
  <si>
    <t xml:space="preserve">                             - Trailblazer (Co.183) </t>
  </si>
  <si>
    <t xml:space="preserve">Amended 1996-199? Tax Return Adjustments</t>
  </si>
  <si>
    <t xml:space="preserve">Cash Flow Link</t>
  </si>
  <si>
    <t xml:space="preserve">Excess Deferred Taxes (FAS 109 Payback to Corp.) B.S. Item</t>
  </si>
  <si>
    <t xml:space="preserve">2001 Tax Return Adjustment - Federal (Oct.) &amp; State (Nov.)</t>
  </si>
  <si>
    <t xml:space="preserve">Excess Deferred Income Taxes</t>
  </si>
  <si>
    <t xml:space="preserve">Hyperion Entry / Reversal</t>
  </si>
  <si>
    <t xml:space="preserve">      TOTAL DEFERRED TAXES</t>
  </si>
  <si>
    <t xml:space="preserve">      TOTAL DEFERRED - CURRENT</t>
  </si>
  <si>
    <t xml:space="preserve">                                    -  NON-CURRENT</t>
  </si>
  <si>
    <t xml:space="preserve">LINKED INFORMATION (*)</t>
  </si>
  <si>
    <t xml:space="preserve">  Surcharge Data (Other Rev. / Adjust / Other Income / Int. &amp; Deduct. Files)</t>
  </si>
  <si>
    <t xml:space="preserve">* Reverse Auction 1 Tracker / Carrying Charges</t>
  </si>
  <si>
    <t xml:space="preserve">   Actual / Estimate Adjustment</t>
  </si>
  <si>
    <t xml:space="preserve">     Total (Over) / Under Recovery - Reverse Auction 1</t>
  </si>
  <si>
    <t xml:space="preserve">* Reverse Auction 2 Tracker / Carrying Charges</t>
  </si>
  <si>
    <t xml:space="preserve">     Total (Over) / Under Recovery - Reverse Auction 2</t>
  </si>
  <si>
    <t xml:space="preserve">* Reverse Auction 3 Tracker / Carrying Charges</t>
  </si>
  <si>
    <t xml:space="preserve">     Total (Over) / Under Recovery - Reverse Auction 3</t>
  </si>
  <si>
    <t xml:space="preserve">* Stranded 858 Tracker / Carrying Charges</t>
  </si>
  <si>
    <t xml:space="preserve">     Total (Over) / Under Recovery - Stranded 858</t>
  </si>
  <si>
    <t xml:space="preserve">* Stranded 858 R.A. Tracker / Carrying Charges</t>
  </si>
  <si>
    <t xml:space="preserve">     Total (Over) / Under Recovery - Stranded 858 R.A.</t>
  </si>
  <si>
    <t xml:space="preserve">* GSR Tracker (10% Commodity Only)</t>
  </si>
  <si>
    <t xml:space="preserve">     Total (Over) / Under Recovery - GSR 10% Commodity Only</t>
  </si>
  <si>
    <t xml:space="preserve">* Order 528 Tracker / Carrying Charges</t>
  </si>
  <si>
    <t xml:space="preserve">     Total (Over) / Under Recovery - Order 528</t>
  </si>
  <si>
    <t xml:space="preserve">* GSR R.A. Tracker / Carrying Charges</t>
  </si>
  <si>
    <t xml:space="preserve">     Total (Over) / Under Recovery - GSR R.A.</t>
  </si>
  <si>
    <t xml:space="preserve">* Carlton Resolution Tracker / Discount Issue / Carrying Charges</t>
  </si>
  <si>
    <t xml:space="preserve">     Total (Over) / Under Recovery - Carlton Resolution</t>
  </si>
  <si>
    <t xml:space="preserve">* System Balancing Agreement Tracker / No Carrying Charges</t>
  </si>
  <si>
    <t xml:space="preserve">     Total (Over) / Under Recovery - SBA</t>
  </si>
  <si>
    <t xml:space="preserve">* Kansas Ad Valorem Tax Tracker / Carrying Charges</t>
  </si>
  <si>
    <t xml:space="preserve">     Total (Over) / Under Recovery - Kansas Ad Valorem Tax</t>
  </si>
  <si>
    <t xml:space="preserve">  Reserve Issues</t>
  </si>
  <si>
    <t xml:space="preserve">* Transport - Rate Case Issues (Incl. Interest Accrual) Only </t>
  </si>
  <si>
    <t xml:space="preserve">                - Other Items</t>
  </si>
  <si>
    <t xml:space="preserve">* Other Deductions - Reserve Building / Reversals</t>
  </si>
  <si>
    <t xml:space="preserve">                            - Miscellaneous</t>
  </si>
  <si>
    <t xml:space="preserve">* Other Revenue - DDVC / Misc. Reserve Activity</t>
  </si>
  <si>
    <t xml:space="preserve">  Regulatory Amortization / O&amp;M / DD&amp;A</t>
  </si>
  <si>
    <t xml:space="preserve">* Regulatory Commission Expense</t>
  </si>
  <si>
    <t xml:space="preserve">* ACA Amortization</t>
  </si>
  <si>
    <t xml:space="preserve">* O.I. Amortization (O&amp;M Item)</t>
  </si>
  <si>
    <t xml:space="preserve">* FAS 106 Benefits Amortization (O&amp;M 1-10/98, Reg. Amort. 11&amp; 12/98)</t>
  </si>
  <si>
    <t xml:space="preserve">* 2223 Dodge Street Amortization</t>
  </si>
  <si>
    <t xml:space="preserve">* Severance Relocation Amortization</t>
  </si>
  <si>
    <t xml:space="preserve">* Uncollectible Accounts Amortization (NOT MAPPED TO ABOVE LINE ITEM)</t>
  </si>
  <si>
    <t xml:space="preserve">* Fuel / UAF Amortization (Pre PRA)</t>
  </si>
  <si>
    <t xml:space="preserve">* Equivalent Unit Risk Amortization </t>
  </si>
  <si>
    <t xml:space="preserve">* IMP Amortization</t>
  </si>
  <si>
    <t xml:space="preserve">* Pipe Recoating (DD&amp;A - Amortization Item)</t>
  </si>
  <si>
    <t xml:space="preserve">* South Georgia Adjustment</t>
  </si>
  <si>
    <t xml:space="preserve">  Direct Interest / Other Deductions</t>
  </si>
  <si>
    <t xml:space="preserve">* Reacquired Debt - Amortization Loss</t>
  </si>
  <si>
    <t xml:space="preserve">*                          - Amortization Gain</t>
  </si>
  <si>
    <t xml:space="preserve">     Net Loss on Reacquired Debt </t>
  </si>
  <si>
    <t xml:space="preserve">INCOME BEFORE INCOME TAXES</t>
  </si>
  <si>
    <t xml:space="preserve">FEDERAL INCOME TAXES</t>
  </si>
  <si>
    <t xml:space="preserve">    Payable Currently</t>
  </si>
  <si>
    <t xml:space="preserve">    Deferred</t>
  </si>
  <si>
    <t xml:space="preserve">       TOTAL FEDERAL INCOME TAXES</t>
  </si>
  <si>
    <t xml:space="preserve">NET INCOME BEFORE CAPITAL COSTS</t>
  </si>
  <si>
    <t xml:space="preserve">NORTHERN NATURAL GAS GROUP</t>
  </si>
  <si>
    <t xml:space="preserve">PRINT: REPORT.1</t>
  </si>
  <si>
    <t xml:space="preserve">2002 OPERATING PLAN</t>
  </si>
  <si>
    <t xml:space="preserve">PRINT: REPORT5</t>
  </si>
  <si>
    <t xml:space="preserve">PRINT: REPORT.3</t>
  </si>
  <si>
    <t xml:space="preserve">RESULTS OF OPERATIONS </t>
  </si>
  <si>
    <t xml:space="preserve">CUMMULATIVE RESULTS OF OPERATION</t>
  </si>
  <si>
    <t xml:space="preserve">(Thousands of Dollars)</t>
  </si>
  <si>
    <t xml:space="preserve">      " GROUP MONTHLY "</t>
  </si>
  <si>
    <t xml:space="preserve">         " GROUP QUARTERLY "</t>
  </si>
  <si>
    <t xml:space="preserve">      " GROUP CUMULATIVE "</t>
  </si>
  <si>
    <t xml:space="preserve">FEB.</t>
  </si>
  <si>
    <t xml:space="preserve">ESTIMATE</t>
  </si>
  <si>
    <t xml:space="preserve">Y-T-D</t>
  </si>
  <si>
    <t xml:space="preserve">R.M.</t>
  </si>
  <si>
    <t xml:space="preserve">OPERATING REVENUES</t>
  </si>
  <si>
    <t xml:space="preserve">   Gas Sales &amp; Liquids Revenue</t>
  </si>
  <si>
    <t xml:space="preserve">     Less:  Cost of Sales</t>
  </si>
  <si>
    <t xml:space="preserve">      Sales Margin</t>
  </si>
  <si>
    <t xml:space="preserve">   Transportation &amp; Storage Revenue</t>
  </si>
  <si>
    <t xml:space="preserve">   Other Revenue</t>
  </si>
  <si>
    <t xml:space="preserve">      Net Operating Income</t>
  </si>
  <si>
    <t xml:space="preserve">OPERATING EXPENSES</t>
  </si>
  <si>
    <t xml:space="preserve">   Operations and Maintenance</t>
  </si>
  <si>
    <t xml:space="preserve">   Regulatory Amortization</t>
  </si>
  <si>
    <t xml:space="preserve">   Fuel Used in Operations</t>
  </si>
  <si>
    <t xml:space="preserve">   Transmission, Compression &amp; Storage</t>
  </si>
  <si>
    <t xml:space="preserve">   Depreciation &amp; Amortization</t>
  </si>
  <si>
    <t xml:space="preserve">   Taxes Other Than Income</t>
  </si>
  <si>
    <t xml:space="preserve">     Total Operating Expenses</t>
  </si>
  <si>
    <t xml:space="preserve">OPERATING INCOME</t>
  </si>
  <si>
    <t xml:space="preserve">OTHER INCOME</t>
  </si>
  <si>
    <t xml:space="preserve">   Partnership Income</t>
  </si>
  <si>
    <t xml:space="preserve">   Interest Income</t>
  </si>
  <si>
    <t xml:space="preserve">   Other Income / (Deductions)</t>
  </si>
  <si>
    <t xml:space="preserve">     Total Other Income &amp; Other Deductions</t>
  </si>
  <si>
    <t xml:space="preserve">INCOME BEFORE INTEREST &amp; TAXES</t>
  </si>
  <si>
    <t xml:space="preserve">INTEREST AND OTHER </t>
  </si>
  <si>
    <t xml:space="preserve">   Direct Interest</t>
  </si>
  <si>
    <t xml:space="preserve">   Interest on New Long Term Debt (Pre 1/1/98)</t>
  </si>
  <si>
    <t xml:space="preserve">   Interest on New Long Term Debt (Post 1/1/98)</t>
  </si>
  <si>
    <t xml:space="preserve">   Intercompany Interest Differential</t>
  </si>
  <si>
    <t xml:space="preserve">   Intercompany Interest Expense / (Income)</t>
  </si>
  <si>
    <t xml:space="preserve">   AFUDC</t>
  </si>
  <si>
    <t xml:space="preserve">     Total Interest and Other</t>
  </si>
  <si>
    <t xml:space="preserve">   Payable Currently</t>
  </si>
  <si>
    <t xml:space="preserve">   Deferred</t>
  </si>
  <si>
    <t xml:space="preserve">     Total Income Taxes </t>
  </si>
  <si>
    <t xml:space="preserve">NET INCOME </t>
  </si>
  <si>
    <t xml:space="preserve">TRAILBLAZER PIPELINE</t>
  </si>
  <si>
    <t xml:space="preserve">PRINT: REPORT.7</t>
  </si>
  <si>
    <t xml:space="preserve">PRINT: REPORT.8</t>
  </si>
  <si>
    <t xml:space="preserve">PRINT: REPORT.9</t>
  </si>
  <si>
    <t xml:space="preserve">      " TRAILBLAZER MONTHLY "</t>
  </si>
  <si>
    <t xml:space="preserve">      " PARTNERSHIP QUARTERLY "</t>
  </si>
  <si>
    <t xml:space="preserve">      " PARTNERSHIP CUMULATIVE "</t>
  </si>
  <si>
    <t xml:space="preserve">INTEREST AND OTHER</t>
  </si>
  <si>
    <t xml:space="preserve">     Total Income Taxes (Composite Rate - 37.20 %)</t>
  </si>
  <si>
    <t xml:space="preserve">NORTHERN NATURAL GAS COMPANY (Co. 179 &amp; 53K ONLY)</t>
  </si>
  <si>
    <t xml:space="preserve">PRINT: REPORT.10</t>
  </si>
  <si>
    <t xml:space="preserve">PRINT: REPORT.11</t>
  </si>
  <si>
    <t xml:space="preserve">PRINT: REPORT.12</t>
  </si>
  <si>
    <t xml:space="preserve">      " NNG &amp; 53K MONTHLY "</t>
  </si>
  <si>
    <t xml:space="preserve">      " NNG &amp; 53K QUARTERLY "</t>
  </si>
  <si>
    <t xml:space="preserve">      " NNG &amp; 53K CUMULATIVE "</t>
  </si>
  <si>
    <t xml:space="preserve">     Total Income Taxes (Composite Rate - 39.473 %)</t>
  </si>
  <si>
    <t xml:space="preserve">NET INCOME</t>
  </si>
  <si>
    <t xml:space="preserve">Check #</t>
  </si>
  <si>
    <t xml:space="preserve">PRINT: REPORT.2</t>
  </si>
  <si>
    <t xml:space="preserve">PRINT: REPORT6</t>
  </si>
  <si>
    <t xml:space="preserve">PRINT: REPORT.4</t>
  </si>
  <si>
    <t xml:space="preserve">INCOME TAXES </t>
  </si>
  <si>
    <t xml:space="preserve">Income Before Income Taxes (W/O Co. 53K DD&amp;A)</t>
  </si>
  <si>
    <t xml:space="preserve">    Income Tax Adjustments</t>
  </si>
  <si>
    <t xml:space="preserve">Taxable Income</t>
  </si>
  <si>
    <t xml:space="preserve">     x Tax Rate</t>
  </si>
  <si>
    <t xml:space="preserve">Base Tax Expense</t>
  </si>
  <si>
    <t xml:space="preserve">Tax Debits (Credits)</t>
  </si>
  <si>
    <t xml:space="preserve">    Others, net</t>
  </si>
  <si>
    <t xml:space="preserve">    Sub's Taxes (Co. 53K DD&amp;A @ 35.00%)</t>
  </si>
  <si>
    <t xml:space="preserve">    Others</t>
  </si>
  <si>
    <t xml:space="preserve">    Excess Deferred Income Taxes</t>
  </si>
  <si>
    <t xml:space="preserve">    Deferred tax adjustment for audit issues</t>
  </si>
  <si>
    <t xml:space="preserve">    Current tax adjustment for audit issues</t>
  </si>
  <si>
    <t xml:space="preserve">    Hyperion Entry / Reversal</t>
  </si>
  <si>
    <t xml:space="preserve">      Total Debits (Credits)</t>
  </si>
  <si>
    <t xml:space="preserve">Net Tax Expense</t>
  </si>
  <si>
    <t xml:space="preserve">Income Tax Adjustments</t>
  </si>
  <si>
    <t xml:space="preserve">    Depreciation</t>
  </si>
  <si>
    <t xml:space="preserve">    Business Expenses (NNG Only)</t>
  </si>
  <si>
    <t xml:space="preserve">    Foreign Tax / Civic &amp; Political</t>
  </si>
  <si>
    <t xml:space="preserve">    IBIT of All Subs</t>
  </si>
  <si>
    <t xml:space="preserve">      Total Income Tax Adjustment</t>
  </si>
  <si>
    <t xml:space="preserve">SCHEDULE OF LINKED DATA</t>
  </si>
  <si>
    <t xml:space="preserve">Rounding</t>
  </si>
  <si>
    <t xml:space="preserve">FILE NAME</t>
  </si>
  <si>
    <t xml:space="preserve">Transport</t>
  </si>
  <si>
    <t xml:space="preserve">Rate Case Impact (Higher Rates)</t>
  </si>
  <si>
    <t xml:space="preserve">Total Gas Sales Revenue (w/o Adjustments) </t>
  </si>
  <si>
    <t xml:space="preserve">    "   Transport        "         "           "</t>
  </si>
  <si>
    <t xml:space="preserve">OtherRev</t>
  </si>
  <si>
    <t xml:space="preserve">    "    Liquids          "         "           "</t>
  </si>
  <si>
    <t xml:space="preserve">    "     Other           "         "           "</t>
  </si>
  <si>
    <t xml:space="preserve">SBA Expense (Both Demand &amp; Commodity)</t>
  </si>
  <si>
    <t xml:space="preserve">Blank (Was Total Producers &amp; Pipelines)</t>
  </si>
  <si>
    <t xml:space="preserve">Blank (Was All Liquids Only (NO TRANSPORT))</t>
  </si>
  <si>
    <t xml:space="preserve">Blank (Formerly PGA Carrying Charges)</t>
  </si>
  <si>
    <t xml:space="preserve">SBA Tracker Adjustment</t>
  </si>
  <si>
    <t xml:space="preserve">Carlton Resolution Tracker / Discount Adj. (Surch./Costs-Net)</t>
  </si>
  <si>
    <t xml:space="preserve">OtherInc/Ded.</t>
  </si>
  <si>
    <t xml:space="preserve">Carlton Resolution Carrying Charges</t>
  </si>
  <si>
    <t xml:space="preserve">Total 858 &amp; 858 R.A. Expense Only</t>
  </si>
  <si>
    <t xml:space="preserve">Stranded 858 (ANR Buyout) Tracker Adj. (Surc. / Costs - Net)</t>
  </si>
  <si>
    <t xml:space="preserve">Stranded 858 (Normal) Tracker Adjust. (Surc. / Costs - Net)</t>
  </si>
  <si>
    <t xml:space="preserve">OtherInc</t>
  </si>
  <si>
    <t xml:space="preserve">Stranded 858 (All) Carrying Charges</t>
  </si>
  <si>
    <t xml:space="preserve">Stranded 858 R.A. Tracker Adjust. (Surcharge / Costs - Net)</t>
  </si>
  <si>
    <t xml:space="preserve">Stranded 858 R.A. Carrying Charges</t>
  </si>
  <si>
    <t xml:space="preserve">Trackers</t>
  </si>
  <si>
    <t xml:space="preserve">GSR Assumed Collections</t>
  </si>
  <si>
    <t xml:space="preserve">GSR Carrying Charges</t>
  </si>
  <si>
    <t xml:space="preserve">GSR R.A. Assumed Collections</t>
  </si>
  <si>
    <t xml:space="preserve">GSR R.A. (Expense)</t>
  </si>
  <si>
    <t xml:space="preserve">IntDeduct</t>
  </si>
  <si>
    <t xml:space="preserve">GSR R.A. Carrying Charges</t>
  </si>
  <si>
    <t xml:space="preserve">RegAmort</t>
  </si>
  <si>
    <t xml:space="preserve">Order 528 Tracker Adjustment (Surcharge / Costs - Net)</t>
  </si>
  <si>
    <t xml:space="preserve">Order 528 Carrying Charges</t>
  </si>
  <si>
    <t xml:space="preserve">DeferredTax</t>
  </si>
  <si>
    <t xml:space="preserve">Kansas Ad Valorem Tax Issue</t>
  </si>
  <si>
    <t xml:space="preserve">Regulatory Commission Expense</t>
  </si>
  <si>
    <t xml:space="preserve">ACA Amortization</t>
  </si>
  <si>
    <t xml:space="preserve">ACA Payment</t>
  </si>
  <si>
    <t xml:space="preserve">FAS 106 Deferral / Amortization</t>
  </si>
  <si>
    <t xml:space="preserve">Severance &amp; Relocation Amortization</t>
  </si>
  <si>
    <t xml:space="preserve">Uncollectible Accounts Amortization</t>
  </si>
  <si>
    <t xml:space="preserve">South Georgia Adjustment</t>
  </si>
  <si>
    <t xml:space="preserve">Fuel / UAF Amortization (Pre PRA)</t>
  </si>
  <si>
    <t xml:space="preserve">Equivalent Unit Risk Data (SLA Cash Component Only)</t>
  </si>
  <si>
    <t xml:space="preserve">AFUDC Equity Gross-Up / Amortization</t>
  </si>
  <si>
    <t xml:space="preserve">Blank</t>
  </si>
  <si>
    <t xml:space="preserve">FuelDeprTax</t>
  </si>
  <si>
    <t xml:space="preserve">Depreciation - PP&amp;E    </t>
  </si>
  <si>
    <t xml:space="preserve">Amortization - PP&amp;E    </t>
  </si>
  <si>
    <t xml:space="preserve">Total Depreciation &amp;  Amortization Per Income Statement</t>
  </si>
  <si>
    <t xml:space="preserve">Payroll Taxes Only</t>
  </si>
  <si>
    <t xml:space="preserve">Total Taxes Other Than Income (Including Payroll) </t>
  </si>
  <si>
    <t xml:space="preserve">Total Partnership Income</t>
  </si>
  <si>
    <t xml:space="preserve">Reserve Issues - Rate Case Only</t>
  </si>
  <si>
    <t xml:space="preserve">Other Reserve Issues - Building / Reserve</t>
  </si>
  <si>
    <t xml:space="preserve">                                - All Remaining Other Reserve Items</t>
  </si>
  <si>
    <t xml:space="preserve">Amortized Loss on Reacquired Debt</t>
  </si>
  <si>
    <t xml:space="preserve">Amortized (Gain) on Reacquired Debt</t>
  </si>
  <si>
    <t xml:space="preserve">Payable Currently (w/o Non-Cash Adjustments)</t>
  </si>
  <si>
    <t xml:space="preserve">Deferred Taxes - Current</t>
  </si>
  <si>
    <t xml:space="preserve">                       - Noncurrent</t>
  </si>
  <si>
    <t xml:space="preserve">Total Deferred Taxes</t>
  </si>
  <si>
    <t xml:space="preserve">IncomeState</t>
  </si>
  <si>
    <t xml:space="preserve">Total Income Taxes (w/o Capital Costs Component)</t>
  </si>
  <si>
    <t xml:space="preserve">Net Income Before Capital Costs</t>
  </si>
  <si>
    <t xml:space="preserve">Reverse Auction 1 - Direct Bill Revenue</t>
  </si>
  <si>
    <t xml:space="preserve">                           - Expense Payment (Annual) </t>
  </si>
  <si>
    <t xml:space="preserve">Reverse Auction 1 Carrying Charges</t>
  </si>
  <si>
    <t xml:space="preserve">Reverse Auction 2 - Direct Bill Revenue</t>
  </si>
  <si>
    <t xml:space="preserve">Reverse Auction 2 Carrying Charges</t>
  </si>
  <si>
    <t xml:space="preserve">Reverse Auction 3 - Direct Bill Revenue</t>
  </si>
  <si>
    <t xml:space="preserve">Reverse Auction 3 Carrying Charges</t>
  </si>
  <si>
    <t xml:space="preserve">   CONTROL TOTAL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</si>
</sst>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_);\(#,##0\)"/>
    <numFmt numFmtId="166" formatCode="_(* #,##0.000_);_(* \(#,##0.000\);_(* \-???_);_(@_)"/>
    <numFmt numFmtId="167" formatCode="dd\-mmm\-yy_)"/>
    <numFmt numFmtId="168" formatCode="0_)"/>
    <numFmt numFmtId="169" formatCode="hh:mm\ AM/PM_)"/>
    <numFmt numFmtId="170" formatCode="@"/>
    <numFmt numFmtId="171" formatCode="General_)"/>
    <numFmt numFmtId="172" formatCode="0.00_)"/>
    <numFmt numFmtId="173" formatCode="0.0000_)"/>
    <numFmt numFmtId="174" formatCode="0.00%"/>
    <numFmt numFmtId="175" formatCode="mm/dd/yy_)"/>
    <numFmt numFmtId="176" formatCode="0_);\(0\)"/>
    <numFmt numFmtId="177" formatCode="0.000_)"/>
    <numFmt numFmtId="178" formatCode="0.00000_)"/>
    <numFmt numFmtId="179" formatCode="#,##0.0000_);\(#,##0.0000\)"/>
    <numFmt numFmtId="180" formatCode="[$-409]#,##0.00_);\(#,##0.00\)"/>
    <numFmt numFmtId="181" formatCode="#,##0.000000_);\(#,##0.000000\)"/>
    <numFmt numFmtId="182" formatCode="#,##0.0_);\(#,##0.0\)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u val="single"/>
      <sz val="10"/>
      <name val="Arial"/>
      <family val="2"/>
    </font>
    <font>
      <b val="true"/>
      <u val="single"/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u val="single"/>
      <sz val="10"/>
      <color rgb="FF000000"/>
      <name val="Arial"/>
      <family val="2"/>
    </font>
    <font>
      <u val="single"/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0000FF"/>
      <name val="Arial"/>
      <family val="0"/>
    </font>
    <font>
      <u val="single"/>
      <sz val="10"/>
      <color rgb="FF008000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FF0000"/>
      <name val="Arial"/>
      <family val="2"/>
    </font>
    <font>
      <b val="true"/>
      <u val="double"/>
      <sz val="10"/>
      <name val="Arial"/>
      <family val="2"/>
    </font>
    <font>
      <u val="single"/>
      <sz val="10"/>
      <name val="Arial"/>
      <family val="0"/>
    </font>
    <font>
      <b val="true"/>
      <u val="single"/>
      <sz val="10"/>
      <name val="Arial"/>
      <family val="0"/>
    </font>
    <font>
      <b val="true"/>
      <u val="double"/>
      <sz val="10"/>
      <name val="Arial"/>
      <family val="0"/>
    </font>
    <font>
      <b val="true"/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0"/>
    </font>
    <font>
      <b val="true"/>
      <u val="single"/>
      <sz val="12"/>
      <name val="Arial"/>
      <family val="0"/>
    </font>
    <font>
      <b val="true"/>
      <u val="single"/>
      <sz val="10"/>
      <color rgb="FF000000"/>
      <name val="Arial"/>
      <family val="0"/>
    </font>
    <font>
      <b val="true"/>
      <u val="double"/>
      <sz val="10"/>
      <color rgb="FF000000"/>
      <name val="Arial"/>
      <family val="2"/>
    </font>
    <font>
      <u val="double"/>
      <sz val="10"/>
      <color rgb="FF000000"/>
      <name val="Arial"/>
      <family val="0"/>
    </font>
    <font>
      <u val="double"/>
      <sz val="10"/>
      <name val="Arial"/>
      <family val="0"/>
    </font>
    <font>
      <u val="double"/>
      <sz val="10"/>
      <name val="Arial"/>
      <family val="2"/>
    </font>
    <font>
      <b val="true"/>
      <sz val="10"/>
      <color rgb="FF0000FF"/>
      <name val="Arial"/>
      <family val="0"/>
    </font>
    <font>
      <sz val="10"/>
      <color rgb="FF000000"/>
      <name val="Arial"/>
      <family val="0"/>
    </font>
    <font>
      <b val="true"/>
      <u val="single"/>
      <sz val="10"/>
      <color rgb="FFFF0000"/>
      <name val="Arial"/>
      <family val="2"/>
    </font>
    <font>
      <sz val="10"/>
      <color rgb="FFFF00FF"/>
      <name val="Arial"/>
      <family val="2"/>
    </font>
    <font>
      <i val="true"/>
      <sz val="10"/>
      <name val="Arial"/>
      <family val="0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  <fill>
      <patternFill patternType="solid">
        <fgColor rgb="FF000000"/>
        <bgColor rgb="FF003300"/>
      </patternFill>
    </fill>
    <fill>
      <patternFill patternType="solid">
        <fgColor rgb="FFBFBFBF"/>
        <bgColor rgb="FF99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8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2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3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3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7" fillId="0" borderId="4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2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3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1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9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9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3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6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8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9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0" xfId="3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3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0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1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21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4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6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26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8" fontId="14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1" fontId="21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1" fontId="9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4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1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0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12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0" fontId="12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23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4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5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0" fillId="0" borderId="0" xfId="25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5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1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25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8" fontId="14" fillId="0" borderId="0" xfId="25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2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1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6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0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5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21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30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4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0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20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7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6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6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5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36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5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39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5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5" fillId="5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0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9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6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4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2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4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0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3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4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5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3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1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5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0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9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1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9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6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3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3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3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1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3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9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32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8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2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7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32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1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9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8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3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3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0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0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3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3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DJ" xfId="20"/>
    <cellStyle name="Normal_DEFTAX" xfId="21"/>
    <cellStyle name="Normal_DEPRTAX" xfId="22"/>
    <cellStyle name="Normal_INTDEDUC" xfId="23"/>
    <cellStyle name="Normal_LIQOTHER" xfId="24"/>
    <cellStyle name="Normal_O&amp;M" xfId="25"/>
    <cellStyle name="Normal_OPERSUM" xfId="26"/>
    <cellStyle name="Normal_OTHERINC" xfId="27"/>
    <cellStyle name="Normal_PURCH" xfId="28"/>
    <cellStyle name="Normal_REGAMORT" xfId="29"/>
    <cellStyle name="Normal_SALES" xfId="30"/>
    <cellStyle name="Normal_SOURCE" xfId="31"/>
    <cellStyle name="Normal_TC&amp;S" xfId="32"/>
    <cellStyle name="Normal_TRANSPORT" xfId="3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31320</xdr:colOff>
          <xdr:row>2</xdr:row>
          <xdr:rowOff>9360</xdr:rowOff>
        </xdr:from>
        <xdr:to>
          <xdr:col>1</xdr:col>
          <xdr:colOff>-2028960</xdr:colOff>
          <xdr:row>3</xdr:row>
          <xdr:rowOff>142920</xdr:rowOff>
        </xdr:to>
        <xdr:sp>
          <xdr:nvSpPr>
            <xdr:cNvPr id="1001" name="Button 1" descr="Retur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Return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493920</xdr:colOff>
          <xdr:row>2</xdr:row>
          <xdr:rowOff>95400</xdr:rowOff>
        </xdr:from>
        <xdr:to>
          <xdr:col>2</xdr:col>
          <xdr:colOff>-1726920</xdr:colOff>
          <xdr:row>5</xdr:row>
          <xdr:rowOff>105120</xdr:rowOff>
        </xdr:to>
        <xdr:sp>
          <xdr:nvSpPr>
            <xdr:cNvPr id="1001" name="Button 1" descr="Create CF Data She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CF Data Sheet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7"/>
    <col collapsed="false" customWidth="true" hidden="false" outlineLevel="0" max="2" min="2" style="1" width="7.7"/>
    <col collapsed="false" customWidth="true" hidden="false" outlineLevel="0" max="14" min="3" style="1" width="8.7"/>
    <col collapsed="false" customWidth="true" hidden="false" outlineLevel="0" max="15" min="15" style="1" width="9.7"/>
    <col collapsed="false" customWidth="true" hidden="false" outlineLevel="0" max="17" min="16" style="1" width="2.7"/>
    <col collapsed="false" customWidth="true" hidden="false" outlineLevel="0" max="18" min="18" style="2" width="20.7"/>
    <col collapsed="false" customWidth="true" hidden="false" outlineLevel="0" max="20" min="19" style="2" width="2.7"/>
    <col collapsed="false" customWidth="true" hidden="false" outlineLevel="0" max="25" min="21" style="1" width="9.7"/>
    <col collapsed="false" customWidth="true" hidden="false" outlineLevel="0" max="26" min="26" style="1" width="15.7"/>
    <col collapsed="false" customWidth="false" hidden="false" outlineLevel="0" max="257" min="27" style="1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XML/filtered-attachments/xls/EMNNG02PL.xls'#$DataBase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S1" s="5"/>
      <c r="T1" s="4"/>
    </row>
    <row r="2" customFormat="false" ht="12.75" hidden="false" customHeight="false" outlineLevel="0" collapsed="false">
      <c r="A2" s="7" t="s">
        <v>0</v>
      </c>
      <c r="B2" s="8" t="n">
        <f aca="true">NOW()</f>
        <v>45926.9641756347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N2" s="9" t="s">
        <v>1</v>
      </c>
      <c r="O2" s="10" t="s">
        <v>2</v>
      </c>
      <c r="P2" s="11"/>
      <c r="Q2" s="12"/>
      <c r="R2" s="13" t="s">
        <v>3</v>
      </c>
      <c r="S2" s="12"/>
      <c r="T2" s="11"/>
      <c r="U2" s="14" t="s">
        <v>4</v>
      </c>
      <c r="V2" s="14"/>
      <c r="W2" s="14"/>
      <c r="X2" s="14"/>
      <c r="Y2" s="15" t="str">
        <f aca="false">+O2</f>
        <v>TOTAL</v>
      </c>
    </row>
    <row r="3" customFormat="false" ht="12.75" hidden="false" customHeight="false" outlineLevel="0" collapsed="false">
      <c r="A3" s="16" t="str">
        <f aca="false">IncomeState!A3</f>
        <v>2002 OPERATING PLAN</v>
      </c>
      <c r="B3" s="17" t="n">
        <f aca="true">NOW()</f>
        <v>45926.9641756349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8" t="s">
        <v>16</v>
      </c>
      <c r="O3" s="19" t="s">
        <v>17</v>
      </c>
      <c r="P3" s="20"/>
      <c r="Q3" s="12"/>
      <c r="R3" s="21" t="s">
        <v>18</v>
      </c>
      <c r="S3" s="12"/>
      <c r="T3" s="20"/>
      <c r="U3" s="22" t="s">
        <v>19</v>
      </c>
      <c r="V3" s="22" t="s">
        <v>20</v>
      </c>
      <c r="W3" s="22" t="s">
        <v>21</v>
      </c>
      <c r="X3" s="22" t="s">
        <v>22</v>
      </c>
      <c r="Y3" s="23" t="str">
        <f aca="false">+O3</f>
        <v>2002</v>
      </c>
    </row>
    <row r="4" customFormat="false" ht="12.75" hidden="false" customHeight="false" outlineLevel="0" collapsed="false">
      <c r="A4" s="16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24"/>
      <c r="P4" s="24"/>
      <c r="Q4" s="12"/>
      <c r="R4" s="21"/>
      <c r="S4" s="12"/>
      <c r="T4" s="24"/>
      <c r="U4" s="25"/>
      <c r="V4" s="25"/>
      <c r="W4" s="25"/>
      <c r="X4" s="25"/>
      <c r="Y4" s="20"/>
    </row>
    <row r="5" customFormat="false" ht="12.75" hidden="false" customHeight="false" outlineLevel="0" collapsed="false">
      <c r="A5" s="26" t="s">
        <v>23</v>
      </c>
      <c r="O5" s="27"/>
      <c r="P5" s="27"/>
      <c r="Q5" s="28"/>
      <c r="R5" s="1"/>
      <c r="S5" s="28"/>
      <c r="T5" s="27"/>
    </row>
    <row r="6" customFormat="false" ht="12.75" hidden="false" customHeight="false" outlineLevel="0" collapsed="false">
      <c r="A6" s="29" t="s">
        <v>24</v>
      </c>
      <c r="O6" s="27"/>
      <c r="P6" s="27"/>
      <c r="Q6" s="28"/>
      <c r="R6" s="1"/>
      <c r="S6" s="28"/>
      <c r="T6" s="27"/>
    </row>
    <row r="7" customFormat="false" ht="12.75" hidden="false" customHeight="false" outlineLevel="0" collapsed="false">
      <c r="A7" s="30" t="s">
        <v>25</v>
      </c>
      <c r="C7" s="31" t="n">
        <v>0</v>
      </c>
      <c r="D7" s="31" t="n">
        <v>0</v>
      </c>
      <c r="E7" s="31" t="n">
        <v>0</v>
      </c>
      <c r="F7" s="31" t="n">
        <v>0</v>
      </c>
      <c r="G7" s="31" t="n">
        <v>0</v>
      </c>
      <c r="H7" s="31" t="n">
        <v>0</v>
      </c>
      <c r="I7" s="31" t="n">
        <v>0</v>
      </c>
      <c r="J7" s="31" t="n">
        <v>0</v>
      </c>
      <c r="K7" s="31" t="n">
        <v>0</v>
      </c>
      <c r="L7" s="31" t="n">
        <v>0</v>
      </c>
      <c r="M7" s="31" t="n">
        <v>0</v>
      </c>
      <c r="N7" s="31" t="n">
        <v>0</v>
      </c>
      <c r="O7" s="32" t="n">
        <f aca="false">SUM(C7:N7)</f>
        <v>0</v>
      </c>
      <c r="P7" s="32"/>
      <c r="Q7" s="33"/>
      <c r="R7" s="34" t="s">
        <v>26</v>
      </c>
      <c r="S7" s="33"/>
      <c r="T7" s="32"/>
      <c r="U7" s="35" t="n">
        <f aca="false">C7+D7+E7</f>
        <v>0</v>
      </c>
      <c r="V7" s="35" t="n">
        <f aca="false">F7+G7+H7</f>
        <v>0</v>
      </c>
      <c r="W7" s="35" t="n">
        <f aca="false">I7+J7+K7</f>
        <v>0</v>
      </c>
      <c r="X7" s="35" t="n">
        <f aca="false">L7+M7+N7</f>
        <v>0</v>
      </c>
      <c r="Y7" s="36" t="n">
        <f aca="false">SUM(U7:X7)</f>
        <v>0</v>
      </c>
    </row>
    <row r="8" customFormat="false" ht="12.75" hidden="false" customHeight="false" outlineLevel="0" collapsed="false">
      <c r="A8" s="30" t="s">
        <v>27</v>
      </c>
      <c r="C8" s="31" t="n">
        <v>0</v>
      </c>
      <c r="D8" s="31" t="n">
        <v>0</v>
      </c>
      <c r="E8" s="31" t="n">
        <v>0</v>
      </c>
      <c r="F8" s="31" t="n">
        <v>0</v>
      </c>
      <c r="G8" s="31" t="n">
        <v>0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0</v>
      </c>
      <c r="M8" s="31" t="n">
        <v>0</v>
      </c>
      <c r="N8" s="31" t="n">
        <v>0</v>
      </c>
      <c r="O8" s="32" t="n">
        <f aca="false">SUM(C8:N8)</f>
        <v>0</v>
      </c>
      <c r="P8" s="32"/>
      <c r="Q8" s="33"/>
      <c r="R8" s="34" t="s">
        <v>26</v>
      </c>
      <c r="S8" s="33"/>
      <c r="T8" s="32"/>
      <c r="U8" s="35" t="n">
        <f aca="false">C8+D8+E8</f>
        <v>0</v>
      </c>
      <c r="V8" s="35" t="n">
        <f aca="false">F8+G8+H8</f>
        <v>0</v>
      </c>
      <c r="W8" s="35" t="n">
        <f aca="false">I8+J8+K8</f>
        <v>0</v>
      </c>
      <c r="X8" s="35" t="n">
        <f aca="false">L8+M8+N8</f>
        <v>0</v>
      </c>
      <c r="Y8" s="36" t="n">
        <f aca="false">SUM(U8:X8)</f>
        <v>0</v>
      </c>
    </row>
    <row r="9" customFormat="false" ht="12.75" hidden="false" customHeight="false" outlineLevel="0" collapsed="false">
      <c r="A9" s="30" t="s">
        <v>28</v>
      </c>
      <c r="C9" s="31" t="n">
        <v>0</v>
      </c>
      <c r="D9" s="31" t="n">
        <v>0</v>
      </c>
      <c r="E9" s="31" t="n">
        <v>0</v>
      </c>
      <c r="F9" s="31" t="n">
        <v>0</v>
      </c>
      <c r="G9" s="31" t="n">
        <v>0</v>
      </c>
      <c r="H9" s="31" t="n">
        <v>0</v>
      </c>
      <c r="I9" s="31" t="n">
        <v>0</v>
      </c>
      <c r="J9" s="31" t="n">
        <v>0</v>
      </c>
      <c r="K9" s="31" t="n">
        <v>0</v>
      </c>
      <c r="L9" s="31" t="n">
        <v>0</v>
      </c>
      <c r="M9" s="31" t="n">
        <v>0</v>
      </c>
      <c r="N9" s="31" t="n">
        <v>0</v>
      </c>
      <c r="O9" s="37" t="n">
        <f aca="false">SUM(C9:N9)</f>
        <v>0</v>
      </c>
      <c r="P9" s="37"/>
      <c r="Q9" s="33"/>
      <c r="R9" s="34" t="s">
        <v>29</v>
      </c>
      <c r="S9" s="33"/>
      <c r="T9" s="37"/>
      <c r="U9" s="35" t="n">
        <f aca="false">C9+D9+E9</f>
        <v>0</v>
      </c>
      <c r="V9" s="35" t="n">
        <f aca="false">F9+G9+H9</f>
        <v>0</v>
      </c>
      <c r="W9" s="35" t="n">
        <f aca="false">I9+J9+K9</f>
        <v>0</v>
      </c>
      <c r="X9" s="35" t="n">
        <f aca="false">L9+M9+N9</f>
        <v>0</v>
      </c>
      <c r="Y9" s="36" t="n">
        <f aca="false">SUM(U9:X9)</f>
        <v>0</v>
      </c>
    </row>
    <row r="10" customFormat="false" ht="12.75" hidden="false" customHeight="false" outlineLevel="0" collapsed="false">
      <c r="A10" s="30" t="s">
        <v>27</v>
      </c>
      <c r="C10" s="31" t="n">
        <v>0</v>
      </c>
      <c r="D10" s="31" t="n">
        <v>0</v>
      </c>
      <c r="E10" s="31" t="n">
        <v>0</v>
      </c>
      <c r="F10" s="31" t="n">
        <v>0</v>
      </c>
      <c r="G10" s="31" t="n">
        <v>0</v>
      </c>
      <c r="H10" s="31" t="n">
        <v>0</v>
      </c>
      <c r="I10" s="31" t="n">
        <v>0</v>
      </c>
      <c r="J10" s="31" t="n">
        <v>0</v>
      </c>
      <c r="K10" s="31" t="n">
        <v>0</v>
      </c>
      <c r="L10" s="31" t="n">
        <v>0</v>
      </c>
      <c r="M10" s="31" t="n">
        <v>0</v>
      </c>
      <c r="N10" s="31" t="n">
        <v>0</v>
      </c>
      <c r="O10" s="32" t="n">
        <f aca="false">SUM(C10:N10)</f>
        <v>0</v>
      </c>
      <c r="P10" s="32"/>
      <c r="Q10" s="33"/>
      <c r="R10" s="34" t="s">
        <v>29</v>
      </c>
      <c r="S10" s="33"/>
      <c r="T10" s="32"/>
      <c r="U10" s="35" t="n">
        <f aca="false">C10+D10+E10</f>
        <v>0</v>
      </c>
      <c r="V10" s="35" t="n">
        <f aca="false">F10+G10+H10</f>
        <v>0</v>
      </c>
      <c r="W10" s="35" t="n">
        <f aca="false">I10+J10+K10</f>
        <v>0</v>
      </c>
      <c r="X10" s="35" t="n">
        <f aca="false">L10+M10+N10</f>
        <v>0</v>
      </c>
      <c r="Y10" s="36" t="n">
        <f aca="false">SUM(U10:X10)</f>
        <v>0</v>
      </c>
    </row>
    <row r="11" customFormat="false" ht="6" hidden="false" customHeight="true" outlineLevel="0" collapsed="false">
      <c r="A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32"/>
      <c r="Q11" s="33"/>
      <c r="R11" s="34"/>
      <c r="S11" s="33"/>
      <c r="T11" s="32"/>
      <c r="U11" s="35"/>
      <c r="V11" s="35"/>
      <c r="W11" s="35"/>
      <c r="X11" s="35"/>
      <c r="Y11" s="36"/>
    </row>
    <row r="12" customFormat="false" ht="12.75" hidden="false" customHeight="false" outlineLevel="0" collapsed="false">
      <c r="A12" s="30" t="s">
        <v>30</v>
      </c>
      <c r="C12" s="38" t="n">
        <v>46978</v>
      </c>
      <c r="D12" s="38" t="n">
        <v>46951</v>
      </c>
      <c r="E12" s="38" t="n">
        <v>48450</v>
      </c>
      <c r="F12" s="38" t="n">
        <v>16693</v>
      </c>
      <c r="G12" s="38" t="n">
        <v>16486</v>
      </c>
      <c r="H12" s="38" t="n">
        <v>16595</v>
      </c>
      <c r="I12" s="38" t="n">
        <v>16868</v>
      </c>
      <c r="J12" s="38" t="n">
        <v>16528</v>
      </c>
      <c r="K12" s="38" t="n">
        <v>16481</v>
      </c>
      <c r="L12" s="38" t="n">
        <v>16081</v>
      </c>
      <c r="M12" s="38" t="n">
        <v>46500</v>
      </c>
      <c r="N12" s="38" t="n">
        <v>46562</v>
      </c>
      <c r="O12" s="35" t="n">
        <f aca="false">SUM(C12:N12)</f>
        <v>351173</v>
      </c>
      <c r="P12" s="35"/>
      <c r="Q12" s="33"/>
      <c r="R12" s="34" t="s">
        <v>31</v>
      </c>
      <c r="S12" s="33"/>
      <c r="T12" s="35"/>
      <c r="U12" s="35" t="n">
        <f aca="false">C12+D12+E12</f>
        <v>142379</v>
      </c>
      <c r="V12" s="35" t="n">
        <f aca="false">F12+G12+H12</f>
        <v>49774</v>
      </c>
      <c r="W12" s="35" t="n">
        <f aca="false">I12+J12+K12</f>
        <v>49877</v>
      </c>
      <c r="X12" s="35" t="n">
        <f aca="false">L12+M12+N12</f>
        <v>109143</v>
      </c>
      <c r="Y12" s="36" t="n">
        <f aca="false">SUM(U12:X12)</f>
        <v>351173</v>
      </c>
    </row>
    <row r="13" customFormat="false" ht="12.75" hidden="false" customHeight="false" outlineLevel="0" collapsed="false">
      <c r="A13" s="30" t="s">
        <v>32</v>
      </c>
      <c r="C13" s="38" t="n">
        <v>0</v>
      </c>
      <c r="D13" s="38" t="n">
        <v>0</v>
      </c>
      <c r="E13" s="38" t="n">
        <v>0</v>
      </c>
      <c r="F13" s="38" t="n">
        <v>0</v>
      </c>
      <c r="G13" s="38" t="n">
        <v>0</v>
      </c>
      <c r="H13" s="38" t="n">
        <v>0</v>
      </c>
      <c r="I13" s="38" t="n">
        <v>0</v>
      </c>
      <c r="J13" s="38" t="n">
        <v>0</v>
      </c>
      <c r="K13" s="38" t="n">
        <v>0</v>
      </c>
      <c r="L13" s="38" t="n">
        <v>0</v>
      </c>
      <c r="M13" s="38" t="n">
        <v>0</v>
      </c>
      <c r="N13" s="38" t="n">
        <v>0</v>
      </c>
      <c r="O13" s="35" t="n">
        <f aca="false">SUM(C13:N13)</f>
        <v>0</v>
      </c>
      <c r="P13" s="35"/>
      <c r="Q13" s="33"/>
      <c r="R13" s="34" t="s">
        <v>31</v>
      </c>
      <c r="S13" s="33"/>
      <c r="T13" s="35"/>
      <c r="U13" s="35" t="n">
        <f aca="false">C13+D13+E13</f>
        <v>0</v>
      </c>
      <c r="V13" s="35" t="n">
        <f aca="false">F13+G13+H13</f>
        <v>0</v>
      </c>
      <c r="W13" s="35" t="n">
        <f aca="false">I13+J13+K13</f>
        <v>0</v>
      </c>
      <c r="X13" s="35" t="n">
        <f aca="false">L13+M13+N13</f>
        <v>0</v>
      </c>
      <c r="Y13" s="36" t="n">
        <f aca="false">SUM(U13:X13)</f>
        <v>0</v>
      </c>
    </row>
    <row r="14" customFormat="false" ht="12.75" hidden="false" customHeight="false" outlineLevel="0" collapsed="false">
      <c r="A14" s="39" t="s">
        <v>33</v>
      </c>
      <c r="C14" s="38" t="n">
        <v>0</v>
      </c>
      <c r="D14" s="38" t="n">
        <v>0</v>
      </c>
      <c r="E14" s="38" t="n">
        <v>0</v>
      </c>
      <c r="F14" s="38" t="n">
        <v>0</v>
      </c>
      <c r="G14" s="38" t="n">
        <v>0</v>
      </c>
      <c r="H14" s="38" t="n">
        <v>0</v>
      </c>
      <c r="I14" s="38" t="n">
        <v>0</v>
      </c>
      <c r="J14" s="38" t="n">
        <v>0</v>
      </c>
      <c r="K14" s="38" t="n">
        <v>0</v>
      </c>
      <c r="L14" s="38" t="n">
        <v>0</v>
      </c>
      <c r="M14" s="38" t="n">
        <v>0</v>
      </c>
      <c r="N14" s="38" t="n">
        <v>0</v>
      </c>
      <c r="O14" s="35" t="n">
        <f aca="false">SUM(C14:N14)</f>
        <v>0</v>
      </c>
      <c r="P14" s="35"/>
      <c r="Q14" s="33"/>
      <c r="R14" s="34" t="s">
        <v>31</v>
      </c>
      <c r="S14" s="33"/>
      <c r="T14" s="35"/>
      <c r="U14" s="35" t="n">
        <f aca="false">C14+D14+E14</f>
        <v>0</v>
      </c>
      <c r="V14" s="35" t="n">
        <f aca="false">F14+G14+H14</f>
        <v>0</v>
      </c>
      <c r="W14" s="35" t="n">
        <f aca="false">I14+J14+K14</f>
        <v>0</v>
      </c>
      <c r="X14" s="35" t="n">
        <f aca="false">L14+M14+N14</f>
        <v>0</v>
      </c>
      <c r="Y14" s="36" t="n">
        <f aca="false">SUM(U14:X14)</f>
        <v>0</v>
      </c>
    </row>
    <row r="15" customFormat="false" ht="12.75" hidden="false" customHeight="false" outlineLevel="0" collapsed="false">
      <c r="A15" s="30" t="s">
        <v>34</v>
      </c>
      <c r="C15" s="38" t="n">
        <v>4397</v>
      </c>
      <c r="D15" s="38" t="n">
        <v>3795</v>
      </c>
      <c r="E15" s="38" t="n">
        <v>3535</v>
      </c>
      <c r="F15" s="38" t="n">
        <v>2978</v>
      </c>
      <c r="G15" s="38" t="n">
        <v>2692</v>
      </c>
      <c r="H15" s="38" t="n">
        <v>2798</v>
      </c>
      <c r="I15" s="38" t="n">
        <v>2865</v>
      </c>
      <c r="J15" s="38" t="n">
        <v>2880</v>
      </c>
      <c r="K15" s="38" t="n">
        <v>2792</v>
      </c>
      <c r="L15" s="38" t="n">
        <v>2985</v>
      </c>
      <c r="M15" s="38" t="n">
        <v>3471</v>
      </c>
      <c r="N15" s="38" t="n">
        <v>4126</v>
      </c>
      <c r="O15" s="35" t="n">
        <f aca="false">SUM(C15:N15)</f>
        <v>39314</v>
      </c>
      <c r="P15" s="35"/>
      <c r="Q15" s="33"/>
      <c r="R15" s="34" t="s">
        <v>31</v>
      </c>
      <c r="S15" s="33"/>
      <c r="T15" s="35"/>
      <c r="U15" s="35" t="n">
        <f aca="false">C15+D15+E15</f>
        <v>11727</v>
      </c>
      <c r="V15" s="35" t="n">
        <f aca="false">F15+G15+H15</f>
        <v>8468</v>
      </c>
      <c r="W15" s="35" t="n">
        <f aca="false">I15+J15+K15</f>
        <v>8537</v>
      </c>
      <c r="X15" s="35" t="n">
        <f aca="false">L15+M15+N15</f>
        <v>10582</v>
      </c>
      <c r="Y15" s="36" t="n">
        <f aca="false">SUM(U15:X15)</f>
        <v>39314</v>
      </c>
    </row>
    <row r="16" customFormat="false" ht="12.75" hidden="false" customHeight="false" outlineLevel="0" collapsed="false">
      <c r="A16" s="30" t="s">
        <v>32</v>
      </c>
      <c r="C16" s="38" t="n">
        <v>0</v>
      </c>
      <c r="D16" s="38" t="n">
        <v>0</v>
      </c>
      <c r="E16" s="38" t="n">
        <v>0</v>
      </c>
      <c r="F16" s="38" t="n">
        <v>0</v>
      </c>
      <c r="G16" s="38" t="n">
        <v>0</v>
      </c>
      <c r="H16" s="38" t="n">
        <v>0</v>
      </c>
      <c r="I16" s="38" t="n">
        <v>0</v>
      </c>
      <c r="J16" s="38" t="n">
        <v>0</v>
      </c>
      <c r="K16" s="38" t="n">
        <v>0</v>
      </c>
      <c r="L16" s="38" t="n">
        <v>0</v>
      </c>
      <c r="M16" s="38" t="n">
        <v>0</v>
      </c>
      <c r="N16" s="38" t="n">
        <v>0</v>
      </c>
      <c r="O16" s="35" t="n">
        <f aca="false">SUM(C16:N16)</f>
        <v>0</v>
      </c>
      <c r="P16" s="35"/>
      <c r="Q16" s="33"/>
      <c r="R16" s="34" t="s">
        <v>31</v>
      </c>
      <c r="S16" s="33"/>
      <c r="T16" s="35"/>
      <c r="U16" s="35" t="n">
        <f aca="false">C16+D16+E16</f>
        <v>0</v>
      </c>
      <c r="V16" s="35" t="n">
        <f aca="false">F16+G16+H16</f>
        <v>0</v>
      </c>
      <c r="W16" s="35" t="n">
        <f aca="false">I16+J16+K16</f>
        <v>0</v>
      </c>
      <c r="X16" s="35" t="n">
        <f aca="false">L16+M16+N16</f>
        <v>0</v>
      </c>
      <c r="Y16" s="36" t="n">
        <f aca="false">SUM(U16:X16)</f>
        <v>0</v>
      </c>
    </row>
    <row r="17" customFormat="false" ht="12.75" hidden="false" customHeight="false" outlineLevel="0" collapsed="false">
      <c r="A17" s="39" t="s">
        <v>33</v>
      </c>
      <c r="C17" s="38" t="n">
        <v>0</v>
      </c>
      <c r="D17" s="38" t="n">
        <v>0</v>
      </c>
      <c r="E17" s="38" t="n">
        <v>0</v>
      </c>
      <c r="F17" s="38" t="n">
        <v>0</v>
      </c>
      <c r="G17" s="38" t="n">
        <v>0</v>
      </c>
      <c r="H17" s="38" t="n">
        <v>0</v>
      </c>
      <c r="I17" s="38" t="n">
        <v>0</v>
      </c>
      <c r="J17" s="38" t="n">
        <v>0</v>
      </c>
      <c r="K17" s="38" t="n">
        <v>0</v>
      </c>
      <c r="L17" s="38" t="n">
        <v>0</v>
      </c>
      <c r="M17" s="38" t="n">
        <v>0</v>
      </c>
      <c r="N17" s="38" t="n">
        <v>0</v>
      </c>
      <c r="O17" s="35" t="n">
        <f aca="false">SUM(C17:N17)</f>
        <v>0</v>
      </c>
      <c r="P17" s="35"/>
      <c r="Q17" s="33"/>
      <c r="R17" s="34" t="s">
        <v>31</v>
      </c>
      <c r="S17" s="33"/>
      <c r="T17" s="35"/>
      <c r="U17" s="35" t="n">
        <f aca="false">C17+D17+E17</f>
        <v>0</v>
      </c>
      <c r="V17" s="35" t="n">
        <f aca="false">F17+G17+H17</f>
        <v>0</v>
      </c>
      <c r="W17" s="35" t="n">
        <f aca="false">I17+J17+K17</f>
        <v>0</v>
      </c>
      <c r="X17" s="35" t="n">
        <f aca="false">L17+M17+N17</f>
        <v>0</v>
      </c>
      <c r="Y17" s="36" t="n">
        <f aca="false">SUM(U17:X17)</f>
        <v>0</v>
      </c>
    </row>
    <row r="18" customFormat="false" ht="12.75" hidden="false" customHeight="false" outlineLevel="0" collapsed="false">
      <c r="A18" s="30" t="s">
        <v>35</v>
      </c>
      <c r="C18" s="38" t="n">
        <v>0</v>
      </c>
      <c r="D18" s="38" t="n">
        <v>0</v>
      </c>
      <c r="E18" s="38" t="n">
        <v>0</v>
      </c>
      <c r="F18" s="38" t="n">
        <v>0</v>
      </c>
      <c r="G18" s="38" t="n">
        <v>0</v>
      </c>
      <c r="H18" s="38" t="n">
        <v>0</v>
      </c>
      <c r="I18" s="38" t="n">
        <v>0</v>
      </c>
      <c r="J18" s="38" t="n">
        <v>0</v>
      </c>
      <c r="K18" s="38" t="n">
        <v>0</v>
      </c>
      <c r="L18" s="38" t="n">
        <v>0</v>
      </c>
      <c r="M18" s="38" t="n">
        <v>0</v>
      </c>
      <c r="N18" s="38" t="n">
        <v>0</v>
      </c>
      <c r="O18" s="40" t="n">
        <f aca="false">SUM(C18:N18)</f>
        <v>0</v>
      </c>
      <c r="P18" s="40"/>
      <c r="Q18" s="33"/>
      <c r="R18" s="34" t="s">
        <v>31</v>
      </c>
      <c r="S18" s="33"/>
      <c r="T18" s="40"/>
      <c r="U18" s="35" t="n">
        <f aca="false">C18+D18+E18</f>
        <v>0</v>
      </c>
      <c r="V18" s="35" t="n">
        <f aca="false">F18+G18+H18</f>
        <v>0</v>
      </c>
      <c r="W18" s="35" t="n">
        <f aca="false">I18+J18+K18</f>
        <v>0</v>
      </c>
      <c r="X18" s="35" t="n">
        <f aca="false">L18+M18+N18</f>
        <v>0</v>
      </c>
      <c r="Y18" s="36" t="n">
        <f aca="false">SUM(U18:X18)</f>
        <v>0</v>
      </c>
    </row>
    <row r="19" customFormat="false" ht="12.75" hidden="false" customHeight="false" outlineLevel="0" collapsed="false">
      <c r="A19" s="30" t="s">
        <v>36</v>
      </c>
      <c r="C19" s="38" t="n">
        <v>0</v>
      </c>
      <c r="D19" s="38" t="n">
        <v>0</v>
      </c>
      <c r="E19" s="38" t="n">
        <v>0</v>
      </c>
      <c r="F19" s="38" t="n">
        <v>0</v>
      </c>
      <c r="G19" s="38" t="n">
        <v>0</v>
      </c>
      <c r="H19" s="38" t="n">
        <v>0</v>
      </c>
      <c r="I19" s="38" t="n">
        <v>0</v>
      </c>
      <c r="J19" s="38" t="n">
        <v>0</v>
      </c>
      <c r="K19" s="38" t="n">
        <v>0</v>
      </c>
      <c r="L19" s="38" t="n">
        <v>0</v>
      </c>
      <c r="M19" s="38" t="n">
        <v>0</v>
      </c>
      <c r="N19" s="38" t="n">
        <v>0</v>
      </c>
      <c r="O19" s="40" t="n">
        <f aca="false">SUM(C19:N19)</f>
        <v>0</v>
      </c>
      <c r="P19" s="40"/>
      <c r="Q19" s="33"/>
      <c r="R19" s="34" t="s">
        <v>31</v>
      </c>
      <c r="S19" s="33"/>
      <c r="T19" s="40"/>
      <c r="U19" s="35" t="n">
        <f aca="false">C19+D19+E19</f>
        <v>0</v>
      </c>
      <c r="V19" s="35" t="n">
        <f aca="false">F19+G19+H19</f>
        <v>0</v>
      </c>
      <c r="W19" s="35" t="n">
        <f aca="false">I19+J19+K19</f>
        <v>0</v>
      </c>
      <c r="X19" s="35" t="n">
        <f aca="false">L19+M19+N19</f>
        <v>0</v>
      </c>
      <c r="Y19" s="36" t="n">
        <f aca="false">SUM(U19:X19)</f>
        <v>0</v>
      </c>
    </row>
    <row r="20" customFormat="false" ht="12.75" hidden="false" customHeight="false" outlineLevel="0" collapsed="false">
      <c r="A20" s="30" t="s">
        <v>37</v>
      </c>
      <c r="B20" s="41" t="s">
        <v>38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0" t="n">
        <f aca="false">SUM(C20:N20)</f>
        <v>0</v>
      </c>
      <c r="P20" s="40"/>
      <c r="Q20" s="33"/>
      <c r="R20" s="34" t="s">
        <v>31</v>
      </c>
      <c r="S20" s="33"/>
      <c r="T20" s="40"/>
      <c r="U20" s="35" t="n">
        <f aca="false">C20+D20+E20</f>
        <v>0</v>
      </c>
      <c r="V20" s="35" t="n">
        <f aca="false">F20+G20+H20</f>
        <v>0</v>
      </c>
      <c r="W20" s="35" t="n">
        <f aca="false">I20+J20+K20</f>
        <v>0</v>
      </c>
      <c r="X20" s="35" t="n">
        <f aca="false">L20+M20+N20</f>
        <v>0</v>
      </c>
      <c r="Y20" s="36" t="n">
        <f aca="false">SUM(U20:X20)</f>
        <v>0</v>
      </c>
    </row>
    <row r="21" customFormat="false" ht="12.75" hidden="false" customHeight="false" outlineLevel="0" collapsed="false">
      <c r="A21" s="30" t="s">
        <v>39</v>
      </c>
      <c r="B21" s="41" t="s">
        <v>38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40" t="n">
        <f aca="false">SUM(C21:N21)</f>
        <v>0</v>
      </c>
      <c r="P21" s="40"/>
      <c r="Q21" s="33"/>
      <c r="R21" s="34" t="s">
        <v>31</v>
      </c>
      <c r="S21" s="33"/>
      <c r="T21" s="40"/>
      <c r="U21" s="35" t="n">
        <f aca="false">C21+D21+E21</f>
        <v>0</v>
      </c>
      <c r="V21" s="35" t="n">
        <f aca="false">F21+G21+H21</f>
        <v>0</v>
      </c>
      <c r="W21" s="35" t="n">
        <f aca="false">I21+J21+K21</f>
        <v>0</v>
      </c>
      <c r="X21" s="35" t="n">
        <f aca="false">L21+M21+N21</f>
        <v>0</v>
      </c>
      <c r="Y21" s="36" t="n">
        <f aca="false">SUM(U21:X21)</f>
        <v>0</v>
      </c>
    </row>
    <row r="22" customFormat="false" ht="12.75" hidden="false" customHeight="false" outlineLevel="0" collapsed="false">
      <c r="A22" s="30" t="s">
        <v>40</v>
      </c>
      <c r="C22" s="31" t="n">
        <v>0</v>
      </c>
      <c r="D22" s="31" t="n">
        <v>0</v>
      </c>
      <c r="E22" s="31" t="n">
        <v>0</v>
      </c>
      <c r="F22" s="31" t="n">
        <v>0</v>
      </c>
      <c r="G22" s="31" t="n">
        <v>0</v>
      </c>
      <c r="H22" s="31" t="n">
        <v>0</v>
      </c>
      <c r="I22" s="31" t="n">
        <v>0</v>
      </c>
      <c r="J22" s="31" t="n">
        <v>0</v>
      </c>
      <c r="K22" s="31" t="n">
        <v>0</v>
      </c>
      <c r="L22" s="31" t="n">
        <v>0</v>
      </c>
      <c r="M22" s="31" t="n">
        <v>0</v>
      </c>
      <c r="N22" s="31" t="n">
        <v>0</v>
      </c>
      <c r="O22" s="42" t="n">
        <f aca="false">SUM(C22:N22)</f>
        <v>0</v>
      </c>
      <c r="P22" s="42"/>
      <c r="Q22" s="33"/>
      <c r="R22" s="34" t="s">
        <v>31</v>
      </c>
      <c r="S22" s="33"/>
      <c r="T22" s="42"/>
      <c r="U22" s="35" t="n">
        <f aca="false">C22+D22+E22</f>
        <v>0</v>
      </c>
      <c r="V22" s="35" t="n">
        <f aca="false">F22+G22+H22</f>
        <v>0</v>
      </c>
      <c r="W22" s="35" t="n">
        <f aca="false">I22+J22+K22</f>
        <v>0</v>
      </c>
      <c r="X22" s="35" t="n">
        <f aca="false">L22+M22+N22</f>
        <v>0</v>
      </c>
      <c r="Y22" s="36" t="n">
        <f aca="false">SUM(U22:X22)</f>
        <v>0</v>
      </c>
    </row>
    <row r="23" customFormat="false" ht="12.75" hidden="false" customHeight="false" outlineLevel="0" collapsed="false">
      <c r="A23" s="30" t="s">
        <v>41</v>
      </c>
      <c r="C23" s="31" t="n">
        <v>0</v>
      </c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  <c r="M23" s="31" t="n">
        <v>0</v>
      </c>
      <c r="N23" s="31" t="n">
        <v>0</v>
      </c>
      <c r="O23" s="42" t="n">
        <f aca="false">SUM(C23:N23)</f>
        <v>0</v>
      </c>
      <c r="P23" s="42"/>
      <c r="Q23" s="33"/>
      <c r="R23" s="34" t="s">
        <v>31</v>
      </c>
      <c r="S23" s="33"/>
      <c r="T23" s="42"/>
      <c r="U23" s="35" t="n">
        <f aca="false">C23+D23+E23</f>
        <v>0</v>
      </c>
      <c r="V23" s="35" t="n">
        <f aca="false">F23+G23+H23</f>
        <v>0</v>
      </c>
      <c r="W23" s="35" t="n">
        <f aca="false">I23+J23+K23</f>
        <v>0</v>
      </c>
      <c r="X23" s="35" t="n">
        <f aca="false">L23+M23+N23</f>
        <v>0</v>
      </c>
      <c r="Y23" s="36" t="n">
        <f aca="false">SUM(U23:X23)</f>
        <v>0</v>
      </c>
    </row>
    <row r="24" customFormat="false" ht="12.75" hidden="false" customHeight="false" outlineLevel="0" collapsed="false">
      <c r="A24" s="30" t="s">
        <v>42</v>
      </c>
      <c r="C24" s="38" t="n">
        <v>0</v>
      </c>
      <c r="D24" s="38" t="n">
        <v>0</v>
      </c>
      <c r="E24" s="38" t="n">
        <v>0</v>
      </c>
      <c r="F24" s="38" t="n">
        <v>0</v>
      </c>
      <c r="G24" s="38" t="n">
        <v>0</v>
      </c>
      <c r="H24" s="38" t="n">
        <v>0</v>
      </c>
      <c r="I24" s="38" t="n">
        <v>0</v>
      </c>
      <c r="J24" s="38" t="n">
        <v>0</v>
      </c>
      <c r="K24" s="38" t="n">
        <v>0</v>
      </c>
      <c r="L24" s="38" t="n">
        <v>0</v>
      </c>
      <c r="M24" s="38" t="n">
        <v>0</v>
      </c>
      <c r="N24" s="38" t="n">
        <v>0</v>
      </c>
      <c r="O24" s="42" t="n">
        <f aca="false">SUM(C24:N24)</f>
        <v>0</v>
      </c>
      <c r="P24" s="42"/>
      <c r="Q24" s="33"/>
      <c r="R24" s="34" t="s">
        <v>31</v>
      </c>
      <c r="S24" s="33"/>
      <c r="T24" s="42"/>
      <c r="U24" s="35" t="n">
        <f aca="false">C24+D24+E24</f>
        <v>0</v>
      </c>
      <c r="V24" s="35" t="n">
        <f aca="false">F24+G24+H24</f>
        <v>0</v>
      </c>
      <c r="W24" s="35" t="n">
        <f aca="false">I24+J24+K24</f>
        <v>0</v>
      </c>
      <c r="X24" s="35" t="n">
        <f aca="false">L24+M24+N24</f>
        <v>0</v>
      </c>
      <c r="Y24" s="36" t="n">
        <f aca="false">SUM(U24:X24)</f>
        <v>0</v>
      </c>
    </row>
    <row r="25" customFormat="false" ht="12.75" hidden="false" customHeight="false" outlineLevel="0" collapsed="false">
      <c r="A25" s="30" t="s">
        <v>43</v>
      </c>
      <c r="C25" s="38" t="n">
        <v>0</v>
      </c>
      <c r="D25" s="38" t="n">
        <v>0</v>
      </c>
      <c r="E25" s="38" t="n">
        <v>0</v>
      </c>
      <c r="F25" s="38" t="n">
        <v>0</v>
      </c>
      <c r="G25" s="38" t="n">
        <v>0</v>
      </c>
      <c r="H25" s="38" t="n">
        <v>0</v>
      </c>
      <c r="I25" s="38" t="n">
        <v>0</v>
      </c>
      <c r="J25" s="38" t="n">
        <v>0</v>
      </c>
      <c r="K25" s="38" t="n">
        <v>0</v>
      </c>
      <c r="L25" s="38" t="n">
        <v>0</v>
      </c>
      <c r="M25" s="38" t="n">
        <v>0</v>
      </c>
      <c r="N25" s="38" t="n">
        <v>0</v>
      </c>
      <c r="O25" s="40" t="n">
        <f aca="false">SUM(C25:N25)</f>
        <v>0</v>
      </c>
      <c r="P25" s="40"/>
      <c r="Q25" s="33"/>
      <c r="R25" s="34" t="s">
        <v>31</v>
      </c>
      <c r="S25" s="33"/>
      <c r="T25" s="40"/>
      <c r="U25" s="35" t="n">
        <f aca="false">C25+D25+E25</f>
        <v>0</v>
      </c>
      <c r="V25" s="35" t="n">
        <f aca="false">F25+G25+H25</f>
        <v>0</v>
      </c>
      <c r="W25" s="35" t="n">
        <f aca="false">I25+J25+K25</f>
        <v>0</v>
      </c>
      <c r="X25" s="35" t="n">
        <f aca="false">L25+M25+N25</f>
        <v>0</v>
      </c>
      <c r="Y25" s="36" t="n">
        <f aca="false">SUM(U25:X25)</f>
        <v>0</v>
      </c>
    </row>
    <row r="26" customFormat="false" ht="12.75" hidden="false" customHeight="false" outlineLevel="0" collapsed="false">
      <c r="A26" s="30" t="s">
        <v>44</v>
      </c>
      <c r="C26" s="38" t="n">
        <v>0</v>
      </c>
      <c r="D26" s="38" t="n">
        <v>0</v>
      </c>
      <c r="E26" s="38" t="n">
        <v>0</v>
      </c>
      <c r="F26" s="38" t="n">
        <v>0</v>
      </c>
      <c r="G26" s="38" t="n">
        <v>0</v>
      </c>
      <c r="H26" s="38" t="n">
        <v>0</v>
      </c>
      <c r="I26" s="38" t="n">
        <v>0</v>
      </c>
      <c r="J26" s="38" t="n">
        <v>0</v>
      </c>
      <c r="K26" s="38" t="n">
        <v>0</v>
      </c>
      <c r="L26" s="38" t="n">
        <v>0</v>
      </c>
      <c r="M26" s="38" t="n">
        <v>0</v>
      </c>
      <c r="N26" s="38" t="n">
        <v>0</v>
      </c>
      <c r="O26" s="42" t="n">
        <f aca="false">SUM(C26:N26)</f>
        <v>0</v>
      </c>
      <c r="P26" s="42"/>
      <c r="Q26" s="33"/>
      <c r="R26" s="34" t="s">
        <v>31</v>
      </c>
      <c r="S26" s="33"/>
      <c r="T26" s="42"/>
      <c r="U26" s="35" t="n">
        <f aca="false">C26+D26+E26</f>
        <v>0</v>
      </c>
      <c r="V26" s="35" t="n">
        <f aca="false">F26+G26+H26</f>
        <v>0</v>
      </c>
      <c r="W26" s="35" t="n">
        <f aca="false">I26+J26+K26</f>
        <v>0</v>
      </c>
      <c r="X26" s="35" t="n">
        <f aca="false">L26+M26+N26</f>
        <v>0</v>
      </c>
      <c r="Y26" s="36" t="n">
        <f aca="false">SUM(U26:X26)</f>
        <v>0</v>
      </c>
    </row>
    <row r="27" customFormat="false" ht="12.75" hidden="false" customHeight="false" outlineLevel="0" collapsed="false">
      <c r="A27" s="30" t="s">
        <v>45</v>
      </c>
      <c r="C27" s="38" t="n">
        <v>0</v>
      </c>
      <c r="D27" s="38" t="n">
        <v>0</v>
      </c>
      <c r="E27" s="38" t="n">
        <v>0</v>
      </c>
      <c r="F27" s="38" t="n">
        <v>0</v>
      </c>
      <c r="G27" s="38" t="n">
        <v>0</v>
      </c>
      <c r="H27" s="38" t="n">
        <v>0</v>
      </c>
      <c r="I27" s="38" t="n">
        <v>0</v>
      </c>
      <c r="J27" s="38" t="n">
        <v>0</v>
      </c>
      <c r="K27" s="38" t="n">
        <v>0</v>
      </c>
      <c r="L27" s="38" t="n">
        <v>0</v>
      </c>
      <c r="M27" s="38" t="n">
        <v>0</v>
      </c>
      <c r="N27" s="38" t="n">
        <v>0</v>
      </c>
      <c r="O27" s="40" t="n">
        <f aca="false">SUM(C27:N27)</f>
        <v>0</v>
      </c>
      <c r="P27" s="40"/>
      <c r="Q27" s="33"/>
      <c r="R27" s="34" t="s">
        <v>31</v>
      </c>
      <c r="S27" s="33"/>
      <c r="T27" s="40"/>
      <c r="U27" s="35" t="n">
        <f aca="false">C27+D27+E27</f>
        <v>0</v>
      </c>
      <c r="V27" s="35" t="n">
        <f aca="false">F27+G27+H27</f>
        <v>0</v>
      </c>
      <c r="W27" s="35" t="n">
        <f aca="false">I27+J27+K27</f>
        <v>0</v>
      </c>
      <c r="X27" s="35" t="n">
        <f aca="false">L27+M27+N27</f>
        <v>0</v>
      </c>
      <c r="Y27" s="36" t="n">
        <f aca="false">SUM(U27:X27)</f>
        <v>0</v>
      </c>
    </row>
    <row r="28" customFormat="false" ht="12.75" hidden="false" customHeight="false" outlineLevel="0" collapsed="false">
      <c r="A28" s="30" t="s">
        <v>46</v>
      </c>
      <c r="C28" s="38" t="n">
        <v>0</v>
      </c>
      <c r="D28" s="38" t="n">
        <v>0</v>
      </c>
      <c r="E28" s="38" t="n">
        <v>0</v>
      </c>
      <c r="F28" s="38" t="n">
        <v>0</v>
      </c>
      <c r="G28" s="38" t="n">
        <v>0</v>
      </c>
      <c r="H28" s="38" t="n">
        <v>0</v>
      </c>
      <c r="I28" s="38" t="n">
        <v>0</v>
      </c>
      <c r="J28" s="38" t="n">
        <v>0</v>
      </c>
      <c r="K28" s="38" t="n">
        <v>0</v>
      </c>
      <c r="L28" s="38" t="n">
        <v>0</v>
      </c>
      <c r="M28" s="38" t="n">
        <v>0</v>
      </c>
      <c r="N28" s="38" t="n">
        <v>0</v>
      </c>
      <c r="O28" s="42" t="n">
        <f aca="false">SUM(C28:N28)</f>
        <v>0</v>
      </c>
      <c r="P28" s="42"/>
      <c r="Q28" s="33"/>
      <c r="R28" s="34" t="s">
        <v>31</v>
      </c>
      <c r="S28" s="33"/>
      <c r="T28" s="42"/>
      <c r="U28" s="35" t="n">
        <f aca="false">C28+D28+E28</f>
        <v>0</v>
      </c>
      <c r="V28" s="35" t="n">
        <f aca="false">F28+G28+H28</f>
        <v>0</v>
      </c>
      <c r="W28" s="35" t="n">
        <f aca="false">I28+J28+K28</f>
        <v>0</v>
      </c>
      <c r="X28" s="35" t="n">
        <f aca="false">L28+M28+N28</f>
        <v>0</v>
      </c>
      <c r="Y28" s="36" t="n">
        <f aca="false">SUM(U28:X28)</f>
        <v>0</v>
      </c>
    </row>
    <row r="29" customFormat="false" ht="12.75" hidden="false" customHeight="false" outlineLevel="0" collapsed="false">
      <c r="A29" s="30" t="s">
        <v>47</v>
      </c>
      <c r="C29" s="38" t="n">
        <v>0</v>
      </c>
      <c r="D29" s="38" t="n">
        <v>0</v>
      </c>
      <c r="E29" s="38" t="n">
        <v>0</v>
      </c>
      <c r="F29" s="38" t="n">
        <v>0</v>
      </c>
      <c r="G29" s="38" t="n">
        <v>0</v>
      </c>
      <c r="H29" s="38" t="n">
        <v>0</v>
      </c>
      <c r="I29" s="38" t="n">
        <v>0</v>
      </c>
      <c r="J29" s="38" t="n">
        <v>0</v>
      </c>
      <c r="K29" s="38" t="n">
        <v>0</v>
      </c>
      <c r="L29" s="38" t="n">
        <v>0</v>
      </c>
      <c r="M29" s="38" t="n">
        <v>0</v>
      </c>
      <c r="N29" s="38" t="n">
        <v>0</v>
      </c>
      <c r="O29" s="42" t="n">
        <f aca="false">SUM(C29:N29)</f>
        <v>0</v>
      </c>
      <c r="P29" s="42"/>
      <c r="Q29" s="33"/>
      <c r="R29" s="34" t="s">
        <v>31</v>
      </c>
      <c r="S29" s="33"/>
      <c r="T29" s="42"/>
      <c r="U29" s="35" t="n">
        <f aca="false">C29+D29+E29</f>
        <v>0</v>
      </c>
      <c r="V29" s="35" t="n">
        <f aca="false">F29+G29+H29</f>
        <v>0</v>
      </c>
      <c r="W29" s="35" t="n">
        <f aca="false">I29+J29+K29</f>
        <v>0</v>
      </c>
      <c r="X29" s="35" t="n">
        <f aca="false">L29+M29+N29</f>
        <v>0</v>
      </c>
      <c r="Y29" s="36" t="n">
        <f aca="false">SUM(U29:X29)</f>
        <v>0</v>
      </c>
    </row>
    <row r="30" customFormat="false" ht="12.75" hidden="false" customHeight="false" outlineLevel="0" collapsed="false">
      <c r="A30" s="30" t="s">
        <v>48</v>
      </c>
      <c r="C30" s="43" t="n">
        <v>1155</v>
      </c>
      <c r="D30" s="43" t="n">
        <v>1155</v>
      </c>
      <c r="E30" s="43" t="n">
        <v>1155</v>
      </c>
      <c r="F30" s="43" t="n">
        <v>1155</v>
      </c>
      <c r="G30" s="43" t="n">
        <v>1155</v>
      </c>
      <c r="H30" s="43" t="n">
        <v>1155</v>
      </c>
      <c r="I30" s="43" t="n">
        <v>1155</v>
      </c>
      <c r="J30" s="43" t="n">
        <v>1154</v>
      </c>
      <c r="K30" s="43" t="n">
        <v>1154</v>
      </c>
      <c r="L30" s="43" t="n">
        <v>1154</v>
      </c>
      <c r="M30" s="43" t="n">
        <v>1155</v>
      </c>
      <c r="N30" s="43" t="n">
        <v>1155</v>
      </c>
      <c r="O30" s="44" t="n">
        <f aca="false">SUM(C30:N30)</f>
        <v>13857</v>
      </c>
      <c r="P30" s="44"/>
      <c r="Q30" s="33"/>
      <c r="R30" s="34" t="s">
        <v>31</v>
      </c>
      <c r="S30" s="33"/>
      <c r="T30" s="44"/>
      <c r="U30" s="35" t="n">
        <f aca="false">C30+D30+E30</f>
        <v>3465</v>
      </c>
      <c r="V30" s="35" t="n">
        <f aca="false">F30+G30+H30</f>
        <v>3465</v>
      </c>
      <c r="W30" s="35" t="n">
        <f aca="false">I30+J30+K30</f>
        <v>3463</v>
      </c>
      <c r="X30" s="35" t="n">
        <f aca="false">L30+M30+N30</f>
        <v>3464</v>
      </c>
      <c r="Y30" s="36" t="n">
        <f aca="false">SUM(U30:X30)</f>
        <v>13857</v>
      </c>
    </row>
    <row r="31" customFormat="false" ht="12.75" hidden="false" customHeight="false" outlineLevel="0" collapsed="false">
      <c r="A31" s="30" t="s">
        <v>49</v>
      </c>
      <c r="C31" s="43" t="n">
        <v>0</v>
      </c>
      <c r="D31" s="43" t="n">
        <v>0</v>
      </c>
      <c r="E31" s="43" t="n">
        <v>0</v>
      </c>
      <c r="F31" s="43" t="n">
        <v>0</v>
      </c>
      <c r="G31" s="43" t="n">
        <v>0</v>
      </c>
      <c r="H31" s="43" t="n">
        <v>2776</v>
      </c>
      <c r="I31" s="43" t="n">
        <v>2776</v>
      </c>
      <c r="J31" s="43" t="n">
        <v>2776</v>
      </c>
      <c r="K31" s="43" t="n">
        <v>2776</v>
      </c>
      <c r="L31" s="43" t="n">
        <v>2776</v>
      </c>
      <c r="M31" s="43" t="n">
        <v>0</v>
      </c>
      <c r="N31" s="43" t="n">
        <v>0</v>
      </c>
      <c r="O31" s="44" t="n">
        <f aca="false">SUM(C31:N31)</f>
        <v>13880</v>
      </c>
      <c r="P31" s="44"/>
      <c r="Q31" s="33"/>
      <c r="R31" s="34" t="s">
        <v>31</v>
      </c>
      <c r="S31" s="33"/>
      <c r="T31" s="44"/>
      <c r="U31" s="35" t="n">
        <f aca="false">C31+D31+E31</f>
        <v>0</v>
      </c>
      <c r="V31" s="35" t="n">
        <f aca="false">F31+G31+H31</f>
        <v>2776</v>
      </c>
      <c r="W31" s="35" t="n">
        <f aca="false">I31+J31+K31</f>
        <v>8328</v>
      </c>
      <c r="X31" s="35" t="n">
        <f aca="false">L31+M31+N31</f>
        <v>2776</v>
      </c>
      <c r="Y31" s="36" t="n">
        <f aca="false">SUM(U31:X31)</f>
        <v>13880</v>
      </c>
    </row>
    <row r="32" customFormat="false" ht="12.75" hidden="false" customHeight="false" outlineLevel="0" collapsed="false">
      <c r="A32" s="30" t="s">
        <v>50</v>
      </c>
      <c r="C32" s="43" t="n">
        <v>250</v>
      </c>
      <c r="D32" s="43" t="n">
        <v>200</v>
      </c>
      <c r="E32" s="43" t="n">
        <v>95</v>
      </c>
      <c r="F32" s="43" t="n">
        <v>50</v>
      </c>
      <c r="G32" s="43" t="n">
        <v>0</v>
      </c>
      <c r="H32" s="43" t="n">
        <v>115</v>
      </c>
      <c r="I32" s="43" t="n">
        <v>170</v>
      </c>
      <c r="J32" s="43" t="n">
        <v>190</v>
      </c>
      <c r="K32" s="43" t="n">
        <v>150</v>
      </c>
      <c r="L32" s="43" t="n">
        <v>175</v>
      </c>
      <c r="M32" s="43" t="n">
        <v>50</v>
      </c>
      <c r="N32" s="43" t="n">
        <v>195</v>
      </c>
      <c r="O32" s="44" t="n">
        <f aca="false">SUM(C32:N32)</f>
        <v>1640</v>
      </c>
      <c r="P32" s="44"/>
      <c r="Q32" s="33"/>
      <c r="R32" s="34" t="s">
        <v>31</v>
      </c>
      <c r="S32" s="33"/>
      <c r="T32" s="44"/>
      <c r="U32" s="35" t="n">
        <f aca="false">C32+D32+E32</f>
        <v>545</v>
      </c>
      <c r="V32" s="35" t="n">
        <f aca="false">F32+G32+H32</f>
        <v>165</v>
      </c>
      <c r="W32" s="35" t="n">
        <f aca="false">I32+J32+K32</f>
        <v>510</v>
      </c>
      <c r="X32" s="35" t="n">
        <f aca="false">L32+M32+N32</f>
        <v>420</v>
      </c>
      <c r="Y32" s="36" t="n">
        <f aca="false">SUM(U32:X32)</f>
        <v>1640</v>
      </c>
    </row>
    <row r="33" customFormat="false" ht="12.75" hidden="false" customHeight="false" outlineLevel="0" collapsed="false">
      <c r="A33" s="30" t="s">
        <v>51</v>
      </c>
      <c r="C33" s="43" t="n">
        <v>0</v>
      </c>
      <c r="D33" s="43" t="n">
        <v>0</v>
      </c>
      <c r="E33" s="43" t="n">
        <v>0</v>
      </c>
      <c r="F33" s="43" t="n">
        <v>0</v>
      </c>
      <c r="G33" s="43" t="n">
        <v>0</v>
      </c>
      <c r="H33" s="43" t="n">
        <v>0</v>
      </c>
      <c r="I33" s="43" t="n">
        <v>0</v>
      </c>
      <c r="J33" s="43" t="n">
        <v>0</v>
      </c>
      <c r="K33" s="43" t="n">
        <v>0</v>
      </c>
      <c r="L33" s="43" t="n">
        <v>0</v>
      </c>
      <c r="M33" s="43" t="n">
        <v>0</v>
      </c>
      <c r="N33" s="43" t="n">
        <v>0</v>
      </c>
      <c r="O33" s="44" t="n">
        <f aca="false">SUM(C33:N33)</f>
        <v>0</v>
      </c>
      <c r="P33" s="44"/>
      <c r="Q33" s="33"/>
      <c r="R33" s="34" t="s">
        <v>31</v>
      </c>
      <c r="S33" s="33"/>
      <c r="T33" s="44"/>
      <c r="U33" s="35" t="n">
        <f aca="false">C33+D33+E33</f>
        <v>0</v>
      </c>
      <c r="V33" s="35" t="n">
        <f aca="false">F33+G33+H33</f>
        <v>0</v>
      </c>
      <c r="W33" s="35" t="n">
        <f aca="false">I33+J33+K33</f>
        <v>0</v>
      </c>
      <c r="X33" s="35" t="n">
        <f aca="false">L33+M33+N33</f>
        <v>0</v>
      </c>
      <c r="Y33" s="36" t="n">
        <f aca="false">SUM(U33:X33)</f>
        <v>0</v>
      </c>
    </row>
    <row r="34" customFormat="false" ht="12.75" hidden="false" customHeight="false" outlineLevel="0" collapsed="false">
      <c r="A34" s="30" t="s">
        <v>52</v>
      </c>
      <c r="C34" s="43" t="n">
        <v>1702</v>
      </c>
      <c r="D34" s="43" t="n">
        <v>1435</v>
      </c>
      <c r="E34" s="43" t="n">
        <v>3835</v>
      </c>
      <c r="F34" s="43" t="n">
        <v>1646</v>
      </c>
      <c r="G34" s="43" t="n">
        <v>1185</v>
      </c>
      <c r="H34" s="43" t="n">
        <v>1194</v>
      </c>
      <c r="I34" s="43" t="n">
        <v>742</v>
      </c>
      <c r="J34" s="43" t="n">
        <v>635</v>
      </c>
      <c r="K34" s="43" t="n">
        <v>591</v>
      </c>
      <c r="L34" s="43" t="n">
        <v>578</v>
      </c>
      <c r="M34" s="43" t="n">
        <v>669</v>
      </c>
      <c r="N34" s="43" t="n">
        <v>611</v>
      </c>
      <c r="O34" s="44" t="n">
        <f aca="false">SUM(C34:N34)</f>
        <v>14823</v>
      </c>
      <c r="P34" s="44"/>
      <c r="Q34" s="33"/>
      <c r="R34" s="34" t="s">
        <v>31</v>
      </c>
      <c r="S34" s="33"/>
      <c r="T34" s="44"/>
      <c r="U34" s="35" t="n">
        <f aca="false">C34+D34+E34</f>
        <v>6972</v>
      </c>
      <c r="V34" s="35" t="n">
        <f aca="false">F34+G34+H34</f>
        <v>4025</v>
      </c>
      <c r="W34" s="35" t="n">
        <f aca="false">I34+J34+K34</f>
        <v>1968</v>
      </c>
      <c r="X34" s="35" t="n">
        <f aca="false">L34+M34+N34</f>
        <v>1858</v>
      </c>
      <c r="Y34" s="36" t="n">
        <f aca="false">SUM(U34:X34)</f>
        <v>14823</v>
      </c>
    </row>
    <row r="35" customFormat="false" ht="12.75" hidden="false" customHeight="false" outlineLevel="0" collapsed="false">
      <c r="A35" s="30" t="s">
        <v>53</v>
      </c>
      <c r="C35" s="31" t="n">
        <v>0</v>
      </c>
      <c r="D35" s="31" t="n">
        <v>0</v>
      </c>
      <c r="E35" s="31" t="n">
        <v>0</v>
      </c>
      <c r="F35" s="31" t="n">
        <v>0</v>
      </c>
      <c r="G35" s="31" t="n">
        <v>0</v>
      </c>
      <c r="H35" s="31" t="n">
        <v>0</v>
      </c>
      <c r="I35" s="31" t="n">
        <v>0</v>
      </c>
      <c r="J35" s="31" t="n">
        <v>0</v>
      </c>
      <c r="K35" s="31" t="n">
        <v>0</v>
      </c>
      <c r="L35" s="31" t="n">
        <v>0</v>
      </c>
      <c r="M35" s="31" t="n">
        <v>0</v>
      </c>
      <c r="N35" s="31" t="n">
        <v>0</v>
      </c>
      <c r="O35" s="40" t="n">
        <f aca="false">SUM(C35:N35)</f>
        <v>0</v>
      </c>
      <c r="P35" s="40"/>
      <c r="Q35" s="33"/>
      <c r="R35" s="34" t="s">
        <v>31</v>
      </c>
      <c r="S35" s="33"/>
      <c r="T35" s="40"/>
      <c r="U35" s="35" t="n">
        <f aca="false">C35+D35+E35</f>
        <v>0</v>
      </c>
      <c r="V35" s="35" t="n">
        <f aca="false">F35+G35+H35</f>
        <v>0</v>
      </c>
      <c r="W35" s="35" t="n">
        <f aca="false">I35+J35+K35</f>
        <v>0</v>
      </c>
      <c r="X35" s="35" t="n">
        <f aca="false">L35+M35+N35</f>
        <v>0</v>
      </c>
      <c r="Y35" s="36" t="n">
        <f aca="false">SUM(U35:X35)</f>
        <v>0</v>
      </c>
    </row>
    <row r="36" customFormat="false" ht="12.75" hidden="false" customHeight="false" outlineLevel="0" collapsed="false">
      <c r="A36" s="30" t="s">
        <v>46</v>
      </c>
      <c r="B36" s="41" t="s">
        <v>38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40" t="n">
        <f aca="false">SUM(C36:N36)</f>
        <v>0</v>
      </c>
      <c r="P36" s="40"/>
      <c r="Q36" s="33"/>
      <c r="R36" s="34" t="s">
        <v>31</v>
      </c>
      <c r="S36" s="33"/>
      <c r="T36" s="40"/>
      <c r="U36" s="35" t="n">
        <f aca="false">C36+D36+E36</f>
        <v>0</v>
      </c>
      <c r="V36" s="35" t="n">
        <f aca="false">F36+G36+H36</f>
        <v>0</v>
      </c>
      <c r="W36" s="35" t="n">
        <f aca="false">I36+J36+K36</f>
        <v>0</v>
      </c>
      <c r="X36" s="35" t="n">
        <f aca="false">L36+M36+N36</f>
        <v>0</v>
      </c>
      <c r="Y36" s="36" t="n">
        <f aca="false">SUM(U36:X36)</f>
        <v>0</v>
      </c>
    </row>
    <row r="37" customFormat="false" ht="6" hidden="false" customHeight="true" outlineLevel="0" collapsed="false">
      <c r="A37" s="30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40"/>
      <c r="P37" s="40"/>
      <c r="Q37" s="33"/>
      <c r="R37" s="34"/>
      <c r="S37" s="33"/>
      <c r="T37" s="40"/>
      <c r="U37" s="35"/>
      <c r="V37" s="35"/>
      <c r="W37" s="35"/>
      <c r="X37" s="35"/>
      <c r="Y37" s="36"/>
    </row>
    <row r="38" customFormat="false" ht="12.75" hidden="false" customHeight="false" outlineLevel="0" collapsed="false">
      <c r="A38" s="30" t="s">
        <v>54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5" t="n">
        <v>0</v>
      </c>
      <c r="L38" s="45" t="n">
        <v>0</v>
      </c>
      <c r="M38" s="45" t="n">
        <v>0</v>
      </c>
      <c r="N38" s="45" t="n">
        <v>0</v>
      </c>
      <c r="O38" s="46" t="n">
        <f aca="false">SUM(C38:N38)</f>
        <v>0</v>
      </c>
      <c r="P38" s="46"/>
      <c r="Q38" s="33"/>
      <c r="R38" s="34" t="s">
        <v>55</v>
      </c>
      <c r="S38" s="33"/>
      <c r="T38" s="46"/>
      <c r="U38" s="35" t="n">
        <f aca="false">C38+D38+E38</f>
        <v>0</v>
      </c>
      <c r="V38" s="35" t="n">
        <f aca="false">F38+G38+H38</f>
        <v>0</v>
      </c>
      <c r="W38" s="35" t="n">
        <f aca="false">I38+J38+K38</f>
        <v>0</v>
      </c>
      <c r="X38" s="35" t="n">
        <f aca="false">L38+M38+N38</f>
        <v>0</v>
      </c>
      <c r="Y38" s="36" t="n">
        <f aca="false">SUM(U38:X38)</f>
        <v>0</v>
      </c>
    </row>
    <row r="39" customFormat="false" ht="12.75" hidden="false" customHeight="false" outlineLevel="0" collapsed="false">
      <c r="A39" s="30" t="s">
        <v>56</v>
      </c>
      <c r="C39" s="47" t="n">
        <v>0</v>
      </c>
      <c r="D39" s="47" t="n">
        <v>0</v>
      </c>
      <c r="E39" s="47" t="n">
        <v>0</v>
      </c>
      <c r="F39" s="47" t="n">
        <v>0</v>
      </c>
      <c r="G39" s="47" t="n">
        <v>0</v>
      </c>
      <c r="H39" s="47" t="n">
        <v>0</v>
      </c>
      <c r="I39" s="47" t="n">
        <v>0</v>
      </c>
      <c r="J39" s="47" t="n">
        <v>0</v>
      </c>
      <c r="K39" s="47" t="n">
        <v>0</v>
      </c>
      <c r="L39" s="47" t="n">
        <v>0</v>
      </c>
      <c r="M39" s="47" t="n">
        <v>0</v>
      </c>
      <c r="N39" s="47" t="n">
        <v>0</v>
      </c>
      <c r="O39" s="46" t="n">
        <f aca="false">SUM(C39:N39)</f>
        <v>0</v>
      </c>
      <c r="P39" s="46"/>
      <c r="Q39" s="33"/>
      <c r="R39" s="34" t="s">
        <v>55</v>
      </c>
      <c r="S39" s="33"/>
      <c r="T39" s="46"/>
      <c r="U39" s="35" t="n">
        <f aca="false">C39+D39+E39</f>
        <v>0</v>
      </c>
      <c r="V39" s="35" t="n">
        <f aca="false">F39+G39+H39</f>
        <v>0</v>
      </c>
      <c r="W39" s="35" t="n">
        <f aca="false">I39+J39+K39</f>
        <v>0</v>
      </c>
      <c r="X39" s="35" t="n">
        <f aca="false">L39+M39+N39</f>
        <v>0</v>
      </c>
      <c r="Y39" s="36" t="n">
        <f aca="false">SUM(U39:X39)</f>
        <v>0</v>
      </c>
    </row>
    <row r="40" customFormat="false" ht="12.75" hidden="false" customHeight="false" outlineLevel="0" collapsed="false">
      <c r="A40" s="30" t="s">
        <v>57</v>
      </c>
      <c r="C40" s="47" t="n">
        <v>0</v>
      </c>
      <c r="D40" s="47" t="n">
        <v>0</v>
      </c>
      <c r="E40" s="47" t="n">
        <v>0</v>
      </c>
      <c r="F40" s="47" t="n">
        <v>0</v>
      </c>
      <c r="G40" s="47" t="n">
        <v>0</v>
      </c>
      <c r="H40" s="47" t="n">
        <v>0</v>
      </c>
      <c r="I40" s="47" t="n">
        <v>0</v>
      </c>
      <c r="J40" s="47" t="n">
        <v>0</v>
      </c>
      <c r="K40" s="47" t="n">
        <v>0</v>
      </c>
      <c r="L40" s="47" t="n">
        <v>0</v>
      </c>
      <c r="M40" s="47" t="n">
        <v>0</v>
      </c>
      <c r="N40" s="47" t="n">
        <v>0</v>
      </c>
      <c r="O40" s="46" t="n">
        <f aca="false">SUM(C40:N40)</f>
        <v>0</v>
      </c>
      <c r="P40" s="46"/>
      <c r="Q40" s="33"/>
      <c r="R40" s="34" t="s">
        <v>55</v>
      </c>
      <c r="S40" s="33"/>
      <c r="T40" s="46"/>
      <c r="U40" s="35" t="n">
        <f aca="false">C40+D40+E40</f>
        <v>0</v>
      </c>
      <c r="V40" s="35" t="n">
        <f aca="false">F40+G40+H40</f>
        <v>0</v>
      </c>
      <c r="W40" s="35" t="n">
        <f aca="false">I40+J40+K40</f>
        <v>0</v>
      </c>
      <c r="X40" s="35" t="n">
        <f aca="false">L40+M40+N40</f>
        <v>0</v>
      </c>
      <c r="Y40" s="36" t="n">
        <f aca="false">SUM(U40:X40)</f>
        <v>0</v>
      </c>
    </row>
    <row r="41" customFormat="false" ht="12.75" hidden="false" customHeight="false" outlineLevel="0" collapsed="false">
      <c r="A41" s="30" t="s">
        <v>58</v>
      </c>
      <c r="C41" s="47" t="n">
        <v>0</v>
      </c>
      <c r="D41" s="47" t="n">
        <v>0</v>
      </c>
      <c r="E41" s="47" t="n">
        <v>0</v>
      </c>
      <c r="F41" s="47" t="n">
        <v>0</v>
      </c>
      <c r="G41" s="47" t="n">
        <v>0</v>
      </c>
      <c r="H41" s="47" t="n">
        <v>0</v>
      </c>
      <c r="I41" s="47" t="n">
        <v>0</v>
      </c>
      <c r="J41" s="47" t="n">
        <v>0</v>
      </c>
      <c r="K41" s="47" t="n">
        <v>0</v>
      </c>
      <c r="L41" s="47" t="n">
        <v>0</v>
      </c>
      <c r="M41" s="47" t="n">
        <v>0</v>
      </c>
      <c r="N41" s="47" t="n">
        <v>0</v>
      </c>
      <c r="O41" s="46" t="n">
        <f aca="false">SUM(C41:N41)</f>
        <v>0</v>
      </c>
      <c r="P41" s="46"/>
      <c r="Q41" s="33"/>
      <c r="R41" s="34" t="s">
        <v>55</v>
      </c>
      <c r="S41" s="33"/>
      <c r="T41" s="46"/>
      <c r="U41" s="35" t="n">
        <f aca="false">C41+D41+E41</f>
        <v>0</v>
      </c>
      <c r="V41" s="35" t="n">
        <f aca="false">F41+G41+H41</f>
        <v>0</v>
      </c>
      <c r="W41" s="35" t="n">
        <f aca="false">I41+J41+K41</f>
        <v>0</v>
      </c>
      <c r="X41" s="35" t="n">
        <f aca="false">L41+M41+N41</f>
        <v>0</v>
      </c>
      <c r="Y41" s="36" t="n">
        <f aca="false">SUM(U41:X41)</f>
        <v>0</v>
      </c>
    </row>
    <row r="42" customFormat="false" ht="6" hidden="false" customHeight="true" outlineLevel="0" collapsed="false">
      <c r="A42" s="30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5"/>
      <c r="P42" s="35"/>
      <c r="Q42" s="33"/>
      <c r="R42" s="34"/>
      <c r="S42" s="33"/>
      <c r="T42" s="35"/>
      <c r="U42" s="35"/>
      <c r="V42" s="35"/>
      <c r="W42" s="35"/>
      <c r="X42" s="35"/>
      <c r="Y42" s="36"/>
    </row>
    <row r="43" customFormat="false" ht="12.75" hidden="false" customHeight="true" outlineLevel="0" collapsed="false">
      <c r="A43" s="30" t="s">
        <v>59</v>
      </c>
      <c r="C43" s="38" t="n">
        <f aca="false">580-28</f>
        <v>552</v>
      </c>
      <c r="D43" s="38" t="n">
        <f aca="false">580-28</f>
        <v>552</v>
      </c>
      <c r="E43" s="38" t="n">
        <f aca="false">580-28</f>
        <v>552</v>
      </c>
      <c r="F43" s="38" t="n">
        <f aca="false">580-28</f>
        <v>552</v>
      </c>
      <c r="G43" s="38" t="n">
        <f aca="false">580-28</f>
        <v>552</v>
      </c>
      <c r="H43" s="38" t="n">
        <v>552</v>
      </c>
      <c r="I43" s="38" t="n">
        <v>552</v>
      </c>
      <c r="J43" s="38" t="n">
        <v>552</v>
      </c>
      <c r="K43" s="38" t="n">
        <v>552</v>
      </c>
      <c r="L43" s="38" t="n">
        <v>552</v>
      </c>
      <c r="M43" s="38" t="n">
        <v>552</v>
      </c>
      <c r="N43" s="38" t="n">
        <v>552</v>
      </c>
      <c r="O43" s="35" t="n">
        <f aca="false">C43+D43+E43+F43+G43+H43+I43+J43+K43+L43+M43+N43</f>
        <v>6624</v>
      </c>
      <c r="P43" s="35"/>
      <c r="Q43" s="33"/>
      <c r="R43" s="34" t="s">
        <v>31</v>
      </c>
      <c r="S43" s="33"/>
      <c r="T43" s="35"/>
      <c r="U43" s="35" t="n">
        <f aca="false">C43+D43+E43</f>
        <v>1656</v>
      </c>
      <c r="V43" s="35" t="n">
        <f aca="false">F43+G43+H43</f>
        <v>1656</v>
      </c>
      <c r="W43" s="35" t="n">
        <f aca="false">I43+J43+K43</f>
        <v>1656</v>
      </c>
      <c r="X43" s="35" t="n">
        <f aca="false">L43+M43+N43</f>
        <v>1656</v>
      </c>
      <c r="Y43" s="36" t="n">
        <f aca="false">SUM(U43:X43)</f>
        <v>6624</v>
      </c>
    </row>
    <row r="44" customFormat="false" ht="12.75" hidden="false" customHeight="true" outlineLevel="0" collapsed="false">
      <c r="A44" s="30" t="s">
        <v>60</v>
      </c>
      <c r="C44" s="38" t="n">
        <v>0</v>
      </c>
      <c r="D44" s="38" t="n">
        <v>0</v>
      </c>
      <c r="E44" s="38" t="n">
        <v>0</v>
      </c>
      <c r="F44" s="38" t="n">
        <v>0</v>
      </c>
      <c r="G44" s="38" t="n">
        <v>0</v>
      </c>
      <c r="H44" s="38" t="n">
        <v>0</v>
      </c>
      <c r="I44" s="38" t="n">
        <v>0</v>
      </c>
      <c r="J44" s="38" t="n">
        <v>0</v>
      </c>
      <c r="K44" s="38" t="n">
        <v>0</v>
      </c>
      <c r="L44" s="38" t="n">
        <v>0</v>
      </c>
      <c r="M44" s="38" t="n">
        <v>0</v>
      </c>
      <c r="N44" s="38" t="n">
        <v>0</v>
      </c>
      <c r="O44" s="40" t="n">
        <f aca="false">SUM(C44:N44)</f>
        <v>0</v>
      </c>
      <c r="P44" s="40"/>
      <c r="Q44" s="33"/>
      <c r="R44" s="34" t="s">
        <v>31</v>
      </c>
      <c r="S44" s="33"/>
      <c r="T44" s="40"/>
      <c r="U44" s="35" t="n">
        <f aca="false">C44+D44+E44</f>
        <v>0</v>
      </c>
      <c r="V44" s="35" t="n">
        <f aca="false">F44+G44+H44</f>
        <v>0</v>
      </c>
      <c r="W44" s="35" t="n">
        <f aca="false">I44+J44+K44</f>
        <v>0</v>
      </c>
      <c r="X44" s="35" t="n">
        <f aca="false">L44+M44+N44</f>
        <v>0</v>
      </c>
      <c r="Y44" s="36" t="n">
        <f aca="false">SUM(U44:X44)</f>
        <v>0</v>
      </c>
    </row>
    <row r="45" customFormat="false" ht="12.75" hidden="false" customHeight="true" outlineLevel="0" collapsed="false">
      <c r="A45" s="30" t="s">
        <v>61</v>
      </c>
      <c r="C45" s="48" t="n">
        <f aca="false">-1012-150</f>
        <v>-1162</v>
      </c>
      <c r="D45" s="48" t="n">
        <f aca="false">-1012-150</f>
        <v>-1162</v>
      </c>
      <c r="E45" s="48" t="n">
        <f aca="false">-1012-150</f>
        <v>-1162</v>
      </c>
      <c r="F45" s="48" t="n">
        <f aca="false">-281-150</f>
        <v>-431</v>
      </c>
      <c r="G45" s="48" t="n">
        <f aca="false">-281-150</f>
        <v>-431</v>
      </c>
      <c r="H45" s="49" t="n">
        <v>-50</v>
      </c>
      <c r="I45" s="49" t="n">
        <v>-50</v>
      </c>
      <c r="J45" s="49" t="n">
        <v>-50</v>
      </c>
      <c r="K45" s="48" t="n">
        <f aca="false">-281-50</f>
        <v>-331</v>
      </c>
      <c r="L45" s="48" t="n">
        <f aca="false">-281-50</f>
        <v>-331</v>
      </c>
      <c r="M45" s="48" t="n">
        <f aca="false">-281-50</f>
        <v>-331</v>
      </c>
      <c r="N45" s="48" t="n">
        <f aca="false">-1012-150</f>
        <v>-1162</v>
      </c>
      <c r="O45" s="44" t="n">
        <f aca="false">SUM(C45:N45)</f>
        <v>-6653</v>
      </c>
      <c r="P45" s="44"/>
      <c r="Q45" s="33"/>
      <c r="R45" s="34" t="s">
        <v>62</v>
      </c>
      <c r="S45" s="33"/>
      <c r="T45" s="44"/>
      <c r="U45" s="35" t="n">
        <f aca="false">C45+D45+E45</f>
        <v>-3486</v>
      </c>
      <c r="V45" s="35" t="n">
        <f aca="false">F45+G45+H45</f>
        <v>-912</v>
      </c>
      <c r="W45" s="35" t="n">
        <f aca="false">I45+J45+K45</f>
        <v>-431</v>
      </c>
      <c r="X45" s="35" t="n">
        <f aca="false">L45+M45+N45</f>
        <v>-1824</v>
      </c>
      <c r="Y45" s="36" t="n">
        <f aca="false">SUM(U45:X45)</f>
        <v>-6653</v>
      </c>
    </row>
    <row r="46" customFormat="false" ht="12.75" hidden="false" customHeight="true" outlineLevel="0" collapsed="false">
      <c r="A46" s="30" t="s">
        <v>63</v>
      </c>
      <c r="C46" s="50" t="n">
        <f aca="false">+C47-SUM(C43:C45)</f>
        <v>610</v>
      </c>
      <c r="D46" s="50" t="n">
        <f aca="false">+D47-SUM(D43:D45)</f>
        <v>610</v>
      </c>
      <c r="E46" s="50" t="n">
        <f aca="false">+E47-SUM(E43:E45)</f>
        <v>610</v>
      </c>
      <c r="F46" s="50" t="n">
        <f aca="false">+F47-SUM(F43:F45)</f>
        <v>-121</v>
      </c>
      <c r="G46" s="50" t="n">
        <f aca="false">+G47-SUM(G43:G45)</f>
        <v>-121</v>
      </c>
      <c r="H46" s="50" t="n">
        <f aca="false">+H47-SUM(H43:H45)</f>
        <v>-502</v>
      </c>
      <c r="I46" s="50" t="n">
        <f aca="false">+I47-SUM(I43:I45)</f>
        <v>-502</v>
      </c>
      <c r="J46" s="50" t="n">
        <f aca="false">+J47-SUM(J43:J45)</f>
        <v>-502</v>
      </c>
      <c r="K46" s="50" t="n">
        <f aca="false">+K47-SUM(K43:K45)</f>
        <v>-221</v>
      </c>
      <c r="L46" s="50" t="n">
        <f aca="false">+L47-SUM(L43:L45)</f>
        <v>-221</v>
      </c>
      <c r="M46" s="50" t="n">
        <f aca="false">+M47-SUM(M43:M45)</f>
        <v>-221</v>
      </c>
      <c r="N46" s="50" t="n">
        <f aca="false">+N47-SUM(N43:N45)</f>
        <v>610</v>
      </c>
      <c r="O46" s="51" t="n">
        <f aca="false">SUM(C46:N46)</f>
        <v>29</v>
      </c>
      <c r="P46" s="51"/>
      <c r="Q46" s="52"/>
      <c r="R46" s="34" t="s">
        <v>62</v>
      </c>
      <c r="S46" s="52"/>
      <c r="T46" s="51"/>
      <c r="U46" s="53" t="n">
        <f aca="false">C46+D46+E46</f>
        <v>1830</v>
      </c>
      <c r="V46" s="53" t="n">
        <f aca="false">F46+G46+H46</f>
        <v>-744</v>
      </c>
      <c r="W46" s="53" t="n">
        <f aca="false">I46+J46+K46</f>
        <v>-1225</v>
      </c>
      <c r="X46" s="53" t="n">
        <f aca="false">L46+M46+N46</f>
        <v>168</v>
      </c>
      <c r="Y46" s="54" t="n">
        <f aca="false">SUM(U46:X46)</f>
        <v>29</v>
      </c>
    </row>
    <row r="47" customFormat="false" ht="12.75" hidden="false" customHeight="true" outlineLevel="0" collapsed="false">
      <c r="A47" s="55" t="s">
        <v>64</v>
      </c>
      <c r="C47" s="47" t="n">
        <v>0</v>
      </c>
      <c r="D47" s="47" t="n">
        <v>0</v>
      </c>
      <c r="E47" s="47" t="n">
        <v>0</v>
      </c>
      <c r="F47" s="47" t="n">
        <v>0</v>
      </c>
      <c r="G47" s="47" t="n">
        <v>0</v>
      </c>
      <c r="H47" s="47" t="n">
        <v>0</v>
      </c>
      <c r="I47" s="47" t="n">
        <v>0</v>
      </c>
      <c r="J47" s="47" t="n">
        <v>0</v>
      </c>
      <c r="K47" s="47" t="n">
        <v>0</v>
      </c>
      <c r="L47" s="47" t="n">
        <v>0</v>
      </c>
      <c r="M47" s="47" t="n">
        <v>0</v>
      </c>
      <c r="N47" s="47" t="n">
        <v>0</v>
      </c>
      <c r="O47" s="40" t="n">
        <f aca="false">SUM(C47:N47)</f>
        <v>0</v>
      </c>
      <c r="P47" s="40"/>
      <c r="Q47" s="33"/>
      <c r="R47" s="34"/>
      <c r="S47" s="33"/>
      <c r="T47" s="40"/>
      <c r="U47" s="35" t="n">
        <f aca="false">C47+D47+E47</f>
        <v>0</v>
      </c>
      <c r="V47" s="35" t="n">
        <f aca="false">F47+G47+H47</f>
        <v>0</v>
      </c>
      <c r="W47" s="35" t="n">
        <f aca="false">I47+J47+K47</f>
        <v>0</v>
      </c>
      <c r="X47" s="35" t="n">
        <f aca="false">L47+M47+N47</f>
        <v>0</v>
      </c>
      <c r="Y47" s="36" t="n">
        <f aca="false">SUM(U47:X47)</f>
        <v>0</v>
      </c>
    </row>
    <row r="48" customFormat="false" ht="6" hidden="false" customHeight="true" outlineLevel="0" collapsed="false">
      <c r="A48" s="30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5"/>
      <c r="P48" s="35"/>
      <c r="Q48" s="33"/>
      <c r="R48" s="34"/>
      <c r="S48" s="33"/>
      <c r="T48" s="35"/>
      <c r="U48" s="35"/>
      <c r="V48" s="35"/>
      <c r="W48" s="35"/>
      <c r="X48" s="35"/>
      <c r="Y48" s="36"/>
    </row>
    <row r="49" customFormat="false" ht="12.75" hidden="false" customHeight="true" outlineLevel="0" collapsed="false">
      <c r="A49" s="30" t="s">
        <v>65</v>
      </c>
      <c r="C49" s="38" t="n">
        <v>34</v>
      </c>
      <c r="D49" s="38" t="n">
        <v>34</v>
      </c>
      <c r="E49" s="38" t="n">
        <v>34</v>
      </c>
      <c r="F49" s="38" t="n">
        <v>0</v>
      </c>
      <c r="G49" s="38" t="n">
        <v>0</v>
      </c>
      <c r="H49" s="38" t="n">
        <v>0</v>
      </c>
      <c r="I49" s="38" t="n">
        <v>0</v>
      </c>
      <c r="J49" s="38" t="n">
        <v>0</v>
      </c>
      <c r="K49" s="38" t="n">
        <v>0</v>
      </c>
      <c r="L49" s="38" t="n">
        <v>0</v>
      </c>
      <c r="M49" s="38" t="n">
        <v>34</v>
      </c>
      <c r="N49" s="38" t="n">
        <v>34</v>
      </c>
      <c r="O49" s="35" t="n">
        <f aca="false">C49+D49+E49+F49+G49+H49+I49+J49+K49+L49+M49+N49</f>
        <v>170</v>
      </c>
      <c r="P49" s="35"/>
      <c r="Q49" s="33"/>
      <c r="R49" s="34" t="s">
        <v>31</v>
      </c>
      <c r="S49" s="33"/>
      <c r="T49" s="35"/>
      <c r="U49" s="35" t="n">
        <f aca="false">C49+D49+E49</f>
        <v>102</v>
      </c>
      <c r="V49" s="35" t="n">
        <f aca="false">F49+G49+H49</f>
        <v>0</v>
      </c>
      <c r="W49" s="35" t="n">
        <f aca="false">I49+J49+K49</f>
        <v>0</v>
      </c>
      <c r="X49" s="35" t="n">
        <f aca="false">L49+M49+N49</f>
        <v>68</v>
      </c>
      <c r="Y49" s="36" t="n">
        <f aca="false">SUM(U49:X49)</f>
        <v>170</v>
      </c>
    </row>
    <row r="50" customFormat="false" ht="12.75" hidden="false" customHeight="true" outlineLevel="0" collapsed="false">
      <c r="A50" s="30" t="s">
        <v>60</v>
      </c>
      <c r="C50" s="38" t="n">
        <v>219</v>
      </c>
      <c r="D50" s="38" t="n">
        <v>175</v>
      </c>
      <c r="E50" s="38" t="n">
        <v>132</v>
      </c>
      <c r="F50" s="38" t="n">
        <v>0</v>
      </c>
      <c r="G50" s="38" t="n">
        <v>0</v>
      </c>
      <c r="H50" s="38" t="n">
        <v>0</v>
      </c>
      <c r="I50" s="38" t="n">
        <v>0</v>
      </c>
      <c r="J50" s="38" t="n">
        <v>0</v>
      </c>
      <c r="K50" s="38" t="n">
        <v>0</v>
      </c>
      <c r="L50" s="38" t="n">
        <v>0</v>
      </c>
      <c r="M50" s="38" t="n">
        <v>132</v>
      </c>
      <c r="N50" s="38" t="n">
        <v>219</v>
      </c>
      <c r="O50" s="56" t="n">
        <f aca="false">SUM(C50:N50)</f>
        <v>877</v>
      </c>
      <c r="P50" s="56"/>
      <c r="Q50" s="33"/>
      <c r="R50" s="34" t="s">
        <v>31</v>
      </c>
      <c r="S50" s="33"/>
      <c r="T50" s="56"/>
      <c r="U50" s="35" t="n">
        <f aca="false">C50+D50+E50</f>
        <v>526</v>
      </c>
      <c r="V50" s="35" t="n">
        <f aca="false">F50+G50+H50</f>
        <v>0</v>
      </c>
      <c r="W50" s="35" t="n">
        <f aca="false">I50+J50+K50</f>
        <v>0</v>
      </c>
      <c r="X50" s="35" t="n">
        <f aca="false">L50+M50+N50</f>
        <v>351</v>
      </c>
      <c r="Y50" s="36" t="n">
        <f aca="false">SUM(U50:X50)</f>
        <v>877</v>
      </c>
    </row>
    <row r="51" customFormat="false" ht="12.75" hidden="false" customHeight="true" outlineLevel="0" collapsed="false">
      <c r="A51" s="30" t="s">
        <v>66</v>
      </c>
      <c r="B51" s="41" t="s">
        <v>67</v>
      </c>
      <c r="C51" s="57" t="n">
        <v>0</v>
      </c>
      <c r="D51" s="57" t="n">
        <v>0</v>
      </c>
      <c r="E51" s="57" t="n">
        <v>0</v>
      </c>
      <c r="F51" s="57" t="n">
        <v>0</v>
      </c>
      <c r="G51" s="58" t="n">
        <v>-1826</v>
      </c>
      <c r="H51" s="57" t="n">
        <v>0</v>
      </c>
      <c r="I51" s="57" t="n">
        <v>0</v>
      </c>
      <c r="J51" s="57" t="n">
        <v>0</v>
      </c>
      <c r="K51" s="57" t="n">
        <v>0</v>
      </c>
      <c r="L51" s="57" t="n">
        <v>0</v>
      </c>
      <c r="M51" s="57" t="n">
        <v>0</v>
      </c>
      <c r="N51" s="57" t="n">
        <v>0</v>
      </c>
      <c r="O51" s="59" t="n">
        <f aca="false">SUM(C51:N51)</f>
        <v>-1826</v>
      </c>
      <c r="P51" s="59"/>
      <c r="Q51" s="33"/>
      <c r="R51" s="34" t="s">
        <v>62</v>
      </c>
      <c r="S51" s="33"/>
      <c r="T51" s="59"/>
      <c r="U51" s="35" t="n">
        <f aca="false">C51+D51+E51</f>
        <v>0</v>
      </c>
      <c r="V51" s="35" t="n">
        <f aca="false">F51+G51+H51</f>
        <v>-1826</v>
      </c>
      <c r="W51" s="35" t="n">
        <f aca="false">I51+J51+K51</f>
        <v>0</v>
      </c>
      <c r="X51" s="35" t="n">
        <f aca="false">L51+M51+N51</f>
        <v>0</v>
      </c>
      <c r="Y51" s="36" t="n">
        <f aca="false">SUM(U51:X51)</f>
        <v>-1826</v>
      </c>
    </row>
    <row r="52" customFormat="false" ht="12.75" hidden="false" customHeight="true" outlineLevel="0" collapsed="false">
      <c r="A52" s="30" t="s">
        <v>63</v>
      </c>
      <c r="C52" s="50" t="n">
        <f aca="false">+C53-SUM(C49:C51)</f>
        <v>-253</v>
      </c>
      <c r="D52" s="50" t="n">
        <f aca="false">+D53-SUM(D49:D51)</f>
        <v>-209</v>
      </c>
      <c r="E52" s="50" t="n">
        <f aca="false">+E53-SUM(E49:E51)</f>
        <v>-166</v>
      </c>
      <c r="F52" s="50" t="n">
        <f aca="false">+F53-SUM(F49:F51)</f>
        <v>0</v>
      </c>
      <c r="G52" s="50" t="n">
        <f aca="false">+G53-SUM(G49:G51)</f>
        <v>1826</v>
      </c>
      <c r="H52" s="50" t="n">
        <f aca="false">+H53-SUM(H49:H51)</f>
        <v>0</v>
      </c>
      <c r="I52" s="50" t="n">
        <f aca="false">+I53-SUM(I49:I51)</f>
        <v>0</v>
      </c>
      <c r="J52" s="50" t="n">
        <f aca="false">+J53-SUM(J49:J51)</f>
        <v>0</v>
      </c>
      <c r="K52" s="50" t="n">
        <f aca="false">+K53-SUM(K49:K51)</f>
        <v>0</v>
      </c>
      <c r="L52" s="50" t="n">
        <f aca="false">+L53-SUM(L49:L51)</f>
        <v>0</v>
      </c>
      <c r="M52" s="50" t="n">
        <f aca="false">+M53-SUM(M49:M51)</f>
        <v>-166</v>
      </c>
      <c r="N52" s="50" t="n">
        <f aca="false">+N53-SUM(N49:N51)</f>
        <v>-253</v>
      </c>
      <c r="O52" s="60" t="n">
        <f aca="false">SUM(C52:N52)</f>
        <v>779</v>
      </c>
      <c r="P52" s="60"/>
      <c r="Q52" s="33"/>
      <c r="R52" s="34" t="s">
        <v>62</v>
      </c>
      <c r="S52" s="33"/>
      <c r="T52" s="60"/>
      <c r="U52" s="53" t="n">
        <f aca="false">C52+D52+E52</f>
        <v>-628</v>
      </c>
      <c r="V52" s="53" t="n">
        <f aca="false">F52+G52+H52</f>
        <v>1826</v>
      </c>
      <c r="W52" s="53" t="n">
        <f aca="false">I52+J52+K52</f>
        <v>0</v>
      </c>
      <c r="X52" s="53" t="n">
        <f aca="false">L52+M52+N52</f>
        <v>-419</v>
      </c>
      <c r="Y52" s="54" t="n">
        <f aca="false">SUM(U52:X52)</f>
        <v>779</v>
      </c>
    </row>
    <row r="53" customFormat="false" ht="12.75" hidden="false" customHeight="true" outlineLevel="0" collapsed="false">
      <c r="A53" s="55" t="s">
        <v>68</v>
      </c>
      <c r="C53" s="47" t="n">
        <v>0</v>
      </c>
      <c r="D53" s="47" t="n">
        <v>0</v>
      </c>
      <c r="E53" s="47" t="n">
        <v>0</v>
      </c>
      <c r="F53" s="47" t="n">
        <v>0</v>
      </c>
      <c r="G53" s="47" t="n">
        <v>0</v>
      </c>
      <c r="H53" s="47" t="n">
        <v>0</v>
      </c>
      <c r="I53" s="47" t="n">
        <v>0</v>
      </c>
      <c r="J53" s="47" t="n">
        <v>0</v>
      </c>
      <c r="K53" s="47" t="n">
        <v>0</v>
      </c>
      <c r="L53" s="47" t="n">
        <v>0</v>
      </c>
      <c r="M53" s="47" t="n">
        <v>0</v>
      </c>
      <c r="N53" s="47" t="n">
        <v>0</v>
      </c>
      <c r="O53" s="56" t="n">
        <f aca="false">SUM(C53:N53)</f>
        <v>0</v>
      </c>
      <c r="P53" s="56"/>
      <c r="Q53" s="33"/>
      <c r="R53" s="34"/>
      <c r="S53" s="33"/>
      <c r="T53" s="56"/>
      <c r="U53" s="35" t="n">
        <f aca="false">C53+D53+E53</f>
        <v>0</v>
      </c>
      <c r="V53" s="35" t="n">
        <f aca="false">F53+G53+H53</f>
        <v>0</v>
      </c>
      <c r="W53" s="35" t="n">
        <f aca="false">I53+J53+K53</f>
        <v>0</v>
      </c>
      <c r="X53" s="35" t="n">
        <f aca="false">L53+M53+N53</f>
        <v>0</v>
      </c>
      <c r="Y53" s="36" t="n">
        <f aca="false">SUM(U53:X53)</f>
        <v>0</v>
      </c>
    </row>
    <row r="54" customFormat="false" ht="6" hidden="false" customHeight="true" outlineLevel="0" collapsed="false">
      <c r="A54" s="30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5"/>
      <c r="P54" s="35"/>
      <c r="Q54" s="33"/>
      <c r="R54" s="34"/>
      <c r="S54" s="33"/>
      <c r="T54" s="35"/>
      <c r="U54" s="35"/>
      <c r="V54" s="35"/>
      <c r="W54" s="35"/>
      <c r="X54" s="35"/>
      <c r="Y54" s="36"/>
    </row>
    <row r="55" customFormat="false" ht="12.75" hidden="false" customHeight="false" outlineLevel="0" collapsed="false">
      <c r="A55" s="30" t="s">
        <v>69</v>
      </c>
      <c r="C55" s="49" t="n">
        <v>175</v>
      </c>
      <c r="D55" s="49" t="n">
        <v>125</v>
      </c>
      <c r="E55" s="49" t="n">
        <v>100</v>
      </c>
      <c r="F55" s="49" t="n">
        <v>25</v>
      </c>
      <c r="G55" s="49" t="n">
        <v>25</v>
      </c>
      <c r="H55" s="49" t="n">
        <v>25</v>
      </c>
      <c r="I55" s="49" t="n">
        <v>25</v>
      </c>
      <c r="J55" s="49" t="n">
        <v>25</v>
      </c>
      <c r="K55" s="49" t="n">
        <v>25</v>
      </c>
      <c r="L55" s="49" t="n">
        <v>25</v>
      </c>
      <c r="M55" s="49" t="n">
        <v>75</v>
      </c>
      <c r="N55" s="49" t="n">
        <v>100</v>
      </c>
      <c r="O55" s="61" t="n">
        <f aca="false">SUM(C55:N55)</f>
        <v>750</v>
      </c>
      <c r="P55" s="61"/>
      <c r="Q55" s="33"/>
      <c r="R55" s="34" t="s">
        <v>70</v>
      </c>
      <c r="S55" s="33"/>
      <c r="T55" s="61"/>
      <c r="U55" s="35" t="n">
        <f aca="false">C55+D55+E55</f>
        <v>400</v>
      </c>
      <c r="V55" s="35" t="n">
        <f aca="false">F55+G55+H55</f>
        <v>75</v>
      </c>
      <c r="W55" s="35" t="n">
        <f aca="false">I55+J55+K55</f>
        <v>75</v>
      </c>
      <c r="X55" s="35" t="n">
        <f aca="false">L55+M55+N55</f>
        <v>200</v>
      </c>
      <c r="Y55" s="36" t="n">
        <f aca="false">SUM(U55:X55)</f>
        <v>750</v>
      </c>
    </row>
    <row r="56" customFormat="false" ht="12.75" hidden="false" customHeight="false" outlineLevel="0" collapsed="false">
      <c r="A56" s="30" t="s">
        <v>71</v>
      </c>
      <c r="C56" s="49" t="n">
        <f aca="false">0</f>
        <v>0</v>
      </c>
      <c r="D56" s="49" t="n">
        <f aca="false">0</f>
        <v>0</v>
      </c>
      <c r="E56" s="49" t="n">
        <f aca="false">0</f>
        <v>0</v>
      </c>
      <c r="F56" s="49" t="n">
        <f aca="false">0</f>
        <v>0</v>
      </c>
      <c r="G56" s="49" t="n">
        <f aca="false">0</f>
        <v>0</v>
      </c>
      <c r="H56" s="49" t="n">
        <f aca="false">0</f>
        <v>0</v>
      </c>
      <c r="I56" s="49" t="n">
        <f aca="false">0</f>
        <v>0</v>
      </c>
      <c r="J56" s="49" t="n">
        <f aca="false">0</f>
        <v>0</v>
      </c>
      <c r="K56" s="49" t="n">
        <f aca="false">0</f>
        <v>0</v>
      </c>
      <c r="L56" s="49" t="n">
        <f aca="false">0</f>
        <v>0</v>
      </c>
      <c r="M56" s="49" t="n">
        <f aca="false">0</f>
        <v>0</v>
      </c>
      <c r="N56" s="49" t="n">
        <f aca="false">0</f>
        <v>0</v>
      </c>
      <c r="O56" s="61" t="n">
        <f aca="false">SUM(C56:N56)</f>
        <v>0</v>
      </c>
      <c r="P56" s="61"/>
      <c r="Q56" s="33"/>
      <c r="R56" s="34" t="s">
        <v>70</v>
      </c>
      <c r="S56" s="33"/>
      <c r="T56" s="61"/>
      <c r="U56" s="35" t="n">
        <f aca="false">C56+D56+E56</f>
        <v>0</v>
      </c>
      <c r="V56" s="35" t="n">
        <f aca="false">F56+G56+H56</f>
        <v>0</v>
      </c>
      <c r="W56" s="35" t="n">
        <f aca="false">I56+J56+K56</f>
        <v>0</v>
      </c>
      <c r="X56" s="35" t="n">
        <f aca="false">L56+M56+N56</f>
        <v>0</v>
      </c>
      <c r="Y56" s="36" t="n">
        <f aca="false">SUM(U56:X56)</f>
        <v>0</v>
      </c>
    </row>
    <row r="57" customFormat="false" ht="12.75" hidden="false" customHeight="false" outlineLevel="0" collapsed="false">
      <c r="A57" s="30" t="s">
        <v>72</v>
      </c>
      <c r="C57" s="49" t="n">
        <v>0</v>
      </c>
      <c r="D57" s="49" t="n">
        <v>0</v>
      </c>
      <c r="E57" s="49" t="n">
        <v>0</v>
      </c>
      <c r="F57" s="49" t="n">
        <v>0</v>
      </c>
      <c r="G57" s="49" t="n">
        <v>0</v>
      </c>
      <c r="H57" s="49" t="n">
        <v>0</v>
      </c>
      <c r="I57" s="49" t="n">
        <v>0</v>
      </c>
      <c r="J57" s="49" t="n">
        <v>0</v>
      </c>
      <c r="K57" s="49" t="n">
        <v>0</v>
      </c>
      <c r="L57" s="49" t="n">
        <v>0</v>
      </c>
      <c r="M57" s="49" t="n">
        <v>0</v>
      </c>
      <c r="N57" s="49" t="n">
        <v>0</v>
      </c>
      <c r="O57" s="44" t="n">
        <f aca="false">SUM(C57:N57)</f>
        <v>0</v>
      </c>
      <c r="P57" s="44"/>
      <c r="Q57" s="33"/>
      <c r="R57" s="34" t="s">
        <v>70</v>
      </c>
      <c r="S57" s="33"/>
      <c r="T57" s="44"/>
      <c r="U57" s="35" t="n">
        <f aca="false">C57+D57+E57</f>
        <v>0</v>
      </c>
      <c r="V57" s="35" t="n">
        <f aca="false">F57+G57+H57</f>
        <v>0</v>
      </c>
      <c r="W57" s="35" t="n">
        <f aca="false">I57+J57+K57</f>
        <v>0</v>
      </c>
      <c r="X57" s="35" t="n">
        <f aca="false">L57+M57+N57</f>
        <v>0</v>
      </c>
      <c r="Y57" s="36" t="n">
        <f aca="false">SUM(U57:X57)</f>
        <v>0</v>
      </c>
    </row>
    <row r="58" customFormat="false" ht="12.75" hidden="false" customHeight="false" outlineLevel="0" collapsed="false">
      <c r="A58" s="30" t="s">
        <v>73</v>
      </c>
      <c r="C58" s="49" t="n">
        <v>0</v>
      </c>
      <c r="D58" s="49" t="n">
        <v>0</v>
      </c>
      <c r="E58" s="49" t="n">
        <v>0</v>
      </c>
      <c r="F58" s="49" t="n">
        <v>0</v>
      </c>
      <c r="G58" s="49" t="n">
        <v>0</v>
      </c>
      <c r="H58" s="49" t="n">
        <v>0</v>
      </c>
      <c r="I58" s="49" t="n">
        <v>0</v>
      </c>
      <c r="J58" s="49" t="n">
        <v>0</v>
      </c>
      <c r="K58" s="49" t="n">
        <v>0</v>
      </c>
      <c r="L58" s="49" t="n">
        <v>0</v>
      </c>
      <c r="M58" s="49" t="n">
        <v>0</v>
      </c>
      <c r="N58" s="49" t="n">
        <v>0</v>
      </c>
      <c r="O58" s="61" t="n">
        <f aca="false">SUM(C58:N58)</f>
        <v>0</v>
      </c>
      <c r="P58" s="61"/>
      <c r="Q58" s="33"/>
      <c r="R58" s="34" t="s">
        <v>70</v>
      </c>
      <c r="S58" s="33"/>
      <c r="T58" s="61"/>
      <c r="U58" s="35" t="n">
        <f aca="false">C58+D58+E58</f>
        <v>0</v>
      </c>
      <c r="V58" s="35" t="n">
        <f aca="false">F58+G58+H58</f>
        <v>0</v>
      </c>
      <c r="W58" s="35" t="n">
        <f aca="false">I58+J58+K58</f>
        <v>0</v>
      </c>
      <c r="X58" s="35" t="n">
        <f aca="false">L58+M58+N58</f>
        <v>0</v>
      </c>
      <c r="Y58" s="36" t="n">
        <f aca="false">SUM(U58:X58)</f>
        <v>0</v>
      </c>
    </row>
    <row r="59" customFormat="false" ht="12.75" hidden="false" customHeight="false" outlineLevel="0" collapsed="false">
      <c r="A59" s="30" t="s">
        <v>74</v>
      </c>
      <c r="C59" s="49" t="n">
        <v>0</v>
      </c>
      <c r="D59" s="49" t="n">
        <v>0</v>
      </c>
      <c r="E59" s="49" t="n">
        <v>0</v>
      </c>
      <c r="F59" s="49" t="n">
        <v>0</v>
      </c>
      <c r="G59" s="49" t="n">
        <v>0</v>
      </c>
      <c r="H59" s="49" t="n">
        <v>0</v>
      </c>
      <c r="I59" s="49" t="n">
        <v>0</v>
      </c>
      <c r="J59" s="49" t="n">
        <v>0</v>
      </c>
      <c r="K59" s="49" t="n">
        <v>0</v>
      </c>
      <c r="L59" s="49" t="n">
        <v>0</v>
      </c>
      <c r="M59" s="49" t="n">
        <v>0</v>
      </c>
      <c r="N59" s="49" t="n">
        <v>0</v>
      </c>
      <c r="O59" s="61" t="n">
        <f aca="false">SUM(C59:N59)</f>
        <v>0</v>
      </c>
      <c r="P59" s="61"/>
      <c r="Q59" s="33"/>
      <c r="R59" s="34" t="s">
        <v>70</v>
      </c>
      <c r="S59" s="33"/>
      <c r="T59" s="61"/>
      <c r="U59" s="35" t="n">
        <f aca="false">C59+D59+E59</f>
        <v>0</v>
      </c>
      <c r="V59" s="35" t="n">
        <f aca="false">F59+G59+H59</f>
        <v>0</v>
      </c>
      <c r="W59" s="35" t="n">
        <f aca="false">I59+J59+K59</f>
        <v>0</v>
      </c>
      <c r="X59" s="35" t="n">
        <f aca="false">L59+M59+N59</f>
        <v>0</v>
      </c>
      <c r="Y59" s="36" t="n">
        <f aca="false">SUM(U59:X59)</f>
        <v>0</v>
      </c>
    </row>
    <row r="60" customFormat="false" ht="12.75" hidden="false" customHeight="false" outlineLevel="0" collapsed="false">
      <c r="A60" s="30" t="s">
        <v>75</v>
      </c>
      <c r="C60" s="49" t="n">
        <f aca="false">0</f>
        <v>0</v>
      </c>
      <c r="D60" s="49" t="n">
        <f aca="false">0</f>
        <v>0</v>
      </c>
      <c r="E60" s="49" t="n">
        <f aca="false">0</f>
        <v>0</v>
      </c>
      <c r="F60" s="49" t="n">
        <f aca="false">0</f>
        <v>0</v>
      </c>
      <c r="G60" s="49" t="n">
        <f aca="false">0</f>
        <v>0</v>
      </c>
      <c r="H60" s="49" t="n">
        <f aca="false">0</f>
        <v>0</v>
      </c>
      <c r="I60" s="49" t="n">
        <f aca="false">0</f>
        <v>0</v>
      </c>
      <c r="J60" s="49" t="n">
        <f aca="false">0</f>
        <v>0</v>
      </c>
      <c r="K60" s="49" t="n">
        <f aca="false">0</f>
        <v>0</v>
      </c>
      <c r="L60" s="49" t="n">
        <f aca="false">0</f>
        <v>0</v>
      </c>
      <c r="M60" s="49" t="n">
        <f aca="false">0</f>
        <v>0</v>
      </c>
      <c r="N60" s="49" t="n">
        <f aca="false">0</f>
        <v>0</v>
      </c>
      <c r="O60" s="61" t="n">
        <f aca="false">SUM(C60:N60)</f>
        <v>0</v>
      </c>
      <c r="P60" s="61"/>
      <c r="Q60" s="33"/>
      <c r="R60" s="34" t="s">
        <v>70</v>
      </c>
      <c r="S60" s="33"/>
      <c r="T60" s="61"/>
      <c r="U60" s="35" t="n">
        <f aca="false">C60+D60+E60</f>
        <v>0</v>
      </c>
      <c r="V60" s="35" t="n">
        <f aca="false">F60+G60+H60</f>
        <v>0</v>
      </c>
      <c r="W60" s="35" t="n">
        <f aca="false">I60+J60+K60</f>
        <v>0</v>
      </c>
      <c r="X60" s="35" t="n">
        <f aca="false">L60+M60+N60</f>
        <v>0</v>
      </c>
      <c r="Y60" s="36" t="n">
        <f aca="false">SUM(U60:X60)</f>
        <v>0</v>
      </c>
    </row>
    <row r="61" customFormat="false" ht="12.75" hidden="false" customHeight="false" outlineLevel="0" collapsed="false">
      <c r="A61" s="30" t="s">
        <v>76</v>
      </c>
      <c r="C61" s="62" t="n">
        <v>0</v>
      </c>
      <c r="D61" s="62" t="n">
        <v>0</v>
      </c>
      <c r="E61" s="62" t="n">
        <v>0</v>
      </c>
      <c r="F61" s="62" t="n">
        <v>0</v>
      </c>
      <c r="G61" s="62" t="n">
        <v>0</v>
      </c>
      <c r="H61" s="62" t="n">
        <v>0</v>
      </c>
      <c r="I61" s="62" t="n">
        <v>0</v>
      </c>
      <c r="J61" s="62" t="n">
        <v>0</v>
      </c>
      <c r="K61" s="62" t="n">
        <v>0</v>
      </c>
      <c r="L61" s="62" t="n">
        <v>0</v>
      </c>
      <c r="M61" s="62" t="n">
        <v>0</v>
      </c>
      <c r="N61" s="62" t="n">
        <v>0</v>
      </c>
      <c r="O61" s="63" t="n">
        <f aca="false">SUM(C61:N61)</f>
        <v>0</v>
      </c>
      <c r="P61" s="63"/>
      <c r="Q61" s="33"/>
      <c r="R61" s="34" t="s">
        <v>70</v>
      </c>
      <c r="S61" s="33"/>
      <c r="T61" s="63"/>
      <c r="U61" s="35" t="n">
        <f aca="false">C61+D61+E61</f>
        <v>0</v>
      </c>
      <c r="V61" s="35" t="n">
        <f aca="false">F61+G61+H61</f>
        <v>0</v>
      </c>
      <c r="W61" s="35" t="n">
        <f aca="false">I61+J61+K61</f>
        <v>0</v>
      </c>
      <c r="X61" s="35" t="n">
        <f aca="false">L61+M61+N61</f>
        <v>0</v>
      </c>
      <c r="Y61" s="36" t="n">
        <f aca="false">SUM(U61:X61)</f>
        <v>0</v>
      </c>
    </row>
    <row r="62" customFormat="false" ht="12.75" hidden="false" customHeight="false" outlineLevel="0" collapsed="false">
      <c r="A62" s="30" t="s">
        <v>77</v>
      </c>
      <c r="C62" s="49" t="n">
        <v>33</v>
      </c>
      <c r="D62" s="49" t="n">
        <v>33</v>
      </c>
      <c r="E62" s="49" t="n">
        <v>34</v>
      </c>
      <c r="F62" s="49" t="n">
        <v>33</v>
      </c>
      <c r="G62" s="49" t="n">
        <v>33</v>
      </c>
      <c r="H62" s="49" t="n">
        <v>34</v>
      </c>
      <c r="I62" s="49" t="n">
        <v>33</v>
      </c>
      <c r="J62" s="49" t="n">
        <v>33</v>
      </c>
      <c r="K62" s="49" t="n">
        <v>34</v>
      </c>
      <c r="L62" s="49" t="n">
        <v>33</v>
      </c>
      <c r="M62" s="49" t="n">
        <v>33</v>
      </c>
      <c r="N62" s="49" t="n">
        <v>34</v>
      </c>
      <c r="O62" s="44" t="n">
        <f aca="false">SUM(C62:N62)</f>
        <v>400</v>
      </c>
      <c r="P62" s="44"/>
      <c r="Q62" s="33"/>
      <c r="R62" s="34" t="s">
        <v>70</v>
      </c>
      <c r="S62" s="33"/>
      <c r="T62" s="44"/>
      <c r="U62" s="35" t="n">
        <f aca="false">C62+D62+E62</f>
        <v>100</v>
      </c>
      <c r="V62" s="35" t="n">
        <f aca="false">F62+G62+H62</f>
        <v>100</v>
      </c>
      <c r="W62" s="35" t="n">
        <f aca="false">I62+J62+K62</f>
        <v>100</v>
      </c>
      <c r="X62" s="35" t="n">
        <f aca="false">L62+M62+N62</f>
        <v>100</v>
      </c>
      <c r="Y62" s="36" t="n">
        <f aca="false">SUM(U62:X62)</f>
        <v>400</v>
      </c>
    </row>
    <row r="63" customFormat="false" ht="12.75" hidden="false" customHeight="false" outlineLevel="0" collapsed="false">
      <c r="A63" s="30" t="s">
        <v>47</v>
      </c>
      <c r="C63" s="49" t="n">
        <v>0</v>
      </c>
      <c r="D63" s="49" t="n">
        <v>0</v>
      </c>
      <c r="E63" s="49" t="n">
        <v>0</v>
      </c>
      <c r="F63" s="49" t="n">
        <v>0</v>
      </c>
      <c r="G63" s="49" t="n">
        <v>0</v>
      </c>
      <c r="H63" s="49" t="n">
        <v>0</v>
      </c>
      <c r="I63" s="49" t="n">
        <v>0</v>
      </c>
      <c r="J63" s="49" t="n">
        <v>0</v>
      </c>
      <c r="K63" s="49" t="n">
        <v>0</v>
      </c>
      <c r="L63" s="49" t="n">
        <v>0</v>
      </c>
      <c r="M63" s="49" t="n">
        <v>0</v>
      </c>
      <c r="N63" s="49" t="n">
        <v>0</v>
      </c>
      <c r="O63" s="44" t="n">
        <f aca="false">SUM(C63:N63)</f>
        <v>0</v>
      </c>
      <c r="P63" s="44"/>
      <c r="Q63" s="33"/>
      <c r="R63" s="34" t="s">
        <v>70</v>
      </c>
      <c r="S63" s="33"/>
      <c r="T63" s="44"/>
      <c r="U63" s="35" t="n">
        <f aca="false">C63+D63+E63</f>
        <v>0</v>
      </c>
      <c r="V63" s="35" t="n">
        <f aca="false">F63+G63+H63</f>
        <v>0</v>
      </c>
      <c r="W63" s="35" t="n">
        <f aca="false">I63+J63+K63</f>
        <v>0</v>
      </c>
      <c r="X63" s="35" t="n">
        <f aca="false">L63+M63+N63</f>
        <v>0</v>
      </c>
      <c r="Y63" s="36" t="n">
        <f aca="false">SUM(U63:X63)</f>
        <v>0</v>
      </c>
    </row>
    <row r="64" customFormat="false" ht="12.75" hidden="false" customHeight="false" outlineLevel="0" collapsed="false">
      <c r="A64" s="30" t="s">
        <v>78</v>
      </c>
      <c r="C64" s="49" t="n">
        <v>0</v>
      </c>
      <c r="D64" s="49" t="n">
        <v>0</v>
      </c>
      <c r="E64" s="49" t="n">
        <v>0</v>
      </c>
      <c r="F64" s="49" t="n">
        <v>0</v>
      </c>
      <c r="G64" s="49" t="n">
        <v>0</v>
      </c>
      <c r="H64" s="49" t="n">
        <v>0</v>
      </c>
      <c r="I64" s="49" t="n">
        <v>0</v>
      </c>
      <c r="J64" s="49" t="n">
        <v>0</v>
      </c>
      <c r="K64" s="49" t="n">
        <v>0</v>
      </c>
      <c r="L64" s="49" t="n">
        <v>0</v>
      </c>
      <c r="M64" s="49" t="n">
        <v>0</v>
      </c>
      <c r="N64" s="49" t="n">
        <v>0</v>
      </c>
      <c r="O64" s="44" t="n">
        <f aca="false">SUM(C64:N64)</f>
        <v>0</v>
      </c>
      <c r="P64" s="44"/>
      <c r="Q64" s="33"/>
      <c r="R64" s="34" t="s">
        <v>70</v>
      </c>
      <c r="S64" s="33"/>
      <c r="T64" s="44"/>
      <c r="U64" s="35" t="n">
        <f aca="false">C64+D64+E64</f>
        <v>0</v>
      </c>
      <c r="V64" s="35" t="n">
        <f aca="false">F64+G64+H64</f>
        <v>0</v>
      </c>
      <c r="W64" s="35" t="n">
        <f aca="false">I64+J64+K64</f>
        <v>0</v>
      </c>
      <c r="X64" s="35" t="n">
        <f aca="false">L64+M64+N64</f>
        <v>0</v>
      </c>
      <c r="Y64" s="36" t="n">
        <f aca="false">SUM(U64:X64)</f>
        <v>0</v>
      </c>
    </row>
    <row r="65" customFormat="false" ht="6" hidden="false" customHeight="true" outlineLevel="0" collapsed="false">
      <c r="A65" s="30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5"/>
      <c r="P65" s="35"/>
      <c r="Q65" s="33"/>
      <c r="R65" s="34"/>
      <c r="S65" s="33"/>
      <c r="T65" s="35"/>
      <c r="U65" s="35"/>
      <c r="V65" s="35"/>
      <c r="W65" s="35"/>
      <c r="X65" s="35"/>
      <c r="Y65" s="36"/>
    </row>
    <row r="66" customFormat="false" ht="12.75" hidden="false" customHeight="false" outlineLevel="0" collapsed="false">
      <c r="A66" s="30" t="s">
        <v>79</v>
      </c>
      <c r="C66" s="49" t="n">
        <v>443</v>
      </c>
      <c r="D66" s="49" t="n">
        <v>443</v>
      </c>
      <c r="E66" s="49" t="n">
        <v>843</v>
      </c>
      <c r="F66" s="49" t="n">
        <v>443</v>
      </c>
      <c r="G66" s="49" t="n">
        <v>443</v>
      </c>
      <c r="H66" s="49" t="n">
        <v>843</v>
      </c>
      <c r="I66" s="49" t="n">
        <v>443</v>
      </c>
      <c r="J66" s="49" t="n">
        <v>443</v>
      </c>
      <c r="K66" s="49" t="n">
        <v>844</v>
      </c>
      <c r="L66" s="49" t="n">
        <v>444</v>
      </c>
      <c r="M66" s="49" t="n">
        <v>984</v>
      </c>
      <c r="N66" s="49" t="n">
        <v>1384</v>
      </c>
      <c r="O66" s="61" t="n">
        <f aca="false">SUM(C66:N66)</f>
        <v>8000</v>
      </c>
      <c r="P66" s="61"/>
      <c r="Q66" s="33"/>
      <c r="R66" s="34" t="s">
        <v>70</v>
      </c>
      <c r="S66" s="33"/>
      <c r="T66" s="61"/>
      <c r="U66" s="35" t="n">
        <f aca="false">C66+D66+E66</f>
        <v>1729</v>
      </c>
      <c r="V66" s="35" t="n">
        <f aca="false">F66+G66+H66</f>
        <v>1729</v>
      </c>
      <c r="W66" s="35" t="n">
        <f aca="false">I66+J66+K66</f>
        <v>1730</v>
      </c>
      <c r="X66" s="35" t="n">
        <f aca="false">L66+M66+N66</f>
        <v>2812</v>
      </c>
      <c r="Y66" s="36" t="n">
        <f aca="false">SUM(U66:X66)</f>
        <v>8000</v>
      </c>
    </row>
    <row r="67" customFormat="false" ht="12.75" hidden="false" customHeight="false" outlineLevel="0" collapsed="false">
      <c r="A67" s="30" t="s">
        <v>80</v>
      </c>
      <c r="C67" s="49" t="n">
        <f aca="false">0</f>
        <v>0</v>
      </c>
      <c r="D67" s="49" t="n">
        <f aca="false">0</f>
        <v>0</v>
      </c>
      <c r="E67" s="49" t="n">
        <f aca="false">0</f>
        <v>0</v>
      </c>
      <c r="F67" s="49" t="n">
        <f aca="false">0</f>
        <v>0</v>
      </c>
      <c r="G67" s="49" t="n">
        <f aca="false">0</f>
        <v>0</v>
      </c>
      <c r="H67" s="49" t="n">
        <v>2000</v>
      </c>
      <c r="I67" s="49" t="n">
        <f aca="false">0</f>
        <v>0</v>
      </c>
      <c r="J67" s="49" t="n">
        <f aca="false">0</f>
        <v>0</v>
      </c>
      <c r="K67" s="49" t="n">
        <f aca="false">0</f>
        <v>0</v>
      </c>
      <c r="L67" s="49" t="n">
        <f aca="false">0</f>
        <v>0</v>
      </c>
      <c r="M67" s="49" t="n">
        <f aca="false">0</f>
        <v>0</v>
      </c>
      <c r="N67" s="49" t="n">
        <f aca="false">0</f>
        <v>0</v>
      </c>
      <c r="O67" s="61" t="n">
        <f aca="false">SUM(C67:N67)</f>
        <v>2000</v>
      </c>
      <c r="P67" s="61"/>
      <c r="Q67" s="33"/>
      <c r="R67" s="34" t="s">
        <v>70</v>
      </c>
      <c r="S67" s="33"/>
      <c r="T67" s="61"/>
      <c r="U67" s="35" t="n">
        <f aca="false">C67+D67+E67</f>
        <v>0</v>
      </c>
      <c r="V67" s="35" t="n">
        <f aca="false">F67+G67+H67</f>
        <v>2000</v>
      </c>
      <c r="W67" s="35" t="n">
        <f aca="false">I67+J67+K67</f>
        <v>0</v>
      </c>
      <c r="X67" s="35" t="n">
        <f aca="false">L67+M67+N67</f>
        <v>0</v>
      </c>
      <c r="Y67" s="36" t="n">
        <f aca="false">SUM(U67:X67)</f>
        <v>2000</v>
      </c>
    </row>
    <row r="68" customFormat="false" ht="12.75" hidden="false" customHeight="true" outlineLevel="0" collapsed="false">
      <c r="A68" s="30" t="s">
        <v>81</v>
      </c>
      <c r="C68" s="49" t="n">
        <v>0</v>
      </c>
      <c r="D68" s="49" t="n">
        <v>0</v>
      </c>
      <c r="E68" s="49" t="n">
        <v>0</v>
      </c>
      <c r="F68" s="49" t="n">
        <v>0</v>
      </c>
      <c r="G68" s="49" t="n">
        <v>0</v>
      </c>
      <c r="H68" s="49" t="n">
        <v>0</v>
      </c>
      <c r="I68" s="49" t="n">
        <v>0</v>
      </c>
      <c r="J68" s="49" t="n">
        <v>0</v>
      </c>
      <c r="K68" s="49" t="n">
        <v>0</v>
      </c>
      <c r="L68" s="49" t="n">
        <v>0</v>
      </c>
      <c r="M68" s="49" t="n">
        <v>0</v>
      </c>
      <c r="N68" s="49" t="n">
        <v>0</v>
      </c>
      <c r="O68" s="61" t="n">
        <f aca="false">SUM(C68:N68)</f>
        <v>0</v>
      </c>
      <c r="P68" s="61"/>
      <c r="Q68" s="33"/>
      <c r="R68" s="34" t="s">
        <v>70</v>
      </c>
      <c r="S68" s="33"/>
      <c r="T68" s="61"/>
      <c r="U68" s="35" t="n">
        <f aca="false">C68+D68+E68</f>
        <v>0</v>
      </c>
      <c r="V68" s="35" t="n">
        <f aca="false">F68+G68+H68</f>
        <v>0</v>
      </c>
      <c r="W68" s="35" t="n">
        <f aca="false">I68+J68+K68</f>
        <v>0</v>
      </c>
      <c r="X68" s="35" t="n">
        <f aca="false">L68+M68+N68</f>
        <v>0</v>
      </c>
      <c r="Y68" s="36" t="n">
        <f aca="false">SUM(U68:X68)</f>
        <v>0</v>
      </c>
    </row>
    <row r="69" customFormat="false" ht="12.75" hidden="false" customHeight="false" outlineLevel="0" collapsed="false">
      <c r="A69" s="30" t="s">
        <v>82</v>
      </c>
      <c r="C69" s="49" t="n">
        <v>0</v>
      </c>
      <c r="D69" s="49" t="n">
        <v>0</v>
      </c>
      <c r="E69" s="49" t="n">
        <v>0</v>
      </c>
      <c r="F69" s="49" t="n">
        <v>0</v>
      </c>
      <c r="G69" s="49" t="n">
        <v>0</v>
      </c>
      <c r="H69" s="49" t="n">
        <v>0</v>
      </c>
      <c r="I69" s="49" t="n">
        <v>0</v>
      </c>
      <c r="J69" s="49" t="n">
        <v>0</v>
      </c>
      <c r="K69" s="49" t="n">
        <v>0</v>
      </c>
      <c r="L69" s="49" t="n">
        <v>0</v>
      </c>
      <c r="M69" s="49" t="n">
        <v>0</v>
      </c>
      <c r="N69" s="49" t="n">
        <v>0</v>
      </c>
      <c r="O69" s="61" t="n">
        <f aca="false">SUM(C69:N69)</f>
        <v>0</v>
      </c>
      <c r="P69" s="61"/>
      <c r="Q69" s="33"/>
      <c r="R69" s="34" t="s">
        <v>70</v>
      </c>
      <c r="S69" s="33"/>
      <c r="T69" s="61"/>
      <c r="U69" s="35" t="n">
        <f aca="false">C69+D69+E69</f>
        <v>0</v>
      </c>
      <c r="V69" s="35" t="n">
        <f aca="false">F69+G69+H69</f>
        <v>0</v>
      </c>
      <c r="W69" s="35" t="n">
        <f aca="false">I69+J69+K69</f>
        <v>0</v>
      </c>
      <c r="X69" s="35" t="n">
        <f aca="false">L69+M69+N69</f>
        <v>0</v>
      </c>
      <c r="Y69" s="36" t="n">
        <f aca="false">SUM(U69:X69)</f>
        <v>0</v>
      </c>
    </row>
    <row r="70" customFormat="false" ht="12.75" hidden="false" customHeight="false" outlineLevel="0" collapsed="false">
      <c r="A70" s="30" t="s">
        <v>46</v>
      </c>
      <c r="C70" s="49" t="n">
        <v>0</v>
      </c>
      <c r="D70" s="49" t="n">
        <v>0</v>
      </c>
      <c r="E70" s="49" t="n">
        <v>0</v>
      </c>
      <c r="F70" s="49" t="n">
        <v>0</v>
      </c>
      <c r="G70" s="49" t="n">
        <v>0</v>
      </c>
      <c r="H70" s="49" t="n">
        <v>0</v>
      </c>
      <c r="I70" s="49" t="n">
        <v>0</v>
      </c>
      <c r="J70" s="49" t="n">
        <v>0</v>
      </c>
      <c r="K70" s="49" t="n">
        <v>0</v>
      </c>
      <c r="L70" s="49" t="n">
        <v>0</v>
      </c>
      <c r="M70" s="49" t="n">
        <v>0</v>
      </c>
      <c r="N70" s="49" t="n">
        <v>0</v>
      </c>
      <c r="O70" s="61" t="n">
        <f aca="false">SUM(C70:N70)</f>
        <v>0</v>
      </c>
      <c r="P70" s="61"/>
      <c r="Q70" s="33"/>
      <c r="R70" s="34" t="s">
        <v>70</v>
      </c>
      <c r="S70" s="33"/>
      <c r="T70" s="61"/>
      <c r="U70" s="35" t="n">
        <f aca="false">C70+D70+E70</f>
        <v>0</v>
      </c>
      <c r="V70" s="35" t="n">
        <f aca="false">F70+G70+H70</f>
        <v>0</v>
      </c>
      <c r="W70" s="35" t="n">
        <f aca="false">I70+J70+K70</f>
        <v>0</v>
      </c>
      <c r="X70" s="35" t="n">
        <f aca="false">L70+M70+N70</f>
        <v>0</v>
      </c>
      <c r="Y70" s="36" t="n">
        <f aca="false">SUM(U70:X70)</f>
        <v>0</v>
      </c>
    </row>
    <row r="71" customFormat="false" ht="12.75" hidden="false" customHeight="false" outlineLevel="0" collapsed="false">
      <c r="A71" s="30" t="s">
        <v>83</v>
      </c>
      <c r="C71" s="49" t="n">
        <v>0</v>
      </c>
      <c r="D71" s="49" t="n">
        <v>0</v>
      </c>
      <c r="E71" s="49" t="n">
        <v>0</v>
      </c>
      <c r="F71" s="49" t="n">
        <v>0</v>
      </c>
      <c r="G71" s="49" t="n">
        <v>0</v>
      </c>
      <c r="H71" s="49" t="n">
        <v>0</v>
      </c>
      <c r="I71" s="49" t="n">
        <v>0</v>
      </c>
      <c r="J71" s="49" t="n">
        <v>0</v>
      </c>
      <c r="K71" s="49" t="n">
        <v>0</v>
      </c>
      <c r="L71" s="49" t="n">
        <v>0</v>
      </c>
      <c r="M71" s="49" t="n">
        <v>0</v>
      </c>
      <c r="N71" s="49" t="n">
        <v>0</v>
      </c>
      <c r="O71" s="44" t="n">
        <f aca="false">SUM(C71:N71)</f>
        <v>0</v>
      </c>
      <c r="P71" s="44"/>
      <c r="Q71" s="33"/>
      <c r="R71" s="34" t="s">
        <v>70</v>
      </c>
      <c r="S71" s="33"/>
      <c r="T71" s="44"/>
      <c r="U71" s="35" t="n">
        <f aca="false">C71+D71+E71</f>
        <v>0</v>
      </c>
      <c r="V71" s="35" t="n">
        <f aca="false">F71+G71+H71</f>
        <v>0</v>
      </c>
      <c r="W71" s="35" t="n">
        <f aca="false">I71+J71+K71</f>
        <v>0</v>
      </c>
      <c r="X71" s="35" t="n">
        <f aca="false">L71+M71+N71</f>
        <v>0</v>
      </c>
      <c r="Y71" s="36" t="n">
        <f aca="false">SUM(U71:X71)</f>
        <v>0</v>
      </c>
    </row>
    <row r="72" customFormat="false" ht="12.75" hidden="false" customHeight="false" outlineLevel="0" collapsed="false">
      <c r="A72" s="30" t="s">
        <v>84</v>
      </c>
      <c r="C72" s="49" t="n">
        <v>0</v>
      </c>
      <c r="D72" s="49" t="n">
        <v>0</v>
      </c>
      <c r="E72" s="49" t="n">
        <v>0</v>
      </c>
      <c r="F72" s="49" t="n">
        <v>0</v>
      </c>
      <c r="G72" s="49" t="n">
        <v>0</v>
      </c>
      <c r="H72" s="49" t="n">
        <v>0</v>
      </c>
      <c r="I72" s="49" t="n">
        <v>0</v>
      </c>
      <c r="J72" s="49" t="n">
        <v>0</v>
      </c>
      <c r="K72" s="49" t="n">
        <v>0</v>
      </c>
      <c r="L72" s="49" t="n">
        <v>0</v>
      </c>
      <c r="M72" s="49" t="n">
        <v>0</v>
      </c>
      <c r="N72" s="49" t="n">
        <v>0</v>
      </c>
      <c r="O72" s="44" t="n">
        <f aca="false">SUM(C72:N72)</f>
        <v>0</v>
      </c>
      <c r="P72" s="44"/>
      <c r="Q72" s="33"/>
      <c r="R72" s="34" t="s">
        <v>70</v>
      </c>
      <c r="S72" s="33"/>
      <c r="T72" s="44"/>
      <c r="U72" s="35" t="n">
        <f aca="false">C72+D72+E72</f>
        <v>0</v>
      </c>
      <c r="V72" s="35" t="n">
        <f aca="false">F72+G72+H72</f>
        <v>0</v>
      </c>
      <c r="W72" s="35" t="n">
        <f aca="false">I72+J72+K72</f>
        <v>0</v>
      </c>
      <c r="X72" s="35" t="n">
        <f aca="false">L72+M72+N72</f>
        <v>0</v>
      </c>
      <c r="Y72" s="36" t="n">
        <f aca="false">SUM(U72:X72)</f>
        <v>0</v>
      </c>
    </row>
    <row r="73" customFormat="false" ht="6" hidden="false" customHeight="true" outlineLevel="0" collapsed="false">
      <c r="A73" s="30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44"/>
      <c r="P73" s="44"/>
      <c r="Q73" s="33"/>
      <c r="R73" s="34"/>
      <c r="S73" s="33"/>
      <c r="T73" s="44"/>
      <c r="U73" s="35"/>
      <c r="V73" s="35"/>
      <c r="W73" s="35"/>
      <c r="X73" s="35"/>
      <c r="Y73" s="36"/>
    </row>
    <row r="74" customFormat="false" ht="12.75" hidden="false" customHeight="false" outlineLevel="0" collapsed="false">
      <c r="A74" s="29" t="s">
        <v>85</v>
      </c>
      <c r="C74" s="62" t="n">
        <v>289</v>
      </c>
      <c r="D74" s="62" t="n">
        <v>287</v>
      </c>
      <c r="E74" s="62" t="n">
        <v>289</v>
      </c>
      <c r="F74" s="62" t="n">
        <v>287</v>
      </c>
      <c r="G74" s="62" t="n">
        <v>285</v>
      </c>
      <c r="H74" s="62" t="n">
        <v>846</v>
      </c>
      <c r="I74" s="62" t="n">
        <v>847</v>
      </c>
      <c r="J74" s="62" t="n">
        <v>711</v>
      </c>
      <c r="K74" s="62" t="n">
        <v>710</v>
      </c>
      <c r="L74" s="62" t="n">
        <v>681</v>
      </c>
      <c r="M74" s="62" t="n">
        <v>703</v>
      </c>
      <c r="N74" s="62" t="n">
        <v>704</v>
      </c>
      <c r="O74" s="44" t="n">
        <f aca="false">SUM(C74:N74)</f>
        <v>6639</v>
      </c>
      <c r="P74" s="44"/>
      <c r="Q74" s="33"/>
      <c r="R74" s="34" t="s">
        <v>86</v>
      </c>
      <c r="S74" s="33"/>
      <c r="T74" s="44"/>
      <c r="U74" s="35" t="n">
        <f aca="false">C74+D74+E74</f>
        <v>865</v>
      </c>
      <c r="V74" s="35" t="n">
        <f aca="false">F74+G74+H74</f>
        <v>1418</v>
      </c>
      <c r="W74" s="35" t="n">
        <f aca="false">I74+J74+K74</f>
        <v>2268</v>
      </c>
      <c r="X74" s="35" t="n">
        <f aca="false">L74+M74+N74</f>
        <v>2088</v>
      </c>
      <c r="Y74" s="36" t="n">
        <f aca="false">SUM(U74:X74)</f>
        <v>6639</v>
      </c>
    </row>
    <row r="75" customFormat="false" ht="6" hidden="false" customHeight="true" outlineLevel="0" collapsed="false">
      <c r="A75" s="30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44"/>
      <c r="P75" s="44"/>
      <c r="Q75" s="33"/>
      <c r="R75" s="34"/>
      <c r="S75" s="33"/>
      <c r="T75" s="44"/>
      <c r="U75" s="35"/>
      <c r="V75" s="35"/>
      <c r="W75" s="35"/>
      <c r="X75" s="35"/>
      <c r="Y75" s="36"/>
    </row>
    <row r="76" customFormat="false" ht="12.75" hidden="false" customHeight="false" outlineLevel="0" collapsed="false">
      <c r="A76" s="30" t="s">
        <v>87</v>
      </c>
      <c r="C76" s="62" t="n">
        <v>0</v>
      </c>
      <c r="D76" s="62" t="n">
        <v>0</v>
      </c>
      <c r="E76" s="62" t="n">
        <v>0</v>
      </c>
      <c r="F76" s="62" t="n">
        <v>0</v>
      </c>
      <c r="G76" s="62" t="n">
        <v>0</v>
      </c>
      <c r="H76" s="62" t="n">
        <v>0</v>
      </c>
      <c r="I76" s="62" t="n">
        <v>0</v>
      </c>
      <c r="J76" s="62" t="n">
        <v>0</v>
      </c>
      <c r="K76" s="62" t="n">
        <v>0</v>
      </c>
      <c r="L76" s="62" t="n">
        <v>0</v>
      </c>
      <c r="M76" s="62" t="n">
        <v>0</v>
      </c>
      <c r="N76" s="62" t="n">
        <v>0</v>
      </c>
      <c r="O76" s="63" t="n">
        <f aca="false">SUM(C76:N76)</f>
        <v>0</v>
      </c>
      <c r="P76" s="63"/>
      <c r="Q76" s="33"/>
      <c r="R76" s="34" t="s">
        <v>88</v>
      </c>
      <c r="S76" s="33"/>
      <c r="T76" s="63"/>
      <c r="U76" s="35" t="n">
        <f aca="false">C76+D76+E76</f>
        <v>0</v>
      </c>
      <c r="V76" s="35" t="n">
        <f aca="false">F76+G76+H76</f>
        <v>0</v>
      </c>
      <c r="W76" s="35" t="n">
        <f aca="false">I76+J76+K76</f>
        <v>0</v>
      </c>
      <c r="X76" s="35" t="n">
        <f aca="false">L76+M76+N76</f>
        <v>0</v>
      </c>
      <c r="Y76" s="36" t="n">
        <f aca="false">SUM(U76:X76)</f>
        <v>0</v>
      </c>
    </row>
    <row r="77" customFormat="false" ht="12.75" hidden="false" customHeight="false" outlineLevel="0" collapsed="false">
      <c r="A77" s="30" t="s">
        <v>89</v>
      </c>
      <c r="C77" s="62" t="n">
        <v>0</v>
      </c>
      <c r="D77" s="62" t="n">
        <v>0</v>
      </c>
      <c r="E77" s="62" t="n">
        <v>0</v>
      </c>
      <c r="F77" s="62" t="n">
        <v>0</v>
      </c>
      <c r="G77" s="62" t="n">
        <v>0</v>
      </c>
      <c r="H77" s="62" t="n">
        <v>0</v>
      </c>
      <c r="I77" s="62" t="n">
        <v>0</v>
      </c>
      <c r="J77" s="62" t="n">
        <v>0</v>
      </c>
      <c r="K77" s="62" t="n">
        <v>0</v>
      </c>
      <c r="L77" s="62" t="n">
        <v>0</v>
      </c>
      <c r="M77" s="62" t="n">
        <v>0</v>
      </c>
      <c r="N77" s="62" t="n">
        <v>0</v>
      </c>
      <c r="O77" s="35" t="n">
        <f aca="false">C77+D77+E77+F77+G77+H77+I77+J77+K77+L77+M77+N77</f>
        <v>0</v>
      </c>
      <c r="P77" s="35"/>
      <c r="Q77" s="33"/>
      <c r="R77" s="34" t="s">
        <v>88</v>
      </c>
      <c r="S77" s="33"/>
      <c r="T77" s="35"/>
      <c r="U77" s="35" t="n">
        <f aca="false">C77+D77+E77</f>
        <v>0</v>
      </c>
      <c r="V77" s="35" t="n">
        <f aca="false">F77+G77+H77</f>
        <v>0</v>
      </c>
      <c r="W77" s="35" t="n">
        <f aca="false">I77+J77+K77</f>
        <v>0</v>
      </c>
      <c r="X77" s="35" t="n">
        <f aca="false">L77+M77+N77</f>
        <v>0</v>
      </c>
      <c r="Y77" s="36" t="n">
        <f aca="false">SUM(U77:X77)</f>
        <v>0</v>
      </c>
    </row>
    <row r="78" customFormat="false" ht="12.75" hidden="false" customHeight="false" outlineLevel="0" collapsed="false">
      <c r="A78" s="30" t="s">
        <v>90</v>
      </c>
      <c r="C78" s="62" t="n">
        <v>0</v>
      </c>
      <c r="D78" s="62" t="n">
        <v>0</v>
      </c>
      <c r="E78" s="62" t="n">
        <v>0</v>
      </c>
      <c r="F78" s="62" t="n">
        <v>0</v>
      </c>
      <c r="G78" s="62" t="n">
        <v>0</v>
      </c>
      <c r="H78" s="62" t="n">
        <v>0</v>
      </c>
      <c r="I78" s="62" t="n">
        <v>0</v>
      </c>
      <c r="J78" s="62" t="n">
        <v>0</v>
      </c>
      <c r="K78" s="62" t="n">
        <v>0</v>
      </c>
      <c r="L78" s="62" t="n">
        <v>0</v>
      </c>
      <c r="M78" s="62" t="n">
        <v>0</v>
      </c>
      <c r="N78" s="62" t="n">
        <v>0</v>
      </c>
      <c r="O78" s="35" t="n">
        <f aca="false">C78+D78+E78+F78+G78+H78+I78+J78+K78+L78+M78+N78</f>
        <v>0</v>
      </c>
      <c r="P78" s="35"/>
      <c r="Q78" s="33"/>
      <c r="R78" s="34" t="s">
        <v>88</v>
      </c>
      <c r="S78" s="33"/>
      <c r="T78" s="35"/>
      <c r="U78" s="35" t="n">
        <f aca="false">C78+D78+E78</f>
        <v>0</v>
      </c>
      <c r="V78" s="35" t="n">
        <f aca="false">F78+G78+H78</f>
        <v>0</v>
      </c>
      <c r="W78" s="35" t="n">
        <f aca="false">I78+J78+K78</f>
        <v>0</v>
      </c>
      <c r="X78" s="35" t="n">
        <f aca="false">L78+M78+N78</f>
        <v>0</v>
      </c>
      <c r="Y78" s="36" t="n">
        <f aca="false">SUM(U78:X78)</f>
        <v>0</v>
      </c>
    </row>
    <row r="79" customFormat="false" ht="6" hidden="false" customHeight="true" outlineLevel="0" collapsed="false">
      <c r="A79" s="30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35"/>
      <c r="P79" s="35"/>
      <c r="Q79" s="33"/>
      <c r="R79" s="34"/>
      <c r="S79" s="33"/>
      <c r="T79" s="35"/>
      <c r="U79" s="35"/>
      <c r="V79" s="35"/>
      <c r="W79" s="35"/>
      <c r="X79" s="35"/>
      <c r="Y79" s="36"/>
    </row>
    <row r="80" customFormat="false" ht="12.75" hidden="false" customHeight="true" outlineLevel="0" collapsed="false">
      <c r="A80" s="64" t="s">
        <v>91</v>
      </c>
      <c r="B80" s="65"/>
      <c r="C80" s="66" t="n">
        <f aca="false">SUM(C7:C78)</f>
        <v>55422</v>
      </c>
      <c r="D80" s="67" t="n">
        <f aca="false">SUM(D7:D78)</f>
        <v>54424</v>
      </c>
      <c r="E80" s="67" t="n">
        <f aca="false">SUM(E7:E78)</f>
        <v>58336</v>
      </c>
      <c r="F80" s="67" t="n">
        <f aca="false">SUM(F7:F78)</f>
        <v>23310</v>
      </c>
      <c r="G80" s="67" t="n">
        <f aca="false">SUM(G7:G78)</f>
        <v>22304</v>
      </c>
      <c r="H80" s="67" t="n">
        <f aca="false">SUM(H7:H78)</f>
        <v>28381</v>
      </c>
      <c r="I80" s="67" t="n">
        <f aca="false">SUM(I7:I78)</f>
        <v>25924</v>
      </c>
      <c r="J80" s="67" t="n">
        <f aca="false">SUM(J7:J78)</f>
        <v>25375</v>
      </c>
      <c r="K80" s="67" t="n">
        <f aca="false">SUM(K7:K78)</f>
        <v>25557</v>
      </c>
      <c r="L80" s="67" t="n">
        <f aca="false">SUM(L7:L78)</f>
        <v>24932</v>
      </c>
      <c r="M80" s="67" t="n">
        <f aca="false">SUM(M7:M78)</f>
        <v>53640</v>
      </c>
      <c r="N80" s="67" t="n">
        <f aca="false">SUM(N7:N78)</f>
        <v>54871</v>
      </c>
      <c r="O80" s="68" t="n">
        <f aca="false">SUM(O7:O78)</f>
        <v>452476</v>
      </c>
      <c r="P80" s="69"/>
      <c r="Q80" s="70"/>
      <c r="R80" s="71"/>
      <c r="S80" s="70"/>
      <c r="T80" s="69"/>
      <c r="U80" s="66" t="n">
        <f aca="false">SUM(U7:U78)</f>
        <v>168182</v>
      </c>
      <c r="V80" s="67" t="n">
        <f aca="false">SUM(V7:V78)</f>
        <v>73995</v>
      </c>
      <c r="W80" s="67" t="n">
        <f aca="false">SUM(W7:W78)</f>
        <v>76856</v>
      </c>
      <c r="X80" s="67" t="n">
        <f aca="false">SUM(X7:X78)</f>
        <v>133443</v>
      </c>
      <c r="Y80" s="68" t="n">
        <f aca="false">SUM(Y7:Y78)</f>
        <v>452476</v>
      </c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5"/>
      <c r="EW80" s="65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5"/>
      <c r="FQ80" s="65"/>
      <c r="FR80" s="65"/>
      <c r="FS80" s="65"/>
      <c r="FT80" s="65"/>
      <c r="FU80" s="65"/>
      <c r="FV80" s="65"/>
      <c r="FW80" s="65"/>
      <c r="FX80" s="65"/>
      <c r="FY80" s="65"/>
      <c r="FZ80" s="65"/>
      <c r="GA80" s="65"/>
      <c r="GB80" s="65"/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</row>
    <row r="81" customFormat="false" ht="12.75" hidden="false" customHeight="true" outlineLevel="0" collapsed="false">
      <c r="A81" s="55" t="s">
        <v>92</v>
      </c>
      <c r="B81" s="65"/>
      <c r="C81" s="69" t="n">
        <f aca="false">+C80-C74</f>
        <v>55133</v>
      </c>
      <c r="D81" s="69" t="n">
        <f aca="false">+D80-D74</f>
        <v>54137</v>
      </c>
      <c r="E81" s="69" t="n">
        <f aca="false">+E80-E74</f>
        <v>58047</v>
      </c>
      <c r="F81" s="69" t="n">
        <f aca="false">+F80-F74</f>
        <v>23023</v>
      </c>
      <c r="G81" s="69" t="n">
        <f aca="false">+G80-G74</f>
        <v>22019</v>
      </c>
      <c r="H81" s="69" t="n">
        <f aca="false">+H80-H74</f>
        <v>27535</v>
      </c>
      <c r="I81" s="69" t="n">
        <f aca="false">+I80-I74</f>
        <v>25077</v>
      </c>
      <c r="J81" s="69" t="n">
        <f aca="false">+J80-J74</f>
        <v>24664</v>
      </c>
      <c r="K81" s="69" t="n">
        <f aca="false">+K80-K74</f>
        <v>24847</v>
      </c>
      <c r="L81" s="69" t="n">
        <f aca="false">+L80-L74</f>
        <v>24251</v>
      </c>
      <c r="M81" s="69" t="n">
        <f aca="false">+M80-M74</f>
        <v>52937</v>
      </c>
      <c r="N81" s="69" t="n">
        <f aca="false">+N80-N74</f>
        <v>54167</v>
      </c>
      <c r="O81" s="35" t="n">
        <f aca="false">C81+D81+E81+F81+G81+H81+I81+J81+K81+L81+M81+N81</f>
        <v>445837</v>
      </c>
      <c r="P81" s="69"/>
      <c r="Q81" s="70"/>
      <c r="R81" s="71"/>
      <c r="S81" s="70"/>
      <c r="T81" s="69"/>
      <c r="U81" s="35" t="n">
        <f aca="false">C81+D81+E81</f>
        <v>167317</v>
      </c>
      <c r="V81" s="35" t="n">
        <f aca="false">F81+G81+H81</f>
        <v>72577</v>
      </c>
      <c r="W81" s="35" t="n">
        <f aca="false">I81+J81+K81</f>
        <v>74588</v>
      </c>
      <c r="X81" s="35" t="n">
        <f aca="false">L81+M81+N81</f>
        <v>131355</v>
      </c>
      <c r="Y81" s="36" t="n">
        <f aca="false">SUM(U81:X81)</f>
        <v>445837</v>
      </c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</row>
    <row r="82" customFormat="false" ht="12.75" hidden="false" customHeight="true" outlineLevel="0" collapsed="false">
      <c r="A82" s="55" t="s">
        <v>93</v>
      </c>
      <c r="B82" s="65"/>
      <c r="C82" s="69" t="n">
        <f aca="false">+C74</f>
        <v>289</v>
      </c>
      <c r="D82" s="69" t="n">
        <f aca="false">+D74</f>
        <v>287</v>
      </c>
      <c r="E82" s="69" t="n">
        <f aca="false">+E74</f>
        <v>289</v>
      </c>
      <c r="F82" s="69" t="n">
        <f aca="false">+F74</f>
        <v>287</v>
      </c>
      <c r="G82" s="69" t="n">
        <f aca="false">+G74</f>
        <v>285</v>
      </c>
      <c r="H82" s="69" t="n">
        <f aca="false">+H74</f>
        <v>846</v>
      </c>
      <c r="I82" s="69" t="n">
        <f aca="false">+I74</f>
        <v>847</v>
      </c>
      <c r="J82" s="69" t="n">
        <f aca="false">+J74</f>
        <v>711</v>
      </c>
      <c r="K82" s="69" t="n">
        <f aca="false">+K74</f>
        <v>710</v>
      </c>
      <c r="L82" s="69" t="n">
        <f aca="false">+L74</f>
        <v>681</v>
      </c>
      <c r="M82" s="69" t="n">
        <f aca="false">+M74</f>
        <v>703</v>
      </c>
      <c r="N82" s="69" t="n">
        <f aca="false">+N74</f>
        <v>704</v>
      </c>
      <c r="O82" s="35" t="n">
        <f aca="false">C82+D82+E82+F82+G82+H82+I82+J82+K82+L82+M82+N82</f>
        <v>6639</v>
      </c>
      <c r="P82" s="69"/>
      <c r="Q82" s="70"/>
      <c r="R82" s="71"/>
      <c r="S82" s="70"/>
      <c r="T82" s="69"/>
      <c r="U82" s="35" t="n">
        <f aca="false">C82+D82+E82</f>
        <v>865</v>
      </c>
      <c r="V82" s="35" t="n">
        <f aca="false">F82+G82+H82</f>
        <v>1418</v>
      </c>
      <c r="W82" s="35" t="n">
        <f aca="false">I82+J82+K82</f>
        <v>2268</v>
      </c>
      <c r="X82" s="35" t="n">
        <f aca="false">L82+M82+N82</f>
        <v>2088</v>
      </c>
      <c r="Y82" s="36" t="n">
        <f aca="false">SUM(U82:X82)</f>
        <v>6639</v>
      </c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</row>
    <row r="83" customFormat="false" ht="12.75" hidden="false" customHeight="false" outlineLevel="0" collapsed="false">
      <c r="A83" s="29" t="s">
        <v>94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5"/>
      <c r="P83" s="35"/>
      <c r="Q83" s="33"/>
      <c r="R83" s="36"/>
      <c r="S83" s="33"/>
      <c r="T83" s="35"/>
      <c r="U83" s="35"/>
      <c r="V83" s="35"/>
      <c r="W83" s="35"/>
      <c r="X83" s="35"/>
      <c r="Y83" s="36"/>
    </row>
    <row r="84" customFormat="false" ht="12.75" hidden="false" customHeight="false" outlineLevel="0" collapsed="false">
      <c r="A84" s="30" t="s">
        <v>95</v>
      </c>
      <c r="C84" s="72" t="n">
        <v>-58</v>
      </c>
      <c r="D84" s="72" t="n">
        <v>-58</v>
      </c>
      <c r="E84" s="72" t="n">
        <v>-58</v>
      </c>
      <c r="F84" s="72" t="n">
        <v>-58</v>
      </c>
      <c r="G84" s="72" t="n">
        <v>-58</v>
      </c>
      <c r="H84" s="72" t="n">
        <v>-58</v>
      </c>
      <c r="I84" s="72" t="n">
        <v>-58</v>
      </c>
      <c r="J84" s="72" t="n">
        <v>-58</v>
      </c>
      <c r="K84" s="72" t="n">
        <v>-58</v>
      </c>
      <c r="L84" s="72" t="n">
        <v>-58</v>
      </c>
      <c r="M84" s="72" t="n">
        <v>-58</v>
      </c>
      <c r="N84" s="72" t="n">
        <v>-58</v>
      </c>
      <c r="O84" s="73" t="n">
        <f aca="false">SUM(C84:N84)</f>
        <v>-696</v>
      </c>
      <c r="P84" s="73"/>
      <c r="Q84" s="33"/>
      <c r="R84" s="34" t="s">
        <v>96</v>
      </c>
      <c r="S84" s="33"/>
      <c r="T84" s="73"/>
      <c r="U84" s="35" t="n">
        <f aca="false">C84+D84+E84</f>
        <v>-174</v>
      </c>
      <c r="V84" s="35" t="n">
        <f aca="false">F84+G84+H84</f>
        <v>-174</v>
      </c>
      <c r="W84" s="35" t="n">
        <f aca="false">I84+J84+K84</f>
        <v>-174</v>
      </c>
      <c r="X84" s="35" t="n">
        <f aca="false">L84+M84+N84</f>
        <v>-174</v>
      </c>
      <c r="Y84" s="36" t="n">
        <f aca="false">SUM(U84:X84)</f>
        <v>-696</v>
      </c>
    </row>
    <row r="85" customFormat="false" ht="12.75" hidden="false" customHeight="false" outlineLevel="0" collapsed="false">
      <c r="A85" s="30" t="s">
        <v>97</v>
      </c>
      <c r="C85" s="72" t="n">
        <v>-228</v>
      </c>
      <c r="D85" s="72" t="n">
        <v>-228</v>
      </c>
      <c r="E85" s="72" t="n">
        <v>-228</v>
      </c>
      <c r="F85" s="72" t="n">
        <v>-228</v>
      </c>
      <c r="G85" s="72" t="n">
        <v>-228</v>
      </c>
      <c r="H85" s="72" t="n">
        <v>-228</v>
      </c>
      <c r="I85" s="72" t="n">
        <v>-228</v>
      </c>
      <c r="J85" s="72" t="n">
        <v>-228</v>
      </c>
      <c r="K85" s="72" t="n">
        <v>-229</v>
      </c>
      <c r="L85" s="72" t="n">
        <v>-240</v>
      </c>
      <c r="M85" s="72" t="n">
        <v>-240</v>
      </c>
      <c r="N85" s="72" t="n">
        <v>-240</v>
      </c>
      <c r="O85" s="73" t="n">
        <f aca="false">SUM(C85:N85)</f>
        <v>-2773</v>
      </c>
      <c r="P85" s="73"/>
      <c r="Q85" s="33"/>
      <c r="R85" s="34" t="s">
        <v>96</v>
      </c>
      <c r="S85" s="33"/>
      <c r="T85" s="73"/>
      <c r="U85" s="35" t="n">
        <f aca="false">C85+D85+E85</f>
        <v>-684</v>
      </c>
      <c r="V85" s="35" t="n">
        <f aca="false">F85+G85+H85</f>
        <v>-684</v>
      </c>
      <c r="W85" s="35" t="n">
        <f aca="false">I85+J85+K85</f>
        <v>-685</v>
      </c>
      <c r="X85" s="35" t="n">
        <f aca="false">L85+M85+N85</f>
        <v>-720</v>
      </c>
      <c r="Y85" s="36" t="n">
        <f aca="false">SUM(U85:X85)</f>
        <v>-2773</v>
      </c>
    </row>
    <row r="86" customFormat="false" ht="12.75" hidden="false" customHeight="false" outlineLevel="0" collapsed="false">
      <c r="A86" s="30" t="s">
        <v>98</v>
      </c>
      <c r="C86" s="74" t="n">
        <v>-436</v>
      </c>
      <c r="D86" s="74" t="n">
        <v>-362</v>
      </c>
      <c r="E86" s="74" t="n">
        <v>-312</v>
      </c>
      <c r="F86" s="74" t="n">
        <v>-233</v>
      </c>
      <c r="G86" s="74" t="n">
        <v>-163</v>
      </c>
      <c r="H86" s="74" t="n">
        <v>-173</v>
      </c>
      <c r="I86" s="74" t="n">
        <v>-173</v>
      </c>
      <c r="J86" s="74" t="n">
        <v>-180</v>
      </c>
      <c r="K86" s="74" t="n">
        <v>-181</v>
      </c>
      <c r="L86" s="74" t="n">
        <v>-242</v>
      </c>
      <c r="M86" s="74" t="n">
        <v>-297</v>
      </c>
      <c r="N86" s="72" t="n">
        <v>-448</v>
      </c>
      <c r="O86" s="73" t="n">
        <f aca="false">SUM(C86:N86)</f>
        <v>-3200</v>
      </c>
      <c r="P86" s="73"/>
      <c r="Q86" s="33"/>
      <c r="R86" s="34" t="s">
        <v>96</v>
      </c>
      <c r="S86" s="33"/>
      <c r="T86" s="73"/>
      <c r="U86" s="35" t="n">
        <f aca="false">C86+D86+E86</f>
        <v>-1110</v>
      </c>
      <c r="V86" s="35" t="n">
        <f aca="false">F86+G86+H86</f>
        <v>-569</v>
      </c>
      <c r="W86" s="35" t="n">
        <f aca="false">I86+J86+K86</f>
        <v>-534</v>
      </c>
      <c r="X86" s="35" t="n">
        <f aca="false">L86+M86+N86</f>
        <v>-987</v>
      </c>
      <c r="Y86" s="36" t="n">
        <f aca="false">SUM(U86:X86)</f>
        <v>-3200</v>
      </c>
    </row>
    <row r="87" customFormat="false" ht="12.75" hidden="false" customHeight="false" outlineLevel="0" collapsed="false">
      <c r="A87" s="30" t="s">
        <v>99</v>
      </c>
      <c r="C87" s="74" t="n">
        <v>-84</v>
      </c>
      <c r="D87" s="74" t="n">
        <v>-84</v>
      </c>
      <c r="E87" s="74" t="n">
        <v>-73</v>
      </c>
      <c r="F87" s="74" t="n">
        <v>-45</v>
      </c>
      <c r="G87" s="74" t="n">
        <v>-44</v>
      </c>
      <c r="H87" s="74" t="n">
        <v>-44</v>
      </c>
      <c r="I87" s="74" t="n">
        <v>-43</v>
      </c>
      <c r="J87" s="74" t="n">
        <v>-43</v>
      </c>
      <c r="K87" s="74" t="n">
        <v>-44</v>
      </c>
      <c r="L87" s="74" t="n">
        <v>-44</v>
      </c>
      <c r="M87" s="74" t="n">
        <v>-70</v>
      </c>
      <c r="N87" s="74" t="n">
        <v>-82</v>
      </c>
      <c r="O87" s="73" t="n">
        <f aca="false">SUM(C87:N87)</f>
        <v>-700</v>
      </c>
      <c r="P87" s="73"/>
      <c r="Q87" s="33"/>
      <c r="R87" s="34" t="s">
        <v>96</v>
      </c>
      <c r="S87" s="33"/>
      <c r="T87" s="73"/>
      <c r="U87" s="35" t="n">
        <f aca="false">C87+D87+E87</f>
        <v>-241</v>
      </c>
      <c r="V87" s="35" t="n">
        <f aca="false">F87+G87+H87</f>
        <v>-133</v>
      </c>
      <c r="W87" s="35" t="n">
        <f aca="false">I87+J87+K87</f>
        <v>-130</v>
      </c>
      <c r="X87" s="35" t="n">
        <f aca="false">L87+M87+N87</f>
        <v>-196</v>
      </c>
      <c r="Y87" s="36" t="n">
        <f aca="false">SUM(U87:X87)</f>
        <v>-700</v>
      </c>
    </row>
    <row r="88" customFormat="false" ht="12.75" hidden="false" customHeight="false" outlineLevel="0" collapsed="false">
      <c r="A88" s="30" t="s">
        <v>100</v>
      </c>
      <c r="C88" s="75" t="n">
        <f aca="false">-86+86</f>
        <v>0</v>
      </c>
      <c r="D88" s="75" t="n">
        <f aca="false">-85+85</f>
        <v>0</v>
      </c>
      <c r="E88" s="75" t="n">
        <f aca="false">-86+86</f>
        <v>0</v>
      </c>
      <c r="F88" s="75" t="n">
        <f aca="false">-86+86</f>
        <v>0</v>
      </c>
      <c r="G88" s="75" t="n">
        <f aca="false">-86+86</f>
        <v>0</v>
      </c>
      <c r="H88" s="75" t="n">
        <f aca="false">-85+85</f>
        <v>0</v>
      </c>
      <c r="I88" s="75" t="n">
        <f aca="false">-86+86</f>
        <v>0</v>
      </c>
      <c r="J88" s="75" t="n">
        <f aca="false">-85+85</f>
        <v>0</v>
      </c>
      <c r="K88" s="75" t="n">
        <f aca="false">-86+86</f>
        <v>0</v>
      </c>
      <c r="L88" s="75" t="n">
        <f aca="false">-85+85</f>
        <v>0</v>
      </c>
      <c r="M88" s="75" t="n">
        <f aca="false">-86+86</f>
        <v>0</v>
      </c>
      <c r="N88" s="75" t="n">
        <f aca="false">-86+86</f>
        <v>0</v>
      </c>
      <c r="O88" s="73" t="n">
        <f aca="false">SUM(C88:N88)</f>
        <v>0</v>
      </c>
      <c r="P88" s="73"/>
      <c r="Q88" s="33"/>
      <c r="R88" s="34" t="s">
        <v>96</v>
      </c>
      <c r="S88" s="33"/>
      <c r="T88" s="73"/>
      <c r="U88" s="35" t="n">
        <f aca="false">C88+D88+E88</f>
        <v>0</v>
      </c>
      <c r="V88" s="35" t="n">
        <f aca="false">F88+G88+H88</f>
        <v>0</v>
      </c>
      <c r="W88" s="35" t="n">
        <f aca="false">I88+J88+K88</f>
        <v>0</v>
      </c>
      <c r="X88" s="35" t="n">
        <f aca="false">L88+M88+N88</f>
        <v>0</v>
      </c>
      <c r="Y88" s="36" t="n">
        <f aca="false">SUM(U88:X88)</f>
        <v>0</v>
      </c>
    </row>
    <row r="89" customFormat="false" ht="12.75" hidden="false" customHeight="false" outlineLevel="0" collapsed="false">
      <c r="A89" s="30" t="s">
        <v>101</v>
      </c>
      <c r="C89" s="72" t="n">
        <v>-31</v>
      </c>
      <c r="D89" s="72" t="n">
        <v>-31</v>
      </c>
      <c r="E89" s="72" t="n">
        <v>-32</v>
      </c>
      <c r="F89" s="72" t="n">
        <v>-31</v>
      </c>
      <c r="G89" s="72" t="n">
        <v>-31</v>
      </c>
      <c r="H89" s="72" t="n">
        <v>-32</v>
      </c>
      <c r="I89" s="72" t="n">
        <v>-31</v>
      </c>
      <c r="J89" s="72" t="n">
        <v>-31</v>
      </c>
      <c r="K89" s="72" t="n">
        <v>-32</v>
      </c>
      <c r="L89" s="72" t="n">
        <v>-32</v>
      </c>
      <c r="M89" s="72" t="n">
        <v>-32</v>
      </c>
      <c r="N89" s="72" t="n">
        <v>-32</v>
      </c>
      <c r="O89" s="73" t="n">
        <f aca="false">SUM(C89:N89)</f>
        <v>-378</v>
      </c>
      <c r="P89" s="73"/>
      <c r="Q89" s="33"/>
      <c r="R89" s="34" t="s">
        <v>96</v>
      </c>
      <c r="S89" s="33"/>
      <c r="T89" s="73"/>
      <c r="U89" s="35" t="n">
        <f aca="false">C89+D89+E89</f>
        <v>-94</v>
      </c>
      <c r="V89" s="35" t="n">
        <f aca="false">F89+G89+H89</f>
        <v>-94</v>
      </c>
      <c r="W89" s="35" t="n">
        <f aca="false">I89+J89+K89</f>
        <v>-94</v>
      </c>
      <c r="X89" s="35" t="n">
        <f aca="false">L89+M89+N89</f>
        <v>-96</v>
      </c>
      <c r="Y89" s="36" t="n">
        <f aca="false">SUM(U89:X89)</f>
        <v>-378</v>
      </c>
    </row>
    <row r="90" customFormat="false" ht="12.75" hidden="false" customHeight="false" outlineLevel="0" collapsed="false">
      <c r="A90" s="30" t="s">
        <v>102</v>
      </c>
      <c r="C90" s="72" t="n">
        <v>-127</v>
      </c>
      <c r="D90" s="72" t="n">
        <v>-127</v>
      </c>
      <c r="E90" s="72" t="n">
        <v>-127</v>
      </c>
      <c r="F90" s="72" t="n">
        <v>-127</v>
      </c>
      <c r="G90" s="72" t="n">
        <v>-127</v>
      </c>
      <c r="H90" s="72" t="n">
        <v>-127</v>
      </c>
      <c r="I90" s="72" t="n">
        <v>-127</v>
      </c>
      <c r="J90" s="72" t="n">
        <v>-127</v>
      </c>
      <c r="K90" s="72" t="n">
        <v>-127</v>
      </c>
      <c r="L90" s="72" t="n">
        <v>-127</v>
      </c>
      <c r="M90" s="72" t="n">
        <v>-128</v>
      </c>
      <c r="N90" s="72" t="n">
        <v>-128</v>
      </c>
      <c r="O90" s="73" t="n">
        <f aca="false">SUM(C90:N90)</f>
        <v>-1526</v>
      </c>
      <c r="P90" s="73"/>
      <c r="Q90" s="33"/>
      <c r="R90" s="34" t="s">
        <v>96</v>
      </c>
      <c r="S90" s="33"/>
      <c r="T90" s="73"/>
      <c r="U90" s="35" t="n">
        <f aca="false">C90+D90+E90</f>
        <v>-381</v>
      </c>
      <c r="V90" s="35" t="n">
        <f aca="false">F90+G90+H90</f>
        <v>-381</v>
      </c>
      <c r="W90" s="35" t="n">
        <f aca="false">I90+J90+K90</f>
        <v>-381</v>
      </c>
      <c r="X90" s="35" t="n">
        <f aca="false">L90+M90+N90</f>
        <v>-383</v>
      </c>
      <c r="Y90" s="36" t="n">
        <f aca="false">SUM(U90:X90)</f>
        <v>-1526</v>
      </c>
    </row>
    <row r="91" customFormat="false" ht="12.75" hidden="false" customHeight="false" outlineLevel="0" collapsed="false">
      <c r="A91" s="30" t="s">
        <v>103</v>
      </c>
      <c r="C91" s="72" t="n">
        <v>-28</v>
      </c>
      <c r="D91" s="72" t="n">
        <v>-28</v>
      </c>
      <c r="E91" s="72" t="n">
        <v>-28</v>
      </c>
      <c r="F91" s="72" t="n">
        <v>-28</v>
      </c>
      <c r="G91" s="72" t="n">
        <v>-28</v>
      </c>
      <c r="H91" s="72" t="n">
        <v>-28</v>
      </c>
      <c r="I91" s="72" t="n">
        <v>-28</v>
      </c>
      <c r="J91" s="72" t="n">
        <v>-28</v>
      </c>
      <c r="K91" s="72" t="n">
        <v>-28</v>
      </c>
      <c r="L91" s="72" t="n">
        <v>-28</v>
      </c>
      <c r="M91" s="72" t="n">
        <v>-28</v>
      </c>
      <c r="N91" s="72" t="n">
        <v>-29</v>
      </c>
      <c r="O91" s="73" t="n">
        <f aca="false">SUM(C91:N91)</f>
        <v>-337</v>
      </c>
      <c r="P91" s="73"/>
      <c r="Q91" s="33"/>
      <c r="R91" s="34" t="s">
        <v>96</v>
      </c>
      <c r="S91" s="33"/>
      <c r="T91" s="73"/>
      <c r="U91" s="35" t="n">
        <f aca="false">C91+D91+E91</f>
        <v>-84</v>
      </c>
      <c r="V91" s="35" t="n">
        <f aca="false">F91+G91+H91</f>
        <v>-84</v>
      </c>
      <c r="W91" s="35" t="n">
        <f aca="false">I91+J91+K91</f>
        <v>-84</v>
      </c>
      <c r="X91" s="35" t="n">
        <f aca="false">L91+M91+N91</f>
        <v>-85</v>
      </c>
      <c r="Y91" s="36" t="n">
        <f aca="false">SUM(U91:X91)</f>
        <v>-337</v>
      </c>
    </row>
    <row r="92" customFormat="false" ht="12.75" hidden="false" customHeight="false" outlineLevel="0" collapsed="false">
      <c r="A92" s="30" t="s">
        <v>104</v>
      </c>
      <c r="C92" s="72" t="n">
        <v>-219</v>
      </c>
      <c r="D92" s="72" t="n">
        <v>-219</v>
      </c>
      <c r="E92" s="72" t="n">
        <v>-219</v>
      </c>
      <c r="F92" s="72" t="n">
        <v>-219</v>
      </c>
      <c r="G92" s="72" t="n">
        <v>-219</v>
      </c>
      <c r="H92" s="72" t="n">
        <v>-219</v>
      </c>
      <c r="I92" s="72" t="n">
        <v>-219</v>
      </c>
      <c r="J92" s="72" t="n">
        <v>-219</v>
      </c>
      <c r="K92" s="72" t="n">
        <v>-219</v>
      </c>
      <c r="L92" s="72" t="n">
        <v>-219</v>
      </c>
      <c r="M92" s="72" t="n">
        <v>-219</v>
      </c>
      <c r="N92" s="72" t="n">
        <v>-219</v>
      </c>
      <c r="O92" s="73" t="n">
        <f aca="false">SUM(C92:N92)</f>
        <v>-2628</v>
      </c>
      <c r="P92" s="73"/>
      <c r="Q92" s="33"/>
      <c r="R92" s="34" t="s">
        <v>96</v>
      </c>
      <c r="S92" s="33"/>
      <c r="T92" s="73"/>
      <c r="U92" s="35" t="n">
        <f aca="false">C92+D92+E92</f>
        <v>-657</v>
      </c>
      <c r="V92" s="35" t="n">
        <f aca="false">F92+G92+H92</f>
        <v>-657</v>
      </c>
      <c r="W92" s="35" t="n">
        <f aca="false">I92+J92+K92</f>
        <v>-657</v>
      </c>
      <c r="X92" s="35" t="n">
        <f aca="false">L92+M92+N92</f>
        <v>-657</v>
      </c>
      <c r="Y92" s="36" t="n">
        <f aca="false">SUM(U92:X92)</f>
        <v>-2628</v>
      </c>
    </row>
    <row r="93" customFormat="false" ht="12.75" hidden="false" customHeight="false" outlineLevel="0" collapsed="false">
      <c r="A93" s="30" t="s">
        <v>105</v>
      </c>
      <c r="C93" s="47" t="n">
        <v>0</v>
      </c>
      <c r="D93" s="47" t="n">
        <v>0</v>
      </c>
      <c r="E93" s="47" t="n">
        <v>0</v>
      </c>
      <c r="F93" s="47" t="n">
        <v>0</v>
      </c>
      <c r="G93" s="47" t="n">
        <v>0</v>
      </c>
      <c r="H93" s="47" t="n">
        <v>0</v>
      </c>
      <c r="I93" s="47" t="n">
        <v>0</v>
      </c>
      <c r="J93" s="47" t="n">
        <v>0</v>
      </c>
      <c r="K93" s="47" t="n">
        <v>0</v>
      </c>
      <c r="L93" s="47" t="n">
        <v>0</v>
      </c>
      <c r="M93" s="47" t="n">
        <v>0</v>
      </c>
      <c r="N93" s="47" t="n">
        <v>0</v>
      </c>
      <c r="O93" s="73" t="n">
        <f aca="false">SUM(C93:N93)</f>
        <v>0</v>
      </c>
      <c r="P93" s="73"/>
      <c r="Q93" s="33"/>
      <c r="R93" s="34" t="s">
        <v>96</v>
      </c>
      <c r="S93" s="33"/>
      <c r="T93" s="73"/>
      <c r="U93" s="35" t="n">
        <f aca="false">C93+D93+E93</f>
        <v>0</v>
      </c>
      <c r="V93" s="35" t="n">
        <f aca="false">F93+G93+H93</f>
        <v>0</v>
      </c>
      <c r="W93" s="35" t="n">
        <f aca="false">I93+J93+K93</f>
        <v>0</v>
      </c>
      <c r="X93" s="35" t="n">
        <f aca="false">L93+M93+N93</f>
        <v>0</v>
      </c>
      <c r="Y93" s="36" t="n">
        <f aca="false">SUM(U93:X93)</f>
        <v>0</v>
      </c>
    </row>
    <row r="94" customFormat="false" ht="12.75" hidden="false" customHeight="false" outlineLevel="0" collapsed="false">
      <c r="A94" s="30" t="s">
        <v>106</v>
      </c>
      <c r="C94" s="47" t="n">
        <v>0</v>
      </c>
      <c r="D94" s="47" t="n">
        <v>0</v>
      </c>
      <c r="E94" s="47" t="n">
        <v>0</v>
      </c>
      <c r="F94" s="47" t="n">
        <v>0</v>
      </c>
      <c r="G94" s="47" t="n">
        <v>0</v>
      </c>
      <c r="H94" s="47" t="n">
        <v>0</v>
      </c>
      <c r="I94" s="47" t="n">
        <v>0</v>
      </c>
      <c r="J94" s="47" t="n">
        <v>0</v>
      </c>
      <c r="K94" s="47" t="n">
        <v>0</v>
      </c>
      <c r="L94" s="47" t="n">
        <v>0</v>
      </c>
      <c r="M94" s="47" t="n">
        <v>0</v>
      </c>
      <c r="N94" s="47" t="n">
        <v>0</v>
      </c>
      <c r="O94" s="73" t="n">
        <f aca="false">SUM(C94:N94)</f>
        <v>0</v>
      </c>
      <c r="P94" s="73"/>
      <c r="Q94" s="33"/>
      <c r="R94" s="34" t="s">
        <v>96</v>
      </c>
      <c r="S94" s="33"/>
      <c r="T94" s="73"/>
      <c r="U94" s="35" t="n">
        <f aca="false">C94+D94+E94</f>
        <v>0</v>
      </c>
      <c r="V94" s="35" t="n">
        <f aca="false">F94+G94+H94</f>
        <v>0</v>
      </c>
      <c r="W94" s="35" t="n">
        <f aca="false">I94+J94+K94</f>
        <v>0</v>
      </c>
      <c r="X94" s="35" t="n">
        <f aca="false">L94+M94+N94</f>
        <v>0</v>
      </c>
      <c r="Y94" s="36" t="n">
        <f aca="false">SUM(U94:X94)</f>
        <v>0</v>
      </c>
    </row>
    <row r="95" customFormat="false" ht="12.75" hidden="false" customHeight="false" outlineLevel="0" collapsed="false">
      <c r="A95" s="30" t="s">
        <v>107</v>
      </c>
      <c r="C95" s="47" t="n">
        <v>0</v>
      </c>
      <c r="D95" s="47" t="n">
        <v>0</v>
      </c>
      <c r="E95" s="47" t="n">
        <v>0</v>
      </c>
      <c r="F95" s="47" t="n">
        <v>0</v>
      </c>
      <c r="G95" s="47" t="n">
        <v>0</v>
      </c>
      <c r="H95" s="47" t="n">
        <v>0</v>
      </c>
      <c r="I95" s="47" t="n">
        <v>0</v>
      </c>
      <c r="J95" s="47" t="n">
        <v>0</v>
      </c>
      <c r="K95" s="47" t="n">
        <v>0</v>
      </c>
      <c r="L95" s="47" t="n">
        <v>0</v>
      </c>
      <c r="M95" s="47" t="n">
        <v>0</v>
      </c>
      <c r="N95" s="47" t="n">
        <v>0</v>
      </c>
      <c r="O95" s="73" t="n">
        <f aca="false">SUM(C95:N95)</f>
        <v>0</v>
      </c>
      <c r="P95" s="73"/>
      <c r="Q95" s="33"/>
      <c r="R95" s="34" t="s">
        <v>96</v>
      </c>
      <c r="S95" s="33"/>
      <c r="T95" s="73"/>
      <c r="U95" s="35" t="n">
        <f aca="false">C95+D95+E95</f>
        <v>0</v>
      </c>
      <c r="V95" s="35" t="n">
        <f aca="false">F95+G95+H95</f>
        <v>0</v>
      </c>
      <c r="W95" s="35" t="n">
        <f aca="false">I95+J95+K95</f>
        <v>0</v>
      </c>
      <c r="X95" s="35" t="n">
        <f aca="false">L95+M95+N95</f>
        <v>0</v>
      </c>
      <c r="Y95" s="36" t="n">
        <f aca="false">SUM(U95:X95)</f>
        <v>0</v>
      </c>
    </row>
    <row r="96" customFormat="false" ht="12.75" hidden="false" customHeight="false" outlineLevel="0" collapsed="false">
      <c r="A96" s="30" t="s">
        <v>108</v>
      </c>
      <c r="C96" s="72" t="n">
        <v>0</v>
      </c>
      <c r="D96" s="72" t="n">
        <v>0</v>
      </c>
      <c r="E96" s="72" t="n">
        <v>0</v>
      </c>
      <c r="F96" s="72" t="n">
        <v>0</v>
      </c>
      <c r="G96" s="72" t="n">
        <v>0</v>
      </c>
      <c r="H96" s="72" t="n">
        <v>0</v>
      </c>
      <c r="I96" s="72" t="n">
        <v>0</v>
      </c>
      <c r="J96" s="72" t="n">
        <v>0</v>
      </c>
      <c r="K96" s="72" t="n">
        <v>0</v>
      </c>
      <c r="L96" s="72" t="n">
        <v>0</v>
      </c>
      <c r="M96" s="72" t="n">
        <v>0</v>
      </c>
      <c r="N96" s="72" t="n">
        <v>0</v>
      </c>
      <c r="O96" s="73" t="n">
        <f aca="false">SUM(C96:N96)</f>
        <v>0</v>
      </c>
      <c r="P96" s="73"/>
      <c r="Q96" s="33"/>
      <c r="R96" s="34" t="s">
        <v>96</v>
      </c>
      <c r="S96" s="33"/>
      <c r="T96" s="73"/>
      <c r="U96" s="35" t="n">
        <f aca="false">C96+D96+E96</f>
        <v>0</v>
      </c>
      <c r="V96" s="35" t="n">
        <f aca="false">F96+G96+H96</f>
        <v>0</v>
      </c>
      <c r="W96" s="35" t="n">
        <f aca="false">I96+J96+K96</f>
        <v>0</v>
      </c>
      <c r="X96" s="35" t="n">
        <f aca="false">L96+M96+N96</f>
        <v>0</v>
      </c>
      <c r="Y96" s="36" t="n">
        <f aca="false">SUM(U96:X96)</f>
        <v>0</v>
      </c>
    </row>
    <row r="97" customFormat="false" ht="12.75" hidden="false" customHeight="false" outlineLevel="0" collapsed="false">
      <c r="A97" s="30" t="s">
        <v>46</v>
      </c>
      <c r="C97" s="47" t="n">
        <v>0</v>
      </c>
      <c r="D97" s="47" t="n">
        <v>0</v>
      </c>
      <c r="E97" s="47" t="n">
        <v>0</v>
      </c>
      <c r="F97" s="47" t="n">
        <v>0</v>
      </c>
      <c r="G97" s="47" t="n">
        <v>0</v>
      </c>
      <c r="H97" s="47" t="n">
        <v>0</v>
      </c>
      <c r="I97" s="47" t="n">
        <v>0</v>
      </c>
      <c r="J97" s="47" t="n">
        <v>0</v>
      </c>
      <c r="K97" s="47" t="n">
        <v>0</v>
      </c>
      <c r="L97" s="47" t="n">
        <v>0</v>
      </c>
      <c r="M97" s="47" t="n">
        <v>0</v>
      </c>
      <c r="N97" s="47" t="n">
        <v>0</v>
      </c>
      <c r="O97" s="73" t="n">
        <f aca="false">SUM(C97:N97)</f>
        <v>0</v>
      </c>
      <c r="P97" s="73"/>
      <c r="Q97" s="33"/>
      <c r="R97" s="34" t="s">
        <v>96</v>
      </c>
      <c r="S97" s="33"/>
      <c r="T97" s="73"/>
      <c r="U97" s="35" t="n">
        <f aca="false">C97+D97+E97</f>
        <v>0</v>
      </c>
      <c r="V97" s="35" t="n">
        <f aca="false">F97+G97+H97</f>
        <v>0</v>
      </c>
      <c r="W97" s="35" t="n">
        <f aca="false">I97+J97+K97</f>
        <v>0</v>
      </c>
      <c r="X97" s="35" t="n">
        <f aca="false">L97+M97+N97</f>
        <v>0</v>
      </c>
      <c r="Y97" s="36" t="n">
        <f aca="false">SUM(U97:X97)</f>
        <v>0</v>
      </c>
    </row>
    <row r="98" customFormat="false" ht="12.75" hidden="false" customHeight="false" outlineLevel="0" collapsed="false">
      <c r="A98" s="30" t="s">
        <v>47</v>
      </c>
      <c r="C98" s="47" t="n">
        <v>0</v>
      </c>
      <c r="D98" s="47" t="n">
        <v>0</v>
      </c>
      <c r="E98" s="47" t="n">
        <v>0</v>
      </c>
      <c r="F98" s="47" t="n">
        <v>0</v>
      </c>
      <c r="G98" s="47" t="n">
        <v>0</v>
      </c>
      <c r="H98" s="47" t="n">
        <v>0</v>
      </c>
      <c r="I98" s="47" t="n">
        <v>0</v>
      </c>
      <c r="J98" s="47" t="n">
        <v>0</v>
      </c>
      <c r="K98" s="47" t="n">
        <v>0</v>
      </c>
      <c r="L98" s="47" t="n">
        <v>0</v>
      </c>
      <c r="M98" s="47" t="n">
        <v>0</v>
      </c>
      <c r="N98" s="47" t="n">
        <v>0</v>
      </c>
      <c r="O98" s="73" t="n">
        <f aca="false">SUM(C98:N98)</f>
        <v>0</v>
      </c>
      <c r="P98" s="73"/>
      <c r="Q98" s="33"/>
      <c r="R98" s="34" t="s">
        <v>96</v>
      </c>
      <c r="S98" s="33"/>
      <c r="T98" s="73"/>
      <c r="U98" s="35" t="n">
        <f aca="false">C98+D98+E98</f>
        <v>0</v>
      </c>
      <c r="V98" s="35" t="n">
        <f aca="false">F98+G98+H98</f>
        <v>0</v>
      </c>
      <c r="W98" s="35" t="n">
        <f aca="false">I98+J98+K98</f>
        <v>0</v>
      </c>
      <c r="X98" s="35" t="n">
        <f aca="false">L98+M98+N98</f>
        <v>0</v>
      </c>
      <c r="Y98" s="36" t="n">
        <f aca="false">SUM(U98:X98)</f>
        <v>0</v>
      </c>
    </row>
    <row r="99" customFormat="false" ht="12.75" hidden="false" customHeight="false" outlineLevel="0" collapsed="false">
      <c r="A99" s="30" t="s">
        <v>109</v>
      </c>
      <c r="C99" s="75" t="n">
        <f aca="false">-349+349</f>
        <v>0</v>
      </c>
      <c r="D99" s="75" t="n">
        <f aca="false">-350+350</f>
        <v>0</v>
      </c>
      <c r="E99" s="75" t="n">
        <f aca="false">-349+349</f>
        <v>0</v>
      </c>
      <c r="F99" s="75" t="n">
        <f aca="false">-350+350</f>
        <v>0</v>
      </c>
      <c r="G99" s="75" t="n">
        <f aca="false">-349+349</f>
        <v>0</v>
      </c>
      <c r="H99" s="75" t="n">
        <f aca="false">-350+350</f>
        <v>0</v>
      </c>
      <c r="I99" s="75" t="n">
        <f aca="false">-349+349</f>
        <v>0</v>
      </c>
      <c r="J99" s="75" t="n">
        <f aca="false">-350+350</f>
        <v>0</v>
      </c>
      <c r="K99" s="75" t="n">
        <f aca="false">-349+349</f>
        <v>0</v>
      </c>
      <c r="L99" s="75" t="n">
        <f aca="false">-350+350</f>
        <v>0</v>
      </c>
      <c r="M99" s="75" t="n">
        <f aca="false">-351+351</f>
        <v>0</v>
      </c>
      <c r="N99" s="75" t="n">
        <f aca="false">-351+351</f>
        <v>0</v>
      </c>
      <c r="O99" s="73" t="n">
        <f aca="false">SUM(C99:N99)</f>
        <v>0</v>
      </c>
      <c r="P99" s="73"/>
      <c r="Q99" s="33"/>
      <c r="R99" s="34" t="s">
        <v>96</v>
      </c>
      <c r="S99" s="33"/>
      <c r="T99" s="73"/>
      <c r="U99" s="35" t="n">
        <f aca="false">C99+D99+E99</f>
        <v>0</v>
      </c>
      <c r="V99" s="35" t="n">
        <f aca="false">F99+G99+H99</f>
        <v>0</v>
      </c>
      <c r="W99" s="35" t="n">
        <f aca="false">I99+J99+K99</f>
        <v>0</v>
      </c>
      <c r="X99" s="35" t="n">
        <f aca="false">L99+M99+N99</f>
        <v>0</v>
      </c>
      <c r="Y99" s="36" t="n">
        <f aca="false">SUM(U99:X99)</f>
        <v>0</v>
      </c>
    </row>
    <row r="100" customFormat="false" ht="12.75" hidden="false" customHeight="false" outlineLevel="0" collapsed="false">
      <c r="A100" s="30" t="s">
        <v>110</v>
      </c>
      <c r="C100" s="76" t="n">
        <v>-2</v>
      </c>
      <c r="D100" s="76" t="n">
        <v>-3</v>
      </c>
      <c r="E100" s="76" t="n">
        <v>-2</v>
      </c>
      <c r="F100" s="76" t="n">
        <v>-3</v>
      </c>
      <c r="G100" s="76" t="n">
        <v>-2</v>
      </c>
      <c r="H100" s="76" t="n">
        <v>-3</v>
      </c>
      <c r="I100" s="76" t="n">
        <v>-2</v>
      </c>
      <c r="J100" s="76" t="n">
        <v>-3</v>
      </c>
      <c r="K100" s="76" t="n">
        <v>-3</v>
      </c>
      <c r="L100" s="76" t="n">
        <v>-3</v>
      </c>
      <c r="M100" s="76" t="n">
        <v>-2</v>
      </c>
      <c r="N100" s="76" t="n">
        <v>-3</v>
      </c>
      <c r="O100" s="77" t="n">
        <f aca="false">SUM(C100:N100)</f>
        <v>-31</v>
      </c>
      <c r="P100" s="73"/>
      <c r="Q100" s="33"/>
      <c r="R100" s="34" t="s">
        <v>96</v>
      </c>
      <c r="S100" s="33"/>
      <c r="T100" s="73"/>
      <c r="U100" s="53" t="n">
        <f aca="false">C100+D100+E100</f>
        <v>-7</v>
      </c>
      <c r="V100" s="53" t="n">
        <f aca="false">F100+G100+H100</f>
        <v>-8</v>
      </c>
      <c r="W100" s="53" t="n">
        <f aca="false">I100+J100+K100</f>
        <v>-8</v>
      </c>
      <c r="X100" s="53" t="n">
        <f aca="false">L100+M100+N100</f>
        <v>-8</v>
      </c>
      <c r="Y100" s="54" t="n">
        <f aca="false">SUM(U100:X100)</f>
        <v>-31</v>
      </c>
    </row>
    <row r="101" customFormat="false" ht="12.75" hidden="false" customHeight="false" outlineLevel="0" collapsed="false">
      <c r="A101" s="30" t="s">
        <v>111</v>
      </c>
      <c r="C101" s="78" t="n">
        <f aca="false">SUM(C84:C100)</f>
        <v>-1213</v>
      </c>
      <c r="D101" s="78" t="n">
        <f aca="false">SUM(D84:D100)</f>
        <v>-1140</v>
      </c>
      <c r="E101" s="78" t="n">
        <f aca="false">SUM(E84:E100)</f>
        <v>-1079</v>
      </c>
      <c r="F101" s="78" t="n">
        <f aca="false">SUM(F84:F100)</f>
        <v>-972</v>
      </c>
      <c r="G101" s="78" t="n">
        <f aca="false">SUM(G84:G100)</f>
        <v>-900</v>
      </c>
      <c r="H101" s="78" t="n">
        <f aca="false">SUM(H84:H100)</f>
        <v>-912</v>
      </c>
      <c r="I101" s="78" t="n">
        <f aca="false">SUM(I84:I100)</f>
        <v>-909</v>
      </c>
      <c r="J101" s="78" t="n">
        <f aca="false">SUM(J84:J100)</f>
        <v>-917</v>
      </c>
      <c r="K101" s="78" t="n">
        <f aca="false">SUM(K84:K100)</f>
        <v>-921</v>
      </c>
      <c r="L101" s="78" t="n">
        <f aca="false">SUM(L84:L100)</f>
        <v>-993</v>
      </c>
      <c r="M101" s="78" t="n">
        <f aca="false">SUM(M84:M100)</f>
        <v>-1074</v>
      </c>
      <c r="N101" s="78" t="n">
        <f aca="false">SUM(N84:N100)</f>
        <v>-1239</v>
      </c>
      <c r="O101" s="78" t="n">
        <f aca="false">SUM(O84:O100)</f>
        <v>-12269</v>
      </c>
      <c r="P101" s="73"/>
      <c r="Q101" s="33"/>
      <c r="R101" s="34"/>
      <c r="S101" s="33"/>
      <c r="T101" s="73"/>
      <c r="U101" s="78" t="n">
        <f aca="false">SUM(U84:U100)</f>
        <v>-3432</v>
      </c>
      <c r="V101" s="78" t="n">
        <f aca="false">SUM(V84:V100)</f>
        <v>-2784</v>
      </c>
      <c r="W101" s="78" t="n">
        <f aca="false">SUM(W84:W100)</f>
        <v>-2747</v>
      </c>
      <c r="X101" s="78" t="n">
        <f aca="false">SUM(X84:X100)</f>
        <v>-3306</v>
      </c>
      <c r="Y101" s="78" t="n">
        <f aca="false">SUM(Y84:Y100)</f>
        <v>-12269</v>
      </c>
    </row>
    <row r="102" customFormat="false" ht="3.95" hidden="false" customHeight="true" outlineLevel="0" collapsed="false">
      <c r="A102" s="30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3"/>
      <c r="P102" s="73"/>
      <c r="Q102" s="33"/>
      <c r="R102" s="34"/>
      <c r="S102" s="33"/>
      <c r="T102" s="73"/>
      <c r="U102" s="35"/>
      <c r="V102" s="35"/>
      <c r="W102" s="35"/>
      <c r="X102" s="35"/>
      <c r="Y102" s="36"/>
    </row>
    <row r="103" customFormat="false" ht="12.75" hidden="false" customHeight="false" outlineLevel="0" collapsed="false">
      <c r="A103" s="30" t="s">
        <v>112</v>
      </c>
      <c r="C103" s="79" t="n">
        <v>-235</v>
      </c>
      <c r="D103" s="79" t="n">
        <v>-235</v>
      </c>
      <c r="E103" s="79" t="n">
        <v>-235</v>
      </c>
      <c r="F103" s="79" t="n">
        <v>-235</v>
      </c>
      <c r="G103" s="79" t="n">
        <v>-235</v>
      </c>
      <c r="H103" s="79" t="n">
        <v>-29</v>
      </c>
      <c r="I103" s="79" t="n">
        <v>-72</v>
      </c>
      <c r="J103" s="79" t="n">
        <v>-117</v>
      </c>
      <c r="K103" s="79" t="n">
        <v>-161</v>
      </c>
      <c r="L103" s="79" t="n">
        <v>-220</v>
      </c>
      <c r="M103" s="79" t="n">
        <v>-220</v>
      </c>
      <c r="N103" s="79" t="n">
        <v>-220</v>
      </c>
      <c r="O103" s="80" t="n">
        <f aca="false">SUM(C103:N103)</f>
        <v>-2214</v>
      </c>
      <c r="P103" s="80"/>
      <c r="Q103" s="33"/>
      <c r="R103" s="34" t="s">
        <v>62</v>
      </c>
      <c r="S103" s="33"/>
      <c r="T103" s="80"/>
      <c r="U103" s="35" t="n">
        <f aca="false">C103+D103+E103</f>
        <v>-705</v>
      </c>
      <c r="V103" s="35" t="n">
        <f aca="false">F103+G103+H103</f>
        <v>-499</v>
      </c>
      <c r="W103" s="35" t="n">
        <f aca="false">I103+J103+K103</f>
        <v>-350</v>
      </c>
      <c r="X103" s="35" t="n">
        <f aca="false">L103+M103+N103</f>
        <v>-660</v>
      </c>
      <c r="Y103" s="36" t="n">
        <f aca="false">SUM(U103:X103)</f>
        <v>-2214</v>
      </c>
    </row>
    <row r="104" customFormat="false" ht="12.75" hidden="false" customHeight="false" outlineLevel="0" collapsed="false">
      <c r="A104" s="30" t="s">
        <v>113</v>
      </c>
      <c r="C104" s="79" t="n">
        <v>-938</v>
      </c>
      <c r="D104" s="79" t="n">
        <v>-938</v>
      </c>
      <c r="E104" s="79" t="n">
        <v>-938</v>
      </c>
      <c r="F104" s="79" t="n">
        <v>-938</v>
      </c>
      <c r="G104" s="79" t="n">
        <v>-938</v>
      </c>
      <c r="H104" s="79" t="n">
        <v>-938</v>
      </c>
      <c r="I104" s="79" t="n">
        <v>-938</v>
      </c>
      <c r="J104" s="79" t="n">
        <v>-938</v>
      </c>
      <c r="K104" s="79" t="n">
        <v>-938</v>
      </c>
      <c r="L104" s="79" t="n">
        <v>-938</v>
      </c>
      <c r="M104" s="79" t="n">
        <v>-938</v>
      </c>
      <c r="N104" s="79" t="n">
        <v>-938</v>
      </c>
      <c r="O104" s="80" t="n">
        <f aca="false">SUM(C104:N104)</f>
        <v>-11256</v>
      </c>
      <c r="P104" s="80"/>
      <c r="Q104" s="33"/>
      <c r="R104" s="34" t="s">
        <v>62</v>
      </c>
      <c r="S104" s="33"/>
      <c r="T104" s="80"/>
      <c r="U104" s="35" t="n">
        <f aca="false">C104+D104+E104</f>
        <v>-2814</v>
      </c>
      <c r="V104" s="35" t="n">
        <f aca="false">F104+G104+H104</f>
        <v>-2814</v>
      </c>
      <c r="W104" s="35" t="n">
        <f aca="false">I104+J104+K104</f>
        <v>-2814</v>
      </c>
      <c r="X104" s="35" t="n">
        <f aca="false">L104+M104+N104</f>
        <v>-2814</v>
      </c>
      <c r="Y104" s="36" t="n">
        <f aca="false">SUM(U104:X104)</f>
        <v>-11256</v>
      </c>
    </row>
    <row r="105" customFormat="false" ht="12.75" hidden="false" customHeight="false" outlineLevel="0" collapsed="false">
      <c r="A105" s="30" t="s">
        <v>114</v>
      </c>
      <c r="C105" s="79" t="n">
        <v>0</v>
      </c>
      <c r="D105" s="79" t="n">
        <v>0</v>
      </c>
      <c r="E105" s="79" t="n">
        <v>0</v>
      </c>
      <c r="F105" s="79" t="n">
        <v>0</v>
      </c>
      <c r="G105" s="79" t="n">
        <v>0</v>
      </c>
      <c r="H105" s="79" t="n">
        <v>0</v>
      </c>
      <c r="I105" s="79" t="n">
        <v>0</v>
      </c>
      <c r="J105" s="79" t="n">
        <v>0</v>
      </c>
      <c r="K105" s="79" t="n">
        <v>0</v>
      </c>
      <c r="L105" s="79" t="n">
        <v>0</v>
      </c>
      <c r="M105" s="79" t="n">
        <v>0</v>
      </c>
      <c r="N105" s="79" t="n">
        <v>0</v>
      </c>
      <c r="O105" s="80" t="n">
        <f aca="false">SUM(C105:N105)</f>
        <v>0</v>
      </c>
      <c r="P105" s="80"/>
      <c r="Q105" s="33"/>
      <c r="R105" s="34" t="s">
        <v>62</v>
      </c>
      <c r="S105" s="33"/>
      <c r="T105" s="80"/>
      <c r="U105" s="35" t="n">
        <f aca="false">C105+D105+E105</f>
        <v>0</v>
      </c>
      <c r="V105" s="35" t="n">
        <f aca="false">F105+G105+H105</f>
        <v>0</v>
      </c>
      <c r="W105" s="35" t="n">
        <f aca="false">I105+J105+K105</f>
        <v>0</v>
      </c>
      <c r="X105" s="35" t="n">
        <f aca="false">L105+M105+N105</f>
        <v>0</v>
      </c>
      <c r="Y105" s="36" t="n">
        <f aca="false">SUM(U105:X105)</f>
        <v>0</v>
      </c>
    </row>
    <row r="106" customFormat="false" ht="12.75" hidden="false" customHeight="false" outlineLevel="0" collapsed="false">
      <c r="A106" s="30" t="s">
        <v>115</v>
      </c>
      <c r="C106" s="47" t="n">
        <v>-68</v>
      </c>
      <c r="D106" s="47" t="n">
        <v>-9</v>
      </c>
      <c r="E106" s="47" t="n">
        <v>-109</v>
      </c>
      <c r="F106" s="47" t="n">
        <v>-100</v>
      </c>
      <c r="G106" s="47" t="n">
        <v>0</v>
      </c>
      <c r="H106" s="47" t="n">
        <v>0</v>
      </c>
      <c r="I106" s="47" t="n">
        <v>0</v>
      </c>
      <c r="J106" s="47" t="n">
        <v>0</v>
      </c>
      <c r="K106" s="47" t="n">
        <v>0</v>
      </c>
      <c r="L106" s="47" t="n">
        <v>0</v>
      </c>
      <c r="M106" s="47" t="n">
        <v>0</v>
      </c>
      <c r="N106" s="47" t="n">
        <v>0</v>
      </c>
      <c r="O106" s="80" t="n">
        <f aca="false">SUM(C106:N106)</f>
        <v>-286</v>
      </c>
      <c r="P106" s="80"/>
      <c r="Q106" s="33"/>
      <c r="R106" s="34" t="s">
        <v>62</v>
      </c>
      <c r="S106" s="33"/>
      <c r="T106" s="80"/>
      <c r="U106" s="35" t="n">
        <f aca="false">C106+D106+E106</f>
        <v>-186</v>
      </c>
      <c r="V106" s="35" t="n">
        <f aca="false">F106+G106+H106</f>
        <v>-100</v>
      </c>
      <c r="W106" s="35" t="n">
        <f aca="false">I106+J106+K106</f>
        <v>0</v>
      </c>
      <c r="X106" s="35" t="n">
        <f aca="false">L106+M106+N106</f>
        <v>0</v>
      </c>
      <c r="Y106" s="36" t="n">
        <f aca="false">SUM(U106:X106)</f>
        <v>-286</v>
      </c>
    </row>
    <row r="107" customFormat="false" ht="12.75" hidden="false" customHeight="false" outlineLevel="0" collapsed="false">
      <c r="A107" s="30" t="s">
        <v>116</v>
      </c>
      <c r="C107" s="81" t="n">
        <f aca="false">180-180</f>
        <v>0</v>
      </c>
      <c r="D107" s="81" t="n">
        <f aca="false">172-172</f>
        <v>0</v>
      </c>
      <c r="E107" s="81" t="n">
        <f aca="false">186-186</f>
        <v>0</v>
      </c>
      <c r="F107" s="81" t="n">
        <f aca="false">185-185</f>
        <v>0</v>
      </c>
      <c r="G107" s="81" t="n">
        <f aca="false">171-171</f>
        <v>0</v>
      </c>
      <c r="H107" s="81" t="n">
        <f aca="false">141-141</f>
        <v>0</v>
      </c>
      <c r="I107" s="81" t="n">
        <f aca="false">147-147+333</f>
        <v>333</v>
      </c>
      <c r="J107" s="81" t="n">
        <f aca="false">153-153+333</f>
        <v>333</v>
      </c>
      <c r="K107" s="81" t="n">
        <f aca="false">160-160+334</f>
        <v>334</v>
      </c>
      <c r="L107" s="81" t="n">
        <f aca="false">168-168+333</f>
        <v>333</v>
      </c>
      <c r="M107" s="81" t="n">
        <f aca="false">168-168+333</f>
        <v>333</v>
      </c>
      <c r="N107" s="81" t="n">
        <f aca="false">169-169+334</f>
        <v>334</v>
      </c>
      <c r="O107" s="80" t="n">
        <f aca="false">SUM(C107:N107)</f>
        <v>2000</v>
      </c>
      <c r="P107" s="80"/>
      <c r="Q107" s="33"/>
      <c r="R107" s="34" t="s">
        <v>62</v>
      </c>
      <c r="S107" s="33"/>
      <c r="T107" s="80"/>
      <c r="U107" s="35" t="n">
        <f aca="false">C107+D107+E107</f>
        <v>0</v>
      </c>
      <c r="V107" s="35" t="n">
        <f aca="false">F107+G107+H107</f>
        <v>0</v>
      </c>
      <c r="W107" s="35" t="n">
        <f aca="false">I107+J107+K107</f>
        <v>1000</v>
      </c>
      <c r="X107" s="35" t="n">
        <f aca="false">L107+M107+N107</f>
        <v>1000</v>
      </c>
      <c r="Y107" s="36" t="n">
        <f aca="false">SUM(U107:X107)</f>
        <v>2000</v>
      </c>
    </row>
    <row r="108" customFormat="false" ht="12.75" hidden="false" customHeight="false" outlineLevel="0" collapsed="false">
      <c r="A108" s="55" t="s">
        <v>117</v>
      </c>
      <c r="C108" s="82" t="n">
        <v>-7</v>
      </c>
      <c r="D108" s="82" t="n">
        <v>-6</v>
      </c>
      <c r="E108" s="82" t="n">
        <v>-7</v>
      </c>
      <c r="F108" s="82" t="n">
        <v>-6</v>
      </c>
      <c r="G108" s="82" t="n">
        <v>-7</v>
      </c>
      <c r="H108" s="82" t="n">
        <v>-6</v>
      </c>
      <c r="I108" s="82" t="n">
        <v>-7</v>
      </c>
      <c r="J108" s="82" t="n">
        <v>-6</v>
      </c>
      <c r="K108" s="82" t="n">
        <v>-7</v>
      </c>
      <c r="L108" s="82" t="n">
        <v>-6</v>
      </c>
      <c r="M108" s="82" t="n">
        <v>-7</v>
      </c>
      <c r="N108" s="82" t="n">
        <v>-6</v>
      </c>
      <c r="O108" s="80" t="n">
        <f aca="false">SUM(C108:N108)</f>
        <v>-78</v>
      </c>
      <c r="P108" s="80"/>
      <c r="Q108" s="33"/>
      <c r="R108" s="34" t="s">
        <v>62</v>
      </c>
      <c r="S108" s="33"/>
      <c r="T108" s="80"/>
      <c r="U108" s="35" t="n">
        <f aca="false">C108+D108+E108</f>
        <v>-20</v>
      </c>
      <c r="V108" s="35" t="n">
        <f aca="false">F108+G108+H108</f>
        <v>-19</v>
      </c>
      <c r="W108" s="35" t="n">
        <f aca="false">I108+J108+K108</f>
        <v>-20</v>
      </c>
      <c r="X108" s="35" t="n">
        <f aca="false">L108+M108+N108</f>
        <v>-19</v>
      </c>
      <c r="Y108" s="36" t="n">
        <f aca="false">SUM(U108:X108)</f>
        <v>-78</v>
      </c>
    </row>
    <row r="109" customFormat="false" ht="12.75" hidden="false" customHeight="false" outlineLevel="0" collapsed="false">
      <c r="A109" s="55" t="s">
        <v>118</v>
      </c>
      <c r="C109" s="79" t="n">
        <v>-40</v>
      </c>
      <c r="D109" s="79" t="n">
        <v>-40</v>
      </c>
      <c r="E109" s="79" t="n">
        <v>-40</v>
      </c>
      <c r="F109" s="79" t="n">
        <v>0</v>
      </c>
      <c r="G109" s="79" t="n">
        <v>0</v>
      </c>
      <c r="H109" s="79" t="n">
        <v>0</v>
      </c>
      <c r="I109" s="79" t="n">
        <v>0</v>
      </c>
      <c r="J109" s="79" t="n">
        <v>0</v>
      </c>
      <c r="K109" s="79" t="n">
        <v>0</v>
      </c>
      <c r="L109" s="79" t="n">
        <v>0</v>
      </c>
      <c r="M109" s="79" t="n">
        <v>-40</v>
      </c>
      <c r="N109" s="79" t="n">
        <v>-40</v>
      </c>
      <c r="O109" s="80" t="n">
        <f aca="false">SUM(C109:N109)</f>
        <v>-200</v>
      </c>
      <c r="P109" s="80"/>
      <c r="Q109" s="33"/>
      <c r="R109" s="34" t="s">
        <v>62</v>
      </c>
      <c r="S109" s="33"/>
      <c r="T109" s="80"/>
      <c r="U109" s="35" t="n">
        <f aca="false">C109+D109+E109</f>
        <v>-120</v>
      </c>
      <c r="V109" s="35" t="n">
        <f aca="false">F109+G109+H109</f>
        <v>0</v>
      </c>
      <c r="W109" s="35" t="n">
        <f aca="false">I109+J109+K109</f>
        <v>0</v>
      </c>
      <c r="X109" s="35" t="n">
        <f aca="false">L109+M109+N109</f>
        <v>-80</v>
      </c>
      <c r="Y109" s="36" t="n">
        <f aca="false">SUM(U109:X109)</f>
        <v>-200</v>
      </c>
    </row>
    <row r="110" customFormat="false" ht="3.95" hidden="false" customHeight="true" outlineLevel="0" collapsed="false">
      <c r="A110" s="30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80"/>
      <c r="P110" s="80"/>
      <c r="Q110" s="33"/>
      <c r="R110" s="34"/>
      <c r="S110" s="33"/>
      <c r="T110" s="80"/>
      <c r="U110" s="35"/>
      <c r="V110" s="35"/>
      <c r="W110" s="35"/>
      <c r="X110" s="35"/>
      <c r="Y110" s="36"/>
    </row>
    <row r="111" customFormat="false" ht="12.75" hidden="false" customHeight="true" outlineLevel="0" collapsed="false">
      <c r="A111" s="30" t="s">
        <v>119</v>
      </c>
      <c r="C111" s="47" t="n">
        <v>-1509</v>
      </c>
      <c r="D111" s="47" t="n">
        <v>-973</v>
      </c>
      <c r="E111" s="47" t="n">
        <v>-849</v>
      </c>
      <c r="F111" s="47" t="n">
        <v>-1571</v>
      </c>
      <c r="G111" s="47" t="n">
        <v>-1032</v>
      </c>
      <c r="H111" s="47" t="n">
        <v>-918</v>
      </c>
      <c r="I111" s="47" t="n">
        <v>-1498</v>
      </c>
      <c r="J111" s="47" t="n">
        <v>-955</v>
      </c>
      <c r="K111" s="47" t="n">
        <v>-879</v>
      </c>
      <c r="L111" s="47" t="n">
        <v>-1486</v>
      </c>
      <c r="M111" s="47" t="n">
        <v>-1017</v>
      </c>
      <c r="N111" s="47" t="n">
        <v>-918</v>
      </c>
      <c r="O111" s="83" t="n">
        <f aca="false">SUM(C111:N111)</f>
        <v>-13605</v>
      </c>
      <c r="P111" s="83"/>
      <c r="Q111" s="33"/>
      <c r="R111" s="34" t="s">
        <v>120</v>
      </c>
      <c r="S111" s="33"/>
      <c r="T111" s="83"/>
      <c r="U111" s="35" t="n">
        <f aca="false">C111+D111+E111</f>
        <v>-3331</v>
      </c>
      <c r="V111" s="35" t="n">
        <f aca="false">F111+G111+H111</f>
        <v>-3521</v>
      </c>
      <c r="W111" s="35" t="n">
        <f aca="false">I111+J111+K111</f>
        <v>-3332</v>
      </c>
      <c r="X111" s="35" t="n">
        <f aca="false">L111+M111+N111</f>
        <v>-3421</v>
      </c>
      <c r="Y111" s="36" t="n">
        <f aca="false">SUM(U111:X111)</f>
        <v>-13605</v>
      </c>
    </row>
    <row r="112" customFormat="false" ht="12.75" hidden="false" customHeight="false" outlineLevel="0" collapsed="false">
      <c r="A112" s="30" t="s">
        <v>121</v>
      </c>
      <c r="C112" s="47" t="n">
        <v>0</v>
      </c>
      <c r="D112" s="47" t="n">
        <v>0</v>
      </c>
      <c r="E112" s="47" t="n">
        <v>0</v>
      </c>
      <c r="F112" s="47" t="n">
        <v>0</v>
      </c>
      <c r="G112" s="47" t="n">
        <v>0</v>
      </c>
      <c r="H112" s="47" t="n">
        <v>0</v>
      </c>
      <c r="I112" s="47" t="n">
        <v>0</v>
      </c>
      <c r="J112" s="47" t="n">
        <v>0</v>
      </c>
      <c r="K112" s="47" t="n">
        <v>0</v>
      </c>
      <c r="L112" s="47" t="n">
        <v>0</v>
      </c>
      <c r="M112" s="47" t="n">
        <v>0</v>
      </c>
      <c r="N112" s="47" t="n">
        <v>0</v>
      </c>
      <c r="O112" s="83" t="n">
        <f aca="false">SUM(C112:N112)</f>
        <v>0</v>
      </c>
      <c r="P112" s="83"/>
      <c r="Q112" s="33"/>
      <c r="R112" s="34" t="s">
        <v>120</v>
      </c>
      <c r="S112" s="33"/>
      <c r="T112" s="83"/>
      <c r="U112" s="35" t="n">
        <f aca="false">C112+D112+E112</f>
        <v>0</v>
      </c>
      <c r="V112" s="35" t="n">
        <f aca="false">F112+G112+H112</f>
        <v>0</v>
      </c>
      <c r="W112" s="35" t="n">
        <f aca="false">I112+J112+K112</f>
        <v>0</v>
      </c>
      <c r="X112" s="35" t="n">
        <f aca="false">L112+M112+N112</f>
        <v>0</v>
      </c>
      <c r="Y112" s="36" t="n">
        <f aca="false">SUM(U112:X112)</f>
        <v>0</v>
      </c>
    </row>
    <row r="113" customFormat="false" ht="12.75" hidden="false" customHeight="false" outlineLevel="0" collapsed="false">
      <c r="A113" s="30" t="s">
        <v>122</v>
      </c>
      <c r="C113" s="84" t="n">
        <v>0</v>
      </c>
      <c r="D113" s="84" t="n">
        <v>0</v>
      </c>
      <c r="E113" s="84" t="n">
        <v>0</v>
      </c>
      <c r="F113" s="84" t="n">
        <v>0</v>
      </c>
      <c r="G113" s="84" t="n">
        <v>0</v>
      </c>
      <c r="H113" s="84" t="n">
        <v>0</v>
      </c>
      <c r="I113" s="84" t="n">
        <v>0</v>
      </c>
      <c r="J113" s="84" t="n">
        <v>0</v>
      </c>
      <c r="K113" s="84" t="n">
        <v>0</v>
      </c>
      <c r="L113" s="84" t="n">
        <v>0</v>
      </c>
      <c r="M113" s="84" t="n">
        <v>0</v>
      </c>
      <c r="N113" s="84" t="n">
        <v>0</v>
      </c>
      <c r="O113" s="83" t="n">
        <f aca="false">SUM(C113:N113)</f>
        <v>0</v>
      </c>
      <c r="P113" s="83"/>
      <c r="Q113" s="33"/>
      <c r="R113" s="34" t="s">
        <v>120</v>
      </c>
      <c r="S113" s="33"/>
      <c r="T113" s="83"/>
      <c r="U113" s="35" t="n">
        <f aca="false">C113+D113+E113</f>
        <v>0</v>
      </c>
      <c r="V113" s="35" t="n">
        <f aca="false">F113+G113+H113</f>
        <v>0</v>
      </c>
      <c r="W113" s="35" t="n">
        <f aca="false">I113+J113+K113</f>
        <v>0</v>
      </c>
      <c r="X113" s="35" t="n">
        <f aca="false">L113+M113+N113</f>
        <v>0</v>
      </c>
      <c r="Y113" s="36" t="n">
        <f aca="false">SUM(U113:X113)</f>
        <v>0</v>
      </c>
    </row>
    <row r="114" customFormat="false" ht="12.75" hidden="false" customHeight="false" outlineLevel="0" collapsed="false">
      <c r="A114" s="30" t="s">
        <v>123</v>
      </c>
      <c r="C114" s="47" t="n">
        <v>-125</v>
      </c>
      <c r="D114" s="47" t="n">
        <v>-125</v>
      </c>
      <c r="E114" s="47" t="n">
        <v>-125</v>
      </c>
      <c r="F114" s="47" t="n">
        <v>-125</v>
      </c>
      <c r="G114" s="47" t="n">
        <v>-125</v>
      </c>
      <c r="H114" s="47" t="n">
        <v>-125</v>
      </c>
      <c r="I114" s="47" t="n">
        <v>-125</v>
      </c>
      <c r="J114" s="47" t="n">
        <v>-125</v>
      </c>
      <c r="K114" s="47" t="n">
        <v>-125</v>
      </c>
      <c r="L114" s="47" t="n">
        <v>-125</v>
      </c>
      <c r="M114" s="47" t="n">
        <v>-125</v>
      </c>
      <c r="N114" s="47" t="n">
        <v>-125</v>
      </c>
      <c r="O114" s="83" t="n">
        <f aca="false">SUM(C114:N114)</f>
        <v>-1500</v>
      </c>
      <c r="P114" s="83"/>
      <c r="Q114" s="33"/>
      <c r="R114" s="34" t="s">
        <v>120</v>
      </c>
      <c r="S114" s="33"/>
      <c r="T114" s="83"/>
      <c r="U114" s="35" t="n">
        <f aca="false">C114+D114+E114</f>
        <v>-375</v>
      </c>
      <c r="V114" s="35" t="n">
        <f aca="false">F114+G114+H114</f>
        <v>-375</v>
      </c>
      <c r="W114" s="35" t="n">
        <f aca="false">I114+J114+K114</f>
        <v>-375</v>
      </c>
      <c r="X114" s="35" t="n">
        <f aca="false">L114+M114+N114</f>
        <v>-375</v>
      </c>
      <c r="Y114" s="36" t="n">
        <f aca="false">SUM(U114:X114)</f>
        <v>-1500</v>
      </c>
    </row>
    <row r="115" customFormat="false" ht="12.75" hidden="false" customHeight="false" outlineLevel="0" collapsed="false">
      <c r="A115" s="30" t="s">
        <v>124</v>
      </c>
      <c r="C115" s="47" t="n">
        <v>0</v>
      </c>
      <c r="D115" s="47" t="n">
        <v>0</v>
      </c>
      <c r="E115" s="47" t="n">
        <v>0</v>
      </c>
      <c r="F115" s="47" t="n">
        <v>0</v>
      </c>
      <c r="G115" s="47" t="n">
        <v>0</v>
      </c>
      <c r="H115" s="47" t="n">
        <v>0</v>
      </c>
      <c r="I115" s="47" t="n">
        <v>0</v>
      </c>
      <c r="J115" s="47" t="n">
        <v>0</v>
      </c>
      <c r="K115" s="47" t="n">
        <v>0</v>
      </c>
      <c r="L115" s="47" t="n">
        <v>0</v>
      </c>
      <c r="M115" s="47" t="n">
        <v>0</v>
      </c>
      <c r="N115" s="47" t="n">
        <v>0</v>
      </c>
      <c r="O115" s="83" t="n">
        <f aca="false">SUM(C115:N115)</f>
        <v>0</v>
      </c>
      <c r="P115" s="83"/>
      <c r="Q115" s="33"/>
      <c r="R115" s="34" t="s">
        <v>120</v>
      </c>
      <c r="S115" s="33"/>
      <c r="T115" s="83"/>
      <c r="U115" s="35" t="n">
        <f aca="false">C115+D115+E115</f>
        <v>0</v>
      </c>
      <c r="V115" s="35" t="n">
        <f aca="false">F115+G115+H115</f>
        <v>0</v>
      </c>
      <c r="W115" s="35" t="n">
        <f aca="false">I115+J115+K115</f>
        <v>0</v>
      </c>
      <c r="X115" s="35" t="n">
        <f aca="false">L115+M115+N115</f>
        <v>0</v>
      </c>
      <c r="Y115" s="36" t="n">
        <f aca="false">SUM(U115:X115)</f>
        <v>0</v>
      </c>
    </row>
    <row r="116" customFormat="false" ht="12.75" hidden="false" customHeight="false" outlineLevel="0" collapsed="false">
      <c r="A116" s="30" t="s">
        <v>125</v>
      </c>
      <c r="C116" s="47" t="n">
        <v>-33</v>
      </c>
      <c r="D116" s="47" t="n">
        <v>-33</v>
      </c>
      <c r="E116" s="47" t="n">
        <v>-34</v>
      </c>
      <c r="F116" s="47" t="n">
        <v>-33</v>
      </c>
      <c r="G116" s="47" t="n">
        <v>-33</v>
      </c>
      <c r="H116" s="47" t="n">
        <v>-34</v>
      </c>
      <c r="I116" s="47" t="n">
        <v>-33</v>
      </c>
      <c r="J116" s="47" t="n">
        <v>-33</v>
      </c>
      <c r="K116" s="47" t="n">
        <v>-34</v>
      </c>
      <c r="L116" s="47" t="n">
        <v>-33</v>
      </c>
      <c r="M116" s="47" t="n">
        <v>-33</v>
      </c>
      <c r="N116" s="47" t="n">
        <v>-34</v>
      </c>
      <c r="O116" s="83" t="n">
        <f aca="false">SUM(C116:N116)</f>
        <v>-400</v>
      </c>
      <c r="P116" s="83"/>
      <c r="Q116" s="33"/>
      <c r="R116" s="34" t="s">
        <v>120</v>
      </c>
      <c r="S116" s="33"/>
      <c r="T116" s="83"/>
      <c r="U116" s="35" t="n">
        <f aca="false">C116+D116+E116</f>
        <v>-100</v>
      </c>
      <c r="V116" s="35" t="n">
        <f aca="false">F116+G116+H116</f>
        <v>-100</v>
      </c>
      <c r="W116" s="35" t="n">
        <f aca="false">I116+J116+K116</f>
        <v>-100</v>
      </c>
      <c r="X116" s="35" t="n">
        <f aca="false">L116+M116+N116</f>
        <v>-100</v>
      </c>
      <c r="Y116" s="36" t="n">
        <f aca="false">SUM(U116:X116)</f>
        <v>-400</v>
      </c>
    </row>
    <row r="117" customFormat="false" ht="12.75" hidden="false" customHeight="false" outlineLevel="0" collapsed="false">
      <c r="A117" s="30" t="s">
        <v>126</v>
      </c>
      <c r="C117" s="85" t="n">
        <v>-16</v>
      </c>
      <c r="D117" s="85" t="n">
        <v>-17</v>
      </c>
      <c r="E117" s="85" t="n">
        <v>-17</v>
      </c>
      <c r="F117" s="85" t="n">
        <v>-16</v>
      </c>
      <c r="G117" s="85" t="n">
        <v>-17</v>
      </c>
      <c r="H117" s="85" t="n">
        <v>-17</v>
      </c>
      <c r="I117" s="85" t="n">
        <v>-16</v>
      </c>
      <c r="J117" s="85" t="n">
        <v>-17</v>
      </c>
      <c r="K117" s="85" t="n">
        <v>-17</v>
      </c>
      <c r="L117" s="85" t="n">
        <v>-16</v>
      </c>
      <c r="M117" s="85" t="n">
        <v>-17</v>
      </c>
      <c r="N117" s="85" t="n">
        <v>-17</v>
      </c>
      <c r="O117" s="86" t="n">
        <f aca="false">SUM(C117:N117)</f>
        <v>-200</v>
      </c>
      <c r="P117" s="83"/>
      <c r="Q117" s="33"/>
      <c r="R117" s="34" t="s">
        <v>120</v>
      </c>
      <c r="S117" s="33"/>
      <c r="T117" s="83"/>
      <c r="U117" s="53" t="n">
        <f aca="false">C117+D117+E117</f>
        <v>-50</v>
      </c>
      <c r="V117" s="53" t="n">
        <f aca="false">F117+G117+H117</f>
        <v>-50</v>
      </c>
      <c r="W117" s="53" t="n">
        <f aca="false">I117+J117+K117</f>
        <v>-50</v>
      </c>
      <c r="X117" s="53" t="n">
        <f aca="false">L117+M117+N117</f>
        <v>-50</v>
      </c>
      <c r="Y117" s="54" t="n">
        <f aca="false">SUM(U117:X117)</f>
        <v>-200</v>
      </c>
    </row>
    <row r="118" customFormat="false" ht="12.75" hidden="false" customHeight="false" outlineLevel="0" collapsed="false">
      <c r="A118" s="30" t="s">
        <v>127</v>
      </c>
      <c r="C118" s="54" t="n">
        <f aca="false">SUM(C111:C117)</f>
        <v>-1683</v>
      </c>
      <c r="D118" s="54" t="n">
        <f aca="false">SUM(D111:D117)</f>
        <v>-1148</v>
      </c>
      <c r="E118" s="54" t="n">
        <f aca="false">SUM(E111:E117)</f>
        <v>-1025</v>
      </c>
      <c r="F118" s="54" t="n">
        <f aca="false">SUM(F111:F117)</f>
        <v>-1745</v>
      </c>
      <c r="G118" s="54" t="n">
        <f aca="false">SUM(G111:G117)</f>
        <v>-1207</v>
      </c>
      <c r="H118" s="54" t="n">
        <f aca="false">SUM(H111:H117)</f>
        <v>-1094</v>
      </c>
      <c r="I118" s="54" t="n">
        <f aca="false">SUM(I111:I117)</f>
        <v>-1672</v>
      </c>
      <c r="J118" s="54" t="n">
        <f aca="false">SUM(J111:J117)</f>
        <v>-1130</v>
      </c>
      <c r="K118" s="54" t="n">
        <f aca="false">SUM(K111:K117)</f>
        <v>-1055</v>
      </c>
      <c r="L118" s="54" t="n">
        <f aca="false">SUM(L111:L117)</f>
        <v>-1660</v>
      </c>
      <c r="M118" s="54" t="n">
        <f aca="false">SUM(M111:M117)</f>
        <v>-1192</v>
      </c>
      <c r="N118" s="54" t="n">
        <f aca="false">SUM(N111:N117)</f>
        <v>-1094</v>
      </c>
      <c r="O118" s="54" t="n">
        <f aca="false">SUM(O111:O117)</f>
        <v>-15705</v>
      </c>
      <c r="P118" s="83"/>
      <c r="Q118" s="33"/>
      <c r="R118" s="34"/>
      <c r="S118" s="33"/>
      <c r="T118" s="83"/>
      <c r="U118" s="54" t="n">
        <f aca="false">SUM(U111:U117)</f>
        <v>-3856</v>
      </c>
      <c r="V118" s="54" t="n">
        <f aca="false">SUM(V111:V117)</f>
        <v>-4046</v>
      </c>
      <c r="W118" s="54" t="n">
        <f aca="false">SUM(W111:W117)</f>
        <v>-3857</v>
      </c>
      <c r="X118" s="54" t="n">
        <f aca="false">SUM(X111:X117)</f>
        <v>-3946</v>
      </c>
      <c r="Y118" s="54" t="n">
        <f aca="false">SUM(Y111:Y117)</f>
        <v>-15705</v>
      </c>
    </row>
    <row r="119" customFormat="false" ht="3.95" hidden="false" customHeight="true" outlineLevel="0" collapsed="false">
      <c r="A119" s="30"/>
      <c r="C119" s="47"/>
      <c r="D119" s="47"/>
      <c r="E119" s="47"/>
      <c r="F119" s="47"/>
      <c r="G119" s="47"/>
      <c r="H119" s="47"/>
      <c r="I119" s="87"/>
      <c r="J119" s="87"/>
      <c r="K119" s="87"/>
      <c r="L119" s="87"/>
      <c r="M119" s="87"/>
      <c r="N119" s="87"/>
      <c r="O119" s="83"/>
      <c r="P119" s="83"/>
      <c r="Q119" s="33"/>
      <c r="R119" s="34"/>
      <c r="S119" s="33"/>
      <c r="T119" s="83"/>
      <c r="U119" s="35"/>
      <c r="V119" s="35"/>
      <c r="W119" s="35"/>
      <c r="X119" s="35"/>
      <c r="Y119" s="36"/>
    </row>
    <row r="120" customFormat="false" ht="12.75" hidden="false" customHeight="true" outlineLevel="0" collapsed="false">
      <c r="A120" s="30" t="s">
        <v>128</v>
      </c>
      <c r="C120" s="45" t="n">
        <v>0</v>
      </c>
      <c r="D120" s="45" t="n">
        <v>0</v>
      </c>
      <c r="E120" s="45" t="n">
        <v>0</v>
      </c>
      <c r="F120" s="45" t="n">
        <v>0</v>
      </c>
      <c r="G120" s="45" t="n">
        <v>0</v>
      </c>
      <c r="H120" s="45" t="n">
        <v>0</v>
      </c>
      <c r="I120" s="45" t="n">
        <v>0</v>
      </c>
      <c r="J120" s="45" t="n">
        <v>0</v>
      </c>
      <c r="K120" s="45" t="n">
        <v>0</v>
      </c>
      <c r="L120" s="45" t="n">
        <v>0</v>
      </c>
      <c r="M120" s="45" t="n">
        <v>0</v>
      </c>
      <c r="N120" s="45" t="n">
        <v>0</v>
      </c>
      <c r="O120" s="46" t="n">
        <f aca="false">SUM(C120:N120)</f>
        <v>0</v>
      </c>
      <c r="P120" s="46"/>
      <c r="Q120" s="33"/>
      <c r="R120" s="34" t="s">
        <v>129</v>
      </c>
      <c r="S120" s="33"/>
      <c r="T120" s="46"/>
      <c r="U120" s="35" t="n">
        <f aca="false">C120+D120+E120</f>
        <v>0</v>
      </c>
      <c r="V120" s="35" t="n">
        <f aca="false">F120+G120+H120</f>
        <v>0</v>
      </c>
      <c r="W120" s="35" t="n">
        <f aca="false">I120+J120+K120</f>
        <v>0</v>
      </c>
      <c r="X120" s="35" t="n">
        <f aca="false">L120+M120+N120</f>
        <v>0</v>
      </c>
      <c r="Y120" s="36" t="n">
        <f aca="false">SUM(U120:X120)</f>
        <v>0</v>
      </c>
    </row>
    <row r="121" customFormat="false" ht="12.75" hidden="false" customHeight="false" outlineLevel="0" collapsed="false">
      <c r="A121" s="30" t="s">
        <v>130</v>
      </c>
      <c r="B121" s="41" t="s">
        <v>38</v>
      </c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6" t="n">
        <f aca="false">SUM(C121:N121)</f>
        <v>0</v>
      </c>
      <c r="P121" s="46"/>
      <c r="Q121" s="33"/>
      <c r="R121" s="34" t="s">
        <v>129</v>
      </c>
      <c r="S121" s="33"/>
      <c r="T121" s="46"/>
      <c r="U121" s="35" t="n">
        <f aca="false">C121+D121+E121</f>
        <v>0</v>
      </c>
      <c r="V121" s="35" t="n">
        <f aca="false">F121+G121+H121</f>
        <v>0</v>
      </c>
      <c r="W121" s="35" t="n">
        <f aca="false">I121+J121+K121</f>
        <v>0</v>
      </c>
      <c r="X121" s="35" t="n">
        <f aca="false">L121+M121+N121</f>
        <v>0</v>
      </c>
      <c r="Y121" s="36" t="n">
        <f aca="false">SUM(U121:X121)</f>
        <v>0</v>
      </c>
    </row>
    <row r="122" customFormat="false" ht="3.95" hidden="false" customHeight="true" outlineLevel="0" collapsed="false">
      <c r="A122" s="29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6"/>
      <c r="P122" s="46"/>
      <c r="Q122" s="33"/>
      <c r="R122" s="34"/>
      <c r="S122" s="33"/>
      <c r="T122" s="46"/>
      <c r="U122" s="35"/>
      <c r="V122" s="35"/>
      <c r="W122" s="35"/>
      <c r="X122" s="35"/>
      <c r="Y122" s="36"/>
    </row>
    <row r="123" customFormat="false" ht="12.75" hidden="false" customHeight="true" outlineLevel="0" collapsed="false">
      <c r="A123" s="30" t="s">
        <v>131</v>
      </c>
      <c r="B123" s="65"/>
      <c r="C123" s="88" t="n">
        <v>0</v>
      </c>
      <c r="D123" s="88" t="n">
        <v>0</v>
      </c>
      <c r="E123" s="88" t="n">
        <v>0</v>
      </c>
      <c r="F123" s="88" t="n">
        <v>0</v>
      </c>
      <c r="G123" s="88" t="n">
        <v>0</v>
      </c>
      <c r="H123" s="88" t="n">
        <v>0</v>
      </c>
      <c r="I123" s="88" t="n">
        <v>0</v>
      </c>
      <c r="J123" s="88" t="n">
        <v>0</v>
      </c>
      <c r="K123" s="88" t="n">
        <v>0</v>
      </c>
      <c r="L123" s="88" t="n">
        <v>0</v>
      </c>
      <c r="M123" s="88" t="n">
        <v>0</v>
      </c>
      <c r="N123" s="88" t="n">
        <v>0</v>
      </c>
      <c r="O123" s="46" t="n">
        <f aca="false">SUM(C123:N123)</f>
        <v>0</v>
      </c>
      <c r="P123" s="46"/>
      <c r="Q123" s="89"/>
      <c r="R123" s="90" t="s">
        <v>55</v>
      </c>
      <c r="S123" s="89"/>
      <c r="T123" s="46"/>
      <c r="U123" s="35" t="n">
        <f aca="false">C123+D123+E123</f>
        <v>0</v>
      </c>
      <c r="V123" s="35" t="n">
        <f aca="false">F123+G123+H123</f>
        <v>0</v>
      </c>
      <c r="W123" s="35" t="n">
        <f aca="false">I123+J123+K123</f>
        <v>0</v>
      </c>
      <c r="X123" s="35" t="n">
        <f aca="false">L123+M123+N123</f>
        <v>0</v>
      </c>
      <c r="Y123" s="36" t="n">
        <f aca="false">SUM(U123:X123)</f>
        <v>0</v>
      </c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5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65"/>
      <c r="DQ123" s="65"/>
      <c r="DR123" s="65"/>
      <c r="DS123" s="65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65"/>
      <c r="EE123" s="65"/>
      <c r="EF123" s="65"/>
      <c r="EG123" s="65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65"/>
      <c r="ES123" s="65"/>
      <c r="ET123" s="65"/>
      <c r="EU123" s="65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65"/>
      <c r="FG123" s="65"/>
      <c r="FH123" s="65"/>
      <c r="FI123" s="65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65"/>
      <c r="FU123" s="65"/>
      <c r="FV123" s="65"/>
      <c r="FW123" s="65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  <c r="GH123" s="65"/>
      <c r="GI123" s="65"/>
      <c r="GJ123" s="65"/>
      <c r="GK123" s="65"/>
      <c r="GL123" s="65"/>
      <c r="GM123" s="65"/>
      <c r="GN123" s="65"/>
      <c r="GO123" s="65"/>
      <c r="GP123" s="65"/>
      <c r="GQ123" s="65"/>
      <c r="GR123" s="65"/>
      <c r="GS123" s="65"/>
      <c r="GT123" s="65"/>
      <c r="GU123" s="65"/>
      <c r="GV123" s="65"/>
      <c r="GW123" s="65"/>
      <c r="GX123" s="65"/>
      <c r="GY123" s="65"/>
      <c r="GZ123" s="65"/>
      <c r="HA123" s="65"/>
      <c r="HB123" s="65"/>
      <c r="HC123" s="65"/>
      <c r="HD123" s="65"/>
      <c r="HE123" s="65"/>
      <c r="HF123" s="65"/>
      <c r="HG123" s="65"/>
      <c r="HH123" s="65"/>
      <c r="HI123" s="65"/>
      <c r="HJ123" s="65"/>
      <c r="HK123" s="65"/>
      <c r="HL123" s="65"/>
      <c r="HM123" s="65"/>
      <c r="HN123" s="65"/>
      <c r="HO123" s="65"/>
      <c r="HP123" s="65"/>
      <c r="HQ123" s="65"/>
      <c r="HR123" s="65"/>
      <c r="HS123" s="65"/>
      <c r="HT123" s="65"/>
      <c r="HU123" s="65"/>
      <c r="HV123" s="65"/>
      <c r="HW123" s="65"/>
      <c r="HX123" s="65"/>
      <c r="HY123" s="65"/>
      <c r="HZ123" s="65"/>
      <c r="IA123" s="65"/>
      <c r="IB123" s="65"/>
      <c r="IC123" s="65"/>
      <c r="ID123" s="65"/>
      <c r="IE123" s="65"/>
      <c r="IF123" s="65"/>
      <c r="IG123" s="65"/>
      <c r="IH123" s="65"/>
      <c r="II123" s="65"/>
      <c r="IJ123" s="65"/>
      <c r="IK123" s="65"/>
      <c r="IL123" s="65"/>
      <c r="IM123" s="65"/>
      <c r="IN123" s="65"/>
      <c r="IO123" s="65"/>
      <c r="IP123" s="65"/>
      <c r="IQ123" s="65"/>
      <c r="IR123" s="65"/>
      <c r="IS123" s="65"/>
      <c r="IT123" s="65"/>
      <c r="IU123" s="65"/>
      <c r="IV123" s="65"/>
      <c r="IW123" s="65"/>
    </row>
    <row r="124" customFormat="false" ht="12.75" hidden="false" customHeight="true" outlineLevel="0" collapsed="false">
      <c r="A124" s="30" t="s">
        <v>132</v>
      </c>
      <c r="B124" s="65"/>
      <c r="C124" s="88" t="n">
        <v>0</v>
      </c>
      <c r="D124" s="88" t="n">
        <v>0</v>
      </c>
      <c r="E124" s="88" t="n">
        <v>0</v>
      </c>
      <c r="F124" s="88" t="n">
        <v>0</v>
      </c>
      <c r="G124" s="88" t="n">
        <v>0</v>
      </c>
      <c r="H124" s="88" t="n">
        <v>0</v>
      </c>
      <c r="I124" s="88" t="n">
        <v>0</v>
      </c>
      <c r="J124" s="88" t="n">
        <v>0</v>
      </c>
      <c r="K124" s="88" t="n">
        <v>0</v>
      </c>
      <c r="L124" s="88" t="n">
        <v>0</v>
      </c>
      <c r="M124" s="88" t="n">
        <v>0</v>
      </c>
      <c r="N124" s="88" t="n">
        <v>0</v>
      </c>
      <c r="O124" s="46" t="n">
        <f aca="false">SUM(C124:N124)</f>
        <v>0</v>
      </c>
      <c r="P124" s="46"/>
      <c r="Q124" s="89"/>
      <c r="R124" s="90" t="s">
        <v>55</v>
      </c>
      <c r="S124" s="89"/>
      <c r="T124" s="46"/>
      <c r="U124" s="35" t="n">
        <f aca="false">C124+D124+E124</f>
        <v>0</v>
      </c>
      <c r="V124" s="35" t="n">
        <f aca="false">F124+G124+H124</f>
        <v>0</v>
      </c>
      <c r="W124" s="35" t="n">
        <f aca="false">I124+J124+K124</f>
        <v>0</v>
      </c>
      <c r="X124" s="35" t="n">
        <f aca="false">L124+M124+N124</f>
        <v>0</v>
      </c>
      <c r="Y124" s="36" t="n">
        <f aca="false">SUM(U124:X124)</f>
        <v>0</v>
      </c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65"/>
      <c r="EE124" s="65"/>
      <c r="EF124" s="65"/>
      <c r="EG124" s="65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65"/>
      <c r="ES124" s="65"/>
      <c r="ET124" s="65"/>
      <c r="EU124" s="65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65"/>
      <c r="FG124" s="65"/>
      <c r="FH124" s="65"/>
      <c r="FI124" s="65"/>
      <c r="FJ124" s="65"/>
      <c r="FK124" s="65"/>
      <c r="FL124" s="65"/>
      <c r="FM124" s="65"/>
      <c r="FN124" s="65"/>
      <c r="FO124" s="65"/>
      <c r="FP124" s="65"/>
      <c r="FQ124" s="65"/>
      <c r="FR124" s="65"/>
      <c r="FS124" s="65"/>
      <c r="FT124" s="65"/>
      <c r="FU124" s="65"/>
      <c r="FV124" s="65"/>
      <c r="FW124" s="65"/>
      <c r="FX124" s="65"/>
      <c r="FY124" s="65"/>
      <c r="FZ124" s="65"/>
      <c r="GA124" s="65"/>
      <c r="GB124" s="65"/>
      <c r="GC124" s="65"/>
      <c r="GD124" s="65"/>
      <c r="GE124" s="65"/>
      <c r="GF124" s="65"/>
      <c r="GG124" s="65"/>
      <c r="GH124" s="65"/>
      <c r="GI124" s="65"/>
      <c r="GJ124" s="65"/>
      <c r="GK124" s="65"/>
      <c r="GL124" s="65"/>
      <c r="GM124" s="65"/>
      <c r="GN124" s="65"/>
      <c r="GO124" s="65"/>
      <c r="GP124" s="65"/>
      <c r="GQ124" s="65"/>
      <c r="GR124" s="65"/>
      <c r="GS124" s="65"/>
      <c r="GT124" s="65"/>
      <c r="GU124" s="65"/>
      <c r="GV124" s="65"/>
      <c r="GW124" s="65"/>
      <c r="GX124" s="65"/>
      <c r="GY124" s="65"/>
      <c r="GZ124" s="65"/>
      <c r="HA124" s="65"/>
      <c r="HB124" s="65"/>
      <c r="HC124" s="65"/>
      <c r="HD124" s="65"/>
      <c r="HE124" s="65"/>
      <c r="HF124" s="65"/>
      <c r="HG124" s="65"/>
      <c r="HH124" s="65"/>
      <c r="HI124" s="65"/>
      <c r="HJ124" s="65"/>
      <c r="HK124" s="65"/>
      <c r="HL124" s="65"/>
      <c r="HM124" s="65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65"/>
      <c r="HY124" s="65"/>
      <c r="HZ124" s="65"/>
      <c r="IA124" s="65"/>
      <c r="IB124" s="65"/>
      <c r="IC124" s="65"/>
      <c r="ID124" s="65"/>
      <c r="IE124" s="65"/>
      <c r="IF124" s="65"/>
      <c r="IG124" s="65"/>
      <c r="IH124" s="65"/>
      <c r="II124" s="65"/>
      <c r="IJ124" s="65"/>
      <c r="IK124" s="65"/>
      <c r="IL124" s="65"/>
      <c r="IM124" s="65"/>
      <c r="IN124" s="65"/>
      <c r="IO124" s="65"/>
      <c r="IP124" s="65"/>
      <c r="IQ124" s="65"/>
      <c r="IR124" s="65"/>
      <c r="IS124" s="65"/>
      <c r="IT124" s="65"/>
      <c r="IU124" s="65"/>
      <c r="IV124" s="65"/>
      <c r="IW124" s="65"/>
    </row>
    <row r="125" customFormat="false" ht="12.75" hidden="false" customHeight="true" outlineLevel="0" collapsed="false">
      <c r="A125" s="30" t="s">
        <v>133</v>
      </c>
      <c r="B125" s="65"/>
      <c r="C125" s="88" t="n">
        <v>0</v>
      </c>
      <c r="D125" s="88" t="n">
        <v>0</v>
      </c>
      <c r="E125" s="88" t="n">
        <v>0</v>
      </c>
      <c r="F125" s="88" t="n">
        <v>0</v>
      </c>
      <c r="G125" s="88" t="n">
        <v>0</v>
      </c>
      <c r="H125" s="88" t="n">
        <v>0</v>
      </c>
      <c r="I125" s="88" t="n">
        <v>0</v>
      </c>
      <c r="J125" s="88" t="n">
        <v>0</v>
      </c>
      <c r="K125" s="88" t="n">
        <v>0</v>
      </c>
      <c r="L125" s="88" t="n">
        <v>0</v>
      </c>
      <c r="M125" s="88" t="n">
        <v>0</v>
      </c>
      <c r="N125" s="88" t="n">
        <v>0</v>
      </c>
      <c r="O125" s="46" t="n">
        <f aca="false">SUM(C125:N125)</f>
        <v>0</v>
      </c>
      <c r="P125" s="46"/>
      <c r="Q125" s="89"/>
      <c r="R125" s="90" t="s">
        <v>55</v>
      </c>
      <c r="S125" s="89"/>
      <c r="T125" s="46"/>
      <c r="U125" s="35" t="n">
        <f aca="false">C125+D125+E125</f>
        <v>0</v>
      </c>
      <c r="V125" s="35" t="n">
        <f aca="false">F125+G125+H125</f>
        <v>0</v>
      </c>
      <c r="W125" s="35" t="n">
        <f aca="false">I125+J125+K125</f>
        <v>0</v>
      </c>
      <c r="X125" s="35" t="n">
        <f aca="false">L125+M125+N125</f>
        <v>0</v>
      </c>
      <c r="Y125" s="36" t="n">
        <f aca="false">SUM(U125:X125)</f>
        <v>0</v>
      </c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  <c r="CR125" s="65"/>
      <c r="CS125" s="65"/>
      <c r="CT125" s="65"/>
      <c r="CU125" s="65"/>
      <c r="CV125" s="65"/>
      <c r="CW125" s="65"/>
      <c r="CX125" s="65"/>
      <c r="CY125" s="65"/>
      <c r="CZ125" s="65"/>
      <c r="DA125" s="65"/>
      <c r="DB125" s="65"/>
      <c r="DC125" s="65"/>
      <c r="DD125" s="65"/>
      <c r="DE125" s="65"/>
      <c r="DF125" s="65"/>
      <c r="DG125" s="65"/>
      <c r="DH125" s="65"/>
      <c r="DI125" s="65"/>
      <c r="DJ125" s="65"/>
      <c r="DK125" s="65"/>
      <c r="DL125" s="65"/>
      <c r="DM125" s="65"/>
      <c r="DN125" s="65"/>
      <c r="DO125" s="65"/>
      <c r="DP125" s="65"/>
      <c r="DQ125" s="65"/>
      <c r="DR125" s="65"/>
      <c r="DS125" s="65"/>
      <c r="DT125" s="65"/>
      <c r="DU125" s="65"/>
      <c r="DV125" s="65"/>
      <c r="DW125" s="65"/>
      <c r="DX125" s="65"/>
      <c r="DY125" s="65"/>
      <c r="DZ125" s="65"/>
      <c r="EA125" s="65"/>
      <c r="EB125" s="65"/>
      <c r="EC125" s="65"/>
      <c r="ED125" s="65"/>
      <c r="EE125" s="65"/>
      <c r="EF125" s="65"/>
      <c r="EG125" s="65"/>
      <c r="EH125" s="65"/>
      <c r="EI125" s="65"/>
      <c r="EJ125" s="65"/>
      <c r="EK125" s="65"/>
      <c r="EL125" s="65"/>
      <c r="EM125" s="65"/>
      <c r="EN125" s="65"/>
      <c r="EO125" s="65"/>
      <c r="EP125" s="65"/>
      <c r="EQ125" s="65"/>
      <c r="ER125" s="65"/>
      <c r="ES125" s="65"/>
      <c r="ET125" s="65"/>
      <c r="EU125" s="65"/>
      <c r="EV125" s="65"/>
      <c r="EW125" s="65"/>
      <c r="EX125" s="65"/>
      <c r="EY125" s="65"/>
      <c r="EZ125" s="65"/>
      <c r="FA125" s="65"/>
      <c r="FB125" s="65"/>
      <c r="FC125" s="65"/>
      <c r="FD125" s="65"/>
      <c r="FE125" s="65"/>
      <c r="FF125" s="65"/>
      <c r="FG125" s="65"/>
      <c r="FH125" s="65"/>
      <c r="FI125" s="65"/>
      <c r="FJ125" s="65"/>
      <c r="FK125" s="65"/>
      <c r="FL125" s="65"/>
      <c r="FM125" s="65"/>
      <c r="FN125" s="65"/>
      <c r="FO125" s="65"/>
      <c r="FP125" s="65"/>
      <c r="FQ125" s="65"/>
      <c r="FR125" s="65"/>
      <c r="FS125" s="65"/>
      <c r="FT125" s="65"/>
      <c r="FU125" s="65"/>
      <c r="FV125" s="65"/>
      <c r="FW125" s="65"/>
      <c r="FX125" s="65"/>
      <c r="FY125" s="65"/>
      <c r="FZ125" s="65"/>
      <c r="GA125" s="65"/>
      <c r="GB125" s="65"/>
      <c r="GC125" s="65"/>
      <c r="GD125" s="65"/>
      <c r="GE125" s="65"/>
      <c r="GF125" s="65"/>
      <c r="GG125" s="65"/>
      <c r="GH125" s="65"/>
      <c r="GI125" s="65"/>
      <c r="GJ125" s="65"/>
      <c r="GK125" s="65"/>
      <c r="GL125" s="65"/>
      <c r="GM125" s="65"/>
      <c r="GN125" s="65"/>
      <c r="GO125" s="65"/>
      <c r="GP125" s="65"/>
      <c r="GQ125" s="65"/>
      <c r="GR125" s="65"/>
      <c r="GS125" s="65"/>
      <c r="GT125" s="65"/>
      <c r="GU125" s="65"/>
      <c r="GV125" s="65"/>
      <c r="GW125" s="65"/>
      <c r="GX125" s="65"/>
      <c r="GY125" s="65"/>
      <c r="GZ125" s="65"/>
      <c r="HA125" s="65"/>
      <c r="HB125" s="65"/>
      <c r="HC125" s="65"/>
      <c r="HD125" s="65"/>
      <c r="HE125" s="65"/>
      <c r="HF125" s="65"/>
      <c r="HG125" s="65"/>
      <c r="HH125" s="65"/>
      <c r="HI125" s="65"/>
      <c r="HJ125" s="65"/>
      <c r="HK125" s="65"/>
      <c r="HL125" s="65"/>
      <c r="HM125" s="65"/>
      <c r="HN125" s="65"/>
      <c r="HO125" s="65"/>
      <c r="HP125" s="65"/>
      <c r="HQ125" s="65"/>
      <c r="HR125" s="65"/>
      <c r="HS125" s="65"/>
      <c r="HT125" s="65"/>
      <c r="HU125" s="65"/>
      <c r="HV125" s="65"/>
      <c r="HW125" s="65"/>
      <c r="HX125" s="65"/>
      <c r="HY125" s="65"/>
      <c r="HZ125" s="65"/>
      <c r="IA125" s="65"/>
      <c r="IB125" s="65"/>
      <c r="IC125" s="65"/>
      <c r="ID125" s="65"/>
      <c r="IE125" s="65"/>
      <c r="IF125" s="65"/>
      <c r="IG125" s="65"/>
      <c r="IH125" s="65"/>
      <c r="II125" s="65"/>
      <c r="IJ125" s="65"/>
      <c r="IK125" s="65"/>
      <c r="IL125" s="65"/>
      <c r="IM125" s="65"/>
      <c r="IN125" s="65"/>
      <c r="IO125" s="65"/>
      <c r="IP125" s="65"/>
      <c r="IQ125" s="65"/>
      <c r="IR125" s="65"/>
      <c r="IS125" s="65"/>
      <c r="IT125" s="65"/>
      <c r="IU125" s="65"/>
      <c r="IV125" s="65"/>
      <c r="IW125" s="65"/>
    </row>
    <row r="126" customFormat="false" ht="12.75" hidden="false" customHeight="true" outlineLevel="0" collapsed="false">
      <c r="A126" s="30" t="s">
        <v>134</v>
      </c>
      <c r="B126" s="65"/>
      <c r="C126" s="88" t="n">
        <v>0</v>
      </c>
      <c r="D126" s="88" t="n">
        <v>0</v>
      </c>
      <c r="E126" s="88" t="n">
        <v>0</v>
      </c>
      <c r="F126" s="88" t="n">
        <v>0</v>
      </c>
      <c r="G126" s="88" t="n">
        <v>0</v>
      </c>
      <c r="H126" s="88" t="n">
        <v>0</v>
      </c>
      <c r="I126" s="88" t="n">
        <v>0</v>
      </c>
      <c r="J126" s="88" t="n">
        <v>0</v>
      </c>
      <c r="K126" s="88" t="n">
        <v>0</v>
      </c>
      <c r="L126" s="88" t="n">
        <v>0</v>
      </c>
      <c r="M126" s="88" t="n">
        <v>0</v>
      </c>
      <c r="N126" s="88" t="n">
        <v>0</v>
      </c>
      <c r="O126" s="46" t="n">
        <f aca="false">SUM(C126:N126)</f>
        <v>0</v>
      </c>
      <c r="P126" s="46"/>
      <c r="Q126" s="89"/>
      <c r="R126" s="90" t="s">
        <v>55</v>
      </c>
      <c r="S126" s="89"/>
      <c r="T126" s="46"/>
      <c r="U126" s="35" t="n">
        <f aca="false">C126+D126+E126</f>
        <v>0</v>
      </c>
      <c r="V126" s="35" t="n">
        <f aca="false">F126+G126+H126</f>
        <v>0</v>
      </c>
      <c r="W126" s="35" t="n">
        <f aca="false">I126+J126+K126</f>
        <v>0</v>
      </c>
      <c r="X126" s="35" t="n">
        <f aca="false">L126+M126+N126</f>
        <v>0</v>
      </c>
      <c r="Y126" s="36" t="n">
        <f aca="false">SUM(U126:X126)</f>
        <v>0</v>
      </c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65"/>
      <c r="DC126" s="65"/>
      <c r="DD126" s="65"/>
      <c r="DE126" s="65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65"/>
      <c r="DQ126" s="65"/>
      <c r="DR126" s="65"/>
      <c r="DS126" s="65"/>
      <c r="DT126" s="65"/>
      <c r="DU126" s="65"/>
      <c r="DV126" s="65"/>
      <c r="DW126" s="65"/>
      <c r="DX126" s="65"/>
      <c r="DY126" s="65"/>
      <c r="DZ126" s="65"/>
      <c r="EA126" s="65"/>
      <c r="EB126" s="65"/>
      <c r="EC126" s="65"/>
      <c r="ED126" s="65"/>
      <c r="EE126" s="65"/>
      <c r="EF126" s="65"/>
      <c r="EG126" s="65"/>
      <c r="EH126" s="65"/>
      <c r="EI126" s="65"/>
      <c r="EJ126" s="65"/>
      <c r="EK126" s="65"/>
      <c r="EL126" s="65"/>
      <c r="EM126" s="65"/>
      <c r="EN126" s="65"/>
      <c r="EO126" s="65"/>
      <c r="EP126" s="65"/>
      <c r="EQ126" s="65"/>
      <c r="ER126" s="65"/>
      <c r="ES126" s="65"/>
      <c r="ET126" s="65"/>
      <c r="EU126" s="65"/>
      <c r="EV126" s="65"/>
      <c r="EW126" s="65"/>
      <c r="EX126" s="65"/>
      <c r="EY126" s="65"/>
      <c r="EZ126" s="65"/>
      <c r="FA126" s="65"/>
      <c r="FB126" s="65"/>
      <c r="FC126" s="65"/>
      <c r="FD126" s="65"/>
      <c r="FE126" s="65"/>
      <c r="FF126" s="65"/>
      <c r="FG126" s="65"/>
      <c r="FH126" s="65"/>
      <c r="FI126" s="65"/>
      <c r="FJ126" s="65"/>
      <c r="FK126" s="65"/>
      <c r="FL126" s="65"/>
      <c r="FM126" s="65"/>
      <c r="FN126" s="65"/>
      <c r="FO126" s="65"/>
      <c r="FP126" s="65"/>
      <c r="FQ126" s="65"/>
      <c r="FR126" s="65"/>
      <c r="FS126" s="65"/>
      <c r="FT126" s="65"/>
      <c r="FU126" s="65"/>
      <c r="FV126" s="65"/>
      <c r="FW126" s="65"/>
      <c r="FX126" s="65"/>
      <c r="FY126" s="65"/>
      <c r="FZ126" s="65"/>
      <c r="GA126" s="65"/>
      <c r="GB126" s="65"/>
      <c r="GC126" s="65"/>
      <c r="GD126" s="65"/>
      <c r="GE126" s="65"/>
      <c r="GF126" s="65"/>
      <c r="GG126" s="65"/>
      <c r="GH126" s="65"/>
      <c r="GI126" s="65"/>
      <c r="GJ126" s="65"/>
      <c r="GK126" s="65"/>
      <c r="GL126" s="65"/>
      <c r="GM126" s="65"/>
      <c r="GN126" s="65"/>
      <c r="GO126" s="65"/>
      <c r="GP126" s="65"/>
      <c r="GQ126" s="65"/>
      <c r="GR126" s="65"/>
      <c r="GS126" s="65"/>
      <c r="GT126" s="65"/>
      <c r="GU126" s="65"/>
      <c r="GV126" s="65"/>
      <c r="GW126" s="65"/>
      <c r="GX126" s="65"/>
      <c r="GY126" s="65"/>
      <c r="GZ126" s="65"/>
      <c r="HA126" s="65"/>
      <c r="HB126" s="65"/>
      <c r="HC126" s="65"/>
      <c r="HD126" s="65"/>
      <c r="HE126" s="65"/>
      <c r="HF126" s="65"/>
      <c r="HG126" s="65"/>
      <c r="HH126" s="65"/>
      <c r="HI126" s="65"/>
      <c r="HJ126" s="65"/>
      <c r="HK126" s="65"/>
      <c r="HL126" s="65"/>
      <c r="HM126" s="65"/>
      <c r="HN126" s="65"/>
      <c r="HO126" s="65"/>
      <c r="HP126" s="65"/>
      <c r="HQ126" s="65"/>
      <c r="HR126" s="65"/>
      <c r="HS126" s="65"/>
      <c r="HT126" s="65"/>
      <c r="HU126" s="65"/>
      <c r="HV126" s="65"/>
      <c r="HW126" s="65"/>
      <c r="HX126" s="65"/>
      <c r="HY126" s="65"/>
      <c r="HZ126" s="65"/>
      <c r="IA126" s="65"/>
      <c r="IB126" s="65"/>
      <c r="IC126" s="65"/>
      <c r="ID126" s="65"/>
      <c r="IE126" s="65"/>
      <c r="IF126" s="65"/>
      <c r="IG126" s="65"/>
      <c r="IH126" s="65"/>
      <c r="II126" s="65"/>
      <c r="IJ126" s="65"/>
      <c r="IK126" s="65"/>
      <c r="IL126" s="65"/>
      <c r="IM126" s="65"/>
      <c r="IN126" s="65"/>
      <c r="IO126" s="65"/>
      <c r="IP126" s="65"/>
      <c r="IQ126" s="65"/>
      <c r="IR126" s="65"/>
      <c r="IS126" s="65"/>
      <c r="IT126" s="65"/>
      <c r="IU126" s="65"/>
      <c r="IV126" s="65"/>
      <c r="IW126" s="65"/>
    </row>
    <row r="127" customFormat="false" ht="3.95" hidden="false" customHeight="true" outlineLevel="0" collapsed="false">
      <c r="A127" s="30"/>
      <c r="B127" s="65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46"/>
      <c r="P127" s="46"/>
      <c r="Q127" s="89"/>
      <c r="R127" s="90"/>
      <c r="S127" s="89"/>
      <c r="T127" s="46"/>
      <c r="U127" s="35"/>
      <c r="V127" s="35"/>
      <c r="W127" s="35"/>
      <c r="X127" s="35"/>
      <c r="Y127" s="36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  <c r="DB127" s="65"/>
      <c r="DC127" s="65"/>
      <c r="DD127" s="65"/>
      <c r="DE127" s="65"/>
      <c r="DF127" s="65"/>
      <c r="DG127" s="65"/>
      <c r="DH127" s="65"/>
      <c r="DI127" s="65"/>
      <c r="DJ127" s="65"/>
      <c r="DK127" s="65"/>
      <c r="DL127" s="65"/>
      <c r="DM127" s="65"/>
      <c r="DN127" s="65"/>
      <c r="DO127" s="65"/>
      <c r="DP127" s="65"/>
      <c r="DQ127" s="65"/>
      <c r="DR127" s="65"/>
      <c r="DS127" s="65"/>
      <c r="DT127" s="65"/>
      <c r="DU127" s="65"/>
      <c r="DV127" s="65"/>
      <c r="DW127" s="65"/>
      <c r="DX127" s="65"/>
      <c r="DY127" s="65"/>
      <c r="DZ127" s="65"/>
      <c r="EA127" s="65"/>
      <c r="EB127" s="65"/>
      <c r="EC127" s="65"/>
      <c r="ED127" s="65"/>
      <c r="EE127" s="65"/>
      <c r="EF127" s="65"/>
      <c r="EG127" s="65"/>
      <c r="EH127" s="65"/>
      <c r="EI127" s="65"/>
      <c r="EJ127" s="65"/>
      <c r="EK127" s="65"/>
      <c r="EL127" s="65"/>
      <c r="EM127" s="65"/>
      <c r="EN127" s="65"/>
      <c r="EO127" s="65"/>
      <c r="EP127" s="65"/>
      <c r="EQ127" s="65"/>
      <c r="ER127" s="65"/>
      <c r="ES127" s="65"/>
      <c r="ET127" s="65"/>
      <c r="EU127" s="65"/>
      <c r="EV127" s="65"/>
      <c r="EW127" s="65"/>
      <c r="EX127" s="65"/>
      <c r="EY127" s="65"/>
      <c r="EZ127" s="65"/>
      <c r="FA127" s="65"/>
      <c r="FB127" s="65"/>
      <c r="FC127" s="65"/>
      <c r="FD127" s="65"/>
      <c r="FE127" s="65"/>
      <c r="FF127" s="65"/>
      <c r="FG127" s="65"/>
      <c r="FH127" s="65"/>
      <c r="FI127" s="65"/>
      <c r="FJ127" s="65"/>
      <c r="FK127" s="65"/>
      <c r="FL127" s="65"/>
      <c r="FM127" s="65"/>
      <c r="FN127" s="65"/>
      <c r="FO127" s="65"/>
      <c r="FP127" s="65"/>
      <c r="FQ127" s="65"/>
      <c r="FR127" s="65"/>
      <c r="FS127" s="65"/>
      <c r="FT127" s="65"/>
      <c r="FU127" s="65"/>
      <c r="FV127" s="65"/>
      <c r="FW127" s="65"/>
      <c r="FX127" s="65"/>
      <c r="FY127" s="65"/>
      <c r="FZ127" s="65"/>
      <c r="GA127" s="65"/>
      <c r="GB127" s="65"/>
      <c r="GC127" s="65"/>
      <c r="GD127" s="65"/>
      <c r="GE127" s="65"/>
      <c r="GF127" s="65"/>
      <c r="GG127" s="65"/>
      <c r="GH127" s="65"/>
      <c r="GI127" s="65"/>
      <c r="GJ127" s="65"/>
      <c r="GK127" s="65"/>
      <c r="GL127" s="65"/>
      <c r="GM127" s="65"/>
      <c r="GN127" s="65"/>
      <c r="GO127" s="65"/>
      <c r="GP127" s="65"/>
      <c r="GQ127" s="65"/>
      <c r="GR127" s="65"/>
      <c r="GS127" s="65"/>
      <c r="GT127" s="65"/>
      <c r="GU127" s="65"/>
      <c r="GV127" s="65"/>
      <c r="GW127" s="65"/>
      <c r="GX127" s="65"/>
      <c r="GY127" s="65"/>
      <c r="GZ127" s="65"/>
      <c r="HA127" s="65"/>
      <c r="HB127" s="65"/>
      <c r="HC127" s="65"/>
      <c r="HD127" s="65"/>
      <c r="HE127" s="65"/>
      <c r="HF127" s="65"/>
      <c r="HG127" s="65"/>
      <c r="HH127" s="65"/>
      <c r="HI127" s="65"/>
      <c r="HJ127" s="65"/>
      <c r="HK127" s="65"/>
      <c r="HL127" s="65"/>
      <c r="HM127" s="65"/>
      <c r="HN127" s="65"/>
      <c r="HO127" s="65"/>
      <c r="HP127" s="65"/>
      <c r="HQ127" s="65"/>
      <c r="HR127" s="65"/>
      <c r="HS127" s="65"/>
      <c r="HT127" s="65"/>
      <c r="HU127" s="65"/>
      <c r="HV127" s="65"/>
      <c r="HW127" s="65"/>
      <c r="HX127" s="65"/>
      <c r="HY127" s="65"/>
      <c r="HZ127" s="65"/>
      <c r="IA127" s="65"/>
      <c r="IB127" s="65"/>
      <c r="IC127" s="65"/>
      <c r="ID127" s="65"/>
      <c r="IE127" s="65"/>
      <c r="IF127" s="65"/>
      <c r="IG127" s="65"/>
      <c r="IH127" s="65"/>
      <c r="II127" s="65"/>
      <c r="IJ127" s="65"/>
      <c r="IK127" s="65"/>
      <c r="IL127" s="65"/>
      <c r="IM127" s="65"/>
      <c r="IN127" s="65"/>
      <c r="IO127" s="65"/>
      <c r="IP127" s="65"/>
      <c r="IQ127" s="65"/>
      <c r="IR127" s="65"/>
      <c r="IS127" s="65"/>
      <c r="IT127" s="65"/>
      <c r="IU127" s="65"/>
      <c r="IV127" s="65"/>
      <c r="IW127" s="65"/>
    </row>
    <row r="128" customFormat="false" ht="12.75" hidden="false" customHeight="true" outlineLevel="0" collapsed="false">
      <c r="A128" s="30" t="s">
        <v>135</v>
      </c>
      <c r="C128" s="45" t="n">
        <v>-38</v>
      </c>
      <c r="D128" s="45" t="n">
        <v>-119</v>
      </c>
      <c r="E128" s="45" t="n">
        <v>-38</v>
      </c>
      <c r="F128" s="45" t="n">
        <v>-38</v>
      </c>
      <c r="G128" s="45" t="n">
        <v>-37</v>
      </c>
      <c r="H128" s="45" t="n">
        <v>-37</v>
      </c>
      <c r="I128" s="45" t="n">
        <v>-37</v>
      </c>
      <c r="J128" s="45" t="n">
        <v>-36</v>
      </c>
      <c r="K128" s="45" t="n">
        <v>-36</v>
      </c>
      <c r="L128" s="45" t="n">
        <v>-36</v>
      </c>
      <c r="M128" s="45" t="n">
        <v>-37</v>
      </c>
      <c r="N128" s="45" t="n">
        <v>-37</v>
      </c>
      <c r="O128" s="46" t="n">
        <f aca="false">SUM(C128:N128)</f>
        <v>-526</v>
      </c>
      <c r="P128" s="46"/>
      <c r="Q128" s="33"/>
      <c r="R128" s="34" t="s">
        <v>136</v>
      </c>
      <c r="S128" s="33"/>
      <c r="T128" s="46"/>
      <c r="U128" s="35" t="n">
        <f aca="false">C128+D128+E128</f>
        <v>-195</v>
      </c>
      <c r="V128" s="35" t="n">
        <f aca="false">F128+G128+H128</f>
        <v>-112</v>
      </c>
      <c r="W128" s="35" t="n">
        <f aca="false">I128+J128+K128</f>
        <v>-109</v>
      </c>
      <c r="X128" s="35" t="n">
        <f aca="false">L128+M128+N128</f>
        <v>-110</v>
      </c>
      <c r="Y128" s="36" t="n">
        <f aca="false">SUM(U128:X128)</f>
        <v>-526</v>
      </c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  <c r="CV128" s="65"/>
      <c r="CW128" s="65"/>
      <c r="CX128" s="65"/>
      <c r="CY128" s="65"/>
      <c r="CZ128" s="65"/>
      <c r="DA128" s="65"/>
      <c r="DB128" s="65"/>
      <c r="DC128" s="65"/>
      <c r="DD128" s="65"/>
      <c r="DE128" s="65"/>
      <c r="DF128" s="65"/>
      <c r="DG128" s="65"/>
      <c r="DH128" s="65"/>
      <c r="DI128" s="65"/>
      <c r="DJ128" s="65"/>
      <c r="DK128" s="65"/>
      <c r="DL128" s="65"/>
      <c r="DM128" s="65"/>
      <c r="DN128" s="65"/>
      <c r="DO128" s="65"/>
      <c r="DP128" s="65"/>
      <c r="DQ128" s="65"/>
      <c r="DR128" s="65"/>
      <c r="DS128" s="65"/>
      <c r="DT128" s="65"/>
      <c r="DU128" s="65"/>
      <c r="DV128" s="65"/>
      <c r="DW128" s="65"/>
      <c r="DX128" s="65"/>
      <c r="DY128" s="65"/>
      <c r="DZ128" s="65"/>
      <c r="EA128" s="65"/>
      <c r="EB128" s="65"/>
      <c r="EC128" s="65"/>
      <c r="ED128" s="65"/>
      <c r="EE128" s="65"/>
      <c r="EF128" s="65"/>
      <c r="EG128" s="65"/>
      <c r="EH128" s="65"/>
      <c r="EI128" s="65"/>
      <c r="EJ128" s="65"/>
      <c r="EK128" s="65"/>
      <c r="EL128" s="65"/>
      <c r="EM128" s="65"/>
      <c r="EN128" s="65"/>
      <c r="EO128" s="65"/>
      <c r="EP128" s="65"/>
      <c r="EQ128" s="65"/>
      <c r="ER128" s="65"/>
      <c r="ES128" s="65"/>
      <c r="ET128" s="65"/>
      <c r="EU128" s="65"/>
      <c r="EV128" s="65"/>
      <c r="EW128" s="65"/>
      <c r="EX128" s="65"/>
      <c r="EY128" s="65"/>
      <c r="EZ128" s="65"/>
      <c r="FA128" s="65"/>
      <c r="FB128" s="65"/>
      <c r="FC128" s="65"/>
      <c r="FD128" s="65"/>
      <c r="FE128" s="65"/>
      <c r="FF128" s="65"/>
      <c r="FG128" s="65"/>
      <c r="FH128" s="65"/>
      <c r="FI128" s="65"/>
      <c r="FJ128" s="65"/>
      <c r="FK128" s="65"/>
      <c r="FL128" s="65"/>
      <c r="FM128" s="65"/>
      <c r="FN128" s="65"/>
      <c r="FO128" s="65"/>
      <c r="FP128" s="65"/>
      <c r="FQ128" s="65"/>
      <c r="FR128" s="65"/>
      <c r="FS128" s="65"/>
      <c r="FT128" s="65"/>
      <c r="FU128" s="65"/>
      <c r="FV128" s="65"/>
      <c r="FW128" s="65"/>
      <c r="FX128" s="65"/>
      <c r="FY128" s="65"/>
      <c r="FZ128" s="65"/>
      <c r="GA128" s="65"/>
      <c r="GB128" s="65"/>
      <c r="GC128" s="65"/>
      <c r="GD128" s="65"/>
      <c r="GE128" s="65"/>
      <c r="GF128" s="65"/>
      <c r="GG128" s="65"/>
      <c r="GH128" s="65"/>
      <c r="GI128" s="65"/>
      <c r="GJ128" s="65"/>
      <c r="GK128" s="65"/>
      <c r="GL128" s="65"/>
      <c r="GM128" s="65"/>
      <c r="GN128" s="65"/>
      <c r="GO128" s="65"/>
      <c r="GP128" s="65"/>
      <c r="GQ128" s="65"/>
      <c r="GR128" s="65"/>
      <c r="GS128" s="65"/>
      <c r="GT128" s="65"/>
      <c r="GU128" s="65"/>
      <c r="GV128" s="65"/>
      <c r="GW128" s="65"/>
      <c r="GX128" s="65"/>
      <c r="GY128" s="65"/>
      <c r="GZ128" s="65"/>
      <c r="HA128" s="65"/>
      <c r="HB128" s="65"/>
      <c r="HC128" s="65"/>
      <c r="HD128" s="65"/>
      <c r="HE128" s="65"/>
      <c r="HF128" s="65"/>
      <c r="HG128" s="65"/>
      <c r="HH128" s="65"/>
      <c r="HI128" s="65"/>
      <c r="HJ128" s="65"/>
      <c r="HK128" s="65"/>
      <c r="HL128" s="65"/>
      <c r="HM128" s="65"/>
      <c r="HN128" s="65"/>
      <c r="HO128" s="65"/>
      <c r="HP128" s="65"/>
      <c r="HQ128" s="65"/>
      <c r="HR128" s="65"/>
      <c r="HS128" s="65"/>
      <c r="HT128" s="65"/>
      <c r="HU128" s="65"/>
      <c r="HV128" s="65"/>
      <c r="HW128" s="65"/>
      <c r="HX128" s="65"/>
      <c r="HY128" s="65"/>
      <c r="HZ128" s="65"/>
      <c r="IA128" s="65"/>
      <c r="IB128" s="65"/>
      <c r="IC128" s="65"/>
      <c r="ID128" s="65"/>
      <c r="IE128" s="65"/>
      <c r="IF128" s="65"/>
      <c r="IG128" s="65"/>
      <c r="IH128" s="65"/>
      <c r="II128" s="65"/>
      <c r="IJ128" s="65"/>
      <c r="IK128" s="65"/>
      <c r="IL128" s="65"/>
      <c r="IM128" s="65"/>
      <c r="IN128" s="65"/>
      <c r="IO128" s="65"/>
      <c r="IP128" s="65"/>
      <c r="IQ128" s="65"/>
      <c r="IR128" s="65"/>
      <c r="IS128" s="65"/>
      <c r="IT128" s="65"/>
      <c r="IU128" s="65"/>
      <c r="IV128" s="65"/>
      <c r="IW128" s="65"/>
    </row>
    <row r="129" customFormat="false" ht="3.95" hidden="false" customHeight="true" outlineLevel="0" collapsed="false">
      <c r="A129" s="30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6"/>
      <c r="P129" s="46"/>
      <c r="Q129" s="33"/>
      <c r="R129" s="34"/>
      <c r="S129" s="33"/>
      <c r="T129" s="46"/>
      <c r="U129" s="35"/>
      <c r="V129" s="35"/>
      <c r="W129" s="35"/>
      <c r="X129" s="35"/>
      <c r="Y129" s="36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  <c r="DW129" s="65"/>
      <c r="DX129" s="65"/>
      <c r="DY129" s="65"/>
      <c r="DZ129" s="65"/>
      <c r="EA129" s="65"/>
      <c r="EB129" s="65"/>
      <c r="EC129" s="65"/>
      <c r="ED129" s="65"/>
      <c r="EE129" s="65"/>
      <c r="EF129" s="65"/>
      <c r="EG129" s="65"/>
      <c r="EH129" s="65"/>
      <c r="EI129" s="65"/>
      <c r="EJ129" s="65"/>
      <c r="EK129" s="65"/>
      <c r="EL129" s="65"/>
      <c r="EM129" s="65"/>
      <c r="EN129" s="65"/>
      <c r="EO129" s="65"/>
      <c r="EP129" s="65"/>
      <c r="EQ129" s="65"/>
      <c r="ER129" s="65"/>
      <c r="ES129" s="65"/>
      <c r="ET129" s="65"/>
      <c r="EU129" s="65"/>
      <c r="EV129" s="65"/>
      <c r="EW129" s="65"/>
      <c r="EX129" s="65"/>
      <c r="EY129" s="65"/>
      <c r="EZ129" s="65"/>
      <c r="FA129" s="65"/>
      <c r="FB129" s="65"/>
      <c r="FC129" s="65"/>
      <c r="FD129" s="65"/>
      <c r="FE129" s="65"/>
      <c r="FF129" s="65"/>
      <c r="FG129" s="65"/>
      <c r="FH129" s="65"/>
      <c r="FI129" s="65"/>
      <c r="FJ129" s="65"/>
      <c r="FK129" s="65"/>
      <c r="FL129" s="65"/>
      <c r="FM129" s="65"/>
      <c r="FN129" s="65"/>
      <c r="FO129" s="65"/>
      <c r="FP129" s="65"/>
      <c r="FQ129" s="65"/>
      <c r="FR129" s="65"/>
      <c r="FS129" s="65"/>
      <c r="FT129" s="65"/>
      <c r="FU129" s="65"/>
      <c r="FV129" s="65"/>
      <c r="FW129" s="65"/>
      <c r="FX129" s="65"/>
      <c r="FY129" s="65"/>
      <c r="FZ129" s="65"/>
      <c r="GA129" s="65"/>
      <c r="GB129" s="65"/>
      <c r="GC129" s="65"/>
      <c r="GD129" s="65"/>
      <c r="GE129" s="65"/>
      <c r="GF129" s="65"/>
      <c r="GG129" s="65"/>
      <c r="GH129" s="65"/>
      <c r="GI129" s="65"/>
      <c r="GJ129" s="65"/>
      <c r="GK129" s="65"/>
      <c r="GL129" s="65"/>
      <c r="GM129" s="65"/>
      <c r="GN129" s="65"/>
      <c r="GO129" s="65"/>
      <c r="GP129" s="65"/>
      <c r="GQ129" s="65"/>
      <c r="GR129" s="65"/>
      <c r="GS129" s="65"/>
      <c r="GT129" s="65"/>
      <c r="GU129" s="65"/>
      <c r="GV129" s="65"/>
      <c r="GW129" s="65"/>
      <c r="GX129" s="65"/>
      <c r="GY129" s="65"/>
      <c r="GZ129" s="65"/>
      <c r="HA129" s="65"/>
      <c r="HB129" s="65"/>
      <c r="HC129" s="65"/>
      <c r="HD129" s="65"/>
      <c r="HE129" s="65"/>
      <c r="HF129" s="65"/>
      <c r="HG129" s="65"/>
      <c r="HH129" s="65"/>
      <c r="HI129" s="65"/>
      <c r="HJ129" s="65"/>
      <c r="HK129" s="65"/>
      <c r="HL129" s="65"/>
      <c r="HM129" s="65"/>
      <c r="HN129" s="65"/>
      <c r="HO129" s="65"/>
      <c r="HP129" s="65"/>
      <c r="HQ129" s="65"/>
      <c r="HR129" s="65"/>
      <c r="HS129" s="65"/>
      <c r="HT129" s="65"/>
      <c r="HU129" s="65"/>
      <c r="HV129" s="65"/>
      <c r="HW129" s="65"/>
      <c r="HX129" s="65"/>
      <c r="HY129" s="65"/>
      <c r="HZ129" s="65"/>
      <c r="IA129" s="65"/>
      <c r="IB129" s="65"/>
      <c r="IC129" s="65"/>
      <c r="ID129" s="65"/>
      <c r="IE129" s="65"/>
      <c r="IF129" s="65"/>
      <c r="IG129" s="65"/>
      <c r="IH129" s="65"/>
      <c r="II129" s="65"/>
      <c r="IJ129" s="65"/>
      <c r="IK129" s="65"/>
      <c r="IL129" s="65"/>
      <c r="IM129" s="65"/>
      <c r="IN129" s="65"/>
      <c r="IO129" s="65"/>
      <c r="IP129" s="65"/>
      <c r="IQ129" s="65"/>
      <c r="IR129" s="65"/>
      <c r="IS129" s="65"/>
      <c r="IT129" s="65"/>
      <c r="IU129" s="65"/>
      <c r="IV129" s="65"/>
      <c r="IW129" s="65"/>
    </row>
    <row r="130" customFormat="false" ht="12.75" hidden="false" customHeight="true" outlineLevel="0" collapsed="false">
      <c r="A130" s="29" t="s">
        <v>137</v>
      </c>
      <c r="B130" s="65"/>
      <c r="C130" s="66" t="n">
        <f aca="false">+C101+SUM(C103:C109)+C118+SUM(C121:C128)</f>
        <v>-4222</v>
      </c>
      <c r="D130" s="67" t="n">
        <f aca="false">+D101+SUM(D103:D109)+D118+SUM(D121:D128)</f>
        <v>-3635</v>
      </c>
      <c r="E130" s="67" t="n">
        <f aca="false">+E101+SUM(E103:E109)+E118+SUM(E121:E128)</f>
        <v>-3471</v>
      </c>
      <c r="F130" s="67" t="n">
        <f aca="false">+F101+SUM(F103:F109)+F118+SUM(F121:F128)</f>
        <v>-4034</v>
      </c>
      <c r="G130" s="67" t="n">
        <f aca="false">+G101+SUM(G103:G109)+G118+SUM(G121:G128)</f>
        <v>-3324</v>
      </c>
      <c r="H130" s="67" t="n">
        <f aca="false">+H101+SUM(H103:H109)+H118+SUM(H121:H128)</f>
        <v>-3016</v>
      </c>
      <c r="I130" s="67" t="n">
        <f aca="false">+I101+SUM(I103:I109)+I118+SUM(I121:I128)</f>
        <v>-3302</v>
      </c>
      <c r="J130" s="67" t="n">
        <f aca="false">+J101+SUM(J103:J109)+J118+SUM(J121:J128)</f>
        <v>-2811</v>
      </c>
      <c r="K130" s="67" t="n">
        <f aca="false">+K101+SUM(K103:K109)+K118+SUM(K121:K128)</f>
        <v>-2784</v>
      </c>
      <c r="L130" s="67" t="n">
        <f aca="false">+L101+SUM(L103:L109)+L118+SUM(L121:L128)</f>
        <v>-3520</v>
      </c>
      <c r="M130" s="67" t="n">
        <f aca="false">+M101+SUM(M103:M109)+M118+SUM(M121:M128)</f>
        <v>-3175</v>
      </c>
      <c r="N130" s="67" t="n">
        <f aca="false">+N101+SUM(N103:N109)+N118+SUM(N121:N128)</f>
        <v>-3240</v>
      </c>
      <c r="O130" s="68" t="n">
        <f aca="false">+O101+SUM(O103:O109)+O118+SUM(O121:O128)</f>
        <v>-40534</v>
      </c>
      <c r="P130" s="69"/>
      <c r="Q130" s="70"/>
      <c r="R130" s="50"/>
      <c r="S130" s="70"/>
      <c r="T130" s="69"/>
      <c r="U130" s="66" t="n">
        <f aca="false">+U101+SUM(U103:U109)+U118+SUM(U121:U128)</f>
        <v>-11328</v>
      </c>
      <c r="V130" s="67" t="n">
        <f aca="false">+V101+SUM(V103:V109)+V118+SUM(V121:V128)</f>
        <v>-10374</v>
      </c>
      <c r="W130" s="67" t="n">
        <f aca="false">+W101+SUM(W103:W109)+W118+SUM(W121:W128)</f>
        <v>-8897</v>
      </c>
      <c r="X130" s="67" t="n">
        <f aca="false">+X101+SUM(X103:X109)+X118+SUM(X121:X128)</f>
        <v>-9935</v>
      </c>
      <c r="Y130" s="68" t="n">
        <f aca="false">+Y101+SUM(Y103:Y109)+Y118+SUM(Y121:Y128)</f>
        <v>-40534</v>
      </c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  <c r="CK130" s="65"/>
      <c r="CL130" s="65"/>
      <c r="CM130" s="65"/>
      <c r="CN130" s="65"/>
      <c r="CO130" s="65"/>
      <c r="CP130" s="65"/>
      <c r="CQ130" s="65"/>
      <c r="CR130" s="65"/>
      <c r="CS130" s="65"/>
      <c r="CT130" s="65"/>
      <c r="CU130" s="65"/>
      <c r="CV130" s="65"/>
      <c r="CW130" s="65"/>
      <c r="CX130" s="65"/>
      <c r="CY130" s="65"/>
      <c r="CZ130" s="65"/>
      <c r="DA130" s="65"/>
      <c r="DB130" s="65"/>
      <c r="DC130" s="65"/>
      <c r="DD130" s="65"/>
      <c r="DE130" s="65"/>
      <c r="DF130" s="65"/>
      <c r="DG130" s="65"/>
      <c r="DH130" s="65"/>
      <c r="DI130" s="65"/>
      <c r="DJ130" s="65"/>
      <c r="DK130" s="65"/>
      <c r="DL130" s="65"/>
      <c r="DM130" s="65"/>
      <c r="DN130" s="65"/>
      <c r="DO130" s="65"/>
      <c r="DP130" s="65"/>
      <c r="DQ130" s="65"/>
      <c r="DR130" s="65"/>
      <c r="DS130" s="65"/>
      <c r="DT130" s="65"/>
      <c r="DU130" s="65"/>
      <c r="DV130" s="65"/>
      <c r="DW130" s="65"/>
      <c r="DX130" s="65"/>
      <c r="DY130" s="65"/>
      <c r="DZ130" s="65"/>
      <c r="EA130" s="65"/>
      <c r="EB130" s="65"/>
      <c r="EC130" s="65"/>
      <c r="ED130" s="65"/>
      <c r="EE130" s="65"/>
      <c r="EF130" s="65"/>
      <c r="EG130" s="65"/>
      <c r="EH130" s="65"/>
      <c r="EI130" s="65"/>
      <c r="EJ130" s="65"/>
      <c r="EK130" s="65"/>
      <c r="EL130" s="65"/>
      <c r="EM130" s="65"/>
      <c r="EN130" s="65"/>
      <c r="EO130" s="65"/>
      <c r="EP130" s="65"/>
      <c r="EQ130" s="65"/>
      <c r="ER130" s="65"/>
      <c r="ES130" s="65"/>
      <c r="ET130" s="65"/>
      <c r="EU130" s="65"/>
      <c r="EV130" s="65"/>
      <c r="EW130" s="65"/>
      <c r="EX130" s="65"/>
      <c r="EY130" s="65"/>
      <c r="EZ130" s="65"/>
      <c r="FA130" s="65"/>
      <c r="FB130" s="65"/>
      <c r="FC130" s="65"/>
      <c r="FD130" s="65"/>
      <c r="FE130" s="65"/>
      <c r="FF130" s="65"/>
      <c r="FG130" s="65"/>
      <c r="FH130" s="65"/>
      <c r="FI130" s="65"/>
      <c r="FJ130" s="65"/>
      <c r="FK130" s="65"/>
      <c r="FL130" s="65"/>
      <c r="FM130" s="65"/>
      <c r="FN130" s="65"/>
      <c r="FO130" s="65"/>
      <c r="FP130" s="65"/>
      <c r="FQ130" s="65"/>
      <c r="FR130" s="65"/>
      <c r="FS130" s="65"/>
      <c r="FT130" s="65"/>
      <c r="FU130" s="65"/>
      <c r="FV130" s="65"/>
      <c r="FW130" s="65"/>
      <c r="FX130" s="65"/>
      <c r="FY130" s="65"/>
      <c r="FZ130" s="65"/>
      <c r="GA130" s="65"/>
      <c r="GB130" s="65"/>
      <c r="GC130" s="65"/>
      <c r="GD130" s="65"/>
      <c r="GE130" s="65"/>
      <c r="GF130" s="65"/>
      <c r="GG130" s="65"/>
      <c r="GH130" s="65"/>
      <c r="GI130" s="65"/>
      <c r="GJ130" s="65"/>
      <c r="GK130" s="65"/>
      <c r="GL130" s="65"/>
      <c r="GM130" s="65"/>
      <c r="GN130" s="65"/>
      <c r="GO130" s="65"/>
      <c r="GP130" s="65"/>
      <c r="GQ130" s="65"/>
      <c r="GR130" s="65"/>
      <c r="GS130" s="65"/>
      <c r="GT130" s="65"/>
      <c r="GU130" s="65"/>
      <c r="GV130" s="65"/>
      <c r="GW130" s="65"/>
      <c r="GX130" s="65"/>
      <c r="GY130" s="65"/>
      <c r="GZ130" s="65"/>
      <c r="HA130" s="65"/>
      <c r="HB130" s="65"/>
      <c r="HC130" s="65"/>
      <c r="HD130" s="65"/>
      <c r="HE130" s="65"/>
      <c r="HF130" s="65"/>
      <c r="HG130" s="65"/>
      <c r="HH130" s="65"/>
      <c r="HI130" s="65"/>
      <c r="HJ130" s="65"/>
      <c r="HK130" s="65"/>
      <c r="HL130" s="65"/>
      <c r="HM130" s="65"/>
      <c r="HN130" s="65"/>
      <c r="HO130" s="65"/>
      <c r="HP130" s="65"/>
      <c r="HQ130" s="65"/>
      <c r="HR130" s="65"/>
      <c r="HS130" s="65"/>
      <c r="HT130" s="65"/>
      <c r="HU130" s="65"/>
      <c r="HV130" s="65"/>
      <c r="HW130" s="65"/>
      <c r="HX130" s="65"/>
      <c r="HY130" s="65"/>
      <c r="HZ130" s="65"/>
      <c r="IA130" s="65"/>
      <c r="IB130" s="65"/>
      <c r="IC130" s="65"/>
      <c r="ID130" s="65"/>
      <c r="IE130" s="65"/>
      <c r="IF130" s="65"/>
      <c r="IG130" s="65"/>
      <c r="IH130" s="65"/>
      <c r="II130" s="65"/>
      <c r="IJ130" s="65"/>
      <c r="IK130" s="65"/>
      <c r="IL130" s="65"/>
      <c r="IM130" s="65"/>
      <c r="IN130" s="65"/>
      <c r="IO130" s="65"/>
      <c r="IP130" s="65"/>
      <c r="IQ130" s="65"/>
      <c r="IR130" s="65"/>
      <c r="IS130" s="65"/>
      <c r="IT130" s="65"/>
      <c r="IU130" s="65"/>
      <c r="IV130" s="65"/>
      <c r="IW130" s="65"/>
    </row>
    <row r="131" customFormat="false" ht="6" hidden="false" customHeight="true" outlineLevel="0" collapsed="false">
      <c r="A131" s="64"/>
      <c r="B131" s="65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70"/>
      <c r="R131" s="50"/>
      <c r="S131" s="70"/>
      <c r="T131" s="69"/>
      <c r="U131" s="91"/>
      <c r="V131" s="91"/>
      <c r="W131" s="91"/>
      <c r="X131" s="91"/>
      <c r="Y131" s="50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  <c r="CR131" s="65"/>
      <c r="CS131" s="65"/>
      <c r="CT131" s="65"/>
      <c r="CU131" s="65"/>
      <c r="CV131" s="65"/>
      <c r="CW131" s="65"/>
      <c r="CX131" s="65"/>
      <c r="CY131" s="65"/>
      <c r="CZ131" s="65"/>
      <c r="DA131" s="65"/>
      <c r="DB131" s="65"/>
      <c r="DC131" s="65"/>
      <c r="DD131" s="65"/>
      <c r="DE131" s="65"/>
      <c r="DF131" s="65"/>
      <c r="DG131" s="65"/>
      <c r="DH131" s="65"/>
      <c r="DI131" s="65"/>
      <c r="DJ131" s="65"/>
      <c r="DK131" s="65"/>
      <c r="DL131" s="65"/>
      <c r="DM131" s="65"/>
      <c r="DN131" s="65"/>
      <c r="DO131" s="65"/>
      <c r="DP131" s="65"/>
      <c r="DQ131" s="65"/>
      <c r="DR131" s="65"/>
      <c r="DS131" s="65"/>
      <c r="DT131" s="65"/>
      <c r="DU131" s="65"/>
      <c r="DV131" s="65"/>
      <c r="DW131" s="65"/>
      <c r="DX131" s="65"/>
      <c r="DY131" s="65"/>
      <c r="DZ131" s="65"/>
      <c r="EA131" s="65"/>
      <c r="EB131" s="65"/>
      <c r="EC131" s="65"/>
      <c r="ED131" s="65"/>
      <c r="EE131" s="65"/>
      <c r="EF131" s="65"/>
      <c r="EG131" s="65"/>
      <c r="EH131" s="65"/>
      <c r="EI131" s="65"/>
      <c r="EJ131" s="65"/>
      <c r="EK131" s="65"/>
      <c r="EL131" s="65"/>
      <c r="EM131" s="65"/>
      <c r="EN131" s="65"/>
      <c r="EO131" s="65"/>
      <c r="EP131" s="65"/>
      <c r="EQ131" s="65"/>
      <c r="ER131" s="65"/>
      <c r="ES131" s="65"/>
      <c r="ET131" s="65"/>
      <c r="EU131" s="65"/>
      <c r="EV131" s="65"/>
      <c r="EW131" s="65"/>
      <c r="EX131" s="65"/>
      <c r="EY131" s="65"/>
      <c r="EZ131" s="65"/>
      <c r="FA131" s="65"/>
      <c r="FB131" s="65"/>
      <c r="FC131" s="65"/>
      <c r="FD131" s="65"/>
      <c r="FE131" s="65"/>
      <c r="FF131" s="65"/>
      <c r="FG131" s="65"/>
      <c r="FH131" s="65"/>
      <c r="FI131" s="65"/>
      <c r="FJ131" s="65"/>
      <c r="FK131" s="65"/>
      <c r="FL131" s="65"/>
      <c r="FM131" s="65"/>
      <c r="FN131" s="65"/>
      <c r="FO131" s="65"/>
      <c r="FP131" s="65"/>
      <c r="FQ131" s="65"/>
      <c r="FR131" s="65"/>
      <c r="FS131" s="65"/>
      <c r="FT131" s="65"/>
      <c r="FU131" s="65"/>
      <c r="FV131" s="65"/>
      <c r="FW131" s="65"/>
      <c r="FX131" s="65"/>
      <c r="FY131" s="65"/>
      <c r="FZ131" s="65"/>
      <c r="GA131" s="65"/>
      <c r="GB131" s="65"/>
      <c r="GC131" s="65"/>
      <c r="GD131" s="65"/>
      <c r="GE131" s="65"/>
      <c r="GF131" s="65"/>
      <c r="GG131" s="65"/>
      <c r="GH131" s="65"/>
      <c r="GI131" s="65"/>
      <c r="GJ131" s="65"/>
      <c r="GK131" s="65"/>
      <c r="GL131" s="65"/>
      <c r="GM131" s="65"/>
      <c r="GN131" s="65"/>
      <c r="GO131" s="65"/>
      <c r="GP131" s="65"/>
      <c r="GQ131" s="65"/>
      <c r="GR131" s="65"/>
      <c r="GS131" s="65"/>
      <c r="GT131" s="65"/>
      <c r="GU131" s="65"/>
      <c r="GV131" s="65"/>
      <c r="GW131" s="65"/>
      <c r="GX131" s="65"/>
      <c r="GY131" s="65"/>
      <c r="GZ131" s="65"/>
      <c r="HA131" s="65"/>
      <c r="HB131" s="65"/>
      <c r="HC131" s="65"/>
      <c r="HD131" s="65"/>
      <c r="HE131" s="65"/>
      <c r="HF131" s="65"/>
      <c r="HG131" s="65"/>
      <c r="HH131" s="65"/>
      <c r="HI131" s="65"/>
      <c r="HJ131" s="65"/>
      <c r="HK131" s="65"/>
      <c r="HL131" s="65"/>
      <c r="HM131" s="65"/>
      <c r="HN131" s="65"/>
      <c r="HO131" s="65"/>
      <c r="HP131" s="65"/>
      <c r="HQ131" s="65"/>
      <c r="HR131" s="65"/>
      <c r="HS131" s="65"/>
      <c r="HT131" s="65"/>
      <c r="HU131" s="65"/>
      <c r="HV131" s="65"/>
      <c r="HW131" s="65"/>
      <c r="HX131" s="65"/>
      <c r="HY131" s="65"/>
      <c r="HZ131" s="65"/>
      <c r="IA131" s="65"/>
      <c r="IB131" s="65"/>
      <c r="IC131" s="65"/>
      <c r="ID131" s="65"/>
      <c r="IE131" s="65"/>
      <c r="IF131" s="65"/>
      <c r="IG131" s="65"/>
      <c r="IH131" s="65"/>
      <c r="II131" s="65"/>
      <c r="IJ131" s="65"/>
      <c r="IK131" s="65"/>
      <c r="IL131" s="65"/>
      <c r="IM131" s="65"/>
      <c r="IN131" s="65"/>
      <c r="IO131" s="65"/>
      <c r="IP131" s="65"/>
      <c r="IQ131" s="65"/>
      <c r="IR131" s="65"/>
      <c r="IS131" s="65"/>
      <c r="IT131" s="65"/>
      <c r="IU131" s="65"/>
      <c r="IV131" s="65"/>
      <c r="IW131" s="65"/>
    </row>
    <row r="132" customFormat="false" ht="12.75" hidden="false" customHeight="true" outlineLevel="0" collapsed="false">
      <c r="A132" s="29" t="s">
        <v>138</v>
      </c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5"/>
      <c r="P132" s="35"/>
      <c r="Q132" s="33"/>
      <c r="R132" s="36"/>
      <c r="S132" s="33"/>
      <c r="T132" s="35"/>
      <c r="U132" s="35"/>
      <c r="V132" s="35"/>
      <c r="W132" s="35"/>
      <c r="X132" s="35"/>
      <c r="Y132" s="36"/>
    </row>
    <row r="133" customFormat="false" ht="12.75" hidden="false" customHeight="false" outlineLevel="0" collapsed="false">
      <c r="A133" s="30" t="s">
        <v>25</v>
      </c>
      <c r="C133" s="92" t="n">
        <v>0</v>
      </c>
      <c r="D133" s="92" t="n">
        <v>0</v>
      </c>
      <c r="E133" s="92" t="n">
        <v>0</v>
      </c>
      <c r="F133" s="92" t="n">
        <v>0</v>
      </c>
      <c r="G133" s="92" t="n">
        <v>0</v>
      </c>
      <c r="H133" s="92" t="n">
        <v>0</v>
      </c>
      <c r="I133" s="92" t="n">
        <v>0</v>
      </c>
      <c r="J133" s="92" t="n">
        <v>0</v>
      </c>
      <c r="K133" s="92" t="n">
        <v>0</v>
      </c>
      <c r="L133" s="92" t="n">
        <v>0</v>
      </c>
      <c r="M133" s="92" t="n">
        <v>0</v>
      </c>
      <c r="N133" s="92" t="n">
        <v>0</v>
      </c>
      <c r="O133" s="32" t="n">
        <f aca="false">SUM(C133:N133)</f>
        <v>0</v>
      </c>
      <c r="P133" s="32"/>
      <c r="Q133" s="33"/>
      <c r="R133" s="34" t="s">
        <v>26</v>
      </c>
      <c r="S133" s="33"/>
      <c r="T133" s="32"/>
      <c r="U133" s="35" t="n">
        <f aca="false">C133+D133+E133</f>
        <v>0</v>
      </c>
      <c r="V133" s="35" t="n">
        <f aca="false">F133+G133+H133</f>
        <v>0</v>
      </c>
      <c r="W133" s="35" t="n">
        <f aca="false">I133+J133+K133</f>
        <v>0</v>
      </c>
      <c r="X133" s="35" t="n">
        <f aca="false">L133+M133+N133</f>
        <v>0</v>
      </c>
      <c r="Y133" s="36" t="n">
        <f aca="false">SUM(U133:X133)</f>
        <v>0</v>
      </c>
    </row>
    <row r="134" customFormat="false" ht="12.75" hidden="false" customHeight="false" outlineLevel="0" collapsed="false">
      <c r="A134" s="30" t="s">
        <v>27</v>
      </c>
      <c r="C134" s="93" t="n">
        <v>0</v>
      </c>
      <c r="D134" s="93" t="n">
        <v>0</v>
      </c>
      <c r="E134" s="93" t="n">
        <v>0</v>
      </c>
      <c r="F134" s="93" t="n">
        <v>0</v>
      </c>
      <c r="G134" s="93" t="n">
        <v>0</v>
      </c>
      <c r="H134" s="93" t="n">
        <v>0</v>
      </c>
      <c r="I134" s="93" t="n">
        <v>0</v>
      </c>
      <c r="J134" s="93" t="n">
        <v>0</v>
      </c>
      <c r="K134" s="93" t="n">
        <v>0</v>
      </c>
      <c r="L134" s="93" t="n">
        <v>0</v>
      </c>
      <c r="M134" s="93" t="n">
        <v>0</v>
      </c>
      <c r="N134" s="93" t="n">
        <v>0</v>
      </c>
      <c r="O134" s="32" t="n">
        <f aca="false">SUM(C134:N134)</f>
        <v>0</v>
      </c>
      <c r="P134" s="32"/>
      <c r="Q134" s="33"/>
      <c r="R134" s="34" t="s">
        <v>26</v>
      </c>
      <c r="S134" s="33"/>
      <c r="T134" s="32"/>
      <c r="U134" s="35" t="n">
        <f aca="false">C134+D134+E134</f>
        <v>0</v>
      </c>
      <c r="V134" s="35" t="n">
        <f aca="false">F134+G134+H134</f>
        <v>0</v>
      </c>
      <c r="W134" s="35" t="n">
        <f aca="false">I134+J134+K134</f>
        <v>0</v>
      </c>
      <c r="X134" s="35" t="n">
        <f aca="false">L134+M134+N134</f>
        <v>0</v>
      </c>
      <c r="Y134" s="36" t="n">
        <f aca="false">SUM(U134:X134)</f>
        <v>0</v>
      </c>
    </row>
    <row r="135" customFormat="false" ht="12.75" hidden="false" customHeight="false" outlineLevel="0" collapsed="false">
      <c r="A135" s="30" t="s">
        <v>139</v>
      </c>
      <c r="C135" s="93" t="n">
        <v>0</v>
      </c>
      <c r="D135" s="93" t="n">
        <v>0</v>
      </c>
      <c r="E135" s="93" t="n">
        <v>0</v>
      </c>
      <c r="F135" s="93" t="n">
        <v>0</v>
      </c>
      <c r="G135" s="93" t="n">
        <v>0</v>
      </c>
      <c r="H135" s="93" t="n">
        <v>0</v>
      </c>
      <c r="I135" s="93" t="n">
        <v>0</v>
      </c>
      <c r="J135" s="93" t="n">
        <v>0</v>
      </c>
      <c r="K135" s="93" t="n">
        <v>0</v>
      </c>
      <c r="L135" s="93" t="n">
        <v>0</v>
      </c>
      <c r="M135" s="93" t="n">
        <v>0</v>
      </c>
      <c r="N135" s="93" t="n">
        <v>0</v>
      </c>
      <c r="O135" s="37" t="n">
        <f aca="false">SUM(C135:N135)</f>
        <v>0</v>
      </c>
      <c r="P135" s="37"/>
      <c r="Q135" s="33"/>
      <c r="R135" s="34" t="s">
        <v>29</v>
      </c>
      <c r="S135" s="33"/>
      <c r="T135" s="37"/>
      <c r="U135" s="35" t="n">
        <f aca="false">C135+D135+E135</f>
        <v>0</v>
      </c>
      <c r="V135" s="35" t="n">
        <f aca="false">F135+G135+H135</f>
        <v>0</v>
      </c>
      <c r="W135" s="35" t="n">
        <f aca="false">I135+J135+K135</f>
        <v>0</v>
      </c>
      <c r="X135" s="35" t="n">
        <f aca="false">L135+M135+N135</f>
        <v>0</v>
      </c>
      <c r="Y135" s="36" t="n">
        <f aca="false">SUM(U135:X135)</f>
        <v>0</v>
      </c>
    </row>
    <row r="136" customFormat="false" ht="12.75" hidden="false" customHeight="false" outlineLevel="0" collapsed="false">
      <c r="A136" s="30" t="s">
        <v>27</v>
      </c>
      <c r="C136" s="93" t="n">
        <v>0</v>
      </c>
      <c r="D136" s="93" t="n">
        <v>0</v>
      </c>
      <c r="E136" s="93" t="n">
        <v>0</v>
      </c>
      <c r="F136" s="93" t="n">
        <v>0</v>
      </c>
      <c r="G136" s="93" t="n">
        <v>0</v>
      </c>
      <c r="H136" s="93" t="n">
        <v>0</v>
      </c>
      <c r="I136" s="93" t="n">
        <v>0</v>
      </c>
      <c r="J136" s="93" t="n">
        <v>0</v>
      </c>
      <c r="K136" s="93" t="n">
        <v>0</v>
      </c>
      <c r="L136" s="93" t="n">
        <v>0</v>
      </c>
      <c r="M136" s="93" t="n">
        <v>0</v>
      </c>
      <c r="N136" s="93" t="n">
        <v>0</v>
      </c>
      <c r="O136" s="32" t="n">
        <f aca="false">SUM(C136:N136)</f>
        <v>0</v>
      </c>
      <c r="P136" s="32"/>
      <c r="Q136" s="33"/>
      <c r="R136" s="34" t="s">
        <v>29</v>
      </c>
      <c r="S136" s="33"/>
      <c r="T136" s="32"/>
      <c r="U136" s="35" t="n">
        <f aca="false">C136+D136+E136</f>
        <v>0</v>
      </c>
      <c r="V136" s="35" t="n">
        <f aca="false">F136+G136+H136</f>
        <v>0</v>
      </c>
      <c r="W136" s="35" t="n">
        <f aca="false">I136+J136+K136</f>
        <v>0</v>
      </c>
      <c r="X136" s="35" t="n">
        <f aca="false">L136+M136+N136</f>
        <v>0</v>
      </c>
      <c r="Y136" s="36" t="n">
        <f aca="false">SUM(U136:X136)</f>
        <v>0</v>
      </c>
    </row>
    <row r="137" customFormat="false" ht="3.95" hidden="false" customHeight="true" outlineLevel="0" collapsed="false">
      <c r="A137" s="30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32"/>
      <c r="P137" s="32"/>
      <c r="Q137" s="33"/>
      <c r="R137" s="34"/>
      <c r="S137" s="33"/>
      <c r="T137" s="32"/>
      <c r="U137" s="35"/>
      <c r="V137" s="35"/>
      <c r="W137" s="35"/>
      <c r="X137" s="35"/>
      <c r="Y137" s="36"/>
    </row>
    <row r="138" customFormat="false" ht="12.75" hidden="false" customHeight="false" outlineLevel="0" collapsed="false">
      <c r="A138" s="30" t="s">
        <v>140</v>
      </c>
      <c r="B138" s="41" t="s">
        <v>67</v>
      </c>
      <c r="C138" s="62" t="n">
        <v>0</v>
      </c>
      <c r="D138" s="62" t="n">
        <v>0</v>
      </c>
      <c r="E138" s="62" t="n">
        <v>0</v>
      </c>
      <c r="F138" s="62" t="n">
        <v>0</v>
      </c>
      <c r="G138" s="62" t="n">
        <v>0</v>
      </c>
      <c r="H138" s="94" t="n">
        <f aca="false">5800+1800</f>
        <v>7600</v>
      </c>
      <c r="I138" s="62" t="n">
        <v>0</v>
      </c>
      <c r="J138" s="62" t="n">
        <v>0</v>
      </c>
      <c r="K138" s="62" t="n">
        <v>0</v>
      </c>
      <c r="L138" s="62" t="n">
        <v>0</v>
      </c>
      <c r="M138" s="62" t="n">
        <v>0</v>
      </c>
      <c r="N138" s="62" t="n">
        <v>0</v>
      </c>
      <c r="O138" s="63" t="n">
        <f aca="false">SUM(C138:N138)</f>
        <v>7600</v>
      </c>
      <c r="P138" s="63"/>
      <c r="Q138" s="33"/>
      <c r="R138" s="34" t="s">
        <v>88</v>
      </c>
      <c r="S138" s="33"/>
      <c r="T138" s="63"/>
      <c r="U138" s="35" t="n">
        <f aca="false">C138+D138+E138</f>
        <v>0</v>
      </c>
      <c r="V138" s="35" t="n">
        <f aca="false">F138+G138+H138</f>
        <v>7600</v>
      </c>
      <c r="W138" s="35" t="n">
        <f aca="false">I138+J138+K138</f>
        <v>0</v>
      </c>
      <c r="X138" s="35" t="n">
        <f aca="false">L138+M138+N138</f>
        <v>0</v>
      </c>
      <c r="Y138" s="36" t="n">
        <f aca="false">SUM(U138:X138)</f>
        <v>7600</v>
      </c>
    </row>
    <row r="139" customFormat="false" ht="12.75" hidden="false" customHeight="false" outlineLevel="0" collapsed="false">
      <c r="A139" s="30" t="s">
        <v>141</v>
      </c>
      <c r="B139" s="41" t="s">
        <v>67</v>
      </c>
      <c r="C139" s="62" t="n">
        <v>0</v>
      </c>
      <c r="D139" s="62" t="n">
        <v>0</v>
      </c>
      <c r="E139" s="62" t="n">
        <v>0</v>
      </c>
      <c r="F139" s="62" t="n">
        <v>0</v>
      </c>
      <c r="G139" s="62" t="n">
        <v>0</v>
      </c>
      <c r="H139" s="62" t="n">
        <v>0</v>
      </c>
      <c r="I139" s="62" t="n">
        <v>0</v>
      </c>
      <c r="J139" s="62" t="n">
        <v>0</v>
      </c>
      <c r="K139" s="62" t="n">
        <f aca="false">600-600</f>
        <v>0</v>
      </c>
      <c r="L139" s="62" t="n">
        <v>0</v>
      </c>
      <c r="M139" s="95" t="n">
        <v>0</v>
      </c>
      <c r="N139" s="95" t="n">
        <v>0</v>
      </c>
      <c r="O139" s="63" t="n">
        <f aca="false">SUM(C139:N139)</f>
        <v>0</v>
      </c>
      <c r="P139" s="63"/>
      <c r="Q139" s="33"/>
      <c r="R139" s="34" t="s">
        <v>88</v>
      </c>
      <c r="S139" s="33"/>
      <c r="T139" s="63"/>
      <c r="U139" s="35" t="n">
        <f aca="false">C139+D139+E139</f>
        <v>0</v>
      </c>
      <c r="V139" s="35" t="n">
        <f aca="false">F139+G139+H139</f>
        <v>0</v>
      </c>
      <c r="W139" s="35" t="n">
        <f aca="false">I139+J139+K139</f>
        <v>0</v>
      </c>
      <c r="X139" s="35" t="n">
        <f aca="false">L139+M139+N139</f>
        <v>0</v>
      </c>
      <c r="Y139" s="36" t="n">
        <f aca="false">SUM(U139:X139)</f>
        <v>0</v>
      </c>
    </row>
    <row r="140" customFormat="false" ht="12.75" hidden="false" customHeight="false" outlineLevel="0" collapsed="false">
      <c r="A140" s="30" t="s">
        <v>142</v>
      </c>
      <c r="C140" s="62" t="n">
        <v>0</v>
      </c>
      <c r="D140" s="62" t="n">
        <v>0</v>
      </c>
      <c r="E140" s="62" t="n">
        <v>0</v>
      </c>
      <c r="F140" s="62" t="n">
        <v>0</v>
      </c>
      <c r="G140" s="62" t="n">
        <v>0</v>
      </c>
      <c r="H140" s="62" t="n">
        <v>0</v>
      </c>
      <c r="I140" s="62" t="n">
        <v>0</v>
      </c>
      <c r="J140" s="62" t="n">
        <v>0</v>
      </c>
      <c r="K140" s="62" t="n">
        <v>0</v>
      </c>
      <c r="L140" s="62" t="n">
        <v>0</v>
      </c>
      <c r="M140" s="95" t="n">
        <v>0</v>
      </c>
      <c r="N140" s="62" t="n">
        <v>5000</v>
      </c>
      <c r="O140" s="63" t="n">
        <f aca="false">SUM(C140:N140)</f>
        <v>5000</v>
      </c>
      <c r="P140" s="63"/>
      <c r="Q140" s="33"/>
      <c r="R140" s="34" t="s">
        <v>88</v>
      </c>
      <c r="S140" s="33"/>
      <c r="T140" s="63"/>
      <c r="U140" s="35" t="n">
        <f aca="false">C140+D140+E140</f>
        <v>0</v>
      </c>
      <c r="V140" s="35" t="n">
        <f aca="false">F140+G140+H140</f>
        <v>0</v>
      </c>
      <c r="W140" s="35" t="n">
        <f aca="false">I140+J140+K140</f>
        <v>0</v>
      </c>
      <c r="X140" s="35" t="n">
        <f aca="false">L140+M140+N140</f>
        <v>5000</v>
      </c>
      <c r="Y140" s="36" t="n">
        <f aca="false">SUM(U140:X140)</f>
        <v>5000</v>
      </c>
    </row>
    <row r="141" customFormat="false" ht="12.75" hidden="false" customHeight="false" outlineLevel="0" collapsed="false">
      <c r="A141" s="30" t="s">
        <v>143</v>
      </c>
      <c r="C141" s="62" t="n">
        <v>0</v>
      </c>
      <c r="D141" s="62" t="n">
        <v>0</v>
      </c>
      <c r="E141" s="62" t="n">
        <v>0</v>
      </c>
      <c r="F141" s="62" t="n">
        <v>0</v>
      </c>
      <c r="G141" s="62" t="n">
        <v>0</v>
      </c>
      <c r="H141" s="62" t="n">
        <v>0</v>
      </c>
      <c r="I141" s="62" t="n">
        <v>0</v>
      </c>
      <c r="J141" s="62" t="n">
        <v>0</v>
      </c>
      <c r="K141" s="62" t="n">
        <v>0</v>
      </c>
      <c r="L141" s="62" t="n">
        <v>0</v>
      </c>
      <c r="M141" s="62" t="n">
        <v>0</v>
      </c>
      <c r="N141" s="62" t="n">
        <v>0</v>
      </c>
      <c r="O141" s="63" t="n">
        <f aca="false">SUM(C141:N141)</f>
        <v>0</v>
      </c>
      <c r="P141" s="63"/>
      <c r="Q141" s="33"/>
      <c r="R141" s="34" t="s">
        <v>88</v>
      </c>
      <c r="S141" s="33"/>
      <c r="T141" s="63"/>
      <c r="U141" s="35" t="n">
        <f aca="false">C141+D141+E141</f>
        <v>0</v>
      </c>
      <c r="V141" s="35" t="n">
        <f aca="false">F141+G141+H141</f>
        <v>0</v>
      </c>
      <c r="W141" s="35" t="n">
        <f aca="false">I141+J141+K141</f>
        <v>0</v>
      </c>
      <c r="X141" s="35" t="n">
        <f aca="false">L141+M141+N141</f>
        <v>0</v>
      </c>
      <c r="Y141" s="36" t="n">
        <f aca="false">SUM(U141:X141)</f>
        <v>0</v>
      </c>
    </row>
    <row r="142" customFormat="false" ht="12.75" hidden="false" customHeight="false" outlineLevel="0" collapsed="false">
      <c r="A142" s="30" t="s">
        <v>144</v>
      </c>
      <c r="C142" s="62" t="n">
        <v>0</v>
      </c>
      <c r="D142" s="62" t="n">
        <v>0</v>
      </c>
      <c r="E142" s="62" t="n">
        <v>0</v>
      </c>
      <c r="F142" s="62" t="n">
        <v>0</v>
      </c>
      <c r="G142" s="62" t="n">
        <v>0</v>
      </c>
      <c r="H142" s="62" t="n">
        <v>0</v>
      </c>
      <c r="I142" s="62" t="n">
        <v>0</v>
      </c>
      <c r="J142" s="62" t="n">
        <v>0</v>
      </c>
      <c r="K142" s="62" t="n">
        <v>0</v>
      </c>
      <c r="L142" s="62" t="n">
        <v>0</v>
      </c>
      <c r="M142" s="62" t="n">
        <v>0</v>
      </c>
      <c r="N142" s="62" t="n">
        <v>0</v>
      </c>
      <c r="O142" s="63" t="n">
        <f aca="false">SUM(C142:N142)</f>
        <v>0</v>
      </c>
      <c r="P142" s="63"/>
      <c r="Q142" s="33"/>
      <c r="R142" s="34" t="s">
        <v>88</v>
      </c>
      <c r="S142" s="33"/>
      <c r="T142" s="63"/>
      <c r="U142" s="35" t="n">
        <f aca="false">C142+D142+E142</f>
        <v>0</v>
      </c>
      <c r="V142" s="35" t="n">
        <f aca="false">F142+G142+H142</f>
        <v>0</v>
      </c>
      <c r="W142" s="35" t="n">
        <f aca="false">I142+J142+K142</f>
        <v>0</v>
      </c>
      <c r="X142" s="35" t="n">
        <f aca="false">L142+M142+N142</f>
        <v>0</v>
      </c>
      <c r="Y142" s="36" t="n">
        <f aca="false">SUM(U142:X142)</f>
        <v>0</v>
      </c>
    </row>
    <row r="143" customFormat="false" ht="12.75" hidden="false" customHeight="false" outlineLevel="0" collapsed="false">
      <c r="A143" s="30" t="s">
        <v>145</v>
      </c>
      <c r="C143" s="62" t="n">
        <v>0</v>
      </c>
      <c r="D143" s="62" t="n">
        <v>0</v>
      </c>
      <c r="E143" s="62" t="n">
        <v>0</v>
      </c>
      <c r="F143" s="62" t="n">
        <v>0</v>
      </c>
      <c r="G143" s="62" t="n">
        <v>0</v>
      </c>
      <c r="H143" s="62" t="n">
        <v>0</v>
      </c>
      <c r="I143" s="62" t="n">
        <v>0</v>
      </c>
      <c r="J143" s="62" t="n">
        <v>0</v>
      </c>
      <c r="K143" s="62" t="n">
        <v>0</v>
      </c>
      <c r="L143" s="62" t="n">
        <v>0</v>
      </c>
      <c r="M143" s="62" t="n">
        <v>0</v>
      </c>
      <c r="N143" s="62" t="n">
        <v>0</v>
      </c>
      <c r="O143" s="63" t="n">
        <f aca="false">SUM(C143:N143)</f>
        <v>0</v>
      </c>
      <c r="P143" s="63"/>
      <c r="Q143" s="33"/>
      <c r="R143" s="34" t="s">
        <v>88</v>
      </c>
      <c r="S143" s="33"/>
      <c r="T143" s="63"/>
      <c r="U143" s="35" t="n">
        <f aca="false">C143+D143+E143</f>
        <v>0</v>
      </c>
      <c r="V143" s="35" t="n">
        <f aca="false">F143+G143+H143</f>
        <v>0</v>
      </c>
      <c r="W143" s="35" t="n">
        <f aca="false">I143+J143+K143</f>
        <v>0</v>
      </c>
      <c r="X143" s="35" t="n">
        <f aca="false">L143+M143+N143</f>
        <v>0</v>
      </c>
      <c r="Y143" s="36" t="n">
        <f aca="false">SUM(U143:X143)</f>
        <v>0</v>
      </c>
    </row>
    <row r="144" customFormat="false" ht="12.75" hidden="false" customHeight="false" outlineLevel="0" collapsed="false">
      <c r="A144" s="30" t="s">
        <v>146</v>
      </c>
      <c r="C144" s="62" t="n">
        <v>0</v>
      </c>
      <c r="D144" s="62" t="n">
        <v>0</v>
      </c>
      <c r="E144" s="62" t="n">
        <v>0</v>
      </c>
      <c r="F144" s="62" t="n">
        <v>0</v>
      </c>
      <c r="G144" s="62" t="n">
        <v>0</v>
      </c>
      <c r="H144" s="62" t="n">
        <v>0</v>
      </c>
      <c r="I144" s="62" t="n">
        <v>0</v>
      </c>
      <c r="J144" s="62" t="n">
        <v>0</v>
      </c>
      <c r="K144" s="62" t="n">
        <v>0</v>
      </c>
      <c r="L144" s="62" t="n">
        <v>0</v>
      </c>
      <c r="M144" s="62" t="n">
        <v>0</v>
      </c>
      <c r="N144" s="62" t="n">
        <v>0</v>
      </c>
      <c r="O144" s="63" t="n">
        <f aca="false">SUM(C144:N144)</f>
        <v>0</v>
      </c>
      <c r="P144" s="63"/>
      <c r="Q144" s="96"/>
      <c r="R144" s="34" t="s">
        <v>88</v>
      </c>
      <c r="S144" s="96"/>
      <c r="T144" s="63"/>
      <c r="U144" s="35" t="n">
        <f aca="false">C144+D144+E144</f>
        <v>0</v>
      </c>
      <c r="V144" s="35" t="n">
        <f aca="false">F144+G144+H144</f>
        <v>0</v>
      </c>
      <c r="W144" s="35" t="n">
        <f aca="false">I144+J144+K144</f>
        <v>0</v>
      </c>
      <c r="X144" s="35" t="n">
        <f aca="false">L144+M144+N144</f>
        <v>0</v>
      </c>
      <c r="Y144" s="36" t="n">
        <f aca="false">SUM(U144:X144)</f>
        <v>0</v>
      </c>
    </row>
    <row r="145" customFormat="false" ht="12.75" hidden="false" customHeight="false" outlineLevel="0" collapsed="false">
      <c r="A145" s="30" t="s">
        <v>147</v>
      </c>
      <c r="C145" s="97" t="n">
        <v>0</v>
      </c>
      <c r="D145" s="97" t="n">
        <v>0</v>
      </c>
      <c r="E145" s="97" t="n">
        <v>0</v>
      </c>
      <c r="F145" s="97" t="n">
        <v>0</v>
      </c>
      <c r="G145" s="97" t="n">
        <v>0</v>
      </c>
      <c r="H145" s="97" t="n">
        <v>0</v>
      </c>
      <c r="I145" s="97" t="n">
        <v>0</v>
      </c>
      <c r="J145" s="97" t="n">
        <v>0</v>
      </c>
      <c r="K145" s="97" t="n">
        <v>0</v>
      </c>
      <c r="L145" s="97" t="n">
        <v>0</v>
      </c>
      <c r="M145" s="97" t="n">
        <v>0</v>
      </c>
      <c r="N145" s="97" t="n">
        <v>0</v>
      </c>
      <c r="O145" s="63" t="n">
        <f aca="false">SUM(C145:N145)</f>
        <v>0</v>
      </c>
      <c r="P145" s="63"/>
      <c r="Q145" s="96"/>
      <c r="R145" s="34" t="s">
        <v>88</v>
      </c>
      <c r="S145" s="96"/>
      <c r="T145" s="63"/>
      <c r="U145" s="35" t="n">
        <f aca="false">C145+D145+E145</f>
        <v>0</v>
      </c>
      <c r="V145" s="35" t="n">
        <f aca="false">F145+G145+H145</f>
        <v>0</v>
      </c>
      <c r="W145" s="35" t="n">
        <f aca="false">I145+J145+K145</f>
        <v>0</v>
      </c>
      <c r="X145" s="35" t="n">
        <f aca="false">L145+M145+N145</f>
        <v>0</v>
      </c>
      <c r="Y145" s="36" t="n">
        <f aca="false">SUM(U145:X145)</f>
        <v>0</v>
      </c>
    </row>
    <row r="146" customFormat="false" ht="12.75" hidden="false" customHeight="false" outlineLevel="0" collapsed="false">
      <c r="A146" s="30" t="s">
        <v>148</v>
      </c>
      <c r="C146" s="97" t="n">
        <v>0</v>
      </c>
      <c r="D146" s="97" t="n">
        <v>0</v>
      </c>
      <c r="E146" s="97" t="n">
        <v>0</v>
      </c>
      <c r="F146" s="97" t="n">
        <v>0</v>
      </c>
      <c r="G146" s="97" t="n">
        <v>0</v>
      </c>
      <c r="H146" s="97" t="n">
        <v>1000</v>
      </c>
      <c r="I146" s="97" t="n">
        <v>0</v>
      </c>
      <c r="J146" s="97" t="n">
        <v>0</v>
      </c>
      <c r="K146" s="97" t="n">
        <v>0</v>
      </c>
      <c r="L146" s="97" t="n">
        <v>0</v>
      </c>
      <c r="M146" s="97" t="n">
        <v>0</v>
      </c>
      <c r="N146" s="97" t="n">
        <v>1000</v>
      </c>
      <c r="O146" s="63" t="n">
        <f aca="false">SUM(C146:N146)</f>
        <v>2000</v>
      </c>
      <c r="P146" s="63"/>
      <c r="Q146" s="96"/>
      <c r="R146" s="34" t="s">
        <v>88</v>
      </c>
      <c r="S146" s="96"/>
      <c r="T146" s="63"/>
      <c r="U146" s="35" t="n">
        <f aca="false">C146+D146+E146</f>
        <v>0</v>
      </c>
      <c r="V146" s="35" t="n">
        <f aca="false">F146+G146+H146</f>
        <v>1000</v>
      </c>
      <c r="W146" s="35" t="n">
        <f aca="false">I146+J146+K146</f>
        <v>0</v>
      </c>
      <c r="X146" s="35" t="n">
        <f aca="false">L146+M146+N146</f>
        <v>1000</v>
      </c>
      <c r="Y146" s="36" t="n">
        <f aca="false">SUM(U146:X146)</f>
        <v>2000</v>
      </c>
    </row>
    <row r="147" customFormat="false" ht="12.75" hidden="false" customHeight="true" outlineLevel="0" collapsed="false">
      <c r="A147" s="30" t="s">
        <v>149</v>
      </c>
      <c r="B147" s="65"/>
      <c r="C147" s="97" t="n">
        <v>0</v>
      </c>
      <c r="D147" s="97" t="n">
        <v>0</v>
      </c>
      <c r="E147" s="97" t="n">
        <v>0</v>
      </c>
      <c r="F147" s="97" t="n">
        <v>0</v>
      </c>
      <c r="G147" s="97" t="n">
        <v>0</v>
      </c>
      <c r="H147" s="97" t="n">
        <v>0</v>
      </c>
      <c r="I147" s="97" t="n">
        <v>0</v>
      </c>
      <c r="J147" s="97" t="n">
        <v>0</v>
      </c>
      <c r="K147" s="97" t="n">
        <v>0</v>
      </c>
      <c r="L147" s="97" t="n">
        <v>0</v>
      </c>
      <c r="M147" s="97" t="n">
        <v>0</v>
      </c>
      <c r="N147" s="97" t="n">
        <v>0</v>
      </c>
      <c r="O147" s="63" t="n">
        <f aca="false">SUM(C147:N147)</f>
        <v>0</v>
      </c>
      <c r="P147" s="63"/>
      <c r="Q147" s="70"/>
      <c r="R147" s="34" t="s">
        <v>88</v>
      </c>
      <c r="S147" s="70"/>
      <c r="T147" s="63"/>
      <c r="U147" s="35" t="n">
        <f aca="false">C147+D147+E147</f>
        <v>0</v>
      </c>
      <c r="V147" s="35" t="n">
        <f aca="false">F147+G147+H147</f>
        <v>0</v>
      </c>
      <c r="W147" s="35" t="n">
        <f aca="false">I147+J147+K147</f>
        <v>0</v>
      </c>
      <c r="X147" s="35" t="n">
        <f aca="false">L147+M147+N147</f>
        <v>0</v>
      </c>
      <c r="Y147" s="36" t="n">
        <f aca="false">SUM(U147:X147)</f>
        <v>0</v>
      </c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  <c r="CK147" s="65"/>
      <c r="CL147" s="65"/>
      <c r="CM147" s="65"/>
      <c r="CN147" s="65"/>
      <c r="CO147" s="65"/>
      <c r="CP147" s="65"/>
      <c r="CQ147" s="65"/>
      <c r="CR147" s="65"/>
      <c r="CS147" s="65"/>
      <c r="CT147" s="65"/>
      <c r="CU147" s="65"/>
      <c r="CV147" s="65"/>
      <c r="CW147" s="65"/>
      <c r="CX147" s="65"/>
      <c r="CY147" s="65"/>
      <c r="CZ147" s="65"/>
      <c r="DA147" s="65"/>
      <c r="DB147" s="65"/>
      <c r="DC147" s="65"/>
      <c r="DD147" s="65"/>
      <c r="DE147" s="65"/>
      <c r="DF147" s="65"/>
      <c r="DG147" s="65"/>
      <c r="DH147" s="65"/>
      <c r="DI147" s="65"/>
      <c r="DJ147" s="65"/>
      <c r="DK147" s="65"/>
      <c r="DL147" s="65"/>
      <c r="DM147" s="65"/>
      <c r="DN147" s="65"/>
      <c r="DO147" s="65"/>
      <c r="DP147" s="65"/>
      <c r="DQ147" s="65"/>
      <c r="DR147" s="65"/>
      <c r="DS147" s="65"/>
      <c r="DT147" s="65"/>
      <c r="DU147" s="65"/>
      <c r="DV147" s="65"/>
      <c r="DW147" s="65"/>
      <c r="DX147" s="65"/>
      <c r="DY147" s="65"/>
      <c r="DZ147" s="65"/>
      <c r="EA147" s="65"/>
      <c r="EB147" s="65"/>
      <c r="EC147" s="65"/>
      <c r="ED147" s="65"/>
      <c r="EE147" s="65"/>
      <c r="EF147" s="65"/>
      <c r="EG147" s="65"/>
      <c r="EH147" s="65"/>
      <c r="EI147" s="65"/>
      <c r="EJ147" s="65"/>
      <c r="EK147" s="65"/>
      <c r="EL147" s="65"/>
      <c r="EM147" s="65"/>
      <c r="EN147" s="65"/>
      <c r="EO147" s="65"/>
      <c r="EP147" s="65"/>
      <c r="EQ147" s="65"/>
      <c r="ER147" s="65"/>
      <c r="ES147" s="65"/>
      <c r="ET147" s="65"/>
      <c r="EU147" s="65"/>
      <c r="EV147" s="65"/>
      <c r="EW147" s="65"/>
      <c r="EX147" s="65"/>
      <c r="EY147" s="65"/>
      <c r="EZ147" s="65"/>
      <c r="FA147" s="65"/>
      <c r="FB147" s="65"/>
      <c r="FC147" s="65"/>
      <c r="FD147" s="65"/>
      <c r="FE147" s="65"/>
      <c r="FF147" s="65"/>
      <c r="FG147" s="65"/>
      <c r="FH147" s="65"/>
      <c r="FI147" s="65"/>
      <c r="FJ147" s="65"/>
      <c r="FK147" s="65"/>
      <c r="FL147" s="65"/>
      <c r="FM147" s="65"/>
      <c r="FN147" s="65"/>
      <c r="FO147" s="65"/>
      <c r="FP147" s="65"/>
      <c r="FQ147" s="65"/>
      <c r="FR147" s="65"/>
      <c r="FS147" s="65"/>
      <c r="FT147" s="65"/>
      <c r="FU147" s="65"/>
      <c r="FV147" s="65"/>
      <c r="FW147" s="65"/>
      <c r="FX147" s="65"/>
      <c r="FY147" s="65"/>
      <c r="FZ147" s="65"/>
      <c r="GA147" s="65"/>
      <c r="GB147" s="65"/>
      <c r="GC147" s="65"/>
      <c r="GD147" s="65"/>
      <c r="GE147" s="65"/>
      <c r="GF147" s="65"/>
      <c r="GG147" s="65"/>
      <c r="GH147" s="65"/>
      <c r="GI147" s="65"/>
      <c r="GJ147" s="65"/>
      <c r="GK147" s="65"/>
      <c r="GL147" s="65"/>
      <c r="GM147" s="65"/>
      <c r="GN147" s="65"/>
      <c r="GO147" s="65"/>
      <c r="GP147" s="65"/>
      <c r="GQ147" s="65"/>
      <c r="GR147" s="65"/>
      <c r="GS147" s="65"/>
      <c r="GT147" s="65"/>
      <c r="GU147" s="65"/>
      <c r="GV147" s="65"/>
      <c r="GW147" s="65"/>
      <c r="GX147" s="65"/>
      <c r="GY147" s="65"/>
      <c r="GZ147" s="65"/>
      <c r="HA147" s="65"/>
      <c r="HB147" s="65"/>
      <c r="HC147" s="65"/>
      <c r="HD147" s="65"/>
      <c r="HE147" s="65"/>
      <c r="HF147" s="65"/>
      <c r="HG147" s="65"/>
      <c r="HH147" s="65"/>
      <c r="HI147" s="65"/>
      <c r="HJ147" s="65"/>
      <c r="HK147" s="65"/>
      <c r="HL147" s="65"/>
      <c r="HM147" s="65"/>
      <c r="HN147" s="65"/>
      <c r="HO147" s="65"/>
      <c r="HP147" s="65"/>
      <c r="HQ147" s="65"/>
      <c r="HR147" s="65"/>
      <c r="HS147" s="65"/>
      <c r="HT147" s="65"/>
      <c r="HU147" s="65"/>
      <c r="HV147" s="65"/>
      <c r="HW147" s="65"/>
      <c r="HX147" s="65"/>
      <c r="HY147" s="65"/>
      <c r="HZ147" s="65"/>
      <c r="IA147" s="65"/>
      <c r="IB147" s="65"/>
      <c r="IC147" s="65"/>
      <c r="ID147" s="65"/>
      <c r="IE147" s="65"/>
      <c r="IF147" s="65"/>
      <c r="IG147" s="65"/>
      <c r="IH147" s="65"/>
      <c r="II147" s="65"/>
      <c r="IJ147" s="65"/>
      <c r="IK147" s="65"/>
      <c r="IL147" s="65"/>
      <c r="IM147" s="65"/>
      <c r="IN147" s="65"/>
      <c r="IO147" s="65"/>
      <c r="IP147" s="65"/>
      <c r="IQ147" s="65"/>
      <c r="IR147" s="65"/>
      <c r="IS147" s="65"/>
      <c r="IT147" s="65"/>
      <c r="IU147" s="65"/>
      <c r="IV147" s="65"/>
      <c r="IW147" s="65"/>
    </row>
    <row r="148" customFormat="false" ht="3.95" hidden="false" customHeight="true" outlineLevel="0" collapsed="false">
      <c r="A148" s="98"/>
      <c r="B148" s="65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69"/>
      <c r="P148" s="69"/>
      <c r="Q148" s="70"/>
      <c r="R148" s="71"/>
      <c r="S148" s="70"/>
      <c r="T148" s="69"/>
      <c r="U148" s="69"/>
      <c r="V148" s="69"/>
      <c r="W148" s="69"/>
      <c r="X148" s="69"/>
      <c r="Y148" s="71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  <c r="CK148" s="65"/>
      <c r="CL148" s="65"/>
      <c r="CM148" s="65"/>
      <c r="CN148" s="65"/>
      <c r="CO148" s="65"/>
      <c r="CP148" s="65"/>
      <c r="CQ148" s="65"/>
      <c r="CR148" s="65"/>
      <c r="CS148" s="65"/>
      <c r="CT148" s="65"/>
      <c r="CU148" s="65"/>
      <c r="CV148" s="65"/>
      <c r="CW148" s="65"/>
      <c r="CX148" s="65"/>
      <c r="CY148" s="65"/>
      <c r="CZ148" s="65"/>
      <c r="DA148" s="65"/>
      <c r="DB148" s="65"/>
      <c r="DC148" s="65"/>
      <c r="DD148" s="65"/>
      <c r="DE148" s="65"/>
      <c r="DF148" s="65"/>
      <c r="DG148" s="65"/>
      <c r="DH148" s="65"/>
      <c r="DI148" s="65"/>
      <c r="DJ148" s="65"/>
      <c r="DK148" s="65"/>
      <c r="DL148" s="65"/>
      <c r="DM148" s="65"/>
      <c r="DN148" s="65"/>
      <c r="DO148" s="65"/>
      <c r="DP148" s="65"/>
      <c r="DQ148" s="65"/>
      <c r="DR148" s="65"/>
      <c r="DS148" s="65"/>
      <c r="DT148" s="65"/>
      <c r="DU148" s="65"/>
      <c r="DV148" s="65"/>
      <c r="DW148" s="65"/>
      <c r="DX148" s="65"/>
      <c r="DY148" s="65"/>
      <c r="DZ148" s="65"/>
      <c r="EA148" s="65"/>
      <c r="EB148" s="65"/>
      <c r="EC148" s="65"/>
      <c r="ED148" s="65"/>
      <c r="EE148" s="65"/>
      <c r="EF148" s="65"/>
      <c r="EG148" s="65"/>
      <c r="EH148" s="65"/>
      <c r="EI148" s="65"/>
      <c r="EJ148" s="65"/>
      <c r="EK148" s="65"/>
      <c r="EL148" s="65"/>
      <c r="EM148" s="65"/>
      <c r="EN148" s="65"/>
      <c r="EO148" s="65"/>
      <c r="EP148" s="65"/>
      <c r="EQ148" s="65"/>
      <c r="ER148" s="65"/>
      <c r="ES148" s="65"/>
      <c r="ET148" s="65"/>
      <c r="EU148" s="65"/>
      <c r="EV148" s="65"/>
      <c r="EW148" s="65"/>
      <c r="EX148" s="65"/>
      <c r="EY148" s="65"/>
      <c r="EZ148" s="65"/>
      <c r="FA148" s="65"/>
      <c r="FB148" s="65"/>
      <c r="FC148" s="65"/>
      <c r="FD148" s="65"/>
      <c r="FE148" s="65"/>
      <c r="FF148" s="65"/>
      <c r="FG148" s="65"/>
      <c r="FH148" s="65"/>
      <c r="FI148" s="65"/>
      <c r="FJ148" s="65"/>
      <c r="FK148" s="65"/>
      <c r="FL148" s="65"/>
      <c r="FM148" s="65"/>
      <c r="FN148" s="65"/>
      <c r="FO148" s="65"/>
      <c r="FP148" s="65"/>
      <c r="FQ148" s="65"/>
      <c r="FR148" s="65"/>
      <c r="FS148" s="65"/>
      <c r="FT148" s="65"/>
      <c r="FU148" s="65"/>
      <c r="FV148" s="65"/>
      <c r="FW148" s="65"/>
      <c r="FX148" s="65"/>
      <c r="FY148" s="65"/>
      <c r="FZ148" s="65"/>
      <c r="GA148" s="65"/>
      <c r="GB148" s="65"/>
      <c r="GC148" s="65"/>
      <c r="GD148" s="65"/>
      <c r="GE148" s="65"/>
      <c r="GF148" s="65"/>
      <c r="GG148" s="65"/>
      <c r="GH148" s="65"/>
      <c r="GI148" s="65"/>
      <c r="GJ148" s="65"/>
      <c r="GK148" s="65"/>
      <c r="GL148" s="65"/>
      <c r="GM148" s="65"/>
      <c r="GN148" s="65"/>
      <c r="GO148" s="65"/>
      <c r="GP148" s="65"/>
      <c r="GQ148" s="65"/>
      <c r="GR148" s="65"/>
      <c r="GS148" s="65"/>
      <c r="GT148" s="65"/>
      <c r="GU148" s="65"/>
      <c r="GV148" s="65"/>
      <c r="GW148" s="65"/>
      <c r="GX148" s="65"/>
      <c r="GY148" s="65"/>
      <c r="GZ148" s="65"/>
      <c r="HA148" s="65"/>
      <c r="HB148" s="65"/>
      <c r="HC148" s="65"/>
      <c r="HD148" s="65"/>
      <c r="HE148" s="65"/>
      <c r="HF148" s="65"/>
      <c r="HG148" s="65"/>
      <c r="HH148" s="65"/>
      <c r="HI148" s="65"/>
      <c r="HJ148" s="65"/>
      <c r="HK148" s="65"/>
      <c r="HL148" s="65"/>
      <c r="HM148" s="65"/>
      <c r="HN148" s="65"/>
      <c r="HO148" s="65"/>
      <c r="HP148" s="65"/>
      <c r="HQ148" s="65"/>
      <c r="HR148" s="65"/>
      <c r="HS148" s="65"/>
      <c r="HT148" s="65"/>
      <c r="HU148" s="65"/>
      <c r="HV148" s="65"/>
      <c r="HW148" s="65"/>
      <c r="HX148" s="65"/>
      <c r="HY148" s="65"/>
      <c r="HZ148" s="65"/>
      <c r="IA148" s="65"/>
      <c r="IB148" s="65"/>
      <c r="IC148" s="65"/>
      <c r="ID148" s="65"/>
      <c r="IE148" s="65"/>
      <c r="IF148" s="65"/>
      <c r="IG148" s="65"/>
      <c r="IH148" s="65"/>
      <c r="II148" s="65"/>
      <c r="IJ148" s="65"/>
      <c r="IK148" s="65"/>
      <c r="IL148" s="65"/>
      <c r="IM148" s="65"/>
      <c r="IN148" s="65"/>
      <c r="IO148" s="65"/>
      <c r="IP148" s="65"/>
      <c r="IQ148" s="65"/>
      <c r="IR148" s="65"/>
      <c r="IS148" s="65"/>
      <c r="IT148" s="65"/>
      <c r="IU148" s="65"/>
      <c r="IV148" s="65"/>
      <c r="IW148" s="65"/>
    </row>
    <row r="149" customFormat="false" ht="12.75" hidden="false" customHeight="true" outlineLevel="0" collapsed="false">
      <c r="A149" s="29" t="s">
        <v>150</v>
      </c>
      <c r="B149" s="65"/>
      <c r="C149" s="97" t="n">
        <v>0</v>
      </c>
      <c r="D149" s="97" t="n">
        <v>0</v>
      </c>
      <c r="E149" s="97" t="n">
        <v>0</v>
      </c>
      <c r="F149" s="97" t="n">
        <v>0</v>
      </c>
      <c r="G149" s="97" t="n">
        <v>0</v>
      </c>
      <c r="H149" s="97" t="n">
        <v>0</v>
      </c>
      <c r="I149" s="97" t="n">
        <v>0</v>
      </c>
      <c r="J149" s="97" t="n">
        <v>0</v>
      </c>
      <c r="K149" s="97" t="n">
        <v>0</v>
      </c>
      <c r="L149" s="97" t="n">
        <v>0</v>
      </c>
      <c r="M149" s="97" t="n">
        <v>0</v>
      </c>
      <c r="N149" s="97" t="n">
        <v>0</v>
      </c>
      <c r="O149" s="63" t="n">
        <f aca="false">SUM(C149:N149)</f>
        <v>0</v>
      </c>
      <c r="P149" s="63"/>
      <c r="Q149" s="70"/>
      <c r="R149" s="34" t="s">
        <v>88</v>
      </c>
      <c r="S149" s="70"/>
      <c r="T149" s="63"/>
      <c r="U149" s="35" t="n">
        <f aca="false">C149+D149+E149</f>
        <v>0</v>
      </c>
      <c r="V149" s="35" t="n">
        <f aca="false">F149+G149+H149</f>
        <v>0</v>
      </c>
      <c r="W149" s="35" t="n">
        <f aca="false">I149+J149+K149</f>
        <v>0</v>
      </c>
      <c r="X149" s="35" t="n">
        <f aca="false">L149+M149+N149</f>
        <v>0</v>
      </c>
      <c r="Y149" s="36" t="n">
        <f aca="false">SUM(U149:X149)</f>
        <v>0</v>
      </c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  <c r="CC149" s="65"/>
      <c r="CD149" s="65"/>
      <c r="CE149" s="65"/>
      <c r="CF149" s="65"/>
      <c r="CG149" s="65"/>
      <c r="CH149" s="65"/>
      <c r="CI149" s="65"/>
      <c r="CJ149" s="65"/>
      <c r="CK149" s="65"/>
      <c r="CL149" s="65"/>
      <c r="CM149" s="65"/>
      <c r="CN149" s="65"/>
      <c r="CO149" s="65"/>
      <c r="CP149" s="65"/>
      <c r="CQ149" s="65"/>
      <c r="CR149" s="65"/>
      <c r="CS149" s="65"/>
      <c r="CT149" s="65"/>
      <c r="CU149" s="65"/>
      <c r="CV149" s="65"/>
      <c r="CW149" s="65"/>
      <c r="CX149" s="65"/>
      <c r="CY149" s="65"/>
      <c r="CZ149" s="65"/>
      <c r="DA149" s="65"/>
      <c r="DB149" s="65"/>
      <c r="DC149" s="65"/>
      <c r="DD149" s="65"/>
      <c r="DE149" s="65"/>
      <c r="DF149" s="65"/>
      <c r="DG149" s="65"/>
      <c r="DH149" s="65"/>
      <c r="DI149" s="65"/>
      <c r="DJ149" s="65"/>
      <c r="DK149" s="65"/>
      <c r="DL149" s="65"/>
      <c r="DM149" s="65"/>
      <c r="DN149" s="65"/>
      <c r="DO149" s="65"/>
      <c r="DP149" s="65"/>
      <c r="DQ149" s="65"/>
      <c r="DR149" s="65"/>
      <c r="DS149" s="65"/>
      <c r="DT149" s="65"/>
      <c r="DU149" s="65"/>
      <c r="DV149" s="65"/>
      <c r="DW149" s="65"/>
      <c r="DX149" s="65"/>
      <c r="DY149" s="65"/>
      <c r="DZ149" s="65"/>
      <c r="EA149" s="65"/>
      <c r="EB149" s="65"/>
      <c r="EC149" s="65"/>
      <c r="ED149" s="65"/>
      <c r="EE149" s="65"/>
      <c r="EF149" s="65"/>
      <c r="EG149" s="65"/>
      <c r="EH149" s="65"/>
      <c r="EI149" s="65"/>
      <c r="EJ149" s="65"/>
      <c r="EK149" s="65"/>
      <c r="EL149" s="65"/>
      <c r="EM149" s="65"/>
      <c r="EN149" s="65"/>
      <c r="EO149" s="65"/>
      <c r="EP149" s="65"/>
      <c r="EQ149" s="65"/>
      <c r="ER149" s="65"/>
      <c r="ES149" s="65"/>
      <c r="ET149" s="65"/>
      <c r="EU149" s="65"/>
      <c r="EV149" s="65"/>
      <c r="EW149" s="65"/>
      <c r="EX149" s="65"/>
      <c r="EY149" s="65"/>
      <c r="EZ149" s="65"/>
      <c r="FA149" s="65"/>
      <c r="FB149" s="65"/>
      <c r="FC149" s="65"/>
      <c r="FD149" s="65"/>
      <c r="FE149" s="65"/>
      <c r="FF149" s="65"/>
      <c r="FG149" s="65"/>
      <c r="FH149" s="65"/>
      <c r="FI149" s="65"/>
      <c r="FJ149" s="65"/>
      <c r="FK149" s="65"/>
      <c r="FL149" s="65"/>
      <c r="FM149" s="65"/>
      <c r="FN149" s="65"/>
      <c r="FO149" s="65"/>
      <c r="FP149" s="65"/>
      <c r="FQ149" s="65"/>
      <c r="FR149" s="65"/>
      <c r="FS149" s="65"/>
      <c r="FT149" s="65"/>
      <c r="FU149" s="65"/>
      <c r="FV149" s="65"/>
      <c r="FW149" s="65"/>
      <c r="FX149" s="65"/>
      <c r="FY149" s="65"/>
      <c r="FZ149" s="65"/>
      <c r="GA149" s="65"/>
      <c r="GB149" s="65"/>
      <c r="GC149" s="65"/>
      <c r="GD149" s="65"/>
      <c r="GE149" s="65"/>
      <c r="GF149" s="65"/>
      <c r="GG149" s="65"/>
      <c r="GH149" s="65"/>
      <c r="GI149" s="65"/>
      <c r="GJ149" s="65"/>
      <c r="GK149" s="65"/>
      <c r="GL149" s="65"/>
      <c r="GM149" s="65"/>
      <c r="GN149" s="65"/>
      <c r="GO149" s="65"/>
      <c r="GP149" s="65"/>
      <c r="GQ149" s="65"/>
      <c r="GR149" s="65"/>
      <c r="GS149" s="65"/>
      <c r="GT149" s="65"/>
      <c r="GU149" s="65"/>
      <c r="GV149" s="65"/>
      <c r="GW149" s="65"/>
      <c r="GX149" s="65"/>
      <c r="GY149" s="65"/>
      <c r="GZ149" s="65"/>
      <c r="HA149" s="65"/>
      <c r="HB149" s="65"/>
      <c r="HC149" s="65"/>
      <c r="HD149" s="65"/>
      <c r="HE149" s="65"/>
      <c r="HF149" s="65"/>
      <c r="HG149" s="65"/>
      <c r="HH149" s="65"/>
      <c r="HI149" s="65"/>
      <c r="HJ149" s="65"/>
      <c r="HK149" s="65"/>
      <c r="HL149" s="65"/>
      <c r="HM149" s="65"/>
      <c r="HN149" s="65"/>
      <c r="HO149" s="65"/>
      <c r="HP149" s="65"/>
      <c r="HQ149" s="65"/>
      <c r="HR149" s="65"/>
      <c r="HS149" s="65"/>
      <c r="HT149" s="65"/>
      <c r="HU149" s="65"/>
      <c r="HV149" s="65"/>
      <c r="HW149" s="65"/>
      <c r="HX149" s="65"/>
      <c r="HY149" s="65"/>
      <c r="HZ149" s="65"/>
      <c r="IA149" s="65"/>
      <c r="IB149" s="65"/>
      <c r="IC149" s="65"/>
      <c r="ID149" s="65"/>
      <c r="IE149" s="65"/>
      <c r="IF149" s="65"/>
      <c r="IG149" s="65"/>
      <c r="IH149" s="65"/>
      <c r="II149" s="65"/>
      <c r="IJ149" s="65"/>
      <c r="IK149" s="65"/>
      <c r="IL149" s="65"/>
      <c r="IM149" s="65"/>
      <c r="IN149" s="65"/>
      <c r="IO149" s="65"/>
      <c r="IP149" s="65"/>
      <c r="IQ149" s="65"/>
      <c r="IR149" s="65"/>
      <c r="IS149" s="65"/>
      <c r="IT149" s="65"/>
      <c r="IU149" s="65"/>
      <c r="IV149" s="65"/>
      <c r="IW149" s="65"/>
    </row>
    <row r="150" customFormat="false" ht="3.95" hidden="false" customHeight="true" outlineLevel="0" collapsed="false">
      <c r="A150" s="98"/>
      <c r="B150" s="65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69"/>
      <c r="P150" s="69"/>
      <c r="Q150" s="70"/>
      <c r="R150" s="71"/>
      <c r="S150" s="70"/>
      <c r="T150" s="69"/>
      <c r="U150" s="69"/>
      <c r="V150" s="69"/>
      <c r="W150" s="69"/>
      <c r="X150" s="69"/>
      <c r="Y150" s="71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/>
      <c r="CK150" s="65"/>
      <c r="CL150" s="65"/>
      <c r="CM150" s="65"/>
      <c r="CN150" s="65"/>
      <c r="CO150" s="65"/>
      <c r="CP150" s="65"/>
      <c r="CQ150" s="65"/>
      <c r="CR150" s="65"/>
      <c r="CS150" s="65"/>
      <c r="CT150" s="65"/>
      <c r="CU150" s="65"/>
      <c r="CV150" s="65"/>
      <c r="CW150" s="65"/>
      <c r="CX150" s="65"/>
      <c r="CY150" s="65"/>
      <c r="CZ150" s="65"/>
      <c r="DA150" s="65"/>
      <c r="DB150" s="65"/>
      <c r="DC150" s="65"/>
      <c r="DD150" s="65"/>
      <c r="DE150" s="65"/>
      <c r="DF150" s="65"/>
      <c r="DG150" s="65"/>
      <c r="DH150" s="65"/>
      <c r="DI150" s="65"/>
      <c r="DJ150" s="65"/>
      <c r="DK150" s="65"/>
      <c r="DL150" s="65"/>
      <c r="DM150" s="65"/>
      <c r="DN150" s="65"/>
      <c r="DO150" s="65"/>
      <c r="DP150" s="65"/>
      <c r="DQ150" s="65"/>
      <c r="DR150" s="65"/>
      <c r="DS150" s="65"/>
      <c r="DT150" s="65"/>
      <c r="DU150" s="65"/>
      <c r="DV150" s="65"/>
      <c r="DW150" s="65"/>
      <c r="DX150" s="65"/>
      <c r="DY150" s="65"/>
      <c r="DZ150" s="65"/>
      <c r="EA150" s="65"/>
      <c r="EB150" s="65"/>
      <c r="EC150" s="65"/>
      <c r="ED150" s="65"/>
      <c r="EE150" s="65"/>
      <c r="EF150" s="65"/>
      <c r="EG150" s="65"/>
      <c r="EH150" s="65"/>
      <c r="EI150" s="65"/>
      <c r="EJ150" s="65"/>
      <c r="EK150" s="65"/>
      <c r="EL150" s="65"/>
      <c r="EM150" s="65"/>
      <c r="EN150" s="65"/>
      <c r="EO150" s="65"/>
      <c r="EP150" s="65"/>
      <c r="EQ150" s="65"/>
      <c r="ER150" s="65"/>
      <c r="ES150" s="65"/>
      <c r="ET150" s="65"/>
      <c r="EU150" s="65"/>
      <c r="EV150" s="65"/>
      <c r="EW150" s="65"/>
      <c r="EX150" s="65"/>
      <c r="EY150" s="65"/>
      <c r="EZ150" s="65"/>
      <c r="FA150" s="65"/>
      <c r="FB150" s="65"/>
      <c r="FC150" s="65"/>
      <c r="FD150" s="65"/>
      <c r="FE150" s="65"/>
      <c r="FF150" s="65"/>
      <c r="FG150" s="65"/>
      <c r="FH150" s="65"/>
      <c r="FI150" s="65"/>
      <c r="FJ150" s="65"/>
      <c r="FK150" s="65"/>
      <c r="FL150" s="65"/>
      <c r="FM150" s="65"/>
      <c r="FN150" s="65"/>
      <c r="FO150" s="65"/>
      <c r="FP150" s="65"/>
      <c r="FQ150" s="65"/>
      <c r="FR150" s="65"/>
      <c r="FS150" s="65"/>
      <c r="FT150" s="65"/>
      <c r="FU150" s="65"/>
      <c r="FV150" s="65"/>
      <c r="FW150" s="65"/>
      <c r="FX150" s="65"/>
      <c r="FY150" s="65"/>
      <c r="FZ150" s="65"/>
      <c r="GA150" s="65"/>
      <c r="GB150" s="65"/>
      <c r="GC150" s="65"/>
      <c r="GD150" s="65"/>
      <c r="GE150" s="65"/>
      <c r="GF150" s="65"/>
      <c r="GG150" s="65"/>
      <c r="GH150" s="65"/>
      <c r="GI150" s="65"/>
      <c r="GJ150" s="65"/>
      <c r="GK150" s="65"/>
      <c r="GL150" s="65"/>
      <c r="GM150" s="65"/>
      <c r="GN150" s="65"/>
      <c r="GO150" s="65"/>
      <c r="GP150" s="65"/>
      <c r="GQ150" s="65"/>
      <c r="GR150" s="65"/>
      <c r="GS150" s="65"/>
      <c r="GT150" s="65"/>
      <c r="GU150" s="65"/>
      <c r="GV150" s="65"/>
      <c r="GW150" s="65"/>
      <c r="GX150" s="65"/>
      <c r="GY150" s="65"/>
      <c r="GZ150" s="65"/>
      <c r="HA150" s="65"/>
      <c r="HB150" s="65"/>
      <c r="HC150" s="65"/>
      <c r="HD150" s="65"/>
      <c r="HE150" s="65"/>
      <c r="HF150" s="65"/>
      <c r="HG150" s="65"/>
      <c r="HH150" s="65"/>
      <c r="HI150" s="65"/>
      <c r="HJ150" s="65"/>
      <c r="HK150" s="65"/>
      <c r="HL150" s="65"/>
      <c r="HM150" s="65"/>
      <c r="HN150" s="65"/>
      <c r="HO150" s="65"/>
      <c r="HP150" s="65"/>
      <c r="HQ150" s="65"/>
      <c r="HR150" s="65"/>
      <c r="HS150" s="65"/>
      <c r="HT150" s="65"/>
      <c r="HU150" s="65"/>
      <c r="HV150" s="65"/>
      <c r="HW150" s="65"/>
      <c r="HX150" s="65"/>
      <c r="HY150" s="65"/>
      <c r="HZ150" s="65"/>
      <c r="IA150" s="65"/>
      <c r="IB150" s="65"/>
      <c r="IC150" s="65"/>
      <c r="ID150" s="65"/>
      <c r="IE150" s="65"/>
      <c r="IF150" s="65"/>
      <c r="IG150" s="65"/>
      <c r="IH150" s="65"/>
      <c r="II150" s="65"/>
      <c r="IJ150" s="65"/>
      <c r="IK150" s="65"/>
      <c r="IL150" s="65"/>
      <c r="IM150" s="65"/>
      <c r="IN150" s="65"/>
      <c r="IO150" s="65"/>
      <c r="IP150" s="65"/>
      <c r="IQ150" s="65"/>
      <c r="IR150" s="65"/>
      <c r="IS150" s="65"/>
      <c r="IT150" s="65"/>
      <c r="IU150" s="65"/>
      <c r="IV150" s="65"/>
      <c r="IW150" s="65"/>
    </row>
    <row r="151" customFormat="false" ht="12.75" hidden="false" customHeight="true" outlineLevel="0" collapsed="false">
      <c r="A151" s="30" t="s">
        <v>151</v>
      </c>
      <c r="C151" s="47" t="n">
        <v>0</v>
      </c>
      <c r="D151" s="47" t="n">
        <v>0</v>
      </c>
      <c r="E151" s="47" t="n">
        <v>0</v>
      </c>
      <c r="F151" s="47" t="n">
        <v>0</v>
      </c>
      <c r="G151" s="47" t="n">
        <v>0</v>
      </c>
      <c r="H151" s="47" t="n">
        <v>0</v>
      </c>
      <c r="I151" s="47" t="n">
        <v>0</v>
      </c>
      <c r="J151" s="47" t="n">
        <v>0</v>
      </c>
      <c r="K151" s="47" t="n">
        <v>0</v>
      </c>
      <c r="L151" s="47" t="n">
        <v>0</v>
      </c>
      <c r="M151" s="47" t="n">
        <v>0</v>
      </c>
      <c r="N151" s="47" t="n">
        <v>0</v>
      </c>
      <c r="O151" s="63" t="n">
        <f aca="false">SUM(C151:N151)</f>
        <v>0</v>
      </c>
      <c r="P151" s="63"/>
      <c r="Q151" s="33"/>
      <c r="R151" s="34" t="s">
        <v>152</v>
      </c>
      <c r="S151" s="33"/>
      <c r="T151" s="63"/>
      <c r="U151" s="35" t="n">
        <f aca="false">C151+D151+E151</f>
        <v>0</v>
      </c>
      <c r="V151" s="35" t="n">
        <f aca="false">F151+G151+H151</f>
        <v>0</v>
      </c>
      <c r="W151" s="35" t="n">
        <f aca="false">I151+J151+K151</f>
        <v>0</v>
      </c>
      <c r="X151" s="35" t="n">
        <f aca="false">L151+M151+N151</f>
        <v>0</v>
      </c>
      <c r="Y151" s="36" t="n">
        <f aca="false">SUM(U151:X151)</f>
        <v>0</v>
      </c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  <c r="CC151" s="65"/>
      <c r="CD151" s="65"/>
      <c r="CE151" s="65"/>
      <c r="CF151" s="65"/>
      <c r="CG151" s="65"/>
      <c r="CH151" s="65"/>
      <c r="CI151" s="65"/>
      <c r="CJ151" s="65"/>
      <c r="CK151" s="65"/>
      <c r="CL151" s="65"/>
      <c r="CM151" s="65"/>
      <c r="CN151" s="65"/>
      <c r="CO151" s="65"/>
      <c r="CP151" s="65"/>
      <c r="CQ151" s="65"/>
      <c r="CR151" s="65"/>
      <c r="CS151" s="65"/>
      <c r="CT151" s="65"/>
      <c r="CU151" s="65"/>
      <c r="CV151" s="65"/>
      <c r="CW151" s="65"/>
      <c r="CX151" s="65"/>
      <c r="CY151" s="65"/>
      <c r="CZ151" s="65"/>
      <c r="DA151" s="65"/>
      <c r="DB151" s="65"/>
      <c r="DC151" s="65"/>
      <c r="DD151" s="65"/>
      <c r="DE151" s="65"/>
      <c r="DF151" s="65"/>
      <c r="DG151" s="65"/>
      <c r="DH151" s="65"/>
      <c r="DI151" s="65"/>
      <c r="DJ151" s="65"/>
      <c r="DK151" s="65"/>
      <c r="DL151" s="65"/>
      <c r="DM151" s="65"/>
      <c r="DN151" s="65"/>
      <c r="DO151" s="65"/>
      <c r="DP151" s="65"/>
      <c r="DQ151" s="65"/>
      <c r="DR151" s="65"/>
      <c r="DS151" s="65"/>
      <c r="DT151" s="65"/>
      <c r="DU151" s="65"/>
      <c r="DV151" s="65"/>
      <c r="DW151" s="65"/>
      <c r="DX151" s="65"/>
      <c r="DY151" s="65"/>
      <c r="DZ151" s="65"/>
      <c r="EA151" s="65"/>
      <c r="EB151" s="65"/>
      <c r="EC151" s="65"/>
      <c r="ED151" s="65"/>
      <c r="EE151" s="65"/>
      <c r="EF151" s="65"/>
      <c r="EG151" s="65"/>
      <c r="EH151" s="65"/>
      <c r="EI151" s="65"/>
      <c r="EJ151" s="65"/>
      <c r="EK151" s="65"/>
      <c r="EL151" s="65"/>
      <c r="EM151" s="65"/>
      <c r="EN151" s="65"/>
      <c r="EO151" s="65"/>
      <c r="EP151" s="65"/>
      <c r="EQ151" s="65"/>
      <c r="ER151" s="65"/>
      <c r="ES151" s="65"/>
      <c r="ET151" s="65"/>
      <c r="EU151" s="65"/>
      <c r="EV151" s="65"/>
      <c r="EW151" s="65"/>
      <c r="EX151" s="65"/>
      <c r="EY151" s="65"/>
      <c r="EZ151" s="65"/>
      <c r="FA151" s="65"/>
      <c r="FB151" s="65"/>
      <c r="FC151" s="65"/>
      <c r="FD151" s="65"/>
      <c r="FE151" s="65"/>
      <c r="FF151" s="65"/>
      <c r="FG151" s="65"/>
      <c r="FH151" s="65"/>
      <c r="FI151" s="65"/>
      <c r="FJ151" s="65"/>
      <c r="FK151" s="65"/>
      <c r="FL151" s="65"/>
      <c r="FM151" s="65"/>
      <c r="FN151" s="65"/>
      <c r="FO151" s="65"/>
      <c r="FP151" s="65"/>
      <c r="FQ151" s="65"/>
      <c r="FR151" s="65"/>
      <c r="FS151" s="65"/>
      <c r="FT151" s="65"/>
      <c r="FU151" s="65"/>
      <c r="FV151" s="65"/>
      <c r="FW151" s="65"/>
      <c r="FX151" s="65"/>
      <c r="FY151" s="65"/>
      <c r="FZ151" s="65"/>
      <c r="GA151" s="65"/>
      <c r="GB151" s="65"/>
      <c r="GC151" s="65"/>
      <c r="GD151" s="65"/>
      <c r="GE151" s="65"/>
      <c r="GF151" s="65"/>
      <c r="GG151" s="65"/>
      <c r="GH151" s="65"/>
      <c r="GI151" s="65"/>
      <c r="GJ151" s="65"/>
      <c r="GK151" s="65"/>
      <c r="GL151" s="65"/>
      <c r="GM151" s="65"/>
      <c r="GN151" s="65"/>
      <c r="GO151" s="65"/>
      <c r="GP151" s="65"/>
      <c r="GQ151" s="65"/>
      <c r="GR151" s="65"/>
      <c r="GS151" s="65"/>
      <c r="GT151" s="65"/>
      <c r="GU151" s="65"/>
      <c r="GV151" s="65"/>
      <c r="GW151" s="65"/>
      <c r="GX151" s="65"/>
      <c r="GY151" s="65"/>
      <c r="GZ151" s="65"/>
      <c r="HA151" s="65"/>
      <c r="HB151" s="65"/>
      <c r="HC151" s="65"/>
      <c r="HD151" s="65"/>
      <c r="HE151" s="65"/>
      <c r="HF151" s="65"/>
      <c r="HG151" s="65"/>
      <c r="HH151" s="65"/>
      <c r="HI151" s="65"/>
      <c r="HJ151" s="65"/>
      <c r="HK151" s="65"/>
      <c r="HL151" s="65"/>
      <c r="HM151" s="65"/>
      <c r="HN151" s="65"/>
      <c r="HO151" s="65"/>
      <c r="HP151" s="65"/>
      <c r="HQ151" s="65"/>
      <c r="HR151" s="65"/>
      <c r="HS151" s="65"/>
      <c r="HT151" s="65"/>
      <c r="HU151" s="65"/>
      <c r="HV151" s="65"/>
      <c r="HW151" s="65"/>
      <c r="HX151" s="65"/>
      <c r="HY151" s="65"/>
      <c r="HZ151" s="65"/>
      <c r="IA151" s="65"/>
      <c r="IB151" s="65"/>
      <c r="IC151" s="65"/>
      <c r="ID151" s="65"/>
      <c r="IE151" s="65"/>
      <c r="IF151" s="65"/>
      <c r="IG151" s="65"/>
      <c r="IH151" s="65"/>
      <c r="II151" s="65"/>
      <c r="IJ151" s="65"/>
      <c r="IK151" s="65"/>
      <c r="IL151" s="65"/>
      <c r="IM151" s="65"/>
      <c r="IN151" s="65"/>
      <c r="IO151" s="65"/>
      <c r="IP151" s="65"/>
      <c r="IQ151" s="65"/>
      <c r="IR151" s="65"/>
      <c r="IS151" s="65"/>
      <c r="IT151" s="65"/>
      <c r="IU151" s="65"/>
      <c r="IV151" s="65"/>
      <c r="IW151" s="65"/>
    </row>
    <row r="152" customFormat="false" ht="12.75" hidden="false" customHeight="true" outlineLevel="0" collapsed="false">
      <c r="A152" s="30" t="s">
        <v>27</v>
      </c>
      <c r="C152" s="47" t="n">
        <v>0</v>
      </c>
      <c r="D152" s="47" t="n">
        <v>0</v>
      </c>
      <c r="E152" s="47" t="n">
        <v>0</v>
      </c>
      <c r="F152" s="47" t="n">
        <v>0</v>
      </c>
      <c r="G152" s="47" t="n">
        <v>0</v>
      </c>
      <c r="H152" s="47" t="n">
        <v>0</v>
      </c>
      <c r="I152" s="47" t="n">
        <v>0</v>
      </c>
      <c r="J152" s="47" t="n">
        <v>0</v>
      </c>
      <c r="K152" s="47" t="n">
        <v>0</v>
      </c>
      <c r="L152" s="47" t="n">
        <v>0</v>
      </c>
      <c r="M152" s="47" t="n">
        <v>0</v>
      </c>
      <c r="N152" s="47" t="n">
        <v>0</v>
      </c>
      <c r="O152" s="63" t="n">
        <f aca="false">SUM(C152:N152)</f>
        <v>0</v>
      </c>
      <c r="P152" s="63"/>
      <c r="Q152" s="33"/>
      <c r="R152" s="34" t="s">
        <v>152</v>
      </c>
      <c r="S152" s="33"/>
      <c r="T152" s="63"/>
      <c r="U152" s="35" t="n">
        <f aca="false">C152+D152+E152</f>
        <v>0</v>
      </c>
      <c r="V152" s="35" t="n">
        <f aca="false">F152+G152+H152</f>
        <v>0</v>
      </c>
      <c r="W152" s="35" t="n">
        <f aca="false">I152+J152+K152</f>
        <v>0</v>
      </c>
      <c r="X152" s="35" t="n">
        <f aca="false">L152+M152+N152</f>
        <v>0</v>
      </c>
      <c r="Y152" s="36" t="n">
        <f aca="false">SUM(U152:X152)</f>
        <v>0</v>
      </c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  <c r="CC152" s="65"/>
      <c r="CD152" s="65"/>
      <c r="CE152" s="65"/>
      <c r="CF152" s="65"/>
      <c r="CG152" s="65"/>
      <c r="CH152" s="65"/>
      <c r="CI152" s="65"/>
      <c r="CJ152" s="65"/>
      <c r="CK152" s="65"/>
      <c r="CL152" s="65"/>
      <c r="CM152" s="65"/>
      <c r="CN152" s="65"/>
      <c r="CO152" s="65"/>
      <c r="CP152" s="65"/>
      <c r="CQ152" s="65"/>
      <c r="CR152" s="65"/>
      <c r="CS152" s="65"/>
      <c r="CT152" s="65"/>
      <c r="CU152" s="65"/>
      <c r="CV152" s="65"/>
      <c r="CW152" s="65"/>
      <c r="CX152" s="65"/>
      <c r="CY152" s="65"/>
      <c r="CZ152" s="65"/>
      <c r="DA152" s="65"/>
      <c r="DB152" s="65"/>
      <c r="DC152" s="65"/>
      <c r="DD152" s="65"/>
      <c r="DE152" s="65"/>
      <c r="DF152" s="65"/>
      <c r="DG152" s="65"/>
      <c r="DH152" s="65"/>
      <c r="DI152" s="65"/>
      <c r="DJ152" s="65"/>
      <c r="DK152" s="65"/>
      <c r="DL152" s="65"/>
      <c r="DM152" s="65"/>
      <c r="DN152" s="65"/>
      <c r="DO152" s="65"/>
      <c r="DP152" s="65"/>
      <c r="DQ152" s="65"/>
      <c r="DR152" s="65"/>
      <c r="DS152" s="65"/>
      <c r="DT152" s="65"/>
      <c r="DU152" s="65"/>
      <c r="DV152" s="65"/>
      <c r="DW152" s="65"/>
      <c r="DX152" s="65"/>
      <c r="DY152" s="65"/>
      <c r="DZ152" s="65"/>
      <c r="EA152" s="65"/>
      <c r="EB152" s="65"/>
      <c r="EC152" s="65"/>
      <c r="ED152" s="65"/>
      <c r="EE152" s="65"/>
      <c r="EF152" s="65"/>
      <c r="EG152" s="65"/>
      <c r="EH152" s="65"/>
      <c r="EI152" s="65"/>
      <c r="EJ152" s="65"/>
      <c r="EK152" s="65"/>
      <c r="EL152" s="65"/>
      <c r="EM152" s="65"/>
      <c r="EN152" s="65"/>
      <c r="EO152" s="65"/>
      <c r="EP152" s="65"/>
      <c r="EQ152" s="65"/>
      <c r="ER152" s="65"/>
      <c r="ES152" s="65"/>
      <c r="ET152" s="65"/>
      <c r="EU152" s="65"/>
      <c r="EV152" s="65"/>
      <c r="EW152" s="65"/>
      <c r="EX152" s="65"/>
      <c r="EY152" s="65"/>
      <c r="EZ152" s="65"/>
      <c r="FA152" s="65"/>
      <c r="FB152" s="65"/>
      <c r="FC152" s="65"/>
      <c r="FD152" s="65"/>
      <c r="FE152" s="65"/>
      <c r="FF152" s="65"/>
      <c r="FG152" s="65"/>
      <c r="FH152" s="65"/>
      <c r="FI152" s="65"/>
      <c r="FJ152" s="65"/>
      <c r="FK152" s="65"/>
      <c r="FL152" s="65"/>
      <c r="FM152" s="65"/>
      <c r="FN152" s="65"/>
      <c r="FO152" s="65"/>
      <c r="FP152" s="65"/>
      <c r="FQ152" s="65"/>
      <c r="FR152" s="65"/>
      <c r="FS152" s="65"/>
      <c r="FT152" s="65"/>
      <c r="FU152" s="65"/>
      <c r="FV152" s="65"/>
      <c r="FW152" s="65"/>
      <c r="FX152" s="65"/>
      <c r="FY152" s="65"/>
      <c r="FZ152" s="65"/>
      <c r="GA152" s="65"/>
      <c r="GB152" s="65"/>
      <c r="GC152" s="65"/>
      <c r="GD152" s="65"/>
      <c r="GE152" s="65"/>
      <c r="GF152" s="65"/>
      <c r="GG152" s="65"/>
      <c r="GH152" s="65"/>
      <c r="GI152" s="65"/>
      <c r="GJ152" s="65"/>
      <c r="GK152" s="65"/>
      <c r="GL152" s="65"/>
      <c r="GM152" s="65"/>
      <c r="GN152" s="65"/>
      <c r="GO152" s="65"/>
      <c r="GP152" s="65"/>
      <c r="GQ152" s="65"/>
      <c r="GR152" s="65"/>
      <c r="GS152" s="65"/>
      <c r="GT152" s="65"/>
      <c r="GU152" s="65"/>
      <c r="GV152" s="65"/>
      <c r="GW152" s="65"/>
      <c r="GX152" s="65"/>
      <c r="GY152" s="65"/>
      <c r="GZ152" s="65"/>
      <c r="HA152" s="65"/>
      <c r="HB152" s="65"/>
      <c r="HC152" s="65"/>
      <c r="HD152" s="65"/>
      <c r="HE152" s="65"/>
      <c r="HF152" s="65"/>
      <c r="HG152" s="65"/>
      <c r="HH152" s="65"/>
      <c r="HI152" s="65"/>
      <c r="HJ152" s="65"/>
      <c r="HK152" s="65"/>
      <c r="HL152" s="65"/>
      <c r="HM152" s="65"/>
      <c r="HN152" s="65"/>
      <c r="HO152" s="65"/>
      <c r="HP152" s="65"/>
      <c r="HQ152" s="65"/>
      <c r="HR152" s="65"/>
      <c r="HS152" s="65"/>
      <c r="HT152" s="65"/>
      <c r="HU152" s="65"/>
      <c r="HV152" s="65"/>
      <c r="HW152" s="65"/>
      <c r="HX152" s="65"/>
      <c r="HY152" s="65"/>
      <c r="HZ152" s="65"/>
      <c r="IA152" s="65"/>
      <c r="IB152" s="65"/>
      <c r="IC152" s="65"/>
      <c r="ID152" s="65"/>
      <c r="IE152" s="65"/>
      <c r="IF152" s="65"/>
      <c r="IG152" s="65"/>
      <c r="IH152" s="65"/>
      <c r="II152" s="65"/>
      <c r="IJ152" s="65"/>
      <c r="IK152" s="65"/>
      <c r="IL152" s="65"/>
      <c r="IM152" s="65"/>
      <c r="IN152" s="65"/>
      <c r="IO152" s="65"/>
      <c r="IP152" s="65"/>
      <c r="IQ152" s="65"/>
      <c r="IR152" s="65"/>
      <c r="IS152" s="65"/>
      <c r="IT152" s="65"/>
      <c r="IU152" s="65"/>
      <c r="IV152" s="65"/>
      <c r="IW152" s="65"/>
    </row>
    <row r="153" customFormat="false" ht="12.75" hidden="false" customHeight="true" outlineLevel="0" collapsed="false">
      <c r="A153" s="30" t="s">
        <v>153</v>
      </c>
      <c r="C153" s="47" t="n">
        <v>0</v>
      </c>
      <c r="D153" s="47" t="n">
        <v>0</v>
      </c>
      <c r="E153" s="47" t="n">
        <v>0</v>
      </c>
      <c r="F153" s="47" t="n">
        <v>0</v>
      </c>
      <c r="G153" s="47" t="n">
        <v>0</v>
      </c>
      <c r="H153" s="47" t="n">
        <v>0</v>
      </c>
      <c r="I153" s="47" t="n">
        <v>0</v>
      </c>
      <c r="J153" s="47" t="n">
        <v>0</v>
      </c>
      <c r="K153" s="47" t="n">
        <v>0</v>
      </c>
      <c r="L153" s="47" t="n">
        <v>0</v>
      </c>
      <c r="M153" s="47" t="n">
        <v>0</v>
      </c>
      <c r="N153" s="47" t="n">
        <v>0</v>
      </c>
      <c r="O153" s="63" t="n">
        <f aca="false">SUM(C153:N153)</f>
        <v>0</v>
      </c>
      <c r="P153" s="63"/>
      <c r="Q153" s="33"/>
      <c r="R153" s="34" t="s">
        <v>152</v>
      </c>
      <c r="S153" s="33"/>
      <c r="T153" s="63"/>
      <c r="U153" s="35" t="n">
        <f aca="false">C153+D153+E153</f>
        <v>0</v>
      </c>
      <c r="V153" s="35" t="n">
        <f aca="false">F153+G153+H153</f>
        <v>0</v>
      </c>
      <c r="W153" s="35" t="n">
        <f aca="false">I153+J153+K153</f>
        <v>0</v>
      </c>
      <c r="X153" s="35" t="n">
        <f aca="false">L153+M153+N153</f>
        <v>0</v>
      </c>
      <c r="Y153" s="36" t="n">
        <f aca="false">SUM(U153:X153)</f>
        <v>0</v>
      </c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  <c r="CC153" s="65"/>
      <c r="CD153" s="65"/>
      <c r="CE153" s="65"/>
      <c r="CF153" s="65"/>
      <c r="CG153" s="65"/>
      <c r="CH153" s="65"/>
      <c r="CI153" s="65"/>
      <c r="CJ153" s="65"/>
      <c r="CK153" s="65"/>
      <c r="CL153" s="65"/>
      <c r="CM153" s="65"/>
      <c r="CN153" s="65"/>
      <c r="CO153" s="65"/>
      <c r="CP153" s="65"/>
      <c r="CQ153" s="65"/>
      <c r="CR153" s="65"/>
      <c r="CS153" s="65"/>
      <c r="CT153" s="65"/>
      <c r="CU153" s="65"/>
      <c r="CV153" s="65"/>
      <c r="CW153" s="65"/>
      <c r="CX153" s="65"/>
      <c r="CY153" s="65"/>
      <c r="CZ153" s="65"/>
      <c r="DA153" s="65"/>
      <c r="DB153" s="65"/>
      <c r="DC153" s="65"/>
      <c r="DD153" s="65"/>
      <c r="DE153" s="65"/>
      <c r="DF153" s="65"/>
      <c r="DG153" s="65"/>
      <c r="DH153" s="65"/>
      <c r="DI153" s="65"/>
      <c r="DJ153" s="65"/>
      <c r="DK153" s="65"/>
      <c r="DL153" s="65"/>
      <c r="DM153" s="65"/>
      <c r="DN153" s="65"/>
      <c r="DO153" s="65"/>
      <c r="DP153" s="65"/>
      <c r="DQ153" s="65"/>
      <c r="DR153" s="65"/>
      <c r="DS153" s="65"/>
      <c r="DT153" s="65"/>
      <c r="DU153" s="65"/>
      <c r="DV153" s="65"/>
      <c r="DW153" s="65"/>
      <c r="DX153" s="65"/>
      <c r="DY153" s="65"/>
      <c r="DZ153" s="65"/>
      <c r="EA153" s="65"/>
      <c r="EB153" s="65"/>
      <c r="EC153" s="65"/>
      <c r="ED153" s="65"/>
      <c r="EE153" s="65"/>
      <c r="EF153" s="65"/>
      <c r="EG153" s="65"/>
      <c r="EH153" s="65"/>
      <c r="EI153" s="65"/>
      <c r="EJ153" s="65"/>
      <c r="EK153" s="65"/>
      <c r="EL153" s="65"/>
      <c r="EM153" s="65"/>
      <c r="EN153" s="65"/>
      <c r="EO153" s="65"/>
      <c r="EP153" s="65"/>
      <c r="EQ153" s="65"/>
      <c r="ER153" s="65"/>
      <c r="ES153" s="65"/>
      <c r="ET153" s="65"/>
      <c r="EU153" s="65"/>
      <c r="EV153" s="65"/>
      <c r="EW153" s="65"/>
      <c r="EX153" s="65"/>
      <c r="EY153" s="65"/>
      <c r="EZ153" s="65"/>
      <c r="FA153" s="65"/>
      <c r="FB153" s="65"/>
      <c r="FC153" s="65"/>
      <c r="FD153" s="65"/>
      <c r="FE153" s="65"/>
      <c r="FF153" s="65"/>
      <c r="FG153" s="65"/>
      <c r="FH153" s="65"/>
      <c r="FI153" s="65"/>
      <c r="FJ153" s="65"/>
      <c r="FK153" s="65"/>
      <c r="FL153" s="65"/>
      <c r="FM153" s="65"/>
      <c r="FN153" s="65"/>
      <c r="FO153" s="65"/>
      <c r="FP153" s="65"/>
      <c r="FQ153" s="65"/>
      <c r="FR153" s="65"/>
      <c r="FS153" s="65"/>
      <c r="FT153" s="65"/>
      <c r="FU153" s="65"/>
      <c r="FV153" s="65"/>
      <c r="FW153" s="65"/>
      <c r="FX153" s="65"/>
      <c r="FY153" s="65"/>
      <c r="FZ153" s="65"/>
      <c r="GA153" s="65"/>
      <c r="GB153" s="65"/>
      <c r="GC153" s="65"/>
      <c r="GD153" s="65"/>
      <c r="GE153" s="65"/>
      <c r="GF153" s="65"/>
      <c r="GG153" s="65"/>
      <c r="GH153" s="65"/>
      <c r="GI153" s="65"/>
      <c r="GJ153" s="65"/>
      <c r="GK153" s="65"/>
      <c r="GL153" s="65"/>
      <c r="GM153" s="65"/>
      <c r="GN153" s="65"/>
      <c r="GO153" s="65"/>
      <c r="GP153" s="65"/>
      <c r="GQ153" s="65"/>
      <c r="GR153" s="65"/>
      <c r="GS153" s="65"/>
      <c r="GT153" s="65"/>
      <c r="GU153" s="65"/>
      <c r="GV153" s="65"/>
      <c r="GW153" s="65"/>
      <c r="GX153" s="65"/>
      <c r="GY153" s="65"/>
      <c r="GZ153" s="65"/>
      <c r="HA153" s="65"/>
      <c r="HB153" s="65"/>
      <c r="HC153" s="65"/>
      <c r="HD153" s="65"/>
      <c r="HE153" s="65"/>
      <c r="HF153" s="65"/>
      <c r="HG153" s="65"/>
      <c r="HH153" s="65"/>
      <c r="HI153" s="65"/>
      <c r="HJ153" s="65"/>
      <c r="HK153" s="65"/>
      <c r="HL153" s="65"/>
      <c r="HM153" s="65"/>
      <c r="HN153" s="65"/>
      <c r="HO153" s="65"/>
      <c r="HP153" s="65"/>
      <c r="HQ153" s="65"/>
      <c r="HR153" s="65"/>
      <c r="HS153" s="65"/>
      <c r="HT153" s="65"/>
      <c r="HU153" s="65"/>
      <c r="HV153" s="65"/>
      <c r="HW153" s="65"/>
      <c r="HX153" s="65"/>
      <c r="HY153" s="65"/>
      <c r="HZ153" s="65"/>
      <c r="IA153" s="65"/>
      <c r="IB153" s="65"/>
      <c r="IC153" s="65"/>
      <c r="ID153" s="65"/>
      <c r="IE153" s="65"/>
      <c r="IF153" s="65"/>
      <c r="IG153" s="65"/>
      <c r="IH153" s="65"/>
      <c r="II153" s="65"/>
      <c r="IJ153" s="65"/>
      <c r="IK153" s="65"/>
      <c r="IL153" s="65"/>
      <c r="IM153" s="65"/>
      <c r="IN153" s="65"/>
      <c r="IO153" s="65"/>
      <c r="IP153" s="65"/>
      <c r="IQ153" s="65"/>
      <c r="IR153" s="65"/>
      <c r="IS153" s="65"/>
      <c r="IT153" s="65"/>
      <c r="IU153" s="65"/>
      <c r="IV153" s="65"/>
      <c r="IW153" s="65"/>
    </row>
    <row r="154" customFormat="false" ht="12.75" hidden="false" customHeight="true" outlineLevel="0" collapsed="false">
      <c r="A154" s="30" t="s">
        <v>154</v>
      </c>
      <c r="C154" s="47" t="n">
        <v>0</v>
      </c>
      <c r="D154" s="47" t="n">
        <v>0</v>
      </c>
      <c r="E154" s="47" t="n">
        <v>0</v>
      </c>
      <c r="F154" s="47" t="n">
        <v>0</v>
      </c>
      <c r="G154" s="47" t="n">
        <v>0</v>
      </c>
      <c r="H154" s="47" t="n">
        <v>0</v>
      </c>
      <c r="I154" s="47" t="n">
        <v>0</v>
      </c>
      <c r="J154" s="47" t="n">
        <v>0</v>
      </c>
      <c r="K154" s="47" t="n">
        <v>0</v>
      </c>
      <c r="L154" s="47" t="n">
        <v>0</v>
      </c>
      <c r="M154" s="47" t="n">
        <v>0</v>
      </c>
      <c r="N154" s="47" t="n">
        <v>0</v>
      </c>
      <c r="O154" s="63" t="n">
        <f aca="false">SUM(C154:N154)</f>
        <v>0</v>
      </c>
      <c r="P154" s="63"/>
      <c r="Q154" s="33"/>
      <c r="R154" s="34" t="s">
        <v>152</v>
      </c>
      <c r="S154" s="33"/>
      <c r="T154" s="63"/>
      <c r="U154" s="35" t="n">
        <f aca="false">C154+D154+E154</f>
        <v>0</v>
      </c>
      <c r="V154" s="35" t="n">
        <f aca="false">F154+G154+H154</f>
        <v>0</v>
      </c>
      <c r="W154" s="35" t="n">
        <f aca="false">I154+J154+K154</f>
        <v>0</v>
      </c>
      <c r="X154" s="35" t="n">
        <f aca="false">L154+M154+N154</f>
        <v>0</v>
      </c>
      <c r="Y154" s="36" t="n">
        <f aca="false">SUM(U154:X154)</f>
        <v>0</v>
      </c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  <c r="CC154" s="65"/>
      <c r="CD154" s="65"/>
      <c r="CE154" s="65"/>
      <c r="CF154" s="65"/>
      <c r="CG154" s="65"/>
      <c r="CH154" s="65"/>
      <c r="CI154" s="65"/>
      <c r="CJ154" s="65"/>
      <c r="CK154" s="65"/>
      <c r="CL154" s="65"/>
      <c r="CM154" s="65"/>
      <c r="CN154" s="65"/>
      <c r="CO154" s="65"/>
      <c r="CP154" s="65"/>
      <c r="CQ154" s="65"/>
      <c r="CR154" s="65"/>
      <c r="CS154" s="65"/>
      <c r="CT154" s="65"/>
      <c r="CU154" s="65"/>
      <c r="CV154" s="65"/>
      <c r="CW154" s="65"/>
      <c r="CX154" s="65"/>
      <c r="CY154" s="65"/>
      <c r="CZ154" s="65"/>
      <c r="DA154" s="65"/>
      <c r="DB154" s="65"/>
      <c r="DC154" s="65"/>
      <c r="DD154" s="65"/>
      <c r="DE154" s="65"/>
      <c r="DF154" s="65"/>
      <c r="DG154" s="65"/>
      <c r="DH154" s="65"/>
      <c r="DI154" s="65"/>
      <c r="DJ154" s="65"/>
      <c r="DK154" s="65"/>
      <c r="DL154" s="65"/>
      <c r="DM154" s="65"/>
      <c r="DN154" s="65"/>
      <c r="DO154" s="65"/>
      <c r="DP154" s="65"/>
      <c r="DQ154" s="65"/>
      <c r="DR154" s="65"/>
      <c r="DS154" s="65"/>
      <c r="DT154" s="65"/>
      <c r="DU154" s="65"/>
      <c r="DV154" s="65"/>
      <c r="DW154" s="65"/>
      <c r="DX154" s="65"/>
      <c r="DY154" s="65"/>
      <c r="DZ154" s="65"/>
      <c r="EA154" s="65"/>
      <c r="EB154" s="65"/>
      <c r="EC154" s="65"/>
      <c r="ED154" s="65"/>
      <c r="EE154" s="65"/>
      <c r="EF154" s="65"/>
      <c r="EG154" s="65"/>
      <c r="EH154" s="65"/>
      <c r="EI154" s="65"/>
      <c r="EJ154" s="65"/>
      <c r="EK154" s="65"/>
      <c r="EL154" s="65"/>
      <c r="EM154" s="65"/>
      <c r="EN154" s="65"/>
      <c r="EO154" s="65"/>
      <c r="EP154" s="65"/>
      <c r="EQ154" s="65"/>
      <c r="ER154" s="65"/>
      <c r="ES154" s="65"/>
      <c r="ET154" s="65"/>
      <c r="EU154" s="65"/>
      <c r="EV154" s="65"/>
      <c r="EW154" s="65"/>
      <c r="EX154" s="65"/>
      <c r="EY154" s="65"/>
      <c r="EZ154" s="65"/>
      <c r="FA154" s="65"/>
      <c r="FB154" s="65"/>
      <c r="FC154" s="65"/>
      <c r="FD154" s="65"/>
      <c r="FE154" s="65"/>
      <c r="FF154" s="65"/>
      <c r="FG154" s="65"/>
      <c r="FH154" s="65"/>
      <c r="FI154" s="65"/>
      <c r="FJ154" s="65"/>
      <c r="FK154" s="65"/>
      <c r="FL154" s="65"/>
      <c r="FM154" s="65"/>
      <c r="FN154" s="65"/>
      <c r="FO154" s="65"/>
      <c r="FP154" s="65"/>
      <c r="FQ154" s="65"/>
      <c r="FR154" s="65"/>
      <c r="FS154" s="65"/>
      <c r="FT154" s="65"/>
      <c r="FU154" s="65"/>
      <c r="FV154" s="65"/>
      <c r="FW154" s="65"/>
      <c r="FX154" s="65"/>
      <c r="FY154" s="65"/>
      <c r="FZ154" s="65"/>
      <c r="GA154" s="65"/>
      <c r="GB154" s="65"/>
      <c r="GC154" s="65"/>
      <c r="GD154" s="65"/>
      <c r="GE154" s="65"/>
      <c r="GF154" s="65"/>
      <c r="GG154" s="65"/>
      <c r="GH154" s="65"/>
      <c r="GI154" s="65"/>
      <c r="GJ154" s="65"/>
      <c r="GK154" s="65"/>
      <c r="GL154" s="65"/>
      <c r="GM154" s="65"/>
      <c r="GN154" s="65"/>
      <c r="GO154" s="65"/>
      <c r="GP154" s="65"/>
      <c r="GQ154" s="65"/>
      <c r="GR154" s="65"/>
      <c r="GS154" s="65"/>
      <c r="GT154" s="65"/>
      <c r="GU154" s="65"/>
      <c r="GV154" s="65"/>
      <c r="GW154" s="65"/>
      <c r="GX154" s="65"/>
      <c r="GY154" s="65"/>
      <c r="GZ154" s="65"/>
      <c r="HA154" s="65"/>
      <c r="HB154" s="65"/>
      <c r="HC154" s="65"/>
      <c r="HD154" s="65"/>
      <c r="HE154" s="65"/>
      <c r="HF154" s="65"/>
      <c r="HG154" s="65"/>
      <c r="HH154" s="65"/>
      <c r="HI154" s="65"/>
      <c r="HJ154" s="65"/>
      <c r="HK154" s="65"/>
      <c r="HL154" s="65"/>
      <c r="HM154" s="65"/>
      <c r="HN154" s="65"/>
      <c r="HO154" s="65"/>
      <c r="HP154" s="65"/>
      <c r="HQ154" s="65"/>
      <c r="HR154" s="65"/>
      <c r="HS154" s="65"/>
      <c r="HT154" s="65"/>
      <c r="HU154" s="65"/>
      <c r="HV154" s="65"/>
      <c r="HW154" s="65"/>
      <c r="HX154" s="65"/>
      <c r="HY154" s="65"/>
      <c r="HZ154" s="65"/>
      <c r="IA154" s="65"/>
      <c r="IB154" s="65"/>
      <c r="IC154" s="65"/>
      <c r="ID154" s="65"/>
      <c r="IE154" s="65"/>
      <c r="IF154" s="65"/>
      <c r="IG154" s="65"/>
      <c r="IH154" s="65"/>
      <c r="II154" s="65"/>
      <c r="IJ154" s="65"/>
      <c r="IK154" s="65"/>
      <c r="IL154" s="65"/>
      <c r="IM154" s="65"/>
      <c r="IN154" s="65"/>
      <c r="IO154" s="65"/>
      <c r="IP154" s="65"/>
      <c r="IQ154" s="65"/>
      <c r="IR154" s="65"/>
      <c r="IS154" s="65"/>
      <c r="IT154" s="65"/>
      <c r="IU154" s="65"/>
      <c r="IV154" s="65"/>
      <c r="IW154" s="65"/>
    </row>
    <row r="155" customFormat="false" ht="3.95" hidden="false" customHeight="true" outlineLevel="0" collapsed="false">
      <c r="A155" s="30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63"/>
      <c r="P155" s="63"/>
      <c r="Q155" s="33"/>
      <c r="R155" s="34"/>
      <c r="S155" s="33"/>
      <c r="T155" s="63"/>
      <c r="U155" s="35"/>
      <c r="V155" s="35"/>
      <c r="W155" s="35"/>
      <c r="X155" s="35"/>
      <c r="Y155" s="36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  <c r="CC155" s="65"/>
      <c r="CD155" s="65"/>
      <c r="CE155" s="65"/>
      <c r="CF155" s="65"/>
      <c r="CG155" s="65"/>
      <c r="CH155" s="65"/>
      <c r="CI155" s="65"/>
      <c r="CJ155" s="65"/>
      <c r="CK155" s="65"/>
      <c r="CL155" s="65"/>
      <c r="CM155" s="65"/>
      <c r="CN155" s="65"/>
      <c r="CO155" s="65"/>
      <c r="CP155" s="65"/>
      <c r="CQ155" s="65"/>
      <c r="CR155" s="65"/>
      <c r="CS155" s="65"/>
      <c r="CT155" s="65"/>
      <c r="CU155" s="65"/>
      <c r="CV155" s="65"/>
      <c r="CW155" s="65"/>
      <c r="CX155" s="65"/>
      <c r="CY155" s="65"/>
      <c r="CZ155" s="65"/>
      <c r="DA155" s="65"/>
      <c r="DB155" s="65"/>
      <c r="DC155" s="65"/>
      <c r="DD155" s="65"/>
      <c r="DE155" s="65"/>
      <c r="DF155" s="65"/>
      <c r="DG155" s="65"/>
      <c r="DH155" s="65"/>
      <c r="DI155" s="65"/>
      <c r="DJ155" s="65"/>
      <c r="DK155" s="65"/>
      <c r="DL155" s="65"/>
      <c r="DM155" s="65"/>
      <c r="DN155" s="65"/>
      <c r="DO155" s="65"/>
      <c r="DP155" s="65"/>
      <c r="DQ155" s="65"/>
      <c r="DR155" s="65"/>
      <c r="DS155" s="65"/>
      <c r="DT155" s="65"/>
      <c r="DU155" s="65"/>
      <c r="DV155" s="65"/>
      <c r="DW155" s="65"/>
      <c r="DX155" s="65"/>
      <c r="DY155" s="65"/>
      <c r="DZ155" s="65"/>
      <c r="EA155" s="65"/>
      <c r="EB155" s="65"/>
      <c r="EC155" s="65"/>
      <c r="ED155" s="65"/>
      <c r="EE155" s="65"/>
      <c r="EF155" s="65"/>
      <c r="EG155" s="65"/>
      <c r="EH155" s="65"/>
      <c r="EI155" s="65"/>
      <c r="EJ155" s="65"/>
      <c r="EK155" s="65"/>
      <c r="EL155" s="65"/>
      <c r="EM155" s="65"/>
      <c r="EN155" s="65"/>
      <c r="EO155" s="65"/>
      <c r="EP155" s="65"/>
      <c r="EQ155" s="65"/>
      <c r="ER155" s="65"/>
      <c r="ES155" s="65"/>
      <c r="ET155" s="65"/>
      <c r="EU155" s="65"/>
      <c r="EV155" s="65"/>
      <c r="EW155" s="65"/>
      <c r="EX155" s="65"/>
      <c r="EY155" s="65"/>
      <c r="EZ155" s="65"/>
      <c r="FA155" s="65"/>
      <c r="FB155" s="65"/>
      <c r="FC155" s="65"/>
      <c r="FD155" s="65"/>
      <c r="FE155" s="65"/>
      <c r="FF155" s="65"/>
      <c r="FG155" s="65"/>
      <c r="FH155" s="65"/>
      <c r="FI155" s="65"/>
      <c r="FJ155" s="65"/>
      <c r="FK155" s="65"/>
      <c r="FL155" s="65"/>
      <c r="FM155" s="65"/>
      <c r="FN155" s="65"/>
      <c r="FO155" s="65"/>
      <c r="FP155" s="65"/>
      <c r="FQ155" s="65"/>
      <c r="FR155" s="65"/>
      <c r="FS155" s="65"/>
      <c r="FT155" s="65"/>
      <c r="FU155" s="65"/>
      <c r="FV155" s="65"/>
      <c r="FW155" s="65"/>
      <c r="FX155" s="65"/>
      <c r="FY155" s="65"/>
      <c r="FZ155" s="65"/>
      <c r="GA155" s="65"/>
      <c r="GB155" s="65"/>
      <c r="GC155" s="65"/>
      <c r="GD155" s="65"/>
      <c r="GE155" s="65"/>
      <c r="GF155" s="65"/>
      <c r="GG155" s="65"/>
      <c r="GH155" s="65"/>
      <c r="GI155" s="65"/>
      <c r="GJ155" s="65"/>
      <c r="GK155" s="65"/>
      <c r="GL155" s="65"/>
      <c r="GM155" s="65"/>
      <c r="GN155" s="65"/>
      <c r="GO155" s="65"/>
      <c r="GP155" s="65"/>
      <c r="GQ155" s="65"/>
      <c r="GR155" s="65"/>
      <c r="GS155" s="65"/>
      <c r="GT155" s="65"/>
      <c r="GU155" s="65"/>
      <c r="GV155" s="65"/>
      <c r="GW155" s="65"/>
      <c r="GX155" s="65"/>
      <c r="GY155" s="65"/>
      <c r="GZ155" s="65"/>
      <c r="HA155" s="65"/>
      <c r="HB155" s="65"/>
      <c r="HC155" s="65"/>
      <c r="HD155" s="65"/>
      <c r="HE155" s="65"/>
      <c r="HF155" s="65"/>
      <c r="HG155" s="65"/>
      <c r="HH155" s="65"/>
      <c r="HI155" s="65"/>
      <c r="HJ155" s="65"/>
      <c r="HK155" s="65"/>
      <c r="HL155" s="65"/>
      <c r="HM155" s="65"/>
      <c r="HN155" s="65"/>
      <c r="HO155" s="65"/>
      <c r="HP155" s="65"/>
      <c r="HQ155" s="65"/>
      <c r="HR155" s="65"/>
      <c r="HS155" s="65"/>
      <c r="HT155" s="65"/>
      <c r="HU155" s="65"/>
      <c r="HV155" s="65"/>
      <c r="HW155" s="65"/>
      <c r="HX155" s="65"/>
      <c r="HY155" s="65"/>
      <c r="HZ155" s="65"/>
      <c r="IA155" s="65"/>
      <c r="IB155" s="65"/>
      <c r="IC155" s="65"/>
      <c r="ID155" s="65"/>
      <c r="IE155" s="65"/>
      <c r="IF155" s="65"/>
      <c r="IG155" s="65"/>
      <c r="IH155" s="65"/>
      <c r="II155" s="65"/>
      <c r="IJ155" s="65"/>
      <c r="IK155" s="65"/>
      <c r="IL155" s="65"/>
      <c r="IM155" s="65"/>
      <c r="IN155" s="65"/>
      <c r="IO155" s="65"/>
      <c r="IP155" s="65"/>
      <c r="IQ155" s="65"/>
      <c r="IR155" s="65"/>
      <c r="IS155" s="65"/>
      <c r="IT155" s="65"/>
      <c r="IU155" s="65"/>
      <c r="IV155" s="65"/>
      <c r="IW155" s="65"/>
    </row>
    <row r="156" customFormat="false" ht="12.75" hidden="false" customHeight="true" outlineLevel="0" collapsed="false">
      <c r="A156" s="99" t="s">
        <v>155</v>
      </c>
      <c r="B156" s="65"/>
      <c r="C156" s="66" t="n">
        <f aca="false">SUM(C133:C154)</f>
        <v>0</v>
      </c>
      <c r="D156" s="67" t="n">
        <f aca="false">SUM(D133:D154)</f>
        <v>0</v>
      </c>
      <c r="E156" s="67" t="n">
        <f aca="false">SUM(E133:E154)</f>
        <v>0</v>
      </c>
      <c r="F156" s="67" t="n">
        <f aca="false">SUM(F133:F154)</f>
        <v>0</v>
      </c>
      <c r="G156" s="67" t="n">
        <f aca="false">SUM(G133:G154)</f>
        <v>0</v>
      </c>
      <c r="H156" s="67" t="n">
        <f aca="false">SUM(H133:H154)</f>
        <v>8600</v>
      </c>
      <c r="I156" s="67" t="n">
        <f aca="false">SUM(I133:I154)</f>
        <v>0</v>
      </c>
      <c r="J156" s="67" t="n">
        <f aca="false">SUM(J133:J154)</f>
        <v>0</v>
      </c>
      <c r="K156" s="67" t="n">
        <f aca="false">SUM(K133:K154)</f>
        <v>0</v>
      </c>
      <c r="L156" s="67" t="n">
        <f aca="false">SUM(L133:L154)</f>
        <v>0</v>
      </c>
      <c r="M156" s="67" t="n">
        <f aca="false">SUM(M133:M154)</f>
        <v>0</v>
      </c>
      <c r="N156" s="67" t="n">
        <f aca="false">SUM(N133:N154)</f>
        <v>6000</v>
      </c>
      <c r="O156" s="68" t="n">
        <f aca="false">SUM(O133:O154)</f>
        <v>14600</v>
      </c>
      <c r="P156" s="69"/>
      <c r="Q156" s="70"/>
      <c r="R156" s="50"/>
      <c r="S156" s="70"/>
      <c r="T156" s="69"/>
      <c r="U156" s="66" t="n">
        <f aca="false">SUM(U133:U154)</f>
        <v>0</v>
      </c>
      <c r="V156" s="67" t="n">
        <f aca="false">SUM(V133:V154)</f>
        <v>8600</v>
      </c>
      <c r="W156" s="67" t="n">
        <f aca="false">SUM(W133:W154)</f>
        <v>0</v>
      </c>
      <c r="X156" s="67" t="n">
        <f aca="false">SUM(X133:X154)</f>
        <v>6000</v>
      </c>
      <c r="Y156" s="68" t="n">
        <f aca="false">SUM(Y133:Y154)</f>
        <v>14600</v>
      </c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  <c r="CK156" s="65"/>
      <c r="CL156" s="65"/>
      <c r="CM156" s="65"/>
      <c r="CN156" s="65"/>
      <c r="CO156" s="65"/>
      <c r="CP156" s="65"/>
      <c r="CQ156" s="65"/>
      <c r="CR156" s="65"/>
      <c r="CS156" s="65"/>
      <c r="CT156" s="65"/>
      <c r="CU156" s="65"/>
      <c r="CV156" s="65"/>
      <c r="CW156" s="65"/>
      <c r="CX156" s="65"/>
      <c r="CY156" s="65"/>
      <c r="CZ156" s="65"/>
      <c r="DA156" s="65"/>
      <c r="DB156" s="65"/>
      <c r="DC156" s="65"/>
      <c r="DD156" s="65"/>
      <c r="DE156" s="65"/>
      <c r="DF156" s="65"/>
      <c r="DG156" s="65"/>
      <c r="DH156" s="65"/>
      <c r="DI156" s="65"/>
      <c r="DJ156" s="65"/>
      <c r="DK156" s="65"/>
      <c r="DL156" s="65"/>
      <c r="DM156" s="65"/>
      <c r="DN156" s="65"/>
      <c r="DO156" s="65"/>
      <c r="DP156" s="65"/>
      <c r="DQ156" s="65"/>
      <c r="DR156" s="65"/>
      <c r="DS156" s="65"/>
      <c r="DT156" s="65"/>
      <c r="DU156" s="65"/>
      <c r="DV156" s="65"/>
      <c r="DW156" s="65"/>
      <c r="DX156" s="65"/>
      <c r="DY156" s="65"/>
      <c r="DZ156" s="65"/>
      <c r="EA156" s="65"/>
      <c r="EB156" s="65"/>
      <c r="EC156" s="65"/>
      <c r="ED156" s="65"/>
      <c r="EE156" s="65"/>
      <c r="EF156" s="65"/>
      <c r="EG156" s="65"/>
      <c r="EH156" s="65"/>
      <c r="EI156" s="65"/>
      <c r="EJ156" s="65"/>
      <c r="EK156" s="65"/>
      <c r="EL156" s="65"/>
      <c r="EM156" s="65"/>
      <c r="EN156" s="65"/>
      <c r="EO156" s="65"/>
      <c r="EP156" s="65"/>
      <c r="EQ156" s="65"/>
      <c r="ER156" s="65"/>
      <c r="ES156" s="65"/>
      <c r="ET156" s="65"/>
      <c r="EU156" s="65"/>
      <c r="EV156" s="65"/>
      <c r="EW156" s="65"/>
      <c r="EX156" s="65"/>
      <c r="EY156" s="65"/>
      <c r="EZ156" s="65"/>
      <c r="FA156" s="65"/>
      <c r="FB156" s="65"/>
      <c r="FC156" s="65"/>
      <c r="FD156" s="65"/>
      <c r="FE156" s="65"/>
      <c r="FF156" s="65"/>
      <c r="FG156" s="65"/>
      <c r="FH156" s="65"/>
      <c r="FI156" s="65"/>
      <c r="FJ156" s="65"/>
      <c r="FK156" s="65"/>
      <c r="FL156" s="65"/>
      <c r="FM156" s="65"/>
      <c r="FN156" s="65"/>
      <c r="FO156" s="65"/>
      <c r="FP156" s="65"/>
      <c r="FQ156" s="65"/>
      <c r="FR156" s="65"/>
      <c r="FS156" s="65"/>
      <c r="FT156" s="65"/>
      <c r="FU156" s="65"/>
      <c r="FV156" s="65"/>
      <c r="FW156" s="65"/>
      <c r="FX156" s="65"/>
      <c r="FY156" s="65"/>
      <c r="FZ156" s="65"/>
      <c r="GA156" s="65"/>
      <c r="GB156" s="65"/>
      <c r="GC156" s="65"/>
      <c r="GD156" s="65"/>
      <c r="GE156" s="65"/>
      <c r="GF156" s="65"/>
      <c r="GG156" s="65"/>
      <c r="GH156" s="65"/>
      <c r="GI156" s="65"/>
      <c r="GJ156" s="65"/>
      <c r="GK156" s="65"/>
      <c r="GL156" s="65"/>
      <c r="GM156" s="65"/>
      <c r="GN156" s="65"/>
      <c r="GO156" s="65"/>
      <c r="GP156" s="65"/>
      <c r="GQ156" s="65"/>
      <c r="GR156" s="65"/>
      <c r="GS156" s="65"/>
      <c r="GT156" s="65"/>
      <c r="GU156" s="65"/>
      <c r="GV156" s="65"/>
      <c r="GW156" s="65"/>
      <c r="GX156" s="65"/>
      <c r="GY156" s="65"/>
      <c r="GZ156" s="65"/>
      <c r="HA156" s="65"/>
      <c r="HB156" s="65"/>
      <c r="HC156" s="65"/>
      <c r="HD156" s="65"/>
      <c r="HE156" s="65"/>
      <c r="HF156" s="65"/>
      <c r="HG156" s="65"/>
      <c r="HH156" s="65"/>
      <c r="HI156" s="65"/>
      <c r="HJ156" s="65"/>
      <c r="HK156" s="65"/>
      <c r="HL156" s="65"/>
      <c r="HM156" s="65"/>
      <c r="HN156" s="65"/>
      <c r="HO156" s="65"/>
      <c r="HP156" s="65"/>
      <c r="HQ156" s="65"/>
      <c r="HR156" s="65"/>
      <c r="HS156" s="65"/>
      <c r="HT156" s="65"/>
      <c r="HU156" s="65"/>
      <c r="HV156" s="65"/>
      <c r="HW156" s="65"/>
      <c r="HX156" s="65"/>
      <c r="HY156" s="65"/>
      <c r="HZ156" s="65"/>
      <c r="IA156" s="65"/>
      <c r="IB156" s="65"/>
      <c r="IC156" s="65"/>
      <c r="ID156" s="65"/>
      <c r="IE156" s="65"/>
      <c r="IF156" s="65"/>
      <c r="IG156" s="65"/>
      <c r="IH156" s="65"/>
      <c r="II156" s="65"/>
      <c r="IJ156" s="65"/>
      <c r="IK156" s="65"/>
      <c r="IL156" s="65"/>
      <c r="IM156" s="65"/>
      <c r="IN156" s="65"/>
      <c r="IO156" s="65"/>
      <c r="IP156" s="65"/>
      <c r="IQ156" s="65"/>
      <c r="IR156" s="65"/>
      <c r="IS156" s="65"/>
      <c r="IT156" s="65"/>
      <c r="IU156" s="65"/>
      <c r="IV156" s="65"/>
      <c r="IW156" s="65"/>
    </row>
    <row r="157" customFormat="false" ht="12.75" hidden="false" customHeight="true" outlineLevel="0" collapsed="false">
      <c r="A157" s="99"/>
      <c r="B157" s="65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91"/>
      <c r="P157" s="91"/>
      <c r="Q157" s="70"/>
      <c r="R157" s="50"/>
      <c r="S157" s="70"/>
      <c r="T157" s="91"/>
      <c r="U157" s="91"/>
      <c r="V157" s="91"/>
      <c r="W157" s="91"/>
      <c r="X157" s="91"/>
      <c r="Y157" s="50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  <c r="CO157" s="65"/>
      <c r="CP157" s="65"/>
      <c r="CQ157" s="65"/>
      <c r="CR157" s="65"/>
      <c r="CS157" s="65"/>
      <c r="CT157" s="65"/>
      <c r="CU157" s="65"/>
      <c r="CV157" s="65"/>
      <c r="CW157" s="65"/>
      <c r="CX157" s="65"/>
      <c r="CY157" s="65"/>
      <c r="CZ157" s="65"/>
      <c r="DA157" s="65"/>
      <c r="DB157" s="65"/>
      <c r="DC157" s="65"/>
      <c r="DD157" s="65"/>
      <c r="DE157" s="65"/>
      <c r="DF157" s="65"/>
      <c r="DG157" s="65"/>
      <c r="DH157" s="65"/>
      <c r="DI157" s="65"/>
      <c r="DJ157" s="65"/>
      <c r="DK157" s="65"/>
      <c r="DL157" s="65"/>
      <c r="DM157" s="65"/>
      <c r="DN157" s="65"/>
      <c r="DO157" s="65"/>
      <c r="DP157" s="65"/>
      <c r="DQ157" s="65"/>
      <c r="DR157" s="65"/>
      <c r="DS157" s="65"/>
      <c r="DT157" s="65"/>
      <c r="DU157" s="65"/>
      <c r="DV157" s="65"/>
      <c r="DW157" s="65"/>
      <c r="DX157" s="65"/>
      <c r="DY157" s="65"/>
      <c r="DZ157" s="65"/>
      <c r="EA157" s="65"/>
      <c r="EB157" s="65"/>
      <c r="EC157" s="65"/>
      <c r="ED157" s="65"/>
      <c r="EE157" s="65"/>
      <c r="EF157" s="65"/>
      <c r="EG157" s="65"/>
      <c r="EH157" s="65"/>
      <c r="EI157" s="65"/>
      <c r="EJ157" s="65"/>
      <c r="EK157" s="65"/>
      <c r="EL157" s="65"/>
      <c r="EM157" s="65"/>
      <c r="EN157" s="65"/>
      <c r="EO157" s="65"/>
      <c r="EP157" s="65"/>
      <c r="EQ157" s="65"/>
      <c r="ER157" s="65"/>
      <c r="ES157" s="65"/>
      <c r="ET157" s="65"/>
      <c r="EU157" s="65"/>
      <c r="EV157" s="65"/>
      <c r="EW157" s="65"/>
      <c r="EX157" s="65"/>
      <c r="EY157" s="65"/>
      <c r="EZ157" s="65"/>
      <c r="FA157" s="65"/>
      <c r="FB157" s="65"/>
      <c r="FC157" s="65"/>
      <c r="FD157" s="65"/>
      <c r="FE157" s="65"/>
      <c r="FF157" s="65"/>
      <c r="FG157" s="65"/>
      <c r="FH157" s="65"/>
      <c r="FI157" s="65"/>
      <c r="FJ157" s="65"/>
      <c r="FK157" s="65"/>
      <c r="FL157" s="65"/>
      <c r="FM157" s="65"/>
      <c r="FN157" s="65"/>
      <c r="FO157" s="65"/>
      <c r="FP157" s="65"/>
      <c r="FQ157" s="65"/>
      <c r="FR157" s="65"/>
      <c r="FS157" s="65"/>
      <c r="FT157" s="65"/>
      <c r="FU157" s="65"/>
      <c r="FV157" s="65"/>
      <c r="FW157" s="65"/>
      <c r="FX157" s="65"/>
      <c r="FY157" s="65"/>
      <c r="FZ157" s="65"/>
      <c r="GA157" s="65"/>
      <c r="GB157" s="65"/>
      <c r="GC157" s="65"/>
      <c r="GD157" s="65"/>
      <c r="GE157" s="65"/>
      <c r="GF157" s="65"/>
      <c r="GG157" s="65"/>
      <c r="GH157" s="65"/>
      <c r="GI157" s="65"/>
      <c r="GJ157" s="65"/>
      <c r="GK157" s="65"/>
      <c r="GL157" s="65"/>
      <c r="GM157" s="65"/>
      <c r="GN157" s="65"/>
      <c r="GO157" s="65"/>
      <c r="GP157" s="65"/>
      <c r="GQ157" s="65"/>
      <c r="GR157" s="65"/>
      <c r="GS157" s="65"/>
      <c r="GT157" s="65"/>
      <c r="GU157" s="65"/>
      <c r="GV157" s="65"/>
      <c r="GW157" s="65"/>
      <c r="GX157" s="65"/>
      <c r="GY157" s="65"/>
      <c r="GZ157" s="65"/>
      <c r="HA157" s="65"/>
      <c r="HB157" s="65"/>
      <c r="HC157" s="65"/>
      <c r="HD157" s="65"/>
      <c r="HE157" s="65"/>
      <c r="HF157" s="65"/>
      <c r="HG157" s="65"/>
      <c r="HH157" s="65"/>
      <c r="HI157" s="65"/>
      <c r="HJ157" s="65"/>
      <c r="HK157" s="65"/>
      <c r="HL157" s="65"/>
      <c r="HM157" s="65"/>
      <c r="HN157" s="65"/>
      <c r="HO157" s="65"/>
      <c r="HP157" s="65"/>
      <c r="HQ157" s="65"/>
      <c r="HR157" s="65"/>
      <c r="HS157" s="65"/>
      <c r="HT157" s="65"/>
      <c r="HU157" s="65"/>
      <c r="HV157" s="65"/>
      <c r="HW157" s="65"/>
      <c r="HX157" s="65"/>
      <c r="HY157" s="65"/>
      <c r="HZ157" s="65"/>
      <c r="IA157" s="65"/>
      <c r="IB157" s="65"/>
      <c r="IC157" s="65"/>
      <c r="ID157" s="65"/>
      <c r="IE157" s="65"/>
      <c r="IF157" s="65"/>
      <c r="IG157" s="65"/>
      <c r="IH157" s="65"/>
      <c r="II157" s="65"/>
      <c r="IJ157" s="65"/>
      <c r="IK157" s="65"/>
      <c r="IL157" s="65"/>
      <c r="IM157" s="65"/>
      <c r="IN157" s="65"/>
      <c r="IO157" s="65"/>
      <c r="IP157" s="65"/>
      <c r="IQ157" s="65"/>
      <c r="IR157" s="65"/>
      <c r="IS157" s="65"/>
      <c r="IT157" s="65"/>
      <c r="IU157" s="65"/>
      <c r="IV157" s="65"/>
      <c r="IW157" s="65"/>
    </row>
    <row r="158" customFormat="false" ht="12.75" hidden="false" customHeight="true" outlineLevel="0" collapsed="false">
      <c r="A158" s="64" t="s">
        <v>156</v>
      </c>
      <c r="B158" s="100"/>
      <c r="C158" s="101" t="n">
        <f aca="false">C80+C130+C156</f>
        <v>51200</v>
      </c>
      <c r="D158" s="102" t="n">
        <f aca="false">D80+D130+D156</f>
        <v>50789</v>
      </c>
      <c r="E158" s="102" t="n">
        <f aca="false">E80+E130+E156</f>
        <v>54865</v>
      </c>
      <c r="F158" s="102" t="n">
        <f aca="false">F80+F130+F156</f>
        <v>19276</v>
      </c>
      <c r="G158" s="102" t="n">
        <f aca="false">G80+G130+G156</f>
        <v>18980</v>
      </c>
      <c r="H158" s="102" t="n">
        <f aca="false">H80+H130+H156</f>
        <v>33965</v>
      </c>
      <c r="I158" s="102" t="n">
        <f aca="false">I80+I130+I156</f>
        <v>22622</v>
      </c>
      <c r="J158" s="102" t="n">
        <f aca="false">J80+J130+J156</f>
        <v>22564</v>
      </c>
      <c r="K158" s="102" t="n">
        <f aca="false">K80+K130+K156</f>
        <v>22773</v>
      </c>
      <c r="L158" s="102" t="n">
        <f aca="false">L80+L130+L156</f>
        <v>21412</v>
      </c>
      <c r="M158" s="102" t="n">
        <f aca="false">M80+M130+M156</f>
        <v>50465</v>
      </c>
      <c r="N158" s="102" t="n">
        <f aca="false">N80+N130+N156</f>
        <v>57631</v>
      </c>
      <c r="O158" s="103" t="n">
        <f aca="false">O80+O130+O156</f>
        <v>426542</v>
      </c>
      <c r="P158" s="104"/>
      <c r="Q158" s="105"/>
      <c r="R158" s="71"/>
      <c r="S158" s="105"/>
      <c r="T158" s="104"/>
      <c r="U158" s="101" t="n">
        <f aca="false">U80+U130+U156</f>
        <v>156854</v>
      </c>
      <c r="V158" s="102" t="n">
        <f aca="false">V80+V130+V156</f>
        <v>72221</v>
      </c>
      <c r="W158" s="102" t="n">
        <f aca="false">W80+W130+W156</f>
        <v>67959</v>
      </c>
      <c r="X158" s="102" t="n">
        <f aca="false">X80+X130+X156</f>
        <v>129508</v>
      </c>
      <c r="Y158" s="103" t="n">
        <f aca="false">Y80+Y130+Y156</f>
        <v>426542</v>
      </c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  <c r="CO158" s="65"/>
      <c r="CP158" s="65"/>
      <c r="CQ158" s="65"/>
      <c r="CR158" s="65"/>
      <c r="CS158" s="65"/>
      <c r="CT158" s="65"/>
      <c r="CU158" s="65"/>
      <c r="CV158" s="65"/>
      <c r="CW158" s="65"/>
      <c r="CX158" s="65"/>
      <c r="CY158" s="65"/>
      <c r="CZ158" s="65"/>
      <c r="DA158" s="65"/>
      <c r="DB158" s="65"/>
      <c r="DC158" s="65"/>
      <c r="DD158" s="65"/>
      <c r="DE158" s="65"/>
      <c r="DF158" s="65"/>
      <c r="DG158" s="65"/>
      <c r="DH158" s="65"/>
      <c r="DI158" s="65"/>
      <c r="DJ158" s="65"/>
      <c r="DK158" s="65"/>
      <c r="DL158" s="65"/>
      <c r="DM158" s="65"/>
      <c r="DN158" s="65"/>
      <c r="DO158" s="65"/>
      <c r="DP158" s="65"/>
      <c r="DQ158" s="65"/>
      <c r="DR158" s="65"/>
      <c r="DS158" s="65"/>
      <c r="DT158" s="65"/>
      <c r="DU158" s="65"/>
      <c r="DV158" s="65"/>
      <c r="DW158" s="65"/>
      <c r="DX158" s="65"/>
      <c r="DY158" s="65"/>
      <c r="DZ158" s="65"/>
      <c r="EA158" s="65"/>
      <c r="EB158" s="65"/>
      <c r="EC158" s="65"/>
      <c r="ED158" s="65"/>
      <c r="EE158" s="65"/>
      <c r="EF158" s="65"/>
      <c r="EG158" s="65"/>
      <c r="EH158" s="65"/>
      <c r="EI158" s="65"/>
      <c r="EJ158" s="65"/>
      <c r="EK158" s="65"/>
      <c r="EL158" s="65"/>
      <c r="EM158" s="65"/>
      <c r="EN158" s="65"/>
      <c r="EO158" s="65"/>
      <c r="EP158" s="65"/>
      <c r="EQ158" s="65"/>
      <c r="ER158" s="65"/>
      <c r="ES158" s="65"/>
      <c r="ET158" s="65"/>
      <c r="EU158" s="65"/>
      <c r="EV158" s="65"/>
      <c r="EW158" s="65"/>
      <c r="EX158" s="65"/>
      <c r="EY158" s="65"/>
      <c r="EZ158" s="65"/>
      <c r="FA158" s="65"/>
      <c r="FB158" s="65"/>
      <c r="FC158" s="65"/>
      <c r="FD158" s="65"/>
      <c r="FE158" s="65"/>
      <c r="FF158" s="65"/>
      <c r="FG158" s="65"/>
      <c r="FH158" s="65"/>
      <c r="FI158" s="65"/>
      <c r="FJ158" s="65"/>
      <c r="FK158" s="65"/>
      <c r="FL158" s="65"/>
      <c r="FM158" s="65"/>
      <c r="FN158" s="65"/>
      <c r="FO158" s="65"/>
      <c r="FP158" s="65"/>
      <c r="FQ158" s="65"/>
      <c r="FR158" s="65"/>
      <c r="FS158" s="65"/>
      <c r="FT158" s="65"/>
      <c r="FU158" s="65"/>
      <c r="FV158" s="65"/>
      <c r="FW158" s="65"/>
      <c r="FX158" s="65"/>
      <c r="FY158" s="65"/>
      <c r="FZ158" s="65"/>
      <c r="GA158" s="65"/>
      <c r="GB158" s="65"/>
      <c r="GC158" s="65"/>
      <c r="GD158" s="65"/>
      <c r="GE158" s="65"/>
      <c r="GF158" s="65"/>
      <c r="GG158" s="65"/>
      <c r="GH158" s="65"/>
      <c r="GI158" s="65"/>
      <c r="GJ158" s="65"/>
      <c r="GK158" s="65"/>
      <c r="GL158" s="65"/>
      <c r="GM158" s="65"/>
      <c r="GN158" s="65"/>
      <c r="GO158" s="65"/>
      <c r="GP158" s="65"/>
      <c r="GQ158" s="65"/>
      <c r="GR158" s="65"/>
      <c r="GS158" s="65"/>
      <c r="GT158" s="65"/>
      <c r="GU158" s="65"/>
      <c r="GV158" s="65"/>
      <c r="GW158" s="65"/>
      <c r="GX158" s="65"/>
      <c r="GY158" s="65"/>
      <c r="GZ158" s="65"/>
      <c r="HA158" s="65"/>
      <c r="HB158" s="65"/>
      <c r="HC158" s="65"/>
      <c r="HD158" s="65"/>
      <c r="HE158" s="65"/>
      <c r="HF158" s="65"/>
      <c r="HG158" s="65"/>
      <c r="HH158" s="65"/>
      <c r="HI158" s="65"/>
      <c r="HJ158" s="65"/>
      <c r="HK158" s="65"/>
      <c r="HL158" s="65"/>
      <c r="HM158" s="65"/>
      <c r="HN158" s="65"/>
      <c r="HO158" s="65"/>
      <c r="HP158" s="65"/>
      <c r="HQ158" s="65"/>
      <c r="HR158" s="65"/>
      <c r="HS158" s="65"/>
      <c r="HT158" s="65"/>
      <c r="HU158" s="65"/>
      <c r="HV158" s="65"/>
      <c r="HW158" s="65"/>
      <c r="HX158" s="65"/>
      <c r="HY158" s="65"/>
      <c r="HZ158" s="65"/>
      <c r="IA158" s="65"/>
      <c r="IB158" s="65"/>
      <c r="IC158" s="65"/>
      <c r="ID158" s="65"/>
      <c r="IE158" s="65"/>
      <c r="IF158" s="65"/>
      <c r="IG158" s="65"/>
      <c r="IH158" s="65"/>
      <c r="II158" s="65"/>
      <c r="IJ158" s="65"/>
      <c r="IK158" s="65"/>
      <c r="IL158" s="65"/>
      <c r="IM158" s="65"/>
      <c r="IN158" s="65"/>
      <c r="IO158" s="65"/>
      <c r="IP158" s="65"/>
      <c r="IQ158" s="65"/>
      <c r="IR158" s="65"/>
      <c r="IS158" s="65"/>
      <c r="IT158" s="65"/>
      <c r="IU158" s="65"/>
      <c r="IV158" s="65"/>
      <c r="IW158" s="65"/>
    </row>
    <row r="159" customFormat="false" ht="12.75" hidden="false" customHeight="true" outlineLevel="0" collapsed="false">
      <c r="A159" s="30" t="s">
        <v>157</v>
      </c>
      <c r="B159" s="100"/>
      <c r="C159" s="71" t="n">
        <f aca="false">+C158-C74-C121-C149</f>
        <v>50911</v>
      </c>
      <c r="D159" s="71" t="n">
        <f aca="false">+D158-D74-D121-D149</f>
        <v>50502</v>
      </c>
      <c r="E159" s="71" t="n">
        <f aca="false">+E158-E74-E121-E149</f>
        <v>54576</v>
      </c>
      <c r="F159" s="71" t="n">
        <f aca="false">+F158-F74-F121-F149</f>
        <v>18989</v>
      </c>
      <c r="G159" s="71" t="n">
        <f aca="false">+G158-G74-G121-G149</f>
        <v>18695</v>
      </c>
      <c r="H159" s="71" t="n">
        <f aca="false">+H158-H74-H121-H149</f>
        <v>33119</v>
      </c>
      <c r="I159" s="71" t="n">
        <f aca="false">+I158-I74-I121-I149</f>
        <v>21775</v>
      </c>
      <c r="J159" s="71" t="n">
        <f aca="false">+J158-J74-J121-J149</f>
        <v>21853</v>
      </c>
      <c r="K159" s="71" t="n">
        <f aca="false">+K158-K74-K121-K149</f>
        <v>22063</v>
      </c>
      <c r="L159" s="71" t="n">
        <f aca="false">+L158-L74-L121-L149</f>
        <v>20731</v>
      </c>
      <c r="M159" s="71" t="n">
        <f aca="false">+M158-M74-M121-M149</f>
        <v>49762</v>
      </c>
      <c r="N159" s="71" t="n">
        <f aca="false">+N158-N74-N121-N149</f>
        <v>56927</v>
      </c>
      <c r="O159" s="63" t="n">
        <f aca="false">SUM(C159:N159)</f>
        <v>419903</v>
      </c>
      <c r="P159" s="104"/>
      <c r="Q159" s="105"/>
      <c r="R159" s="71"/>
      <c r="S159" s="105"/>
      <c r="T159" s="104"/>
      <c r="U159" s="35" t="n">
        <f aca="false">C159+D159+E159</f>
        <v>155989</v>
      </c>
      <c r="V159" s="35" t="n">
        <f aca="false">F159+G159+H159</f>
        <v>70803</v>
      </c>
      <c r="W159" s="35" t="n">
        <f aca="false">I159+J159+K159</f>
        <v>65691</v>
      </c>
      <c r="X159" s="35" t="n">
        <f aca="false">L159+M159+N159</f>
        <v>127420</v>
      </c>
      <c r="Y159" s="36" t="n">
        <f aca="false">SUM(U159:X159)</f>
        <v>419903</v>
      </c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  <c r="CK159" s="65"/>
      <c r="CL159" s="65"/>
      <c r="CM159" s="65"/>
      <c r="CN159" s="65"/>
      <c r="CO159" s="65"/>
      <c r="CP159" s="65"/>
      <c r="CQ159" s="65"/>
      <c r="CR159" s="65"/>
      <c r="CS159" s="65"/>
      <c r="CT159" s="65"/>
      <c r="CU159" s="65"/>
      <c r="CV159" s="65"/>
      <c r="CW159" s="65"/>
      <c r="CX159" s="65"/>
      <c r="CY159" s="65"/>
      <c r="CZ159" s="65"/>
      <c r="DA159" s="65"/>
      <c r="DB159" s="65"/>
      <c r="DC159" s="65"/>
      <c r="DD159" s="65"/>
      <c r="DE159" s="65"/>
      <c r="DF159" s="65"/>
      <c r="DG159" s="65"/>
      <c r="DH159" s="65"/>
      <c r="DI159" s="65"/>
      <c r="DJ159" s="65"/>
      <c r="DK159" s="65"/>
      <c r="DL159" s="65"/>
      <c r="DM159" s="65"/>
      <c r="DN159" s="65"/>
      <c r="DO159" s="65"/>
      <c r="DP159" s="65"/>
      <c r="DQ159" s="65"/>
      <c r="DR159" s="65"/>
      <c r="DS159" s="65"/>
      <c r="DT159" s="65"/>
      <c r="DU159" s="65"/>
      <c r="DV159" s="65"/>
      <c r="DW159" s="65"/>
      <c r="DX159" s="65"/>
      <c r="DY159" s="65"/>
      <c r="DZ159" s="65"/>
      <c r="EA159" s="65"/>
      <c r="EB159" s="65"/>
      <c r="EC159" s="65"/>
      <c r="ED159" s="65"/>
      <c r="EE159" s="65"/>
      <c r="EF159" s="65"/>
      <c r="EG159" s="65"/>
      <c r="EH159" s="65"/>
      <c r="EI159" s="65"/>
      <c r="EJ159" s="65"/>
      <c r="EK159" s="65"/>
      <c r="EL159" s="65"/>
      <c r="EM159" s="65"/>
      <c r="EN159" s="65"/>
      <c r="EO159" s="65"/>
      <c r="EP159" s="65"/>
      <c r="EQ159" s="65"/>
      <c r="ER159" s="65"/>
      <c r="ES159" s="65"/>
      <c r="ET159" s="65"/>
      <c r="EU159" s="65"/>
      <c r="EV159" s="65"/>
      <c r="EW159" s="65"/>
      <c r="EX159" s="65"/>
      <c r="EY159" s="65"/>
      <c r="EZ159" s="65"/>
      <c r="FA159" s="65"/>
      <c r="FB159" s="65"/>
      <c r="FC159" s="65"/>
      <c r="FD159" s="65"/>
      <c r="FE159" s="65"/>
      <c r="FF159" s="65"/>
      <c r="FG159" s="65"/>
      <c r="FH159" s="65"/>
      <c r="FI159" s="65"/>
      <c r="FJ159" s="65"/>
      <c r="FK159" s="65"/>
      <c r="FL159" s="65"/>
      <c r="FM159" s="65"/>
      <c r="FN159" s="65"/>
      <c r="FO159" s="65"/>
      <c r="FP159" s="65"/>
      <c r="FQ159" s="65"/>
      <c r="FR159" s="65"/>
      <c r="FS159" s="65"/>
      <c r="FT159" s="65"/>
      <c r="FU159" s="65"/>
      <c r="FV159" s="65"/>
      <c r="FW159" s="65"/>
      <c r="FX159" s="65"/>
      <c r="FY159" s="65"/>
      <c r="FZ159" s="65"/>
      <c r="GA159" s="65"/>
      <c r="GB159" s="65"/>
      <c r="GC159" s="65"/>
      <c r="GD159" s="65"/>
      <c r="GE159" s="65"/>
      <c r="GF159" s="65"/>
      <c r="GG159" s="65"/>
      <c r="GH159" s="65"/>
      <c r="GI159" s="65"/>
      <c r="GJ159" s="65"/>
      <c r="GK159" s="65"/>
      <c r="GL159" s="65"/>
      <c r="GM159" s="65"/>
      <c r="GN159" s="65"/>
      <c r="GO159" s="65"/>
      <c r="GP159" s="65"/>
      <c r="GQ159" s="65"/>
      <c r="GR159" s="65"/>
      <c r="GS159" s="65"/>
      <c r="GT159" s="65"/>
      <c r="GU159" s="65"/>
      <c r="GV159" s="65"/>
      <c r="GW159" s="65"/>
      <c r="GX159" s="65"/>
      <c r="GY159" s="65"/>
      <c r="GZ159" s="65"/>
      <c r="HA159" s="65"/>
      <c r="HB159" s="65"/>
      <c r="HC159" s="65"/>
      <c r="HD159" s="65"/>
      <c r="HE159" s="65"/>
      <c r="HF159" s="65"/>
      <c r="HG159" s="65"/>
      <c r="HH159" s="65"/>
      <c r="HI159" s="65"/>
      <c r="HJ159" s="65"/>
      <c r="HK159" s="65"/>
      <c r="HL159" s="65"/>
      <c r="HM159" s="65"/>
      <c r="HN159" s="65"/>
      <c r="HO159" s="65"/>
      <c r="HP159" s="65"/>
      <c r="HQ159" s="65"/>
      <c r="HR159" s="65"/>
      <c r="HS159" s="65"/>
      <c r="HT159" s="65"/>
      <c r="HU159" s="65"/>
      <c r="HV159" s="65"/>
      <c r="HW159" s="65"/>
      <c r="HX159" s="65"/>
      <c r="HY159" s="65"/>
      <c r="HZ159" s="65"/>
      <c r="IA159" s="65"/>
      <c r="IB159" s="65"/>
      <c r="IC159" s="65"/>
      <c r="ID159" s="65"/>
      <c r="IE159" s="65"/>
      <c r="IF159" s="65"/>
      <c r="IG159" s="65"/>
      <c r="IH159" s="65"/>
      <c r="II159" s="65"/>
      <c r="IJ159" s="65"/>
      <c r="IK159" s="65"/>
      <c r="IL159" s="65"/>
      <c r="IM159" s="65"/>
      <c r="IN159" s="65"/>
      <c r="IO159" s="65"/>
      <c r="IP159" s="65"/>
      <c r="IQ159" s="65"/>
      <c r="IR159" s="65"/>
      <c r="IS159" s="65"/>
      <c r="IT159" s="65"/>
      <c r="IU159" s="65"/>
      <c r="IV159" s="65"/>
      <c r="IW159" s="65"/>
    </row>
    <row r="160" customFormat="false" ht="12.75" hidden="false" customHeight="true" outlineLevel="0" collapsed="false">
      <c r="A160" s="30" t="s">
        <v>158</v>
      </c>
      <c r="B160" s="100"/>
      <c r="C160" s="71" t="n">
        <f aca="false">+C74+C121+C149</f>
        <v>289</v>
      </c>
      <c r="D160" s="71" t="n">
        <f aca="false">+D74+D121+D149</f>
        <v>287</v>
      </c>
      <c r="E160" s="71" t="n">
        <f aca="false">+E74+E121+E149</f>
        <v>289</v>
      </c>
      <c r="F160" s="71" t="n">
        <f aca="false">+F74+F121+F149</f>
        <v>287</v>
      </c>
      <c r="G160" s="71" t="n">
        <f aca="false">+G74+G121+G149</f>
        <v>285</v>
      </c>
      <c r="H160" s="71" t="n">
        <f aca="false">+H74+H121+H149</f>
        <v>846</v>
      </c>
      <c r="I160" s="71" t="n">
        <f aca="false">+I74+I121+I149</f>
        <v>847</v>
      </c>
      <c r="J160" s="71" t="n">
        <f aca="false">+J74+J121+J149</f>
        <v>711</v>
      </c>
      <c r="K160" s="71" t="n">
        <f aca="false">+K74+K121+K149</f>
        <v>710</v>
      </c>
      <c r="L160" s="71" t="n">
        <f aca="false">+L74+L121+L149</f>
        <v>681</v>
      </c>
      <c r="M160" s="71" t="n">
        <f aca="false">+M74+M121+M149</f>
        <v>703</v>
      </c>
      <c r="N160" s="71" t="n">
        <f aca="false">+N74+N121+N149</f>
        <v>704</v>
      </c>
      <c r="O160" s="63" t="n">
        <f aca="false">SUM(C160:N160)</f>
        <v>6639</v>
      </c>
      <c r="P160" s="104"/>
      <c r="Q160" s="105"/>
      <c r="R160" s="71"/>
      <c r="S160" s="105"/>
      <c r="T160" s="104"/>
      <c r="U160" s="35" t="n">
        <f aca="false">C160+D160+E160</f>
        <v>865</v>
      </c>
      <c r="V160" s="35" t="n">
        <f aca="false">F160+G160+H160</f>
        <v>1418</v>
      </c>
      <c r="W160" s="35" t="n">
        <f aca="false">I160+J160+K160</f>
        <v>2268</v>
      </c>
      <c r="X160" s="35" t="n">
        <f aca="false">L160+M160+N160</f>
        <v>2088</v>
      </c>
      <c r="Y160" s="36" t="n">
        <f aca="false">SUM(U160:X160)</f>
        <v>6639</v>
      </c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/>
      <c r="CB160" s="65"/>
      <c r="CC160" s="65"/>
      <c r="CD160" s="65"/>
      <c r="CE160" s="65"/>
      <c r="CF160" s="65"/>
      <c r="CG160" s="65"/>
      <c r="CH160" s="65"/>
      <c r="CI160" s="65"/>
      <c r="CJ160" s="65"/>
      <c r="CK160" s="65"/>
      <c r="CL160" s="65"/>
      <c r="CM160" s="65"/>
      <c r="CN160" s="65"/>
      <c r="CO160" s="65"/>
      <c r="CP160" s="65"/>
      <c r="CQ160" s="65"/>
      <c r="CR160" s="65"/>
      <c r="CS160" s="65"/>
      <c r="CT160" s="65"/>
      <c r="CU160" s="65"/>
      <c r="CV160" s="65"/>
      <c r="CW160" s="65"/>
      <c r="CX160" s="65"/>
      <c r="CY160" s="65"/>
      <c r="CZ160" s="65"/>
      <c r="DA160" s="65"/>
      <c r="DB160" s="65"/>
      <c r="DC160" s="65"/>
      <c r="DD160" s="65"/>
      <c r="DE160" s="65"/>
      <c r="DF160" s="65"/>
      <c r="DG160" s="65"/>
      <c r="DH160" s="65"/>
      <c r="DI160" s="65"/>
      <c r="DJ160" s="65"/>
      <c r="DK160" s="65"/>
      <c r="DL160" s="65"/>
      <c r="DM160" s="65"/>
      <c r="DN160" s="65"/>
      <c r="DO160" s="65"/>
      <c r="DP160" s="65"/>
      <c r="DQ160" s="65"/>
      <c r="DR160" s="65"/>
      <c r="DS160" s="65"/>
      <c r="DT160" s="65"/>
      <c r="DU160" s="65"/>
      <c r="DV160" s="65"/>
      <c r="DW160" s="65"/>
      <c r="DX160" s="65"/>
      <c r="DY160" s="65"/>
      <c r="DZ160" s="65"/>
      <c r="EA160" s="65"/>
      <c r="EB160" s="65"/>
      <c r="EC160" s="65"/>
      <c r="ED160" s="65"/>
      <c r="EE160" s="65"/>
      <c r="EF160" s="65"/>
      <c r="EG160" s="65"/>
      <c r="EH160" s="65"/>
      <c r="EI160" s="65"/>
      <c r="EJ160" s="65"/>
      <c r="EK160" s="65"/>
      <c r="EL160" s="65"/>
      <c r="EM160" s="65"/>
      <c r="EN160" s="65"/>
      <c r="EO160" s="65"/>
      <c r="EP160" s="65"/>
      <c r="EQ160" s="65"/>
      <c r="ER160" s="65"/>
      <c r="ES160" s="65"/>
      <c r="ET160" s="65"/>
      <c r="EU160" s="65"/>
      <c r="EV160" s="65"/>
      <c r="EW160" s="65"/>
      <c r="EX160" s="65"/>
      <c r="EY160" s="65"/>
      <c r="EZ160" s="65"/>
      <c r="FA160" s="65"/>
      <c r="FB160" s="65"/>
      <c r="FC160" s="65"/>
      <c r="FD160" s="65"/>
      <c r="FE160" s="65"/>
      <c r="FF160" s="65"/>
      <c r="FG160" s="65"/>
      <c r="FH160" s="65"/>
      <c r="FI160" s="65"/>
      <c r="FJ160" s="65"/>
      <c r="FK160" s="65"/>
      <c r="FL160" s="65"/>
      <c r="FM160" s="65"/>
      <c r="FN160" s="65"/>
      <c r="FO160" s="65"/>
      <c r="FP160" s="65"/>
      <c r="FQ160" s="65"/>
      <c r="FR160" s="65"/>
      <c r="FS160" s="65"/>
      <c r="FT160" s="65"/>
      <c r="FU160" s="65"/>
      <c r="FV160" s="65"/>
      <c r="FW160" s="65"/>
      <c r="FX160" s="65"/>
      <c r="FY160" s="65"/>
      <c r="FZ160" s="65"/>
      <c r="GA160" s="65"/>
      <c r="GB160" s="65"/>
      <c r="GC160" s="65"/>
      <c r="GD160" s="65"/>
      <c r="GE160" s="65"/>
      <c r="GF160" s="65"/>
      <c r="GG160" s="65"/>
      <c r="GH160" s="65"/>
      <c r="GI160" s="65"/>
      <c r="GJ160" s="65"/>
      <c r="GK160" s="65"/>
      <c r="GL160" s="65"/>
      <c r="GM160" s="65"/>
      <c r="GN160" s="65"/>
      <c r="GO160" s="65"/>
      <c r="GP160" s="65"/>
      <c r="GQ160" s="65"/>
      <c r="GR160" s="65"/>
      <c r="GS160" s="65"/>
      <c r="GT160" s="65"/>
      <c r="GU160" s="65"/>
      <c r="GV160" s="65"/>
      <c r="GW160" s="65"/>
      <c r="GX160" s="65"/>
      <c r="GY160" s="65"/>
      <c r="GZ160" s="65"/>
      <c r="HA160" s="65"/>
      <c r="HB160" s="65"/>
      <c r="HC160" s="65"/>
      <c r="HD160" s="65"/>
      <c r="HE160" s="65"/>
      <c r="HF160" s="65"/>
      <c r="HG160" s="65"/>
      <c r="HH160" s="65"/>
      <c r="HI160" s="65"/>
      <c r="HJ160" s="65"/>
      <c r="HK160" s="65"/>
      <c r="HL160" s="65"/>
      <c r="HM160" s="65"/>
      <c r="HN160" s="65"/>
      <c r="HO160" s="65"/>
      <c r="HP160" s="65"/>
      <c r="HQ160" s="65"/>
      <c r="HR160" s="65"/>
      <c r="HS160" s="65"/>
      <c r="HT160" s="65"/>
      <c r="HU160" s="65"/>
      <c r="HV160" s="65"/>
      <c r="HW160" s="65"/>
      <c r="HX160" s="65"/>
      <c r="HY160" s="65"/>
      <c r="HZ160" s="65"/>
      <c r="IA160" s="65"/>
      <c r="IB160" s="65"/>
      <c r="IC160" s="65"/>
      <c r="ID160" s="65"/>
      <c r="IE160" s="65"/>
      <c r="IF160" s="65"/>
      <c r="IG160" s="65"/>
      <c r="IH160" s="65"/>
      <c r="II160" s="65"/>
      <c r="IJ160" s="65"/>
      <c r="IK160" s="65"/>
      <c r="IL160" s="65"/>
      <c r="IM160" s="65"/>
      <c r="IN160" s="65"/>
      <c r="IO160" s="65"/>
      <c r="IP160" s="65"/>
      <c r="IQ160" s="65"/>
      <c r="IR160" s="65"/>
      <c r="IS160" s="65"/>
      <c r="IT160" s="65"/>
      <c r="IU160" s="65"/>
      <c r="IV160" s="65"/>
      <c r="IW160" s="65"/>
    </row>
    <row r="161" customFormat="false" ht="12.75" hidden="false" customHeight="false" outlineLevel="0" collapsed="false">
      <c r="A161" s="10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5"/>
      <c r="P161" s="35"/>
      <c r="Q161" s="33"/>
      <c r="R161" s="36"/>
      <c r="S161" s="33"/>
      <c r="T161" s="35"/>
      <c r="U161" s="35"/>
      <c r="V161" s="35"/>
      <c r="W161" s="35"/>
      <c r="X161" s="35"/>
      <c r="Y161" s="36"/>
    </row>
    <row r="162" customFormat="false" ht="12.75" hidden="false" customHeight="false" outlineLevel="0" collapsed="false"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5"/>
      <c r="P162" s="35"/>
      <c r="Q162" s="33"/>
      <c r="R162" s="36"/>
      <c r="S162" s="33"/>
      <c r="T162" s="35"/>
      <c r="U162" s="35"/>
      <c r="V162" s="35"/>
      <c r="W162" s="35"/>
      <c r="X162" s="35"/>
      <c r="Y162" s="36"/>
    </row>
    <row r="163" customFormat="false" ht="12.75" hidden="false" customHeight="false" outlineLevel="0" collapsed="false">
      <c r="A163" s="26" t="s">
        <v>159</v>
      </c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5"/>
      <c r="P163" s="35"/>
      <c r="Q163" s="33"/>
      <c r="R163" s="36"/>
      <c r="S163" s="33"/>
      <c r="T163" s="35"/>
      <c r="U163" s="35"/>
      <c r="V163" s="35"/>
      <c r="W163" s="35"/>
      <c r="X163" s="35"/>
      <c r="Y163" s="36"/>
    </row>
    <row r="164" customFormat="false" ht="12.75" hidden="false" customHeight="false" outlineLevel="0" collapsed="false">
      <c r="A164" s="29" t="s">
        <v>160</v>
      </c>
      <c r="C164" s="107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9" t="n">
        <f aca="false">C164+D164+E164+F164+G164+H164+I164+J164+K164+L164+M164+N164</f>
        <v>0</v>
      </c>
      <c r="P164" s="35"/>
      <c r="Q164" s="33"/>
      <c r="R164" s="90" t="s">
        <v>88</v>
      </c>
      <c r="S164" s="33"/>
      <c r="T164" s="35"/>
      <c r="U164" s="107" t="n">
        <f aca="false">C164+D164+E164</f>
        <v>0</v>
      </c>
      <c r="V164" s="108" t="n">
        <f aca="false">F164+G164+H164</f>
        <v>0</v>
      </c>
      <c r="W164" s="108" t="n">
        <f aca="false">I164+J164+K164</f>
        <v>0</v>
      </c>
      <c r="X164" s="108" t="n">
        <f aca="false">L164+M164+N164</f>
        <v>0</v>
      </c>
      <c r="Y164" s="109" t="n">
        <f aca="false">SUM(U164:X164)</f>
        <v>0</v>
      </c>
    </row>
    <row r="165" customFormat="false" ht="6" hidden="false" customHeight="true" outlineLevel="0" collapsed="false">
      <c r="A165" s="29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5"/>
      <c r="P165" s="35"/>
      <c r="Q165" s="33"/>
      <c r="R165" s="110"/>
      <c r="S165" s="33"/>
      <c r="T165" s="35"/>
      <c r="U165" s="35"/>
      <c r="V165" s="35"/>
      <c r="W165" s="35"/>
      <c r="X165" s="35"/>
      <c r="Y165" s="36"/>
    </row>
    <row r="166" customFormat="false" ht="12.75" hidden="false" customHeight="false" outlineLevel="0" collapsed="false">
      <c r="A166" s="29" t="s">
        <v>94</v>
      </c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5"/>
      <c r="P166" s="35"/>
      <c r="Q166" s="33"/>
      <c r="R166" s="36"/>
      <c r="S166" s="33"/>
      <c r="T166" s="35"/>
      <c r="U166" s="35"/>
      <c r="V166" s="35"/>
      <c r="W166" s="35"/>
      <c r="X166" s="35"/>
      <c r="Y166" s="36"/>
    </row>
    <row r="167" customFormat="false" ht="12.75" hidden="false" customHeight="false" outlineLevel="0" collapsed="false">
      <c r="A167" s="30" t="s">
        <v>119</v>
      </c>
      <c r="C167" s="47" t="n">
        <v>-547</v>
      </c>
      <c r="D167" s="47" t="n">
        <v>-547</v>
      </c>
      <c r="E167" s="47" t="n">
        <v>-582</v>
      </c>
      <c r="F167" s="47" t="n">
        <v>-547</v>
      </c>
      <c r="G167" s="47" t="n">
        <v>-547</v>
      </c>
      <c r="H167" s="47" t="n">
        <v>-547</v>
      </c>
      <c r="I167" s="47" t="n">
        <v>-547</v>
      </c>
      <c r="J167" s="47" t="n">
        <v>-547</v>
      </c>
      <c r="K167" s="47" t="n">
        <v>-584</v>
      </c>
      <c r="L167" s="47" t="n">
        <v>-562</v>
      </c>
      <c r="M167" s="47" t="n">
        <v>-547</v>
      </c>
      <c r="N167" s="47" t="n">
        <v>-547</v>
      </c>
      <c r="O167" s="83" t="n">
        <f aca="false">SUM(C167:N167)</f>
        <v>-6651</v>
      </c>
      <c r="P167" s="83"/>
      <c r="Q167" s="33"/>
      <c r="R167" s="34" t="s">
        <v>120</v>
      </c>
      <c r="S167" s="33"/>
      <c r="T167" s="83"/>
      <c r="U167" s="35" t="n">
        <f aca="false">C167+D167+E167</f>
        <v>-1676</v>
      </c>
      <c r="V167" s="35" t="n">
        <f aca="false">F167+G167+H167</f>
        <v>-1641</v>
      </c>
      <c r="W167" s="35" t="n">
        <f aca="false">I167+J167+K167</f>
        <v>-1678</v>
      </c>
      <c r="X167" s="35" t="n">
        <f aca="false">L167+M167+N167</f>
        <v>-1656</v>
      </c>
      <c r="Y167" s="36" t="n">
        <f aca="false">SUM(U167:X167)</f>
        <v>-6651</v>
      </c>
    </row>
    <row r="168" customFormat="false" ht="12.75" hidden="false" customHeight="false" outlineLevel="0" collapsed="false">
      <c r="A168" s="30" t="s">
        <v>121</v>
      </c>
      <c r="C168" s="47" t="n">
        <v>16</v>
      </c>
      <c r="D168" s="47" t="n">
        <v>17</v>
      </c>
      <c r="E168" s="47" t="n">
        <v>16</v>
      </c>
      <c r="F168" s="47" t="n">
        <v>17</v>
      </c>
      <c r="G168" s="47" t="n">
        <v>16</v>
      </c>
      <c r="H168" s="47" t="n">
        <v>17</v>
      </c>
      <c r="I168" s="47" t="n">
        <v>16</v>
      </c>
      <c r="J168" s="47" t="n">
        <v>17</v>
      </c>
      <c r="K168" s="47" t="n">
        <v>16</v>
      </c>
      <c r="L168" s="47" t="n">
        <v>17</v>
      </c>
      <c r="M168" s="47" t="n">
        <v>16</v>
      </c>
      <c r="N168" s="47" t="n">
        <v>17</v>
      </c>
      <c r="O168" s="83" t="n">
        <f aca="false">SUM(C168:N168)</f>
        <v>198</v>
      </c>
      <c r="P168" s="83"/>
      <c r="Q168" s="33"/>
      <c r="R168" s="34" t="s">
        <v>120</v>
      </c>
      <c r="S168" s="33"/>
      <c r="T168" s="83"/>
      <c r="U168" s="35" t="n">
        <f aca="false">C168+D168+E168</f>
        <v>49</v>
      </c>
      <c r="V168" s="35" t="n">
        <f aca="false">F168+G168+H168</f>
        <v>50</v>
      </c>
      <c r="W168" s="35" t="n">
        <f aca="false">I168+J168+K168</f>
        <v>49</v>
      </c>
      <c r="X168" s="35" t="n">
        <f aca="false">L168+M168+N168</f>
        <v>50</v>
      </c>
      <c r="Y168" s="36" t="n">
        <f aca="false">SUM(U168:X168)</f>
        <v>198</v>
      </c>
    </row>
    <row r="169" customFormat="false" ht="12.75" hidden="false" customHeight="false" outlineLevel="0" collapsed="false">
      <c r="A169" s="30" t="s">
        <v>161</v>
      </c>
      <c r="C169" s="84" t="n">
        <v>0</v>
      </c>
      <c r="D169" s="84" t="n">
        <v>0</v>
      </c>
      <c r="E169" s="84" t="n">
        <v>0</v>
      </c>
      <c r="F169" s="84" t="n">
        <v>0</v>
      </c>
      <c r="G169" s="84" t="n">
        <v>0</v>
      </c>
      <c r="H169" s="84" t="n">
        <v>0</v>
      </c>
      <c r="I169" s="84" t="n">
        <v>0</v>
      </c>
      <c r="J169" s="84" t="n">
        <v>0</v>
      </c>
      <c r="K169" s="84" t="n">
        <v>0</v>
      </c>
      <c r="L169" s="84" t="n">
        <v>0</v>
      </c>
      <c r="M169" s="84" t="n">
        <v>0</v>
      </c>
      <c r="N169" s="84" t="n">
        <v>0</v>
      </c>
      <c r="O169" s="83" t="n">
        <f aca="false">SUM(C169:N169)</f>
        <v>0</v>
      </c>
      <c r="P169" s="83"/>
      <c r="Q169" s="33"/>
      <c r="R169" s="34" t="s">
        <v>120</v>
      </c>
      <c r="S169" s="33"/>
      <c r="T169" s="83"/>
      <c r="U169" s="35" t="n">
        <f aca="false">C169+D169+E169</f>
        <v>0</v>
      </c>
      <c r="V169" s="35" t="n">
        <f aca="false">F169+G169+H169</f>
        <v>0</v>
      </c>
      <c r="W169" s="35" t="n">
        <f aca="false">I169+J169+K169</f>
        <v>0</v>
      </c>
      <c r="X169" s="35" t="n">
        <f aca="false">L169+M169+N169</f>
        <v>0</v>
      </c>
      <c r="Y169" s="36" t="n">
        <f aca="false">SUM(U169:X169)</f>
        <v>0</v>
      </c>
    </row>
    <row r="170" customFormat="false" ht="12.75" hidden="false" customHeight="false" outlineLevel="0" collapsed="false">
      <c r="A170" s="30" t="s">
        <v>162</v>
      </c>
      <c r="C170" s="47" t="n">
        <v>0</v>
      </c>
      <c r="D170" s="47" t="n">
        <v>0</v>
      </c>
      <c r="E170" s="47" t="n">
        <v>0</v>
      </c>
      <c r="F170" s="47" t="n">
        <v>0</v>
      </c>
      <c r="G170" s="47" t="n">
        <v>0</v>
      </c>
      <c r="H170" s="47" t="n">
        <v>0</v>
      </c>
      <c r="I170" s="47" t="n">
        <v>0</v>
      </c>
      <c r="J170" s="47" t="n">
        <v>0</v>
      </c>
      <c r="K170" s="47" t="n">
        <v>0</v>
      </c>
      <c r="L170" s="47" t="n">
        <v>0</v>
      </c>
      <c r="M170" s="47" t="n">
        <v>0</v>
      </c>
      <c r="N170" s="47" t="n">
        <v>0</v>
      </c>
      <c r="O170" s="83" t="n">
        <f aca="false">SUM(C170:N170)</f>
        <v>0</v>
      </c>
      <c r="P170" s="83"/>
      <c r="Q170" s="33"/>
      <c r="R170" s="34" t="s">
        <v>120</v>
      </c>
      <c r="S170" s="33"/>
      <c r="T170" s="83"/>
      <c r="U170" s="35" t="n">
        <f aca="false">C170+D170+E170</f>
        <v>0</v>
      </c>
      <c r="V170" s="35" t="n">
        <f aca="false">F170+G170+H170</f>
        <v>0</v>
      </c>
      <c r="W170" s="35" t="n">
        <f aca="false">I170+J170+K170</f>
        <v>0</v>
      </c>
      <c r="X170" s="35" t="n">
        <f aca="false">L170+M170+N170</f>
        <v>0</v>
      </c>
      <c r="Y170" s="36" t="n">
        <f aca="false">SUM(U170:X170)</f>
        <v>0</v>
      </c>
    </row>
    <row r="171" customFormat="false" ht="12.75" hidden="false" customHeight="false" outlineLevel="0" collapsed="false">
      <c r="A171" s="30" t="s">
        <v>163</v>
      </c>
      <c r="C171" s="111" t="n">
        <v>-14</v>
      </c>
      <c r="D171" s="111" t="n">
        <v>-15</v>
      </c>
      <c r="E171" s="111" t="n">
        <v>-14</v>
      </c>
      <c r="F171" s="111" t="n">
        <v>-14</v>
      </c>
      <c r="G171" s="111" t="n">
        <v>-14</v>
      </c>
      <c r="H171" s="111" t="n">
        <v>-14</v>
      </c>
      <c r="I171" s="111" t="n">
        <v>-13</v>
      </c>
      <c r="J171" s="111" t="n">
        <v>-14</v>
      </c>
      <c r="K171" s="111" t="n">
        <v>-14</v>
      </c>
      <c r="L171" s="111" t="n">
        <v>-14</v>
      </c>
      <c r="M171" s="111" t="n">
        <v>-14</v>
      </c>
      <c r="N171" s="111" t="n">
        <v>-14</v>
      </c>
      <c r="O171" s="86" t="n">
        <f aca="false">SUM(C171:N171)</f>
        <v>-168</v>
      </c>
      <c r="P171" s="83"/>
      <c r="Q171" s="33"/>
      <c r="R171" s="34" t="s">
        <v>120</v>
      </c>
      <c r="S171" s="33"/>
      <c r="T171" s="83"/>
      <c r="U171" s="53" t="n">
        <f aca="false">C171+D171+E171</f>
        <v>-43</v>
      </c>
      <c r="V171" s="53" t="n">
        <f aca="false">F171+G171+H171</f>
        <v>-42</v>
      </c>
      <c r="W171" s="53" t="n">
        <f aca="false">I171+J171+K171</f>
        <v>-41</v>
      </c>
      <c r="X171" s="53" t="n">
        <f aca="false">L171+M171+N171</f>
        <v>-42</v>
      </c>
      <c r="Y171" s="54" t="n">
        <f aca="false">SUM(U171:X171)</f>
        <v>-168</v>
      </c>
    </row>
    <row r="172" customFormat="false" ht="12.75" hidden="false" customHeight="false" outlineLevel="0" collapsed="false">
      <c r="A172" s="30" t="s">
        <v>127</v>
      </c>
      <c r="C172" s="112" t="n">
        <f aca="false">SUM(C167:C171)</f>
        <v>-545</v>
      </c>
      <c r="D172" s="112" t="n">
        <f aca="false">SUM(D167:D171)</f>
        <v>-545</v>
      </c>
      <c r="E172" s="112" t="n">
        <f aca="false">SUM(E167:E171)</f>
        <v>-580</v>
      </c>
      <c r="F172" s="112" t="n">
        <f aca="false">SUM(F167:F171)</f>
        <v>-544</v>
      </c>
      <c r="G172" s="112" t="n">
        <f aca="false">SUM(G167:G171)</f>
        <v>-545</v>
      </c>
      <c r="H172" s="112" t="n">
        <f aca="false">SUM(H167:H171)</f>
        <v>-544</v>
      </c>
      <c r="I172" s="112" t="n">
        <f aca="false">SUM(I167:I171)</f>
        <v>-544</v>
      </c>
      <c r="J172" s="112" t="n">
        <f aca="false">SUM(J167:J171)</f>
        <v>-544</v>
      </c>
      <c r="K172" s="112" t="n">
        <f aca="false">SUM(K167:K171)</f>
        <v>-582</v>
      </c>
      <c r="L172" s="112" t="n">
        <f aca="false">SUM(L167:L171)</f>
        <v>-559</v>
      </c>
      <c r="M172" s="112" t="n">
        <f aca="false">SUM(M167:M171)</f>
        <v>-545</v>
      </c>
      <c r="N172" s="112" t="n">
        <f aca="false">SUM(N167:N171)</f>
        <v>-544</v>
      </c>
      <c r="O172" s="112" t="n">
        <f aca="false">SUM(O167:O171)</f>
        <v>-6621</v>
      </c>
      <c r="P172" s="83"/>
      <c r="Q172" s="33"/>
      <c r="R172" s="34"/>
      <c r="S172" s="33"/>
      <c r="T172" s="83"/>
      <c r="U172" s="112" t="n">
        <f aca="false">SUM(U167:U171)</f>
        <v>-1670</v>
      </c>
      <c r="V172" s="112" t="n">
        <f aca="false">SUM(V167:V171)</f>
        <v>-1633</v>
      </c>
      <c r="W172" s="112" t="n">
        <f aca="false">SUM(W167:W171)</f>
        <v>-1670</v>
      </c>
      <c r="X172" s="112" t="n">
        <f aca="false">SUM(X167:X171)</f>
        <v>-1648</v>
      </c>
      <c r="Y172" s="112" t="n">
        <f aca="false">SUM(Y167:Y171)</f>
        <v>-6621</v>
      </c>
    </row>
    <row r="173" customFormat="false" ht="3.95" hidden="false" customHeight="true" outlineLevel="0" collapsed="false">
      <c r="A173" s="30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3"/>
      <c r="P173" s="83"/>
      <c r="Q173" s="33"/>
      <c r="R173" s="34"/>
      <c r="S173" s="33"/>
      <c r="T173" s="83"/>
      <c r="U173" s="35"/>
      <c r="V173" s="35"/>
      <c r="W173" s="35"/>
      <c r="X173" s="35"/>
      <c r="Y173" s="36"/>
    </row>
    <row r="174" customFormat="false" ht="12.75" hidden="false" customHeight="true" outlineLevel="0" collapsed="false">
      <c r="A174" s="30" t="s">
        <v>164</v>
      </c>
      <c r="C174" s="113" t="n">
        <f aca="false">-16+16</f>
        <v>0</v>
      </c>
      <c r="D174" s="113" t="n">
        <f aca="false">-17+17</f>
        <v>0</v>
      </c>
      <c r="E174" s="113" t="n">
        <f aca="false">-16+16</f>
        <v>0</v>
      </c>
      <c r="F174" s="113" t="n">
        <f aca="false">-17+17</f>
        <v>0</v>
      </c>
      <c r="G174" s="113" t="n">
        <f aca="false">-16+16</f>
        <v>0</v>
      </c>
      <c r="H174" s="113" t="n">
        <f aca="false">-17+17</f>
        <v>0</v>
      </c>
      <c r="I174" s="113" t="n">
        <f aca="false">-16+16</f>
        <v>0</v>
      </c>
      <c r="J174" s="113" t="n">
        <f aca="false">-17+17</f>
        <v>0</v>
      </c>
      <c r="K174" s="113" t="n">
        <f aca="false">-16+16</f>
        <v>0</v>
      </c>
      <c r="L174" s="113" t="n">
        <f aca="false">-17+17</f>
        <v>0</v>
      </c>
      <c r="M174" s="113" t="n">
        <f aca="false">-16+16</f>
        <v>0</v>
      </c>
      <c r="N174" s="113" t="n">
        <f aca="false">-17+17</f>
        <v>0</v>
      </c>
      <c r="O174" s="46" t="n">
        <f aca="false">SUM(C174:N174)</f>
        <v>0</v>
      </c>
      <c r="P174" s="46"/>
      <c r="Q174" s="33"/>
      <c r="R174" s="34" t="s">
        <v>129</v>
      </c>
      <c r="S174" s="33"/>
      <c r="T174" s="46"/>
      <c r="U174" s="35" t="n">
        <f aca="false">C174+D174+E174</f>
        <v>0</v>
      </c>
      <c r="V174" s="35" t="n">
        <f aca="false">F174+G174+H174</f>
        <v>0</v>
      </c>
      <c r="W174" s="35" t="n">
        <f aca="false">I174+J174+K174</f>
        <v>0</v>
      </c>
      <c r="X174" s="35" t="n">
        <f aca="false">L174+M174+N174</f>
        <v>0</v>
      </c>
      <c r="Y174" s="36" t="n">
        <f aca="false">SUM(U174:X174)</f>
        <v>0</v>
      </c>
    </row>
    <row r="175" customFormat="false" ht="3.95" hidden="false" customHeight="true" outlineLevel="0" collapsed="false">
      <c r="A175" s="30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3"/>
      <c r="P175" s="83"/>
      <c r="Q175" s="33"/>
      <c r="R175" s="34"/>
      <c r="S175" s="33"/>
      <c r="T175" s="83"/>
      <c r="U175" s="35"/>
      <c r="V175" s="35"/>
      <c r="W175" s="35"/>
      <c r="X175" s="35"/>
      <c r="Y175" s="36"/>
    </row>
    <row r="176" customFormat="false" ht="12.75" hidden="false" customHeight="true" outlineLevel="0" collapsed="false">
      <c r="A176" s="98" t="s">
        <v>135</v>
      </c>
      <c r="B176" s="65"/>
      <c r="C176" s="45" t="n">
        <v>-32</v>
      </c>
      <c r="D176" s="45" t="n">
        <v>-68</v>
      </c>
      <c r="E176" s="45" t="n">
        <v>-31</v>
      </c>
      <c r="F176" s="45" t="n">
        <v>-31</v>
      </c>
      <c r="G176" s="45" t="n">
        <v>-31</v>
      </c>
      <c r="H176" s="45" t="n">
        <v>-31</v>
      </c>
      <c r="I176" s="45" t="n">
        <v>-32</v>
      </c>
      <c r="J176" s="45" t="n">
        <v>-31</v>
      </c>
      <c r="K176" s="45" t="n">
        <v>-31</v>
      </c>
      <c r="L176" s="45" t="n">
        <v>-31</v>
      </c>
      <c r="M176" s="45" t="n">
        <v>-31</v>
      </c>
      <c r="N176" s="45" t="n">
        <v>-31</v>
      </c>
      <c r="O176" s="83" t="n">
        <f aca="false">SUM(C176:N176)</f>
        <v>-411</v>
      </c>
      <c r="P176" s="83"/>
      <c r="Q176" s="89"/>
      <c r="R176" s="34" t="s">
        <v>136</v>
      </c>
      <c r="S176" s="89"/>
      <c r="T176" s="83"/>
      <c r="U176" s="69" t="n">
        <f aca="false">C176+D176+E176</f>
        <v>-131</v>
      </c>
      <c r="V176" s="69" t="n">
        <f aca="false">F176+G176+H176</f>
        <v>-93</v>
      </c>
      <c r="W176" s="69" t="n">
        <f aca="false">I176+J176+K176</f>
        <v>-94</v>
      </c>
      <c r="X176" s="69" t="n">
        <f aca="false">L176+M176+N176</f>
        <v>-93</v>
      </c>
      <c r="Y176" s="71" t="n">
        <f aca="false">SUM(U176:X176)</f>
        <v>-411</v>
      </c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  <c r="CC176" s="65"/>
      <c r="CD176" s="65"/>
      <c r="CE176" s="65"/>
      <c r="CF176" s="65"/>
      <c r="CG176" s="65"/>
      <c r="CH176" s="65"/>
      <c r="CI176" s="65"/>
      <c r="CJ176" s="65"/>
      <c r="CK176" s="65"/>
      <c r="CL176" s="65"/>
      <c r="CM176" s="65"/>
      <c r="CN176" s="65"/>
      <c r="CO176" s="65"/>
      <c r="CP176" s="65"/>
      <c r="CQ176" s="65"/>
      <c r="CR176" s="65"/>
      <c r="CS176" s="65"/>
      <c r="CT176" s="65"/>
      <c r="CU176" s="65"/>
      <c r="CV176" s="65"/>
      <c r="CW176" s="65"/>
      <c r="CX176" s="65"/>
      <c r="CY176" s="65"/>
      <c r="CZ176" s="65"/>
      <c r="DA176" s="65"/>
      <c r="DB176" s="65"/>
      <c r="DC176" s="65"/>
      <c r="DD176" s="65"/>
      <c r="DE176" s="65"/>
      <c r="DF176" s="65"/>
      <c r="DG176" s="65"/>
      <c r="DH176" s="65"/>
      <c r="DI176" s="65"/>
      <c r="DJ176" s="65"/>
      <c r="DK176" s="65"/>
      <c r="DL176" s="65"/>
      <c r="DM176" s="65"/>
      <c r="DN176" s="65"/>
      <c r="DO176" s="65"/>
      <c r="DP176" s="65"/>
      <c r="DQ176" s="65"/>
      <c r="DR176" s="65"/>
      <c r="DS176" s="65"/>
      <c r="DT176" s="65"/>
      <c r="DU176" s="65"/>
      <c r="DV176" s="65"/>
      <c r="DW176" s="65"/>
      <c r="DX176" s="65"/>
      <c r="DY176" s="65"/>
      <c r="DZ176" s="65"/>
      <c r="EA176" s="65"/>
      <c r="EB176" s="65"/>
      <c r="EC176" s="65"/>
      <c r="ED176" s="65"/>
      <c r="EE176" s="65"/>
      <c r="EF176" s="65"/>
      <c r="EG176" s="65"/>
      <c r="EH176" s="65"/>
      <c r="EI176" s="65"/>
      <c r="EJ176" s="65"/>
      <c r="EK176" s="65"/>
      <c r="EL176" s="65"/>
      <c r="EM176" s="65"/>
      <c r="EN176" s="65"/>
      <c r="EO176" s="65"/>
      <c r="EP176" s="65"/>
      <c r="EQ176" s="65"/>
      <c r="ER176" s="65"/>
      <c r="ES176" s="65"/>
      <c r="ET176" s="65"/>
      <c r="EU176" s="65"/>
      <c r="EV176" s="65"/>
      <c r="EW176" s="65"/>
      <c r="EX176" s="65"/>
      <c r="EY176" s="65"/>
      <c r="EZ176" s="65"/>
      <c r="FA176" s="65"/>
      <c r="FB176" s="65"/>
      <c r="FC176" s="65"/>
      <c r="FD176" s="65"/>
      <c r="FE176" s="65"/>
      <c r="FF176" s="65"/>
      <c r="FG176" s="65"/>
      <c r="FH176" s="65"/>
      <c r="FI176" s="65"/>
      <c r="FJ176" s="65"/>
      <c r="FK176" s="65"/>
      <c r="FL176" s="65"/>
      <c r="FM176" s="65"/>
      <c r="FN176" s="65"/>
      <c r="FO176" s="65"/>
      <c r="FP176" s="65"/>
      <c r="FQ176" s="65"/>
      <c r="FR176" s="65"/>
      <c r="FS176" s="65"/>
      <c r="FT176" s="65"/>
      <c r="FU176" s="65"/>
      <c r="FV176" s="65"/>
      <c r="FW176" s="65"/>
      <c r="FX176" s="65"/>
      <c r="FY176" s="65"/>
      <c r="FZ176" s="65"/>
      <c r="GA176" s="65"/>
      <c r="GB176" s="65"/>
      <c r="GC176" s="65"/>
      <c r="GD176" s="65"/>
      <c r="GE176" s="65"/>
      <c r="GF176" s="65"/>
      <c r="GG176" s="65"/>
      <c r="GH176" s="65"/>
      <c r="GI176" s="65"/>
      <c r="GJ176" s="65"/>
      <c r="GK176" s="65"/>
      <c r="GL176" s="65"/>
      <c r="GM176" s="65"/>
      <c r="GN176" s="65"/>
      <c r="GO176" s="65"/>
      <c r="GP176" s="65"/>
      <c r="GQ176" s="65"/>
      <c r="GR176" s="65"/>
      <c r="GS176" s="65"/>
      <c r="GT176" s="65"/>
      <c r="GU176" s="65"/>
      <c r="GV176" s="65"/>
      <c r="GW176" s="65"/>
      <c r="GX176" s="65"/>
      <c r="GY176" s="65"/>
      <c r="GZ176" s="65"/>
      <c r="HA176" s="65"/>
      <c r="HB176" s="65"/>
      <c r="HC176" s="65"/>
      <c r="HD176" s="65"/>
      <c r="HE176" s="65"/>
      <c r="HF176" s="65"/>
      <c r="HG176" s="65"/>
      <c r="HH176" s="65"/>
      <c r="HI176" s="65"/>
      <c r="HJ176" s="65"/>
      <c r="HK176" s="65"/>
      <c r="HL176" s="65"/>
      <c r="HM176" s="65"/>
      <c r="HN176" s="65"/>
      <c r="HO176" s="65"/>
      <c r="HP176" s="65"/>
      <c r="HQ176" s="65"/>
      <c r="HR176" s="65"/>
      <c r="HS176" s="65"/>
      <c r="HT176" s="65"/>
      <c r="HU176" s="65"/>
      <c r="HV176" s="65"/>
      <c r="HW176" s="65"/>
      <c r="HX176" s="65"/>
      <c r="HY176" s="65"/>
      <c r="HZ176" s="65"/>
      <c r="IA176" s="65"/>
      <c r="IB176" s="65"/>
      <c r="IC176" s="65"/>
      <c r="ID176" s="65"/>
      <c r="IE176" s="65"/>
      <c r="IF176" s="65"/>
      <c r="IG176" s="65"/>
      <c r="IH176" s="65"/>
      <c r="II176" s="65"/>
      <c r="IJ176" s="65"/>
      <c r="IK176" s="65"/>
      <c r="IL176" s="65"/>
      <c r="IM176" s="65"/>
      <c r="IN176" s="65"/>
      <c r="IO176" s="65"/>
      <c r="IP176" s="65"/>
      <c r="IQ176" s="65"/>
      <c r="IR176" s="65"/>
      <c r="IS176" s="65"/>
      <c r="IT176" s="65"/>
      <c r="IU176" s="65"/>
      <c r="IV176" s="65"/>
      <c r="IW176" s="65"/>
    </row>
    <row r="177" customFormat="false" ht="3.95" hidden="false" customHeight="true" outlineLevel="0" collapsed="false">
      <c r="A177" s="98"/>
      <c r="B177" s="6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83"/>
      <c r="P177" s="83"/>
      <c r="Q177" s="89"/>
      <c r="R177" s="34"/>
      <c r="S177" s="89"/>
      <c r="T177" s="83"/>
      <c r="U177" s="69"/>
      <c r="V177" s="69"/>
      <c r="W177" s="69"/>
      <c r="X177" s="69"/>
      <c r="Y177" s="71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65"/>
      <c r="BI177" s="65"/>
      <c r="BJ177" s="65"/>
      <c r="BK177" s="65"/>
      <c r="BL177" s="65"/>
      <c r="BM177" s="65"/>
      <c r="BN177" s="65"/>
      <c r="BO177" s="65"/>
      <c r="BP177" s="65"/>
      <c r="BQ177" s="65"/>
      <c r="BR177" s="65"/>
      <c r="BS177" s="65"/>
      <c r="BT177" s="65"/>
      <c r="BU177" s="65"/>
      <c r="BV177" s="65"/>
      <c r="BW177" s="65"/>
      <c r="BX177" s="65"/>
      <c r="BY177" s="65"/>
      <c r="BZ177" s="65"/>
      <c r="CA177" s="65"/>
      <c r="CB177" s="65"/>
      <c r="CC177" s="65"/>
      <c r="CD177" s="65"/>
      <c r="CE177" s="65"/>
      <c r="CF177" s="65"/>
      <c r="CG177" s="65"/>
      <c r="CH177" s="65"/>
      <c r="CI177" s="65"/>
      <c r="CJ177" s="65"/>
      <c r="CK177" s="65"/>
      <c r="CL177" s="65"/>
      <c r="CM177" s="65"/>
      <c r="CN177" s="65"/>
      <c r="CO177" s="65"/>
      <c r="CP177" s="65"/>
      <c r="CQ177" s="65"/>
      <c r="CR177" s="65"/>
      <c r="CS177" s="65"/>
      <c r="CT177" s="65"/>
      <c r="CU177" s="65"/>
      <c r="CV177" s="65"/>
      <c r="CW177" s="65"/>
      <c r="CX177" s="65"/>
      <c r="CY177" s="65"/>
      <c r="CZ177" s="65"/>
      <c r="DA177" s="65"/>
      <c r="DB177" s="65"/>
      <c r="DC177" s="65"/>
      <c r="DD177" s="65"/>
      <c r="DE177" s="65"/>
      <c r="DF177" s="65"/>
      <c r="DG177" s="65"/>
      <c r="DH177" s="65"/>
      <c r="DI177" s="65"/>
      <c r="DJ177" s="65"/>
      <c r="DK177" s="65"/>
      <c r="DL177" s="65"/>
      <c r="DM177" s="65"/>
      <c r="DN177" s="65"/>
      <c r="DO177" s="65"/>
      <c r="DP177" s="65"/>
      <c r="DQ177" s="65"/>
      <c r="DR177" s="65"/>
      <c r="DS177" s="65"/>
      <c r="DT177" s="65"/>
      <c r="DU177" s="65"/>
      <c r="DV177" s="65"/>
      <c r="DW177" s="65"/>
      <c r="DX177" s="65"/>
      <c r="DY177" s="65"/>
      <c r="DZ177" s="65"/>
      <c r="EA177" s="65"/>
      <c r="EB177" s="65"/>
      <c r="EC177" s="65"/>
      <c r="ED177" s="65"/>
      <c r="EE177" s="65"/>
      <c r="EF177" s="65"/>
      <c r="EG177" s="65"/>
      <c r="EH177" s="65"/>
      <c r="EI177" s="65"/>
      <c r="EJ177" s="65"/>
      <c r="EK177" s="65"/>
      <c r="EL177" s="65"/>
      <c r="EM177" s="65"/>
      <c r="EN177" s="65"/>
      <c r="EO177" s="65"/>
      <c r="EP177" s="65"/>
      <c r="EQ177" s="65"/>
      <c r="ER177" s="65"/>
      <c r="ES177" s="65"/>
      <c r="ET177" s="65"/>
      <c r="EU177" s="65"/>
      <c r="EV177" s="65"/>
      <c r="EW177" s="65"/>
      <c r="EX177" s="65"/>
      <c r="EY177" s="65"/>
      <c r="EZ177" s="65"/>
      <c r="FA177" s="65"/>
      <c r="FB177" s="65"/>
      <c r="FC177" s="65"/>
      <c r="FD177" s="65"/>
      <c r="FE177" s="65"/>
      <c r="FF177" s="65"/>
      <c r="FG177" s="65"/>
      <c r="FH177" s="65"/>
      <c r="FI177" s="65"/>
      <c r="FJ177" s="65"/>
      <c r="FK177" s="65"/>
      <c r="FL177" s="65"/>
      <c r="FM177" s="65"/>
      <c r="FN177" s="65"/>
      <c r="FO177" s="65"/>
      <c r="FP177" s="65"/>
      <c r="FQ177" s="65"/>
      <c r="FR177" s="65"/>
      <c r="FS177" s="65"/>
      <c r="FT177" s="65"/>
      <c r="FU177" s="65"/>
      <c r="FV177" s="65"/>
      <c r="FW177" s="65"/>
      <c r="FX177" s="65"/>
      <c r="FY177" s="65"/>
      <c r="FZ177" s="65"/>
      <c r="GA177" s="65"/>
      <c r="GB177" s="65"/>
      <c r="GC177" s="65"/>
      <c r="GD177" s="65"/>
      <c r="GE177" s="65"/>
      <c r="GF177" s="65"/>
      <c r="GG177" s="65"/>
      <c r="GH177" s="65"/>
      <c r="GI177" s="65"/>
      <c r="GJ177" s="65"/>
      <c r="GK177" s="65"/>
      <c r="GL177" s="65"/>
      <c r="GM177" s="65"/>
      <c r="GN177" s="65"/>
      <c r="GO177" s="65"/>
      <c r="GP177" s="65"/>
      <c r="GQ177" s="65"/>
      <c r="GR177" s="65"/>
      <c r="GS177" s="65"/>
      <c r="GT177" s="65"/>
      <c r="GU177" s="65"/>
      <c r="GV177" s="65"/>
      <c r="GW177" s="65"/>
      <c r="GX177" s="65"/>
      <c r="GY177" s="65"/>
      <c r="GZ177" s="65"/>
      <c r="HA177" s="65"/>
      <c r="HB177" s="65"/>
      <c r="HC177" s="65"/>
      <c r="HD177" s="65"/>
      <c r="HE177" s="65"/>
      <c r="HF177" s="65"/>
      <c r="HG177" s="65"/>
      <c r="HH177" s="65"/>
      <c r="HI177" s="65"/>
      <c r="HJ177" s="65"/>
      <c r="HK177" s="65"/>
      <c r="HL177" s="65"/>
      <c r="HM177" s="65"/>
      <c r="HN177" s="65"/>
      <c r="HO177" s="65"/>
      <c r="HP177" s="65"/>
      <c r="HQ177" s="65"/>
      <c r="HR177" s="65"/>
      <c r="HS177" s="65"/>
      <c r="HT177" s="65"/>
      <c r="HU177" s="65"/>
      <c r="HV177" s="65"/>
      <c r="HW177" s="65"/>
      <c r="HX177" s="65"/>
      <c r="HY177" s="65"/>
      <c r="HZ177" s="65"/>
      <c r="IA177" s="65"/>
      <c r="IB177" s="65"/>
      <c r="IC177" s="65"/>
      <c r="ID177" s="65"/>
      <c r="IE177" s="65"/>
      <c r="IF177" s="65"/>
      <c r="IG177" s="65"/>
      <c r="IH177" s="65"/>
      <c r="II177" s="65"/>
      <c r="IJ177" s="65"/>
      <c r="IK177" s="65"/>
      <c r="IL177" s="65"/>
      <c r="IM177" s="65"/>
      <c r="IN177" s="65"/>
      <c r="IO177" s="65"/>
      <c r="IP177" s="65"/>
      <c r="IQ177" s="65"/>
      <c r="IR177" s="65"/>
      <c r="IS177" s="65"/>
      <c r="IT177" s="65"/>
      <c r="IU177" s="65"/>
      <c r="IV177" s="65"/>
      <c r="IW177" s="65"/>
    </row>
    <row r="178" customFormat="false" ht="12.75" hidden="false" customHeight="true" outlineLevel="0" collapsed="false">
      <c r="A178" s="99" t="s">
        <v>137</v>
      </c>
      <c r="B178" s="65"/>
      <c r="C178" s="66" t="n">
        <f aca="false">SUM(C172:C176)</f>
        <v>-577</v>
      </c>
      <c r="D178" s="67" t="n">
        <f aca="false">SUM(D172:D176)</f>
        <v>-613</v>
      </c>
      <c r="E178" s="67" t="n">
        <f aca="false">SUM(E172:E176)</f>
        <v>-611</v>
      </c>
      <c r="F178" s="67" t="n">
        <f aca="false">SUM(F172:F176)</f>
        <v>-575</v>
      </c>
      <c r="G178" s="67" t="n">
        <f aca="false">SUM(G172:G176)</f>
        <v>-576</v>
      </c>
      <c r="H178" s="67" t="n">
        <f aca="false">SUM(H172:H176)</f>
        <v>-575</v>
      </c>
      <c r="I178" s="67" t="n">
        <f aca="false">SUM(I172:I176)</f>
        <v>-576</v>
      </c>
      <c r="J178" s="67" t="n">
        <f aca="false">SUM(J172:J176)</f>
        <v>-575</v>
      </c>
      <c r="K178" s="67" t="n">
        <f aca="false">SUM(K172:K176)</f>
        <v>-613</v>
      </c>
      <c r="L178" s="67" t="n">
        <f aca="false">SUM(L172:L176)</f>
        <v>-590</v>
      </c>
      <c r="M178" s="67" t="n">
        <f aca="false">SUM(M172:M176)</f>
        <v>-576</v>
      </c>
      <c r="N178" s="67" t="n">
        <f aca="false">SUM(N172:N176)</f>
        <v>-575</v>
      </c>
      <c r="O178" s="68" t="n">
        <f aca="false">SUM(O172:O176)</f>
        <v>-7032</v>
      </c>
      <c r="P178" s="69"/>
      <c r="Q178" s="89"/>
      <c r="R178" s="71"/>
      <c r="S178" s="89"/>
      <c r="T178" s="69"/>
      <c r="U178" s="66" t="n">
        <f aca="false">SUM(U172:U176)</f>
        <v>-1801</v>
      </c>
      <c r="V178" s="67" t="n">
        <f aca="false">SUM(V172:V176)</f>
        <v>-1726</v>
      </c>
      <c r="W178" s="67" t="n">
        <f aca="false">SUM(W172:W176)</f>
        <v>-1764</v>
      </c>
      <c r="X178" s="67" t="n">
        <f aca="false">SUM(X172:X176)</f>
        <v>-1741</v>
      </c>
      <c r="Y178" s="68" t="n">
        <f aca="false">SUM(Y172:Y176)</f>
        <v>-7032</v>
      </c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65"/>
      <c r="BI178" s="65"/>
      <c r="BJ178" s="65"/>
      <c r="BK178" s="65"/>
      <c r="BL178" s="65"/>
      <c r="BM178" s="65"/>
      <c r="BN178" s="65"/>
      <c r="BO178" s="65"/>
      <c r="BP178" s="65"/>
      <c r="BQ178" s="65"/>
      <c r="BR178" s="65"/>
      <c r="BS178" s="65"/>
      <c r="BT178" s="65"/>
      <c r="BU178" s="65"/>
      <c r="BV178" s="65"/>
      <c r="BW178" s="65"/>
      <c r="BX178" s="65"/>
      <c r="BY178" s="65"/>
      <c r="BZ178" s="65"/>
      <c r="CA178" s="65"/>
      <c r="CB178" s="65"/>
      <c r="CC178" s="65"/>
      <c r="CD178" s="65"/>
      <c r="CE178" s="65"/>
      <c r="CF178" s="65"/>
      <c r="CG178" s="65"/>
      <c r="CH178" s="65"/>
      <c r="CI178" s="65"/>
      <c r="CJ178" s="65"/>
      <c r="CK178" s="65"/>
      <c r="CL178" s="65"/>
      <c r="CM178" s="65"/>
      <c r="CN178" s="65"/>
      <c r="CO178" s="65"/>
      <c r="CP178" s="65"/>
      <c r="CQ178" s="65"/>
      <c r="CR178" s="65"/>
      <c r="CS178" s="65"/>
      <c r="CT178" s="65"/>
      <c r="CU178" s="65"/>
      <c r="CV178" s="65"/>
      <c r="CW178" s="65"/>
      <c r="CX178" s="65"/>
      <c r="CY178" s="65"/>
      <c r="CZ178" s="65"/>
      <c r="DA178" s="65"/>
      <c r="DB178" s="65"/>
      <c r="DC178" s="65"/>
      <c r="DD178" s="65"/>
      <c r="DE178" s="65"/>
      <c r="DF178" s="65"/>
      <c r="DG178" s="65"/>
      <c r="DH178" s="65"/>
      <c r="DI178" s="65"/>
      <c r="DJ178" s="65"/>
      <c r="DK178" s="65"/>
      <c r="DL178" s="65"/>
      <c r="DM178" s="65"/>
      <c r="DN178" s="65"/>
      <c r="DO178" s="65"/>
      <c r="DP178" s="65"/>
      <c r="DQ178" s="65"/>
      <c r="DR178" s="65"/>
      <c r="DS178" s="65"/>
      <c r="DT178" s="65"/>
      <c r="DU178" s="65"/>
      <c r="DV178" s="65"/>
      <c r="DW178" s="65"/>
      <c r="DX178" s="65"/>
      <c r="DY178" s="65"/>
      <c r="DZ178" s="65"/>
      <c r="EA178" s="65"/>
      <c r="EB178" s="65"/>
      <c r="EC178" s="65"/>
      <c r="ED178" s="65"/>
      <c r="EE178" s="65"/>
      <c r="EF178" s="65"/>
      <c r="EG178" s="65"/>
      <c r="EH178" s="65"/>
      <c r="EI178" s="65"/>
      <c r="EJ178" s="65"/>
      <c r="EK178" s="65"/>
      <c r="EL178" s="65"/>
      <c r="EM178" s="65"/>
      <c r="EN178" s="65"/>
      <c r="EO178" s="65"/>
      <c r="EP178" s="65"/>
      <c r="EQ178" s="65"/>
      <c r="ER178" s="65"/>
      <c r="ES178" s="65"/>
      <c r="ET178" s="65"/>
      <c r="EU178" s="65"/>
      <c r="EV178" s="65"/>
      <c r="EW178" s="65"/>
      <c r="EX178" s="65"/>
      <c r="EY178" s="65"/>
      <c r="EZ178" s="65"/>
      <c r="FA178" s="65"/>
      <c r="FB178" s="65"/>
      <c r="FC178" s="65"/>
      <c r="FD178" s="65"/>
      <c r="FE178" s="65"/>
      <c r="FF178" s="65"/>
      <c r="FG178" s="65"/>
      <c r="FH178" s="65"/>
      <c r="FI178" s="65"/>
      <c r="FJ178" s="65"/>
      <c r="FK178" s="65"/>
      <c r="FL178" s="65"/>
      <c r="FM178" s="65"/>
      <c r="FN178" s="65"/>
      <c r="FO178" s="65"/>
      <c r="FP178" s="65"/>
      <c r="FQ178" s="65"/>
      <c r="FR178" s="65"/>
      <c r="FS178" s="65"/>
      <c r="FT178" s="65"/>
      <c r="FU178" s="65"/>
      <c r="FV178" s="65"/>
      <c r="FW178" s="65"/>
      <c r="FX178" s="65"/>
      <c r="FY178" s="65"/>
      <c r="FZ178" s="65"/>
      <c r="GA178" s="65"/>
      <c r="GB178" s="65"/>
      <c r="GC178" s="65"/>
      <c r="GD178" s="65"/>
      <c r="GE178" s="65"/>
      <c r="GF178" s="65"/>
      <c r="GG178" s="65"/>
      <c r="GH178" s="65"/>
      <c r="GI178" s="65"/>
      <c r="GJ178" s="65"/>
      <c r="GK178" s="65"/>
      <c r="GL178" s="65"/>
      <c r="GM178" s="65"/>
      <c r="GN178" s="65"/>
      <c r="GO178" s="65"/>
      <c r="GP178" s="65"/>
      <c r="GQ178" s="65"/>
      <c r="GR178" s="65"/>
      <c r="GS178" s="65"/>
      <c r="GT178" s="65"/>
      <c r="GU178" s="65"/>
      <c r="GV178" s="65"/>
      <c r="GW178" s="65"/>
      <c r="GX178" s="65"/>
      <c r="GY178" s="65"/>
      <c r="GZ178" s="65"/>
      <c r="HA178" s="65"/>
      <c r="HB178" s="65"/>
      <c r="HC178" s="65"/>
      <c r="HD178" s="65"/>
      <c r="HE178" s="65"/>
      <c r="HF178" s="65"/>
      <c r="HG178" s="65"/>
      <c r="HH178" s="65"/>
      <c r="HI178" s="65"/>
      <c r="HJ178" s="65"/>
      <c r="HK178" s="65"/>
      <c r="HL178" s="65"/>
      <c r="HM178" s="65"/>
      <c r="HN178" s="65"/>
      <c r="HO178" s="65"/>
      <c r="HP178" s="65"/>
      <c r="HQ178" s="65"/>
      <c r="HR178" s="65"/>
      <c r="HS178" s="65"/>
      <c r="HT178" s="65"/>
      <c r="HU178" s="65"/>
      <c r="HV178" s="65"/>
      <c r="HW178" s="65"/>
      <c r="HX178" s="65"/>
      <c r="HY178" s="65"/>
      <c r="HZ178" s="65"/>
      <c r="IA178" s="65"/>
      <c r="IB178" s="65"/>
      <c r="IC178" s="65"/>
      <c r="ID178" s="65"/>
      <c r="IE178" s="65"/>
      <c r="IF178" s="65"/>
      <c r="IG178" s="65"/>
      <c r="IH178" s="65"/>
      <c r="II178" s="65"/>
      <c r="IJ178" s="65"/>
      <c r="IK178" s="65"/>
      <c r="IL178" s="65"/>
      <c r="IM178" s="65"/>
      <c r="IN178" s="65"/>
      <c r="IO178" s="65"/>
      <c r="IP178" s="65"/>
      <c r="IQ178" s="65"/>
      <c r="IR178" s="65"/>
      <c r="IS178" s="65"/>
      <c r="IT178" s="65"/>
      <c r="IU178" s="65"/>
      <c r="IV178" s="65"/>
      <c r="IW178" s="65"/>
    </row>
    <row r="179" customFormat="false" ht="12.75" hidden="false" customHeight="true" outlineLevel="0" collapsed="false">
      <c r="A179" s="99"/>
      <c r="B179" s="65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69"/>
      <c r="P179" s="69"/>
      <c r="Q179" s="89"/>
      <c r="R179" s="71"/>
      <c r="S179" s="89"/>
      <c r="T179" s="69"/>
      <c r="U179" s="69"/>
      <c r="V179" s="69"/>
      <c r="W179" s="69"/>
      <c r="X179" s="69"/>
      <c r="Y179" s="71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  <c r="BM179" s="65"/>
      <c r="BN179" s="65"/>
      <c r="BO179" s="65"/>
      <c r="BP179" s="65"/>
      <c r="BQ179" s="65"/>
      <c r="BR179" s="65"/>
      <c r="BS179" s="65"/>
      <c r="BT179" s="65"/>
      <c r="BU179" s="65"/>
      <c r="BV179" s="65"/>
      <c r="BW179" s="65"/>
      <c r="BX179" s="65"/>
      <c r="BY179" s="65"/>
      <c r="BZ179" s="65"/>
      <c r="CA179" s="65"/>
      <c r="CB179" s="65"/>
      <c r="CC179" s="65"/>
      <c r="CD179" s="65"/>
      <c r="CE179" s="65"/>
      <c r="CF179" s="65"/>
      <c r="CG179" s="65"/>
      <c r="CH179" s="65"/>
      <c r="CI179" s="65"/>
      <c r="CJ179" s="65"/>
      <c r="CK179" s="65"/>
      <c r="CL179" s="65"/>
      <c r="CM179" s="65"/>
      <c r="CN179" s="65"/>
      <c r="CO179" s="65"/>
      <c r="CP179" s="65"/>
      <c r="CQ179" s="65"/>
      <c r="CR179" s="65"/>
      <c r="CS179" s="65"/>
      <c r="CT179" s="65"/>
      <c r="CU179" s="65"/>
      <c r="CV179" s="65"/>
      <c r="CW179" s="65"/>
      <c r="CX179" s="65"/>
      <c r="CY179" s="65"/>
      <c r="CZ179" s="65"/>
      <c r="DA179" s="65"/>
      <c r="DB179" s="65"/>
      <c r="DC179" s="65"/>
      <c r="DD179" s="65"/>
      <c r="DE179" s="65"/>
      <c r="DF179" s="65"/>
      <c r="DG179" s="65"/>
      <c r="DH179" s="65"/>
      <c r="DI179" s="65"/>
      <c r="DJ179" s="65"/>
      <c r="DK179" s="65"/>
      <c r="DL179" s="65"/>
      <c r="DM179" s="65"/>
      <c r="DN179" s="65"/>
      <c r="DO179" s="65"/>
      <c r="DP179" s="65"/>
      <c r="DQ179" s="65"/>
      <c r="DR179" s="65"/>
      <c r="DS179" s="65"/>
      <c r="DT179" s="65"/>
      <c r="DU179" s="65"/>
      <c r="DV179" s="65"/>
      <c r="DW179" s="65"/>
      <c r="DX179" s="65"/>
      <c r="DY179" s="65"/>
      <c r="DZ179" s="65"/>
      <c r="EA179" s="65"/>
      <c r="EB179" s="65"/>
      <c r="EC179" s="65"/>
      <c r="ED179" s="65"/>
      <c r="EE179" s="65"/>
      <c r="EF179" s="65"/>
      <c r="EG179" s="65"/>
      <c r="EH179" s="65"/>
      <c r="EI179" s="65"/>
      <c r="EJ179" s="65"/>
      <c r="EK179" s="65"/>
      <c r="EL179" s="65"/>
      <c r="EM179" s="65"/>
      <c r="EN179" s="65"/>
      <c r="EO179" s="65"/>
      <c r="EP179" s="65"/>
      <c r="EQ179" s="65"/>
      <c r="ER179" s="65"/>
      <c r="ES179" s="65"/>
      <c r="ET179" s="65"/>
      <c r="EU179" s="65"/>
      <c r="EV179" s="65"/>
      <c r="EW179" s="65"/>
      <c r="EX179" s="65"/>
      <c r="EY179" s="65"/>
      <c r="EZ179" s="65"/>
      <c r="FA179" s="65"/>
      <c r="FB179" s="65"/>
      <c r="FC179" s="65"/>
      <c r="FD179" s="65"/>
      <c r="FE179" s="65"/>
      <c r="FF179" s="65"/>
      <c r="FG179" s="65"/>
      <c r="FH179" s="65"/>
      <c r="FI179" s="65"/>
      <c r="FJ179" s="65"/>
      <c r="FK179" s="65"/>
      <c r="FL179" s="65"/>
      <c r="FM179" s="65"/>
      <c r="FN179" s="65"/>
      <c r="FO179" s="65"/>
      <c r="FP179" s="65"/>
      <c r="FQ179" s="65"/>
      <c r="FR179" s="65"/>
      <c r="FS179" s="65"/>
      <c r="FT179" s="65"/>
      <c r="FU179" s="65"/>
      <c r="FV179" s="65"/>
      <c r="FW179" s="65"/>
      <c r="FX179" s="65"/>
      <c r="FY179" s="65"/>
      <c r="FZ179" s="65"/>
      <c r="GA179" s="65"/>
      <c r="GB179" s="65"/>
      <c r="GC179" s="65"/>
      <c r="GD179" s="65"/>
      <c r="GE179" s="65"/>
      <c r="GF179" s="65"/>
      <c r="GG179" s="65"/>
      <c r="GH179" s="65"/>
      <c r="GI179" s="65"/>
      <c r="GJ179" s="65"/>
      <c r="GK179" s="65"/>
      <c r="GL179" s="65"/>
      <c r="GM179" s="65"/>
      <c r="GN179" s="65"/>
      <c r="GO179" s="65"/>
      <c r="GP179" s="65"/>
      <c r="GQ179" s="65"/>
      <c r="GR179" s="65"/>
      <c r="GS179" s="65"/>
      <c r="GT179" s="65"/>
      <c r="GU179" s="65"/>
      <c r="GV179" s="65"/>
      <c r="GW179" s="65"/>
      <c r="GX179" s="65"/>
      <c r="GY179" s="65"/>
      <c r="GZ179" s="65"/>
      <c r="HA179" s="65"/>
      <c r="HB179" s="65"/>
      <c r="HC179" s="65"/>
      <c r="HD179" s="65"/>
      <c r="HE179" s="65"/>
      <c r="HF179" s="65"/>
      <c r="HG179" s="65"/>
      <c r="HH179" s="65"/>
      <c r="HI179" s="65"/>
      <c r="HJ179" s="65"/>
      <c r="HK179" s="65"/>
      <c r="HL179" s="65"/>
      <c r="HM179" s="65"/>
      <c r="HN179" s="65"/>
      <c r="HO179" s="65"/>
      <c r="HP179" s="65"/>
      <c r="HQ179" s="65"/>
      <c r="HR179" s="65"/>
      <c r="HS179" s="65"/>
      <c r="HT179" s="65"/>
      <c r="HU179" s="65"/>
      <c r="HV179" s="65"/>
      <c r="HW179" s="65"/>
      <c r="HX179" s="65"/>
      <c r="HY179" s="65"/>
      <c r="HZ179" s="65"/>
      <c r="IA179" s="65"/>
      <c r="IB179" s="65"/>
      <c r="IC179" s="65"/>
      <c r="ID179" s="65"/>
      <c r="IE179" s="65"/>
      <c r="IF179" s="65"/>
      <c r="IG179" s="65"/>
      <c r="IH179" s="65"/>
      <c r="II179" s="65"/>
      <c r="IJ179" s="65"/>
      <c r="IK179" s="65"/>
      <c r="IL179" s="65"/>
      <c r="IM179" s="65"/>
      <c r="IN179" s="65"/>
      <c r="IO179" s="65"/>
      <c r="IP179" s="65"/>
      <c r="IQ179" s="65"/>
      <c r="IR179" s="65"/>
      <c r="IS179" s="65"/>
      <c r="IT179" s="65"/>
      <c r="IU179" s="65"/>
      <c r="IV179" s="65"/>
      <c r="IW179" s="65"/>
    </row>
    <row r="180" customFormat="false" ht="12.75" hidden="false" customHeight="true" outlineLevel="0" collapsed="false">
      <c r="A180" s="64" t="s">
        <v>165</v>
      </c>
      <c r="B180" s="65"/>
      <c r="C180" s="101" t="n">
        <f aca="false">+C164+C178</f>
        <v>-577</v>
      </c>
      <c r="D180" s="102" t="n">
        <f aca="false">+D164+D178</f>
        <v>-613</v>
      </c>
      <c r="E180" s="102" t="n">
        <f aca="false">+E164+E178</f>
        <v>-611</v>
      </c>
      <c r="F180" s="102" t="n">
        <f aca="false">+F164+F178</f>
        <v>-575</v>
      </c>
      <c r="G180" s="102" t="n">
        <f aca="false">+G164+G178</f>
        <v>-576</v>
      </c>
      <c r="H180" s="102" t="n">
        <f aca="false">+H164+H178</f>
        <v>-575</v>
      </c>
      <c r="I180" s="102" t="n">
        <f aca="false">+I164+I178</f>
        <v>-576</v>
      </c>
      <c r="J180" s="102" t="n">
        <f aca="false">+J164+J178</f>
        <v>-575</v>
      </c>
      <c r="K180" s="102" t="n">
        <f aca="false">+K164+K178</f>
        <v>-613</v>
      </c>
      <c r="L180" s="102" t="n">
        <f aca="false">+L164+L178</f>
        <v>-590</v>
      </c>
      <c r="M180" s="102" t="n">
        <f aca="false">+M164+M178</f>
        <v>-576</v>
      </c>
      <c r="N180" s="102" t="n">
        <f aca="false">+N164+N178</f>
        <v>-575</v>
      </c>
      <c r="O180" s="103" t="n">
        <f aca="false">+O164+O178</f>
        <v>-7032</v>
      </c>
      <c r="P180" s="104"/>
      <c r="Q180" s="105"/>
      <c r="R180" s="71"/>
      <c r="S180" s="105"/>
      <c r="T180" s="104"/>
      <c r="U180" s="101" t="n">
        <f aca="false">+U164+U178</f>
        <v>-1801</v>
      </c>
      <c r="V180" s="102" t="n">
        <f aca="false">+V164+V178</f>
        <v>-1726</v>
      </c>
      <c r="W180" s="102" t="n">
        <f aca="false">+W164+W178</f>
        <v>-1764</v>
      </c>
      <c r="X180" s="102" t="n">
        <f aca="false">+X164+X178</f>
        <v>-1741</v>
      </c>
      <c r="Y180" s="103" t="n">
        <f aca="false">+Y164+Y178</f>
        <v>-7032</v>
      </c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65"/>
      <c r="BI180" s="65"/>
      <c r="BJ180" s="65"/>
      <c r="BK180" s="65"/>
      <c r="BL180" s="65"/>
      <c r="BM180" s="65"/>
      <c r="BN180" s="65"/>
      <c r="BO180" s="65"/>
      <c r="BP180" s="65"/>
      <c r="BQ180" s="65"/>
      <c r="BR180" s="65"/>
      <c r="BS180" s="65"/>
      <c r="BT180" s="65"/>
      <c r="BU180" s="65"/>
      <c r="BV180" s="65"/>
      <c r="BW180" s="65"/>
      <c r="BX180" s="65"/>
      <c r="BY180" s="65"/>
      <c r="BZ180" s="65"/>
      <c r="CA180" s="65"/>
      <c r="CB180" s="65"/>
      <c r="CC180" s="65"/>
      <c r="CD180" s="65"/>
      <c r="CE180" s="65"/>
      <c r="CF180" s="65"/>
      <c r="CG180" s="65"/>
      <c r="CH180" s="65"/>
      <c r="CI180" s="65"/>
      <c r="CJ180" s="65"/>
      <c r="CK180" s="65"/>
      <c r="CL180" s="65"/>
      <c r="CM180" s="65"/>
      <c r="CN180" s="65"/>
      <c r="CO180" s="65"/>
      <c r="CP180" s="65"/>
      <c r="CQ180" s="65"/>
      <c r="CR180" s="65"/>
      <c r="CS180" s="65"/>
      <c r="CT180" s="65"/>
      <c r="CU180" s="65"/>
      <c r="CV180" s="65"/>
      <c r="CW180" s="65"/>
      <c r="CX180" s="65"/>
      <c r="CY180" s="65"/>
      <c r="CZ180" s="65"/>
      <c r="DA180" s="65"/>
      <c r="DB180" s="65"/>
      <c r="DC180" s="65"/>
      <c r="DD180" s="65"/>
      <c r="DE180" s="65"/>
      <c r="DF180" s="65"/>
      <c r="DG180" s="65"/>
      <c r="DH180" s="65"/>
      <c r="DI180" s="65"/>
      <c r="DJ180" s="65"/>
      <c r="DK180" s="65"/>
      <c r="DL180" s="65"/>
      <c r="DM180" s="65"/>
      <c r="DN180" s="65"/>
      <c r="DO180" s="65"/>
      <c r="DP180" s="65"/>
      <c r="DQ180" s="65"/>
      <c r="DR180" s="65"/>
      <c r="DS180" s="65"/>
      <c r="DT180" s="65"/>
      <c r="DU180" s="65"/>
      <c r="DV180" s="65"/>
      <c r="DW180" s="65"/>
      <c r="DX180" s="65"/>
      <c r="DY180" s="65"/>
      <c r="DZ180" s="65"/>
      <c r="EA180" s="65"/>
      <c r="EB180" s="65"/>
      <c r="EC180" s="65"/>
      <c r="ED180" s="65"/>
      <c r="EE180" s="65"/>
      <c r="EF180" s="65"/>
      <c r="EG180" s="65"/>
      <c r="EH180" s="65"/>
      <c r="EI180" s="65"/>
      <c r="EJ180" s="65"/>
      <c r="EK180" s="65"/>
      <c r="EL180" s="65"/>
      <c r="EM180" s="65"/>
      <c r="EN180" s="65"/>
      <c r="EO180" s="65"/>
      <c r="EP180" s="65"/>
      <c r="EQ180" s="65"/>
      <c r="ER180" s="65"/>
      <c r="ES180" s="65"/>
      <c r="ET180" s="65"/>
      <c r="EU180" s="65"/>
      <c r="EV180" s="65"/>
      <c r="EW180" s="65"/>
      <c r="EX180" s="65"/>
      <c r="EY180" s="65"/>
      <c r="EZ180" s="65"/>
      <c r="FA180" s="65"/>
      <c r="FB180" s="65"/>
      <c r="FC180" s="65"/>
      <c r="FD180" s="65"/>
      <c r="FE180" s="65"/>
      <c r="FF180" s="65"/>
      <c r="FG180" s="65"/>
      <c r="FH180" s="65"/>
      <c r="FI180" s="65"/>
      <c r="FJ180" s="65"/>
      <c r="FK180" s="65"/>
      <c r="FL180" s="65"/>
      <c r="FM180" s="65"/>
      <c r="FN180" s="65"/>
      <c r="FO180" s="65"/>
      <c r="FP180" s="65"/>
      <c r="FQ180" s="65"/>
      <c r="FR180" s="65"/>
      <c r="FS180" s="65"/>
      <c r="FT180" s="65"/>
      <c r="FU180" s="65"/>
      <c r="FV180" s="65"/>
      <c r="FW180" s="65"/>
      <c r="FX180" s="65"/>
      <c r="FY180" s="65"/>
      <c r="FZ180" s="65"/>
      <c r="GA180" s="65"/>
      <c r="GB180" s="65"/>
      <c r="GC180" s="65"/>
      <c r="GD180" s="65"/>
      <c r="GE180" s="65"/>
      <c r="GF180" s="65"/>
      <c r="GG180" s="65"/>
      <c r="GH180" s="65"/>
      <c r="GI180" s="65"/>
      <c r="GJ180" s="65"/>
      <c r="GK180" s="65"/>
      <c r="GL180" s="65"/>
      <c r="GM180" s="65"/>
      <c r="GN180" s="65"/>
      <c r="GO180" s="65"/>
      <c r="GP180" s="65"/>
      <c r="GQ180" s="65"/>
      <c r="GR180" s="65"/>
      <c r="GS180" s="65"/>
      <c r="GT180" s="65"/>
      <c r="GU180" s="65"/>
      <c r="GV180" s="65"/>
      <c r="GW180" s="65"/>
      <c r="GX180" s="65"/>
      <c r="GY180" s="65"/>
      <c r="GZ180" s="65"/>
      <c r="HA180" s="65"/>
      <c r="HB180" s="65"/>
      <c r="HC180" s="65"/>
      <c r="HD180" s="65"/>
      <c r="HE180" s="65"/>
      <c r="HF180" s="65"/>
      <c r="HG180" s="65"/>
      <c r="HH180" s="65"/>
      <c r="HI180" s="65"/>
      <c r="HJ180" s="65"/>
      <c r="HK180" s="65"/>
      <c r="HL180" s="65"/>
      <c r="HM180" s="65"/>
      <c r="HN180" s="65"/>
      <c r="HO180" s="65"/>
      <c r="HP180" s="65"/>
      <c r="HQ180" s="65"/>
      <c r="HR180" s="65"/>
      <c r="HS180" s="65"/>
      <c r="HT180" s="65"/>
      <c r="HU180" s="65"/>
      <c r="HV180" s="65"/>
      <c r="HW180" s="65"/>
      <c r="HX180" s="65"/>
      <c r="HY180" s="65"/>
      <c r="HZ180" s="65"/>
      <c r="IA180" s="65"/>
      <c r="IB180" s="65"/>
      <c r="IC180" s="65"/>
      <c r="ID180" s="65"/>
      <c r="IE180" s="65"/>
      <c r="IF180" s="65"/>
      <c r="IG180" s="65"/>
      <c r="IH180" s="65"/>
      <c r="II180" s="65"/>
      <c r="IJ180" s="65"/>
      <c r="IK180" s="65"/>
      <c r="IL180" s="65"/>
      <c r="IM180" s="65"/>
      <c r="IN180" s="65"/>
      <c r="IO180" s="65"/>
      <c r="IP180" s="65"/>
      <c r="IQ180" s="65"/>
      <c r="IR180" s="65"/>
      <c r="IS180" s="65"/>
      <c r="IT180" s="65"/>
      <c r="IU180" s="65"/>
      <c r="IV180" s="65"/>
      <c r="IW180" s="65"/>
    </row>
    <row r="181" customFormat="false" ht="12.75" hidden="false" customHeight="true" outlineLevel="0" collapsed="false">
      <c r="A181" s="99"/>
      <c r="B181" s="65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91"/>
      <c r="P181" s="91"/>
      <c r="Q181" s="70"/>
      <c r="R181" s="50"/>
      <c r="S181" s="70"/>
      <c r="T181" s="91"/>
      <c r="U181" s="91"/>
      <c r="V181" s="91"/>
      <c r="W181" s="91"/>
      <c r="X181" s="91"/>
      <c r="Y181" s="50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N181" s="65"/>
      <c r="BO181" s="65"/>
      <c r="BP181" s="65"/>
      <c r="BQ181" s="65"/>
      <c r="BR181" s="65"/>
      <c r="BS181" s="65"/>
      <c r="BT181" s="65"/>
      <c r="BU181" s="65"/>
      <c r="BV181" s="65"/>
      <c r="BW181" s="65"/>
      <c r="BX181" s="65"/>
      <c r="BY181" s="65"/>
      <c r="BZ181" s="65"/>
      <c r="CA181" s="65"/>
      <c r="CB181" s="65"/>
      <c r="CC181" s="65"/>
      <c r="CD181" s="65"/>
      <c r="CE181" s="65"/>
      <c r="CF181" s="65"/>
      <c r="CG181" s="65"/>
      <c r="CH181" s="65"/>
      <c r="CI181" s="65"/>
      <c r="CJ181" s="65"/>
      <c r="CK181" s="65"/>
      <c r="CL181" s="65"/>
      <c r="CM181" s="65"/>
      <c r="CN181" s="65"/>
      <c r="CO181" s="65"/>
      <c r="CP181" s="65"/>
      <c r="CQ181" s="65"/>
      <c r="CR181" s="65"/>
      <c r="CS181" s="65"/>
      <c r="CT181" s="65"/>
      <c r="CU181" s="65"/>
      <c r="CV181" s="65"/>
      <c r="CW181" s="65"/>
      <c r="CX181" s="65"/>
      <c r="CY181" s="65"/>
      <c r="CZ181" s="65"/>
      <c r="DA181" s="65"/>
      <c r="DB181" s="65"/>
      <c r="DC181" s="65"/>
      <c r="DD181" s="65"/>
      <c r="DE181" s="65"/>
      <c r="DF181" s="65"/>
      <c r="DG181" s="65"/>
      <c r="DH181" s="65"/>
      <c r="DI181" s="65"/>
      <c r="DJ181" s="65"/>
      <c r="DK181" s="65"/>
      <c r="DL181" s="65"/>
      <c r="DM181" s="65"/>
      <c r="DN181" s="65"/>
      <c r="DO181" s="65"/>
      <c r="DP181" s="65"/>
      <c r="DQ181" s="65"/>
      <c r="DR181" s="65"/>
      <c r="DS181" s="65"/>
      <c r="DT181" s="65"/>
      <c r="DU181" s="65"/>
      <c r="DV181" s="65"/>
      <c r="DW181" s="65"/>
      <c r="DX181" s="65"/>
      <c r="DY181" s="65"/>
      <c r="DZ181" s="65"/>
      <c r="EA181" s="65"/>
      <c r="EB181" s="65"/>
      <c r="EC181" s="65"/>
      <c r="ED181" s="65"/>
      <c r="EE181" s="65"/>
      <c r="EF181" s="65"/>
      <c r="EG181" s="65"/>
      <c r="EH181" s="65"/>
      <c r="EI181" s="65"/>
      <c r="EJ181" s="65"/>
      <c r="EK181" s="65"/>
      <c r="EL181" s="65"/>
      <c r="EM181" s="65"/>
      <c r="EN181" s="65"/>
      <c r="EO181" s="65"/>
      <c r="EP181" s="65"/>
      <c r="EQ181" s="65"/>
      <c r="ER181" s="65"/>
      <c r="ES181" s="65"/>
      <c r="ET181" s="65"/>
      <c r="EU181" s="65"/>
      <c r="EV181" s="65"/>
      <c r="EW181" s="65"/>
      <c r="EX181" s="65"/>
      <c r="EY181" s="65"/>
      <c r="EZ181" s="65"/>
      <c r="FA181" s="65"/>
      <c r="FB181" s="65"/>
      <c r="FC181" s="65"/>
      <c r="FD181" s="65"/>
      <c r="FE181" s="65"/>
      <c r="FF181" s="65"/>
      <c r="FG181" s="65"/>
      <c r="FH181" s="65"/>
      <c r="FI181" s="65"/>
      <c r="FJ181" s="65"/>
      <c r="FK181" s="65"/>
      <c r="FL181" s="65"/>
      <c r="FM181" s="65"/>
      <c r="FN181" s="65"/>
      <c r="FO181" s="65"/>
      <c r="FP181" s="65"/>
      <c r="FQ181" s="65"/>
      <c r="FR181" s="65"/>
      <c r="FS181" s="65"/>
      <c r="FT181" s="65"/>
      <c r="FU181" s="65"/>
      <c r="FV181" s="65"/>
      <c r="FW181" s="65"/>
      <c r="FX181" s="65"/>
      <c r="FY181" s="65"/>
      <c r="FZ181" s="65"/>
      <c r="GA181" s="65"/>
      <c r="GB181" s="65"/>
      <c r="GC181" s="65"/>
      <c r="GD181" s="65"/>
      <c r="GE181" s="65"/>
      <c r="GF181" s="65"/>
      <c r="GG181" s="65"/>
      <c r="GH181" s="65"/>
      <c r="GI181" s="65"/>
      <c r="GJ181" s="65"/>
      <c r="GK181" s="65"/>
      <c r="GL181" s="65"/>
      <c r="GM181" s="65"/>
      <c r="GN181" s="65"/>
      <c r="GO181" s="65"/>
      <c r="GP181" s="65"/>
      <c r="GQ181" s="65"/>
      <c r="GR181" s="65"/>
      <c r="GS181" s="65"/>
      <c r="GT181" s="65"/>
      <c r="GU181" s="65"/>
      <c r="GV181" s="65"/>
      <c r="GW181" s="65"/>
      <c r="GX181" s="65"/>
      <c r="GY181" s="65"/>
      <c r="GZ181" s="65"/>
      <c r="HA181" s="65"/>
      <c r="HB181" s="65"/>
      <c r="HC181" s="65"/>
      <c r="HD181" s="65"/>
      <c r="HE181" s="65"/>
      <c r="HF181" s="65"/>
      <c r="HG181" s="65"/>
      <c r="HH181" s="65"/>
      <c r="HI181" s="65"/>
      <c r="HJ181" s="65"/>
      <c r="HK181" s="65"/>
      <c r="HL181" s="65"/>
      <c r="HM181" s="65"/>
      <c r="HN181" s="65"/>
      <c r="HO181" s="65"/>
      <c r="HP181" s="65"/>
      <c r="HQ181" s="65"/>
      <c r="HR181" s="65"/>
      <c r="HS181" s="65"/>
      <c r="HT181" s="65"/>
      <c r="HU181" s="65"/>
      <c r="HV181" s="65"/>
      <c r="HW181" s="65"/>
      <c r="HX181" s="65"/>
      <c r="HY181" s="65"/>
      <c r="HZ181" s="65"/>
      <c r="IA181" s="65"/>
      <c r="IB181" s="65"/>
      <c r="IC181" s="65"/>
      <c r="ID181" s="65"/>
      <c r="IE181" s="65"/>
      <c r="IF181" s="65"/>
      <c r="IG181" s="65"/>
      <c r="IH181" s="65"/>
      <c r="II181" s="65"/>
      <c r="IJ181" s="65"/>
      <c r="IK181" s="65"/>
      <c r="IL181" s="65"/>
      <c r="IM181" s="65"/>
      <c r="IN181" s="65"/>
      <c r="IO181" s="65"/>
      <c r="IP181" s="65"/>
      <c r="IQ181" s="65"/>
      <c r="IR181" s="65"/>
      <c r="IS181" s="65"/>
      <c r="IT181" s="65"/>
      <c r="IU181" s="65"/>
      <c r="IV181" s="65"/>
      <c r="IW181" s="65"/>
    </row>
    <row r="182" customFormat="false" ht="12.75" hidden="false" customHeight="false" outlineLevel="0" collapsed="false">
      <c r="A182" s="26" t="s">
        <v>166</v>
      </c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5"/>
      <c r="P182" s="35"/>
      <c r="Q182" s="33"/>
      <c r="R182" s="36"/>
      <c r="S182" s="33"/>
      <c r="T182" s="35"/>
      <c r="U182" s="35"/>
      <c r="V182" s="35"/>
      <c r="W182" s="35"/>
      <c r="X182" s="35"/>
      <c r="Y182" s="36"/>
    </row>
    <row r="183" customFormat="false" ht="12.75" hidden="false" customHeight="false" outlineLevel="0" collapsed="false">
      <c r="A183" s="29" t="s">
        <v>167</v>
      </c>
      <c r="C183" s="114" t="n">
        <v>0</v>
      </c>
      <c r="D183" s="115" t="n">
        <v>0</v>
      </c>
      <c r="E183" s="115" t="n">
        <v>0</v>
      </c>
      <c r="F183" s="115" t="n">
        <v>0</v>
      </c>
      <c r="G183" s="115" t="n">
        <v>0</v>
      </c>
      <c r="H183" s="115" t="n">
        <v>0</v>
      </c>
      <c r="I183" s="115" t="n">
        <v>0</v>
      </c>
      <c r="J183" s="115" t="n">
        <v>0</v>
      </c>
      <c r="K183" s="115" t="n">
        <v>0</v>
      </c>
      <c r="L183" s="115" t="n">
        <v>0</v>
      </c>
      <c r="M183" s="115" t="n">
        <v>0</v>
      </c>
      <c r="N183" s="115" t="n">
        <v>0</v>
      </c>
      <c r="O183" s="116" t="n">
        <f aca="false">SUM(C183:N183)</f>
        <v>0</v>
      </c>
      <c r="P183" s="117"/>
      <c r="Q183" s="33"/>
      <c r="R183" s="90" t="s">
        <v>88</v>
      </c>
      <c r="S183" s="33"/>
      <c r="T183" s="117"/>
      <c r="U183" s="107" t="n">
        <f aca="false">C183+D183+E183</f>
        <v>0</v>
      </c>
      <c r="V183" s="108" t="n">
        <f aca="false">F183+G183+H183</f>
        <v>0</v>
      </c>
      <c r="W183" s="108" t="n">
        <f aca="false">I183+J183+K183</f>
        <v>0</v>
      </c>
      <c r="X183" s="108" t="n">
        <f aca="false">L183+M183+N183</f>
        <v>0</v>
      </c>
      <c r="Y183" s="109" t="n">
        <f aca="false">SUM(U183:X183)</f>
        <v>0</v>
      </c>
    </row>
    <row r="184" customFormat="false" ht="6" hidden="false" customHeight="true" outlineLevel="0" collapsed="false">
      <c r="A184" s="118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5"/>
      <c r="P184" s="35"/>
      <c r="Q184" s="33"/>
      <c r="R184" s="36"/>
      <c r="S184" s="33"/>
      <c r="T184" s="35"/>
      <c r="U184" s="35"/>
      <c r="V184" s="35"/>
      <c r="W184" s="35"/>
      <c r="X184" s="35"/>
      <c r="Y184" s="36"/>
    </row>
    <row r="185" customFormat="false" ht="12.75" hidden="false" customHeight="false" outlineLevel="0" collapsed="false">
      <c r="A185" s="29" t="s">
        <v>94</v>
      </c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5"/>
      <c r="P185" s="35"/>
      <c r="Q185" s="33"/>
      <c r="R185" s="36"/>
      <c r="S185" s="33"/>
      <c r="T185" s="35"/>
      <c r="U185" s="35"/>
      <c r="V185" s="35"/>
      <c r="W185" s="35"/>
      <c r="X185" s="35"/>
      <c r="Y185" s="36"/>
    </row>
    <row r="186" customFormat="false" ht="12.75" hidden="false" customHeight="false" outlineLevel="0" collapsed="false">
      <c r="A186" s="30" t="s">
        <v>168</v>
      </c>
      <c r="C186" s="47" t="n">
        <v>-6920</v>
      </c>
      <c r="D186" s="47" t="n">
        <v>-7370</v>
      </c>
      <c r="E186" s="47" t="n">
        <v>-7383</v>
      </c>
      <c r="F186" s="47" t="n">
        <v>-7206</v>
      </c>
      <c r="G186" s="47" t="n">
        <v>-7239</v>
      </c>
      <c r="H186" s="47" t="n">
        <v>-7665</v>
      </c>
      <c r="I186" s="47" t="n">
        <v>-9118</v>
      </c>
      <c r="J186" s="47" t="n">
        <v>-8331</v>
      </c>
      <c r="K186" s="47" t="n">
        <v>-8633</v>
      </c>
      <c r="L186" s="47" t="n">
        <v>-8610</v>
      </c>
      <c r="M186" s="47" t="n">
        <v>-7775</v>
      </c>
      <c r="N186" s="47" t="n">
        <v>-8245</v>
      </c>
      <c r="O186" s="83" t="n">
        <f aca="false">SUM(C186:N186)</f>
        <v>-94495</v>
      </c>
      <c r="P186" s="83"/>
      <c r="Q186" s="33"/>
      <c r="R186" s="34" t="s">
        <v>120</v>
      </c>
      <c r="S186" s="33"/>
      <c r="T186" s="83"/>
      <c r="U186" s="35" t="n">
        <f aca="false">C186+D186+E186</f>
        <v>-21673</v>
      </c>
      <c r="V186" s="35" t="n">
        <f aca="false">F186+G186+H186</f>
        <v>-22110</v>
      </c>
      <c r="W186" s="35" t="n">
        <f aca="false">I186+J186+K186</f>
        <v>-26082</v>
      </c>
      <c r="X186" s="35" t="n">
        <f aca="false">L186+M186+N186</f>
        <v>-24630</v>
      </c>
      <c r="Y186" s="36" t="n">
        <f aca="false">SUM(U186:X186)</f>
        <v>-94495</v>
      </c>
    </row>
    <row r="187" customFormat="false" ht="12.75" hidden="false" customHeight="false" outlineLevel="0" collapsed="false">
      <c r="A187" s="30" t="s">
        <v>169</v>
      </c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83" t="n">
        <f aca="false">SUM(C187:N187)</f>
        <v>0</v>
      </c>
      <c r="P187" s="83"/>
      <c r="Q187" s="33"/>
      <c r="R187" s="34" t="s">
        <v>120</v>
      </c>
      <c r="S187" s="33"/>
      <c r="T187" s="83"/>
      <c r="U187" s="35" t="n">
        <f aca="false">C187+D187+E187</f>
        <v>0</v>
      </c>
      <c r="V187" s="35" t="n">
        <f aca="false">F187+G187+H187</f>
        <v>0</v>
      </c>
      <c r="W187" s="35" t="n">
        <f aca="false">I187+J187+K187</f>
        <v>0</v>
      </c>
      <c r="X187" s="35" t="n">
        <f aca="false">L187+M187+N187</f>
        <v>0</v>
      </c>
      <c r="Y187" s="36" t="n">
        <f aca="false">SUM(U187:X187)</f>
        <v>0</v>
      </c>
    </row>
    <row r="188" customFormat="false" ht="12.75" hidden="false" customHeight="false" outlineLevel="0" collapsed="false">
      <c r="A188" s="30" t="s">
        <v>121</v>
      </c>
      <c r="C188" s="47" t="n">
        <v>928</v>
      </c>
      <c r="D188" s="47" t="n">
        <v>945</v>
      </c>
      <c r="E188" s="47" t="n">
        <v>932</v>
      </c>
      <c r="F188" s="47" t="n">
        <v>932</v>
      </c>
      <c r="G188" s="47" t="n">
        <v>937</v>
      </c>
      <c r="H188" s="47" t="n">
        <v>993</v>
      </c>
      <c r="I188" s="47" t="n">
        <v>986</v>
      </c>
      <c r="J188" s="47" t="n">
        <v>982</v>
      </c>
      <c r="K188" s="47" t="n">
        <v>940</v>
      </c>
      <c r="L188" s="47" t="n">
        <v>939</v>
      </c>
      <c r="M188" s="47" t="n">
        <v>936</v>
      </c>
      <c r="N188" s="47" t="n">
        <v>936</v>
      </c>
      <c r="O188" s="83" t="n">
        <f aca="false">SUM(C188:N188)</f>
        <v>11386</v>
      </c>
      <c r="P188" s="83"/>
      <c r="Q188" s="33"/>
      <c r="R188" s="34" t="s">
        <v>120</v>
      </c>
      <c r="S188" s="33"/>
      <c r="T188" s="83"/>
      <c r="U188" s="35" t="n">
        <f aca="false">C188+D188+E188</f>
        <v>2805</v>
      </c>
      <c r="V188" s="35" t="n">
        <f aca="false">F188+G188+H188</f>
        <v>2862</v>
      </c>
      <c r="W188" s="35" t="n">
        <f aca="false">I188+J188+K188</f>
        <v>2908</v>
      </c>
      <c r="X188" s="35" t="n">
        <f aca="false">L188+M188+N188</f>
        <v>2811</v>
      </c>
      <c r="Y188" s="36" t="n">
        <f aca="false">SUM(U188:X188)</f>
        <v>11386</v>
      </c>
    </row>
    <row r="189" customFormat="false" ht="12.75" hidden="false" customHeight="false" outlineLevel="0" collapsed="false">
      <c r="A189" s="30" t="s">
        <v>170</v>
      </c>
      <c r="C189" s="47" t="n">
        <v>-482</v>
      </c>
      <c r="D189" s="47" t="n">
        <v>-543</v>
      </c>
      <c r="E189" s="47" t="n">
        <v>-482</v>
      </c>
      <c r="F189" s="47" t="n">
        <v>-494</v>
      </c>
      <c r="G189" s="47" t="n">
        <v>-489</v>
      </c>
      <c r="H189" s="47" t="n">
        <v>-485</v>
      </c>
      <c r="I189" s="47" t="n">
        <v>-601</v>
      </c>
      <c r="J189" s="47" t="n">
        <v>-491</v>
      </c>
      <c r="K189" s="47" t="n">
        <v>-485</v>
      </c>
      <c r="L189" s="47" t="n">
        <v>-507</v>
      </c>
      <c r="M189" s="47" t="n">
        <v>-498</v>
      </c>
      <c r="N189" s="47" t="n">
        <v>-483</v>
      </c>
      <c r="O189" s="83" t="n">
        <f aca="false">SUM(C189:N189)</f>
        <v>-6040</v>
      </c>
      <c r="P189" s="83"/>
      <c r="Q189" s="33"/>
      <c r="R189" s="34" t="s">
        <v>120</v>
      </c>
      <c r="S189" s="33"/>
      <c r="T189" s="83"/>
      <c r="U189" s="35" t="n">
        <f aca="false">C189+D189+E189</f>
        <v>-1507</v>
      </c>
      <c r="V189" s="35" t="n">
        <f aca="false">F189+G189+H189</f>
        <v>-1468</v>
      </c>
      <c r="W189" s="35" t="n">
        <f aca="false">I189+J189+K189</f>
        <v>-1577</v>
      </c>
      <c r="X189" s="35" t="n">
        <f aca="false">L189+M189+N189</f>
        <v>-1488</v>
      </c>
      <c r="Y189" s="36" t="n">
        <f aca="false">SUM(U189:X189)</f>
        <v>-6040</v>
      </c>
    </row>
    <row r="190" customFormat="false" ht="12.75" hidden="false" customHeight="false" outlineLevel="0" collapsed="false">
      <c r="A190" s="30" t="s">
        <v>171</v>
      </c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83" t="n">
        <f aca="false">SUM(C190:N190)</f>
        <v>0</v>
      </c>
      <c r="P190" s="83"/>
      <c r="Q190" s="33"/>
      <c r="R190" s="34" t="s">
        <v>120</v>
      </c>
      <c r="S190" s="33"/>
      <c r="T190" s="83"/>
      <c r="U190" s="35" t="n">
        <f aca="false">C190+D190+E190</f>
        <v>0</v>
      </c>
      <c r="V190" s="35" t="n">
        <f aca="false">F190+G190+H190</f>
        <v>0</v>
      </c>
      <c r="W190" s="35" t="n">
        <f aca="false">I190+J190+K190</f>
        <v>0</v>
      </c>
      <c r="X190" s="35" t="n">
        <f aca="false">L190+M190+N190</f>
        <v>0</v>
      </c>
      <c r="Y190" s="36" t="n">
        <f aca="false">SUM(U190:X190)</f>
        <v>0</v>
      </c>
    </row>
    <row r="191" customFormat="false" ht="12.75" hidden="false" customHeight="false" outlineLevel="0" collapsed="false">
      <c r="A191" s="30" t="s">
        <v>172</v>
      </c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83" t="n">
        <f aca="false">SUM(C191:N191)</f>
        <v>0</v>
      </c>
      <c r="P191" s="83"/>
      <c r="Q191" s="33"/>
      <c r="R191" s="34" t="s">
        <v>120</v>
      </c>
      <c r="S191" s="33"/>
      <c r="T191" s="83"/>
      <c r="U191" s="35" t="n">
        <f aca="false">C191+D191+E191</f>
        <v>0</v>
      </c>
      <c r="V191" s="35" t="n">
        <f aca="false">F191+G191+H191</f>
        <v>0</v>
      </c>
      <c r="W191" s="35" t="n">
        <f aca="false">I191+J191+K191</f>
        <v>0</v>
      </c>
      <c r="X191" s="35" t="n">
        <f aca="false">L191+M191+N191</f>
        <v>0</v>
      </c>
      <c r="Y191" s="36" t="n">
        <f aca="false">SUM(U191:X191)</f>
        <v>0</v>
      </c>
    </row>
    <row r="192" customFormat="false" ht="12.75" hidden="false" customHeight="false" outlineLevel="0" collapsed="false">
      <c r="A192" s="30" t="s">
        <v>173</v>
      </c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83" t="n">
        <f aca="false">SUM(C192:N192)</f>
        <v>0</v>
      </c>
      <c r="P192" s="83"/>
      <c r="Q192" s="33"/>
      <c r="R192" s="34" t="s">
        <v>120</v>
      </c>
      <c r="S192" s="33"/>
      <c r="T192" s="83"/>
      <c r="U192" s="35" t="n">
        <f aca="false">C192+D192+E192</f>
        <v>0</v>
      </c>
      <c r="V192" s="35" t="n">
        <f aca="false">F192+G192+H192</f>
        <v>0</v>
      </c>
      <c r="W192" s="35" t="n">
        <f aca="false">I192+J192+K192</f>
        <v>0</v>
      </c>
      <c r="X192" s="35" t="n">
        <f aca="false">L192+M192+N192</f>
        <v>0</v>
      </c>
      <c r="Y192" s="36" t="n">
        <f aca="false">SUM(U192:X192)</f>
        <v>0</v>
      </c>
    </row>
    <row r="193" customFormat="false" ht="12.75" hidden="false" customHeight="false" outlineLevel="0" collapsed="false">
      <c r="A193" s="30" t="s">
        <v>174</v>
      </c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83" t="n">
        <f aca="false">SUM(C193:N193)</f>
        <v>0</v>
      </c>
      <c r="P193" s="83"/>
      <c r="Q193" s="33"/>
      <c r="R193" s="34" t="s">
        <v>120</v>
      </c>
      <c r="S193" s="33"/>
      <c r="T193" s="83"/>
      <c r="U193" s="35" t="n">
        <f aca="false">C193+D193+E193</f>
        <v>0</v>
      </c>
      <c r="V193" s="35" t="n">
        <f aca="false">F193+G193+H193</f>
        <v>0</v>
      </c>
      <c r="W193" s="35" t="n">
        <f aca="false">I193+J193+K193</f>
        <v>0</v>
      </c>
      <c r="X193" s="35" t="n">
        <f aca="false">L193+M193+N193</f>
        <v>0</v>
      </c>
      <c r="Y193" s="36" t="n">
        <f aca="false">SUM(U193:X193)</f>
        <v>0</v>
      </c>
    </row>
    <row r="194" customFormat="false" ht="12.75" hidden="false" customHeight="false" outlineLevel="0" collapsed="false">
      <c r="A194" s="30" t="s">
        <v>175</v>
      </c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83" t="n">
        <f aca="false">SUM(C194:N194)</f>
        <v>0</v>
      </c>
      <c r="P194" s="83"/>
      <c r="Q194" s="33"/>
      <c r="R194" s="34" t="s">
        <v>120</v>
      </c>
      <c r="S194" s="33"/>
      <c r="T194" s="83"/>
      <c r="U194" s="35" t="n">
        <f aca="false">C194+D194+E194</f>
        <v>0</v>
      </c>
      <c r="V194" s="35" t="n">
        <f aca="false">F194+G194+H194</f>
        <v>0</v>
      </c>
      <c r="W194" s="35" t="n">
        <f aca="false">I194+J194+K194</f>
        <v>0</v>
      </c>
      <c r="X194" s="35" t="n">
        <f aca="false">L194+M194+N194</f>
        <v>0</v>
      </c>
      <c r="Y194" s="36" t="n">
        <f aca="false">SUM(U194:X194)</f>
        <v>0</v>
      </c>
    </row>
    <row r="195" customFormat="false" ht="12.75" hidden="false" customHeight="false" outlineLevel="0" collapsed="false">
      <c r="A195" s="30" t="s">
        <v>176</v>
      </c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83" t="n">
        <f aca="false">SUM(C195:N195)</f>
        <v>0</v>
      </c>
      <c r="P195" s="83"/>
      <c r="Q195" s="33"/>
      <c r="R195" s="34" t="s">
        <v>120</v>
      </c>
      <c r="S195" s="33"/>
      <c r="T195" s="83"/>
      <c r="U195" s="35" t="n">
        <f aca="false">C195+D195+E195</f>
        <v>0</v>
      </c>
      <c r="V195" s="35" t="n">
        <f aca="false">F195+G195+H195</f>
        <v>0</v>
      </c>
      <c r="W195" s="35" t="n">
        <f aca="false">I195+J195+K195</f>
        <v>0</v>
      </c>
      <c r="X195" s="35" t="n">
        <f aca="false">L195+M195+N195</f>
        <v>0</v>
      </c>
      <c r="Y195" s="36" t="n">
        <f aca="false">SUM(U195:X195)</f>
        <v>0</v>
      </c>
    </row>
    <row r="196" customFormat="false" ht="12.75" hidden="false" customHeight="false" outlineLevel="0" collapsed="false">
      <c r="A196" s="30" t="s">
        <v>177</v>
      </c>
      <c r="C196" s="47" t="n">
        <v>0</v>
      </c>
      <c r="D196" s="47" t="n">
        <v>0</v>
      </c>
      <c r="E196" s="47" t="n">
        <v>0</v>
      </c>
      <c r="F196" s="47" t="n">
        <v>0</v>
      </c>
      <c r="G196" s="47" t="n">
        <v>0</v>
      </c>
      <c r="H196" s="47" t="n">
        <v>0</v>
      </c>
      <c r="I196" s="47" t="n">
        <v>-333</v>
      </c>
      <c r="J196" s="47" t="n">
        <v>-333</v>
      </c>
      <c r="K196" s="47" t="n">
        <v>-334</v>
      </c>
      <c r="L196" s="47" t="n">
        <v>-333</v>
      </c>
      <c r="M196" s="47" t="n">
        <v>-333</v>
      </c>
      <c r="N196" s="47" t="n">
        <v>-334</v>
      </c>
      <c r="O196" s="83" t="n">
        <f aca="false">SUM(C196:N196)</f>
        <v>-2000</v>
      </c>
      <c r="P196" s="83"/>
      <c r="Q196" s="33"/>
      <c r="R196" s="34" t="s">
        <v>120</v>
      </c>
      <c r="S196" s="33"/>
      <c r="T196" s="83"/>
      <c r="U196" s="35" t="n">
        <f aca="false">C196+D196+E196</f>
        <v>0</v>
      </c>
      <c r="V196" s="35" t="n">
        <f aca="false">F196+G196+H196</f>
        <v>0</v>
      </c>
      <c r="W196" s="35" t="n">
        <f aca="false">I196+J196+K196</f>
        <v>-1000</v>
      </c>
      <c r="X196" s="35" t="n">
        <f aca="false">L196+M196+N196</f>
        <v>-1000</v>
      </c>
      <c r="Y196" s="36" t="n">
        <f aca="false">SUM(U196:X196)</f>
        <v>-2000</v>
      </c>
    </row>
    <row r="197" customFormat="false" ht="12.75" hidden="false" customHeight="false" outlineLevel="0" collapsed="false">
      <c r="A197" s="30" t="s">
        <v>178</v>
      </c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83" t="n">
        <f aca="false">SUM(C197:N197)</f>
        <v>0</v>
      </c>
      <c r="P197" s="83"/>
      <c r="Q197" s="33"/>
      <c r="R197" s="34" t="s">
        <v>120</v>
      </c>
      <c r="S197" s="33"/>
      <c r="T197" s="83"/>
      <c r="U197" s="35" t="n">
        <f aca="false">C197+D197+E197</f>
        <v>0</v>
      </c>
      <c r="V197" s="35" t="n">
        <f aca="false">F197+G197+H197</f>
        <v>0</v>
      </c>
      <c r="W197" s="35" t="n">
        <f aca="false">I197+J197+K197</f>
        <v>0</v>
      </c>
      <c r="X197" s="35" t="n">
        <f aca="false">L197+M197+N197</f>
        <v>0</v>
      </c>
      <c r="Y197" s="36" t="n">
        <f aca="false">SUM(U197:X197)</f>
        <v>0</v>
      </c>
    </row>
    <row r="198" customFormat="false" ht="12.75" hidden="false" customHeight="false" outlineLevel="0" collapsed="false">
      <c r="A198" s="30" t="s">
        <v>47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83" t="n">
        <f aca="false">SUM(C198:N198)</f>
        <v>0</v>
      </c>
      <c r="P198" s="83"/>
      <c r="Q198" s="33"/>
      <c r="R198" s="34" t="s">
        <v>120</v>
      </c>
      <c r="S198" s="33"/>
      <c r="T198" s="83"/>
      <c r="U198" s="35" t="n">
        <f aca="false">C198+D198+E198</f>
        <v>0</v>
      </c>
      <c r="V198" s="35" t="n">
        <f aca="false">F198+G198+H198</f>
        <v>0</v>
      </c>
      <c r="W198" s="35" t="n">
        <f aca="false">I198+J198+K198</f>
        <v>0</v>
      </c>
      <c r="X198" s="35" t="n">
        <f aca="false">L198+M198+N198</f>
        <v>0</v>
      </c>
      <c r="Y198" s="36" t="n">
        <f aca="false">SUM(U198:X198)</f>
        <v>0</v>
      </c>
    </row>
    <row r="199" customFormat="false" ht="12.75" hidden="false" customHeight="false" outlineLevel="0" collapsed="false">
      <c r="A199" s="30" t="s">
        <v>78</v>
      </c>
      <c r="C199" s="85" t="n">
        <v>0</v>
      </c>
      <c r="D199" s="85" t="n">
        <v>0</v>
      </c>
      <c r="E199" s="85" t="n">
        <v>0</v>
      </c>
      <c r="F199" s="85" t="n">
        <v>0</v>
      </c>
      <c r="G199" s="85" t="n">
        <v>0</v>
      </c>
      <c r="H199" s="85" t="n">
        <v>0</v>
      </c>
      <c r="I199" s="85" t="n">
        <v>0</v>
      </c>
      <c r="J199" s="85" t="n">
        <v>0</v>
      </c>
      <c r="K199" s="85" t="n">
        <v>0</v>
      </c>
      <c r="L199" s="85" t="n">
        <v>0</v>
      </c>
      <c r="M199" s="85" t="n">
        <v>0</v>
      </c>
      <c r="N199" s="85" t="n">
        <v>0</v>
      </c>
      <c r="O199" s="86" t="n">
        <f aca="false">SUM(C199:N199)</f>
        <v>0</v>
      </c>
      <c r="P199" s="83"/>
      <c r="Q199" s="33"/>
      <c r="R199" s="34" t="s">
        <v>120</v>
      </c>
      <c r="S199" s="33"/>
      <c r="T199" s="83"/>
      <c r="U199" s="53" t="n">
        <f aca="false">C199+D199+E199</f>
        <v>0</v>
      </c>
      <c r="V199" s="53" t="n">
        <f aca="false">F199+G199+H199</f>
        <v>0</v>
      </c>
      <c r="W199" s="53" t="n">
        <f aca="false">I199+J199+K199</f>
        <v>0</v>
      </c>
      <c r="X199" s="53" t="n">
        <f aca="false">L199+M199+N199</f>
        <v>0</v>
      </c>
      <c r="Y199" s="54" t="n">
        <f aca="false">SUM(U199:X199)</f>
        <v>0</v>
      </c>
    </row>
    <row r="200" customFormat="false" ht="12.75" hidden="false" customHeight="false" outlineLevel="0" collapsed="false">
      <c r="A200" s="30" t="s">
        <v>127</v>
      </c>
      <c r="C200" s="36" t="n">
        <f aca="false">SUM(C186:C199)</f>
        <v>-6474</v>
      </c>
      <c r="D200" s="36" t="n">
        <f aca="false">SUM(D186:D199)</f>
        <v>-6968</v>
      </c>
      <c r="E200" s="36" t="n">
        <f aca="false">SUM(E186:E199)</f>
        <v>-6933</v>
      </c>
      <c r="F200" s="36" t="n">
        <f aca="false">SUM(F186:F199)</f>
        <v>-6768</v>
      </c>
      <c r="G200" s="36" t="n">
        <f aca="false">SUM(G186:G199)</f>
        <v>-6791</v>
      </c>
      <c r="H200" s="36" t="n">
        <f aca="false">SUM(H186:H199)</f>
        <v>-7157</v>
      </c>
      <c r="I200" s="36" t="n">
        <f aca="false">SUM(I186:I199)</f>
        <v>-9066</v>
      </c>
      <c r="J200" s="36" t="n">
        <f aca="false">SUM(J186:J199)</f>
        <v>-8173</v>
      </c>
      <c r="K200" s="36" t="n">
        <f aca="false">SUM(K186:K199)</f>
        <v>-8512</v>
      </c>
      <c r="L200" s="36" t="n">
        <f aca="false">SUM(L186:L199)</f>
        <v>-8511</v>
      </c>
      <c r="M200" s="36" t="n">
        <f aca="false">SUM(M186:M199)</f>
        <v>-7670</v>
      </c>
      <c r="N200" s="36" t="n">
        <f aca="false">SUM(N186:N199)</f>
        <v>-8126</v>
      </c>
      <c r="O200" s="36" t="n">
        <f aca="false">SUM(O186:O199)</f>
        <v>-91149</v>
      </c>
      <c r="P200" s="83"/>
      <c r="Q200" s="33"/>
      <c r="R200" s="34"/>
      <c r="S200" s="33"/>
      <c r="T200" s="83"/>
      <c r="U200" s="36" t="n">
        <f aca="false">SUM(U186:U199)</f>
        <v>-20375</v>
      </c>
      <c r="V200" s="36" t="n">
        <f aca="false">SUM(V186:V199)</f>
        <v>-20716</v>
      </c>
      <c r="W200" s="36" t="n">
        <f aca="false">SUM(W186:W199)</f>
        <v>-25751</v>
      </c>
      <c r="X200" s="36" t="n">
        <f aca="false">SUM(X186:X199)</f>
        <v>-24307</v>
      </c>
      <c r="Y200" s="36" t="n">
        <f aca="false">SUM(Y186:Y199)</f>
        <v>-91149</v>
      </c>
    </row>
    <row r="201" customFormat="false" ht="3.95" hidden="false" customHeight="true" outlineLevel="0" collapsed="false">
      <c r="A201" s="30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83"/>
      <c r="P201" s="83"/>
      <c r="Q201" s="33"/>
      <c r="R201" s="34"/>
      <c r="S201" s="33"/>
      <c r="T201" s="83"/>
      <c r="U201" s="35"/>
      <c r="V201" s="35"/>
      <c r="W201" s="35"/>
      <c r="X201" s="35"/>
      <c r="Y201" s="36"/>
    </row>
    <row r="202" customFormat="false" ht="12.75" hidden="false" customHeight="true" outlineLevel="0" collapsed="false">
      <c r="A202" s="30" t="s">
        <v>179</v>
      </c>
      <c r="C202" s="113" t="n">
        <f aca="false">-59+59</f>
        <v>0</v>
      </c>
      <c r="D202" s="113" t="n">
        <f aca="false">-60+60</f>
        <v>0</v>
      </c>
      <c r="E202" s="113" t="n">
        <f aca="false">-59+59</f>
        <v>0</v>
      </c>
      <c r="F202" s="113" t="n">
        <f aca="false">-60+60</f>
        <v>0</v>
      </c>
      <c r="G202" s="113" t="n">
        <f aca="false">-59+59</f>
        <v>0</v>
      </c>
      <c r="H202" s="113" t="n">
        <f aca="false">-60+60</f>
        <v>0</v>
      </c>
      <c r="I202" s="113" t="n">
        <f aca="false">-173+173</f>
        <v>0</v>
      </c>
      <c r="J202" s="113" t="n">
        <f aca="false">-173+173</f>
        <v>0</v>
      </c>
      <c r="K202" s="113" t="n">
        <f aca="false">-173+173</f>
        <v>0</v>
      </c>
      <c r="L202" s="113" t="n">
        <f aca="false">-173+173</f>
        <v>0</v>
      </c>
      <c r="M202" s="113" t="n">
        <f aca="false">-173+173</f>
        <v>0</v>
      </c>
      <c r="N202" s="113" t="n">
        <f aca="false">-172+172</f>
        <v>0</v>
      </c>
      <c r="O202" s="46" t="n">
        <f aca="false">SUM(C202:N202)</f>
        <v>0</v>
      </c>
      <c r="P202" s="46"/>
      <c r="Q202" s="33"/>
      <c r="R202" s="34" t="s">
        <v>129</v>
      </c>
      <c r="S202" s="33"/>
      <c r="T202" s="46"/>
      <c r="U202" s="35" t="n">
        <f aca="false">C202+D202+E202</f>
        <v>0</v>
      </c>
      <c r="V202" s="35" t="n">
        <f aca="false">F202+G202+H202</f>
        <v>0</v>
      </c>
      <c r="W202" s="35" t="n">
        <f aca="false">I202+J202+K202</f>
        <v>0</v>
      </c>
      <c r="X202" s="35" t="n">
        <f aca="false">L202+M202+N202</f>
        <v>0</v>
      </c>
      <c r="Y202" s="36" t="n">
        <f aca="false">SUM(U202:X202)</f>
        <v>0</v>
      </c>
    </row>
    <row r="203" customFormat="false" ht="3.95" hidden="false" customHeight="true" outlineLevel="0" collapsed="false">
      <c r="A203" s="30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83"/>
      <c r="P203" s="83"/>
      <c r="Q203" s="33"/>
      <c r="R203" s="34"/>
      <c r="S203" s="33"/>
      <c r="T203" s="83"/>
      <c r="U203" s="35"/>
      <c r="V203" s="35"/>
      <c r="W203" s="35"/>
      <c r="X203" s="35"/>
      <c r="Y203" s="36"/>
    </row>
    <row r="204" customFormat="false" ht="12.75" hidden="false" customHeight="true" outlineLevel="0" collapsed="false">
      <c r="A204" s="98" t="s">
        <v>135</v>
      </c>
      <c r="B204" s="65"/>
      <c r="C204" s="45" t="n">
        <v>-300</v>
      </c>
      <c r="D204" s="45" t="n">
        <v>-400</v>
      </c>
      <c r="E204" s="45" t="n">
        <v>-300</v>
      </c>
      <c r="F204" s="45" t="n">
        <v>-300</v>
      </c>
      <c r="G204" s="45" t="n">
        <v>-275</v>
      </c>
      <c r="H204" s="45" t="n">
        <v>-275</v>
      </c>
      <c r="I204" s="45" t="n">
        <v>-275</v>
      </c>
      <c r="J204" s="45" t="n">
        <v>-275</v>
      </c>
      <c r="K204" s="45" t="n">
        <v>-275</v>
      </c>
      <c r="L204" s="45" t="n">
        <v>-275</v>
      </c>
      <c r="M204" s="45" t="n">
        <v>-275</v>
      </c>
      <c r="N204" s="45" t="n">
        <v>-275</v>
      </c>
      <c r="O204" s="46" t="n">
        <f aca="false">SUM(C204:N204)</f>
        <v>-3500</v>
      </c>
      <c r="P204" s="46"/>
      <c r="Q204" s="89"/>
      <c r="R204" s="90" t="s">
        <v>136</v>
      </c>
      <c r="S204" s="89"/>
      <c r="T204" s="46"/>
      <c r="U204" s="69" t="n">
        <f aca="false">C204+D204+E204</f>
        <v>-1000</v>
      </c>
      <c r="V204" s="69" t="n">
        <f aca="false">F204+G204+H204</f>
        <v>-850</v>
      </c>
      <c r="W204" s="69" t="n">
        <f aca="false">I204+J204+K204</f>
        <v>-825</v>
      </c>
      <c r="X204" s="69" t="n">
        <f aca="false">L204+M204+N204</f>
        <v>-825</v>
      </c>
      <c r="Y204" s="36" t="n">
        <f aca="false">SUM(U204:X204)</f>
        <v>-3500</v>
      </c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  <c r="BO204" s="65"/>
      <c r="BP204" s="65"/>
      <c r="BQ204" s="65"/>
      <c r="BR204" s="65"/>
      <c r="BS204" s="65"/>
      <c r="BT204" s="65"/>
      <c r="BU204" s="65"/>
      <c r="BV204" s="65"/>
      <c r="BW204" s="65"/>
      <c r="BX204" s="65"/>
      <c r="BY204" s="65"/>
      <c r="BZ204" s="65"/>
      <c r="CA204" s="65"/>
      <c r="CB204" s="65"/>
      <c r="CC204" s="65"/>
      <c r="CD204" s="65"/>
      <c r="CE204" s="65"/>
      <c r="CF204" s="65"/>
      <c r="CG204" s="65"/>
      <c r="CH204" s="65"/>
      <c r="CI204" s="65"/>
      <c r="CJ204" s="65"/>
      <c r="CK204" s="65"/>
      <c r="CL204" s="65"/>
      <c r="CM204" s="65"/>
      <c r="CN204" s="65"/>
      <c r="CO204" s="65"/>
      <c r="CP204" s="65"/>
      <c r="CQ204" s="65"/>
      <c r="CR204" s="65"/>
      <c r="CS204" s="65"/>
      <c r="CT204" s="65"/>
      <c r="CU204" s="65"/>
      <c r="CV204" s="65"/>
      <c r="CW204" s="65"/>
      <c r="CX204" s="65"/>
      <c r="CY204" s="65"/>
      <c r="CZ204" s="65"/>
      <c r="DA204" s="65"/>
      <c r="DB204" s="65"/>
      <c r="DC204" s="65"/>
      <c r="DD204" s="65"/>
      <c r="DE204" s="65"/>
      <c r="DF204" s="65"/>
      <c r="DG204" s="65"/>
      <c r="DH204" s="65"/>
      <c r="DI204" s="65"/>
      <c r="DJ204" s="65"/>
      <c r="DK204" s="65"/>
      <c r="DL204" s="65"/>
      <c r="DM204" s="65"/>
      <c r="DN204" s="65"/>
      <c r="DO204" s="65"/>
      <c r="DP204" s="65"/>
      <c r="DQ204" s="65"/>
      <c r="DR204" s="65"/>
      <c r="DS204" s="65"/>
      <c r="DT204" s="65"/>
      <c r="DU204" s="65"/>
      <c r="DV204" s="65"/>
      <c r="DW204" s="65"/>
      <c r="DX204" s="65"/>
      <c r="DY204" s="65"/>
      <c r="DZ204" s="65"/>
      <c r="EA204" s="65"/>
      <c r="EB204" s="65"/>
      <c r="EC204" s="65"/>
      <c r="ED204" s="65"/>
      <c r="EE204" s="65"/>
      <c r="EF204" s="65"/>
      <c r="EG204" s="65"/>
      <c r="EH204" s="65"/>
      <c r="EI204" s="65"/>
      <c r="EJ204" s="65"/>
      <c r="EK204" s="65"/>
      <c r="EL204" s="65"/>
      <c r="EM204" s="65"/>
      <c r="EN204" s="65"/>
      <c r="EO204" s="65"/>
      <c r="EP204" s="65"/>
      <c r="EQ204" s="65"/>
      <c r="ER204" s="65"/>
      <c r="ES204" s="65"/>
      <c r="ET204" s="65"/>
      <c r="EU204" s="65"/>
      <c r="EV204" s="65"/>
      <c r="EW204" s="65"/>
      <c r="EX204" s="65"/>
      <c r="EY204" s="65"/>
      <c r="EZ204" s="65"/>
      <c r="FA204" s="65"/>
      <c r="FB204" s="65"/>
      <c r="FC204" s="65"/>
      <c r="FD204" s="65"/>
      <c r="FE204" s="65"/>
      <c r="FF204" s="65"/>
      <c r="FG204" s="65"/>
      <c r="FH204" s="65"/>
      <c r="FI204" s="65"/>
      <c r="FJ204" s="65"/>
      <c r="FK204" s="65"/>
      <c r="FL204" s="65"/>
      <c r="FM204" s="65"/>
      <c r="FN204" s="65"/>
      <c r="FO204" s="65"/>
      <c r="FP204" s="65"/>
      <c r="FQ204" s="65"/>
      <c r="FR204" s="65"/>
      <c r="FS204" s="65"/>
      <c r="FT204" s="65"/>
      <c r="FU204" s="65"/>
      <c r="FV204" s="65"/>
      <c r="FW204" s="65"/>
      <c r="FX204" s="65"/>
      <c r="FY204" s="65"/>
      <c r="FZ204" s="65"/>
      <c r="GA204" s="65"/>
      <c r="GB204" s="65"/>
      <c r="GC204" s="65"/>
      <c r="GD204" s="65"/>
      <c r="GE204" s="65"/>
      <c r="GF204" s="65"/>
      <c r="GG204" s="65"/>
      <c r="GH204" s="65"/>
      <c r="GI204" s="65"/>
      <c r="GJ204" s="65"/>
      <c r="GK204" s="65"/>
      <c r="GL204" s="65"/>
      <c r="GM204" s="65"/>
      <c r="GN204" s="65"/>
      <c r="GO204" s="65"/>
      <c r="GP204" s="65"/>
      <c r="GQ204" s="65"/>
      <c r="GR204" s="65"/>
      <c r="GS204" s="65"/>
      <c r="GT204" s="65"/>
      <c r="GU204" s="65"/>
      <c r="GV204" s="65"/>
      <c r="GW204" s="65"/>
      <c r="GX204" s="65"/>
      <c r="GY204" s="65"/>
      <c r="GZ204" s="65"/>
      <c r="HA204" s="65"/>
      <c r="HB204" s="65"/>
      <c r="HC204" s="65"/>
      <c r="HD204" s="65"/>
      <c r="HE204" s="65"/>
      <c r="HF204" s="65"/>
      <c r="HG204" s="65"/>
      <c r="HH204" s="65"/>
      <c r="HI204" s="65"/>
      <c r="HJ204" s="65"/>
      <c r="HK204" s="65"/>
      <c r="HL204" s="65"/>
      <c r="HM204" s="65"/>
      <c r="HN204" s="65"/>
      <c r="HO204" s="65"/>
      <c r="HP204" s="65"/>
      <c r="HQ204" s="65"/>
      <c r="HR204" s="65"/>
      <c r="HS204" s="65"/>
      <c r="HT204" s="65"/>
      <c r="HU204" s="65"/>
      <c r="HV204" s="65"/>
      <c r="HW204" s="65"/>
      <c r="HX204" s="65"/>
      <c r="HY204" s="65"/>
      <c r="HZ204" s="65"/>
      <c r="IA204" s="65"/>
      <c r="IB204" s="65"/>
      <c r="IC204" s="65"/>
      <c r="ID204" s="65"/>
      <c r="IE204" s="65"/>
      <c r="IF204" s="65"/>
      <c r="IG204" s="65"/>
      <c r="IH204" s="65"/>
      <c r="II204" s="65"/>
      <c r="IJ204" s="65"/>
      <c r="IK204" s="65"/>
      <c r="IL204" s="65"/>
      <c r="IM204" s="65"/>
      <c r="IN204" s="65"/>
      <c r="IO204" s="65"/>
      <c r="IP204" s="65"/>
      <c r="IQ204" s="65"/>
      <c r="IR204" s="65"/>
      <c r="IS204" s="65"/>
      <c r="IT204" s="65"/>
      <c r="IU204" s="65"/>
      <c r="IV204" s="65"/>
      <c r="IW204" s="65"/>
    </row>
    <row r="205" customFormat="false" ht="3.95" hidden="false" customHeight="true" outlineLevel="0" collapsed="false">
      <c r="A205" s="98"/>
      <c r="B205" s="6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6"/>
      <c r="P205" s="46"/>
      <c r="Q205" s="89"/>
      <c r="R205" s="90"/>
      <c r="S205" s="89"/>
      <c r="T205" s="46"/>
      <c r="U205" s="69"/>
      <c r="V205" s="69"/>
      <c r="W205" s="69"/>
      <c r="X205" s="69"/>
      <c r="Y205" s="36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  <c r="BO205" s="65"/>
      <c r="BP205" s="65"/>
      <c r="BQ205" s="65"/>
      <c r="BR205" s="65"/>
      <c r="BS205" s="65"/>
      <c r="BT205" s="65"/>
      <c r="BU205" s="65"/>
      <c r="BV205" s="65"/>
      <c r="BW205" s="65"/>
      <c r="BX205" s="65"/>
      <c r="BY205" s="65"/>
      <c r="BZ205" s="65"/>
      <c r="CA205" s="65"/>
      <c r="CB205" s="65"/>
      <c r="CC205" s="65"/>
      <c r="CD205" s="65"/>
      <c r="CE205" s="65"/>
      <c r="CF205" s="65"/>
      <c r="CG205" s="65"/>
      <c r="CH205" s="65"/>
      <c r="CI205" s="65"/>
      <c r="CJ205" s="65"/>
      <c r="CK205" s="65"/>
      <c r="CL205" s="65"/>
      <c r="CM205" s="65"/>
      <c r="CN205" s="65"/>
      <c r="CO205" s="65"/>
      <c r="CP205" s="65"/>
      <c r="CQ205" s="65"/>
      <c r="CR205" s="65"/>
      <c r="CS205" s="65"/>
      <c r="CT205" s="65"/>
      <c r="CU205" s="65"/>
      <c r="CV205" s="65"/>
      <c r="CW205" s="65"/>
      <c r="CX205" s="65"/>
      <c r="CY205" s="65"/>
      <c r="CZ205" s="65"/>
      <c r="DA205" s="65"/>
      <c r="DB205" s="65"/>
      <c r="DC205" s="65"/>
      <c r="DD205" s="65"/>
      <c r="DE205" s="65"/>
      <c r="DF205" s="65"/>
      <c r="DG205" s="65"/>
      <c r="DH205" s="65"/>
      <c r="DI205" s="65"/>
      <c r="DJ205" s="65"/>
      <c r="DK205" s="65"/>
      <c r="DL205" s="65"/>
      <c r="DM205" s="65"/>
      <c r="DN205" s="65"/>
      <c r="DO205" s="65"/>
      <c r="DP205" s="65"/>
      <c r="DQ205" s="65"/>
      <c r="DR205" s="65"/>
      <c r="DS205" s="65"/>
      <c r="DT205" s="65"/>
      <c r="DU205" s="65"/>
      <c r="DV205" s="65"/>
      <c r="DW205" s="65"/>
      <c r="DX205" s="65"/>
      <c r="DY205" s="65"/>
      <c r="DZ205" s="65"/>
      <c r="EA205" s="65"/>
      <c r="EB205" s="65"/>
      <c r="EC205" s="65"/>
      <c r="ED205" s="65"/>
      <c r="EE205" s="65"/>
      <c r="EF205" s="65"/>
      <c r="EG205" s="65"/>
      <c r="EH205" s="65"/>
      <c r="EI205" s="65"/>
      <c r="EJ205" s="65"/>
      <c r="EK205" s="65"/>
      <c r="EL205" s="65"/>
      <c r="EM205" s="65"/>
      <c r="EN205" s="65"/>
      <c r="EO205" s="65"/>
      <c r="EP205" s="65"/>
      <c r="EQ205" s="65"/>
      <c r="ER205" s="65"/>
      <c r="ES205" s="65"/>
      <c r="ET205" s="65"/>
      <c r="EU205" s="65"/>
      <c r="EV205" s="65"/>
      <c r="EW205" s="65"/>
      <c r="EX205" s="65"/>
      <c r="EY205" s="65"/>
      <c r="EZ205" s="65"/>
      <c r="FA205" s="65"/>
      <c r="FB205" s="65"/>
      <c r="FC205" s="65"/>
      <c r="FD205" s="65"/>
      <c r="FE205" s="65"/>
      <c r="FF205" s="65"/>
      <c r="FG205" s="65"/>
      <c r="FH205" s="65"/>
      <c r="FI205" s="65"/>
      <c r="FJ205" s="65"/>
      <c r="FK205" s="65"/>
      <c r="FL205" s="65"/>
      <c r="FM205" s="65"/>
      <c r="FN205" s="65"/>
      <c r="FO205" s="65"/>
      <c r="FP205" s="65"/>
      <c r="FQ205" s="65"/>
      <c r="FR205" s="65"/>
      <c r="FS205" s="65"/>
      <c r="FT205" s="65"/>
      <c r="FU205" s="65"/>
      <c r="FV205" s="65"/>
      <c r="FW205" s="65"/>
      <c r="FX205" s="65"/>
      <c r="FY205" s="65"/>
      <c r="FZ205" s="65"/>
      <c r="GA205" s="65"/>
      <c r="GB205" s="65"/>
      <c r="GC205" s="65"/>
      <c r="GD205" s="65"/>
      <c r="GE205" s="65"/>
      <c r="GF205" s="65"/>
      <c r="GG205" s="65"/>
      <c r="GH205" s="65"/>
      <c r="GI205" s="65"/>
      <c r="GJ205" s="65"/>
      <c r="GK205" s="65"/>
      <c r="GL205" s="65"/>
      <c r="GM205" s="65"/>
      <c r="GN205" s="65"/>
      <c r="GO205" s="65"/>
      <c r="GP205" s="65"/>
      <c r="GQ205" s="65"/>
      <c r="GR205" s="65"/>
      <c r="GS205" s="65"/>
      <c r="GT205" s="65"/>
      <c r="GU205" s="65"/>
      <c r="GV205" s="65"/>
      <c r="GW205" s="65"/>
      <c r="GX205" s="65"/>
      <c r="GY205" s="65"/>
      <c r="GZ205" s="65"/>
      <c r="HA205" s="65"/>
      <c r="HB205" s="65"/>
      <c r="HC205" s="65"/>
      <c r="HD205" s="65"/>
      <c r="HE205" s="65"/>
      <c r="HF205" s="65"/>
      <c r="HG205" s="65"/>
      <c r="HH205" s="65"/>
      <c r="HI205" s="65"/>
      <c r="HJ205" s="65"/>
      <c r="HK205" s="65"/>
      <c r="HL205" s="65"/>
      <c r="HM205" s="65"/>
      <c r="HN205" s="65"/>
      <c r="HO205" s="65"/>
      <c r="HP205" s="65"/>
      <c r="HQ205" s="65"/>
      <c r="HR205" s="65"/>
      <c r="HS205" s="65"/>
      <c r="HT205" s="65"/>
      <c r="HU205" s="65"/>
      <c r="HV205" s="65"/>
      <c r="HW205" s="65"/>
      <c r="HX205" s="65"/>
      <c r="HY205" s="65"/>
      <c r="HZ205" s="65"/>
      <c r="IA205" s="65"/>
      <c r="IB205" s="65"/>
      <c r="IC205" s="65"/>
      <c r="ID205" s="65"/>
      <c r="IE205" s="65"/>
      <c r="IF205" s="65"/>
      <c r="IG205" s="65"/>
      <c r="IH205" s="65"/>
      <c r="II205" s="65"/>
      <c r="IJ205" s="65"/>
      <c r="IK205" s="65"/>
      <c r="IL205" s="65"/>
      <c r="IM205" s="65"/>
      <c r="IN205" s="65"/>
      <c r="IO205" s="65"/>
      <c r="IP205" s="65"/>
      <c r="IQ205" s="65"/>
      <c r="IR205" s="65"/>
      <c r="IS205" s="65"/>
      <c r="IT205" s="65"/>
      <c r="IU205" s="65"/>
      <c r="IV205" s="65"/>
      <c r="IW205" s="65"/>
    </row>
    <row r="206" customFormat="false" ht="12.75" hidden="false" customHeight="true" outlineLevel="0" collapsed="false">
      <c r="A206" s="64" t="s">
        <v>137</v>
      </c>
      <c r="B206" s="65"/>
      <c r="C206" s="66" t="n">
        <f aca="false">SUM(C200:C204)</f>
        <v>-6774</v>
      </c>
      <c r="D206" s="67" t="n">
        <f aca="false">SUM(D200:D204)</f>
        <v>-7368</v>
      </c>
      <c r="E206" s="67" t="n">
        <f aca="false">SUM(E200:E204)</f>
        <v>-7233</v>
      </c>
      <c r="F206" s="67" t="n">
        <f aca="false">SUM(F200:F204)</f>
        <v>-7068</v>
      </c>
      <c r="G206" s="67" t="n">
        <f aca="false">SUM(G200:G204)</f>
        <v>-7066</v>
      </c>
      <c r="H206" s="67" t="n">
        <f aca="false">SUM(H200:H204)</f>
        <v>-7432</v>
      </c>
      <c r="I206" s="67" t="n">
        <f aca="false">SUM(I200:I204)</f>
        <v>-9341</v>
      </c>
      <c r="J206" s="67" t="n">
        <f aca="false">SUM(J200:J204)</f>
        <v>-8448</v>
      </c>
      <c r="K206" s="67" t="n">
        <f aca="false">SUM(K200:K204)</f>
        <v>-8787</v>
      </c>
      <c r="L206" s="67" t="n">
        <f aca="false">SUM(L200:L204)</f>
        <v>-8786</v>
      </c>
      <c r="M206" s="67" t="n">
        <f aca="false">SUM(M200:M204)</f>
        <v>-7945</v>
      </c>
      <c r="N206" s="67" t="n">
        <f aca="false">SUM(N200:N204)</f>
        <v>-8401</v>
      </c>
      <c r="O206" s="68" t="n">
        <f aca="false">SUM(O200:O204)</f>
        <v>-94649</v>
      </c>
      <c r="P206" s="69"/>
      <c r="Q206" s="89"/>
      <c r="R206" s="71"/>
      <c r="S206" s="89"/>
      <c r="T206" s="69"/>
      <c r="U206" s="66" t="n">
        <f aca="false">SUM(U200:U204)</f>
        <v>-21375</v>
      </c>
      <c r="V206" s="67" t="n">
        <f aca="false">SUM(V200:V204)</f>
        <v>-21566</v>
      </c>
      <c r="W206" s="67" t="n">
        <f aca="false">SUM(W200:W204)</f>
        <v>-26576</v>
      </c>
      <c r="X206" s="67" t="n">
        <f aca="false">SUM(X200:X204)</f>
        <v>-25132</v>
      </c>
      <c r="Y206" s="68" t="n">
        <f aca="false">SUM(Y200:Y204)</f>
        <v>-94649</v>
      </c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  <c r="BO206" s="65"/>
      <c r="BP206" s="65"/>
      <c r="BQ206" s="65"/>
      <c r="BR206" s="65"/>
      <c r="BS206" s="65"/>
      <c r="BT206" s="65"/>
      <c r="BU206" s="65"/>
      <c r="BV206" s="65"/>
      <c r="BW206" s="65"/>
      <c r="BX206" s="65"/>
      <c r="BY206" s="65"/>
      <c r="BZ206" s="65"/>
      <c r="CA206" s="65"/>
      <c r="CB206" s="65"/>
      <c r="CC206" s="65"/>
      <c r="CD206" s="65"/>
      <c r="CE206" s="65"/>
      <c r="CF206" s="65"/>
      <c r="CG206" s="65"/>
      <c r="CH206" s="65"/>
      <c r="CI206" s="65"/>
      <c r="CJ206" s="65"/>
      <c r="CK206" s="65"/>
      <c r="CL206" s="65"/>
      <c r="CM206" s="65"/>
      <c r="CN206" s="65"/>
      <c r="CO206" s="65"/>
      <c r="CP206" s="65"/>
      <c r="CQ206" s="65"/>
      <c r="CR206" s="65"/>
      <c r="CS206" s="65"/>
      <c r="CT206" s="65"/>
      <c r="CU206" s="65"/>
      <c r="CV206" s="65"/>
      <c r="CW206" s="65"/>
      <c r="CX206" s="65"/>
      <c r="CY206" s="65"/>
      <c r="CZ206" s="65"/>
      <c r="DA206" s="65"/>
      <c r="DB206" s="65"/>
      <c r="DC206" s="65"/>
      <c r="DD206" s="65"/>
      <c r="DE206" s="65"/>
      <c r="DF206" s="65"/>
      <c r="DG206" s="65"/>
      <c r="DH206" s="65"/>
      <c r="DI206" s="65"/>
      <c r="DJ206" s="65"/>
      <c r="DK206" s="65"/>
      <c r="DL206" s="65"/>
      <c r="DM206" s="65"/>
      <c r="DN206" s="65"/>
      <c r="DO206" s="65"/>
      <c r="DP206" s="65"/>
      <c r="DQ206" s="65"/>
      <c r="DR206" s="65"/>
      <c r="DS206" s="65"/>
      <c r="DT206" s="65"/>
      <c r="DU206" s="65"/>
      <c r="DV206" s="65"/>
      <c r="DW206" s="65"/>
      <c r="DX206" s="65"/>
      <c r="DY206" s="65"/>
      <c r="DZ206" s="65"/>
      <c r="EA206" s="65"/>
      <c r="EB206" s="65"/>
      <c r="EC206" s="65"/>
      <c r="ED206" s="65"/>
      <c r="EE206" s="65"/>
      <c r="EF206" s="65"/>
      <c r="EG206" s="65"/>
      <c r="EH206" s="65"/>
      <c r="EI206" s="65"/>
      <c r="EJ206" s="65"/>
      <c r="EK206" s="65"/>
      <c r="EL206" s="65"/>
      <c r="EM206" s="65"/>
      <c r="EN206" s="65"/>
      <c r="EO206" s="65"/>
      <c r="EP206" s="65"/>
      <c r="EQ206" s="65"/>
      <c r="ER206" s="65"/>
      <c r="ES206" s="65"/>
      <c r="ET206" s="65"/>
      <c r="EU206" s="65"/>
      <c r="EV206" s="65"/>
      <c r="EW206" s="65"/>
      <c r="EX206" s="65"/>
      <c r="EY206" s="65"/>
      <c r="EZ206" s="65"/>
      <c r="FA206" s="65"/>
      <c r="FB206" s="65"/>
      <c r="FC206" s="65"/>
      <c r="FD206" s="65"/>
      <c r="FE206" s="65"/>
      <c r="FF206" s="65"/>
      <c r="FG206" s="65"/>
      <c r="FH206" s="65"/>
      <c r="FI206" s="65"/>
      <c r="FJ206" s="65"/>
      <c r="FK206" s="65"/>
      <c r="FL206" s="65"/>
      <c r="FM206" s="65"/>
      <c r="FN206" s="65"/>
      <c r="FO206" s="65"/>
      <c r="FP206" s="65"/>
      <c r="FQ206" s="65"/>
      <c r="FR206" s="65"/>
      <c r="FS206" s="65"/>
      <c r="FT206" s="65"/>
      <c r="FU206" s="65"/>
      <c r="FV206" s="65"/>
      <c r="FW206" s="65"/>
      <c r="FX206" s="65"/>
      <c r="FY206" s="65"/>
      <c r="FZ206" s="65"/>
      <c r="GA206" s="65"/>
      <c r="GB206" s="65"/>
      <c r="GC206" s="65"/>
      <c r="GD206" s="65"/>
      <c r="GE206" s="65"/>
      <c r="GF206" s="65"/>
      <c r="GG206" s="65"/>
      <c r="GH206" s="65"/>
      <c r="GI206" s="65"/>
      <c r="GJ206" s="65"/>
      <c r="GK206" s="65"/>
      <c r="GL206" s="65"/>
      <c r="GM206" s="65"/>
      <c r="GN206" s="65"/>
      <c r="GO206" s="65"/>
      <c r="GP206" s="65"/>
      <c r="GQ206" s="65"/>
      <c r="GR206" s="65"/>
      <c r="GS206" s="65"/>
      <c r="GT206" s="65"/>
      <c r="GU206" s="65"/>
      <c r="GV206" s="65"/>
      <c r="GW206" s="65"/>
      <c r="GX206" s="65"/>
      <c r="GY206" s="65"/>
      <c r="GZ206" s="65"/>
      <c r="HA206" s="65"/>
      <c r="HB206" s="65"/>
      <c r="HC206" s="65"/>
      <c r="HD206" s="65"/>
      <c r="HE206" s="65"/>
      <c r="HF206" s="65"/>
      <c r="HG206" s="65"/>
      <c r="HH206" s="65"/>
      <c r="HI206" s="65"/>
      <c r="HJ206" s="65"/>
      <c r="HK206" s="65"/>
      <c r="HL206" s="65"/>
      <c r="HM206" s="65"/>
      <c r="HN206" s="65"/>
      <c r="HO206" s="65"/>
      <c r="HP206" s="65"/>
      <c r="HQ206" s="65"/>
      <c r="HR206" s="65"/>
      <c r="HS206" s="65"/>
      <c r="HT206" s="65"/>
      <c r="HU206" s="65"/>
      <c r="HV206" s="65"/>
      <c r="HW206" s="65"/>
      <c r="HX206" s="65"/>
      <c r="HY206" s="65"/>
      <c r="HZ206" s="65"/>
      <c r="IA206" s="65"/>
      <c r="IB206" s="65"/>
      <c r="IC206" s="65"/>
      <c r="ID206" s="65"/>
      <c r="IE206" s="65"/>
      <c r="IF206" s="65"/>
      <c r="IG206" s="65"/>
      <c r="IH206" s="65"/>
      <c r="II206" s="65"/>
      <c r="IJ206" s="65"/>
      <c r="IK206" s="65"/>
      <c r="IL206" s="65"/>
      <c r="IM206" s="65"/>
      <c r="IN206" s="65"/>
      <c r="IO206" s="65"/>
      <c r="IP206" s="65"/>
      <c r="IQ206" s="65"/>
      <c r="IR206" s="65"/>
      <c r="IS206" s="65"/>
      <c r="IT206" s="65"/>
      <c r="IU206" s="65"/>
      <c r="IV206" s="65"/>
      <c r="IW206" s="65"/>
    </row>
    <row r="207" customFormat="false" ht="12.75" hidden="false" customHeight="true" outlineLevel="0" collapsed="false">
      <c r="A207" s="64"/>
      <c r="B207" s="65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69"/>
      <c r="P207" s="69"/>
      <c r="Q207" s="89"/>
      <c r="R207" s="71"/>
      <c r="S207" s="89"/>
      <c r="T207" s="69"/>
      <c r="U207" s="69"/>
      <c r="V207" s="69"/>
      <c r="W207" s="69"/>
      <c r="X207" s="69"/>
      <c r="Y207" s="71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  <c r="BO207" s="65"/>
      <c r="BP207" s="65"/>
      <c r="BQ207" s="65"/>
      <c r="BR207" s="65"/>
      <c r="BS207" s="65"/>
      <c r="BT207" s="65"/>
      <c r="BU207" s="65"/>
      <c r="BV207" s="65"/>
      <c r="BW207" s="65"/>
      <c r="BX207" s="65"/>
      <c r="BY207" s="65"/>
      <c r="BZ207" s="65"/>
      <c r="CA207" s="65"/>
      <c r="CB207" s="65"/>
      <c r="CC207" s="65"/>
      <c r="CD207" s="65"/>
      <c r="CE207" s="65"/>
      <c r="CF207" s="65"/>
      <c r="CG207" s="65"/>
      <c r="CH207" s="65"/>
      <c r="CI207" s="65"/>
      <c r="CJ207" s="65"/>
      <c r="CK207" s="65"/>
      <c r="CL207" s="65"/>
      <c r="CM207" s="65"/>
      <c r="CN207" s="65"/>
      <c r="CO207" s="65"/>
      <c r="CP207" s="65"/>
      <c r="CQ207" s="65"/>
      <c r="CR207" s="65"/>
      <c r="CS207" s="65"/>
      <c r="CT207" s="65"/>
      <c r="CU207" s="65"/>
      <c r="CV207" s="65"/>
      <c r="CW207" s="65"/>
      <c r="CX207" s="65"/>
      <c r="CY207" s="65"/>
      <c r="CZ207" s="65"/>
      <c r="DA207" s="65"/>
      <c r="DB207" s="65"/>
      <c r="DC207" s="65"/>
      <c r="DD207" s="65"/>
      <c r="DE207" s="65"/>
      <c r="DF207" s="65"/>
      <c r="DG207" s="65"/>
      <c r="DH207" s="65"/>
      <c r="DI207" s="65"/>
      <c r="DJ207" s="65"/>
      <c r="DK207" s="65"/>
      <c r="DL207" s="65"/>
      <c r="DM207" s="65"/>
      <c r="DN207" s="65"/>
      <c r="DO207" s="65"/>
      <c r="DP207" s="65"/>
      <c r="DQ207" s="65"/>
      <c r="DR207" s="65"/>
      <c r="DS207" s="65"/>
      <c r="DT207" s="65"/>
      <c r="DU207" s="65"/>
      <c r="DV207" s="65"/>
      <c r="DW207" s="65"/>
      <c r="DX207" s="65"/>
      <c r="DY207" s="65"/>
      <c r="DZ207" s="65"/>
      <c r="EA207" s="65"/>
      <c r="EB207" s="65"/>
      <c r="EC207" s="65"/>
      <c r="ED207" s="65"/>
      <c r="EE207" s="65"/>
      <c r="EF207" s="65"/>
      <c r="EG207" s="65"/>
      <c r="EH207" s="65"/>
      <c r="EI207" s="65"/>
      <c r="EJ207" s="65"/>
      <c r="EK207" s="65"/>
      <c r="EL207" s="65"/>
      <c r="EM207" s="65"/>
      <c r="EN207" s="65"/>
      <c r="EO207" s="65"/>
      <c r="EP207" s="65"/>
      <c r="EQ207" s="65"/>
      <c r="ER207" s="65"/>
      <c r="ES207" s="65"/>
      <c r="ET207" s="65"/>
      <c r="EU207" s="65"/>
      <c r="EV207" s="65"/>
      <c r="EW207" s="65"/>
      <c r="EX207" s="65"/>
      <c r="EY207" s="65"/>
      <c r="EZ207" s="65"/>
      <c r="FA207" s="65"/>
      <c r="FB207" s="65"/>
      <c r="FC207" s="65"/>
      <c r="FD207" s="65"/>
      <c r="FE207" s="65"/>
      <c r="FF207" s="65"/>
      <c r="FG207" s="65"/>
      <c r="FH207" s="65"/>
      <c r="FI207" s="65"/>
      <c r="FJ207" s="65"/>
      <c r="FK207" s="65"/>
      <c r="FL207" s="65"/>
      <c r="FM207" s="65"/>
      <c r="FN207" s="65"/>
      <c r="FO207" s="65"/>
      <c r="FP207" s="65"/>
      <c r="FQ207" s="65"/>
      <c r="FR207" s="65"/>
      <c r="FS207" s="65"/>
      <c r="FT207" s="65"/>
      <c r="FU207" s="65"/>
      <c r="FV207" s="65"/>
      <c r="FW207" s="65"/>
      <c r="FX207" s="65"/>
      <c r="FY207" s="65"/>
      <c r="FZ207" s="65"/>
      <c r="GA207" s="65"/>
      <c r="GB207" s="65"/>
      <c r="GC207" s="65"/>
      <c r="GD207" s="65"/>
      <c r="GE207" s="65"/>
      <c r="GF207" s="65"/>
      <c r="GG207" s="65"/>
      <c r="GH207" s="65"/>
      <c r="GI207" s="65"/>
      <c r="GJ207" s="65"/>
      <c r="GK207" s="65"/>
      <c r="GL207" s="65"/>
      <c r="GM207" s="65"/>
      <c r="GN207" s="65"/>
      <c r="GO207" s="65"/>
      <c r="GP207" s="65"/>
      <c r="GQ207" s="65"/>
      <c r="GR207" s="65"/>
      <c r="GS207" s="65"/>
      <c r="GT207" s="65"/>
      <c r="GU207" s="65"/>
      <c r="GV207" s="65"/>
      <c r="GW207" s="65"/>
      <c r="GX207" s="65"/>
      <c r="GY207" s="65"/>
      <c r="GZ207" s="65"/>
      <c r="HA207" s="65"/>
      <c r="HB207" s="65"/>
      <c r="HC207" s="65"/>
      <c r="HD207" s="65"/>
      <c r="HE207" s="65"/>
      <c r="HF207" s="65"/>
      <c r="HG207" s="65"/>
      <c r="HH207" s="65"/>
      <c r="HI207" s="65"/>
      <c r="HJ207" s="65"/>
      <c r="HK207" s="65"/>
      <c r="HL207" s="65"/>
      <c r="HM207" s="65"/>
      <c r="HN207" s="65"/>
      <c r="HO207" s="65"/>
      <c r="HP207" s="65"/>
      <c r="HQ207" s="65"/>
      <c r="HR207" s="65"/>
      <c r="HS207" s="65"/>
      <c r="HT207" s="65"/>
      <c r="HU207" s="65"/>
      <c r="HV207" s="65"/>
      <c r="HW207" s="65"/>
      <c r="HX207" s="65"/>
      <c r="HY207" s="65"/>
      <c r="HZ207" s="65"/>
      <c r="IA207" s="65"/>
      <c r="IB207" s="65"/>
      <c r="IC207" s="65"/>
      <c r="ID207" s="65"/>
      <c r="IE207" s="65"/>
      <c r="IF207" s="65"/>
      <c r="IG207" s="65"/>
      <c r="IH207" s="65"/>
      <c r="II207" s="65"/>
      <c r="IJ207" s="65"/>
      <c r="IK207" s="65"/>
      <c r="IL207" s="65"/>
      <c r="IM207" s="65"/>
      <c r="IN207" s="65"/>
      <c r="IO207" s="65"/>
      <c r="IP207" s="65"/>
      <c r="IQ207" s="65"/>
      <c r="IR207" s="65"/>
      <c r="IS207" s="65"/>
      <c r="IT207" s="65"/>
      <c r="IU207" s="65"/>
      <c r="IV207" s="65"/>
      <c r="IW207" s="65"/>
    </row>
    <row r="208" customFormat="false" ht="12.75" hidden="false" customHeight="true" outlineLevel="0" collapsed="false">
      <c r="A208" s="99" t="s">
        <v>180</v>
      </c>
      <c r="B208" s="100"/>
      <c r="C208" s="101" t="n">
        <f aca="false">+C183+C206</f>
        <v>-6774</v>
      </c>
      <c r="D208" s="102" t="n">
        <f aca="false">+D183+D206</f>
        <v>-7368</v>
      </c>
      <c r="E208" s="102" t="n">
        <f aca="false">+E183+E206</f>
        <v>-7233</v>
      </c>
      <c r="F208" s="102" t="n">
        <f aca="false">+F183+F206</f>
        <v>-7068</v>
      </c>
      <c r="G208" s="102" t="n">
        <f aca="false">+G183+G206</f>
        <v>-7066</v>
      </c>
      <c r="H208" s="102" t="n">
        <f aca="false">+H183+H206</f>
        <v>-7432</v>
      </c>
      <c r="I208" s="102" t="n">
        <f aca="false">+I183+I206</f>
        <v>-9341</v>
      </c>
      <c r="J208" s="102" t="n">
        <f aca="false">+J183+J206</f>
        <v>-8448</v>
      </c>
      <c r="K208" s="102" t="n">
        <f aca="false">+K183+K206</f>
        <v>-8787</v>
      </c>
      <c r="L208" s="102" t="n">
        <f aca="false">+L183+L206</f>
        <v>-8786</v>
      </c>
      <c r="M208" s="102" t="n">
        <f aca="false">+M183+M206</f>
        <v>-7945</v>
      </c>
      <c r="N208" s="102" t="n">
        <f aca="false">+N183+N206</f>
        <v>-8401</v>
      </c>
      <c r="O208" s="103" t="n">
        <f aca="false">+O183+O206</f>
        <v>-94649</v>
      </c>
      <c r="P208" s="104"/>
      <c r="Q208" s="105"/>
      <c r="R208" s="71"/>
      <c r="S208" s="105"/>
      <c r="T208" s="104"/>
      <c r="U208" s="101" t="n">
        <f aca="false">+U183+U206</f>
        <v>-21375</v>
      </c>
      <c r="V208" s="102" t="n">
        <f aca="false">+V183+V206</f>
        <v>-21566</v>
      </c>
      <c r="W208" s="102" t="n">
        <f aca="false">+W183+W206</f>
        <v>-26576</v>
      </c>
      <c r="X208" s="102" t="n">
        <f aca="false">+X183+X206</f>
        <v>-25132</v>
      </c>
      <c r="Y208" s="103" t="n">
        <f aca="false">+Y183+Y206</f>
        <v>-94649</v>
      </c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  <c r="BO208" s="65"/>
      <c r="BP208" s="65"/>
      <c r="BQ208" s="65"/>
      <c r="BR208" s="65"/>
      <c r="BS208" s="65"/>
      <c r="BT208" s="65"/>
      <c r="BU208" s="65"/>
      <c r="BV208" s="65"/>
      <c r="BW208" s="65"/>
      <c r="BX208" s="65"/>
      <c r="BY208" s="65"/>
      <c r="BZ208" s="65"/>
      <c r="CA208" s="65"/>
      <c r="CB208" s="65"/>
      <c r="CC208" s="65"/>
      <c r="CD208" s="65"/>
      <c r="CE208" s="65"/>
      <c r="CF208" s="65"/>
      <c r="CG208" s="65"/>
      <c r="CH208" s="65"/>
      <c r="CI208" s="65"/>
      <c r="CJ208" s="65"/>
      <c r="CK208" s="65"/>
      <c r="CL208" s="65"/>
      <c r="CM208" s="65"/>
      <c r="CN208" s="65"/>
      <c r="CO208" s="65"/>
      <c r="CP208" s="65"/>
      <c r="CQ208" s="65"/>
      <c r="CR208" s="65"/>
      <c r="CS208" s="65"/>
      <c r="CT208" s="65"/>
      <c r="CU208" s="65"/>
      <c r="CV208" s="65"/>
      <c r="CW208" s="65"/>
      <c r="CX208" s="65"/>
      <c r="CY208" s="65"/>
      <c r="CZ208" s="65"/>
      <c r="DA208" s="65"/>
      <c r="DB208" s="65"/>
      <c r="DC208" s="65"/>
      <c r="DD208" s="65"/>
      <c r="DE208" s="65"/>
      <c r="DF208" s="65"/>
      <c r="DG208" s="65"/>
      <c r="DH208" s="65"/>
      <c r="DI208" s="65"/>
      <c r="DJ208" s="65"/>
      <c r="DK208" s="65"/>
      <c r="DL208" s="65"/>
      <c r="DM208" s="65"/>
      <c r="DN208" s="65"/>
      <c r="DO208" s="65"/>
      <c r="DP208" s="65"/>
      <c r="DQ208" s="65"/>
      <c r="DR208" s="65"/>
      <c r="DS208" s="65"/>
      <c r="DT208" s="65"/>
      <c r="DU208" s="65"/>
      <c r="DV208" s="65"/>
      <c r="DW208" s="65"/>
      <c r="DX208" s="65"/>
      <c r="DY208" s="65"/>
      <c r="DZ208" s="65"/>
      <c r="EA208" s="65"/>
      <c r="EB208" s="65"/>
      <c r="EC208" s="65"/>
      <c r="ED208" s="65"/>
      <c r="EE208" s="65"/>
      <c r="EF208" s="65"/>
      <c r="EG208" s="65"/>
      <c r="EH208" s="65"/>
      <c r="EI208" s="65"/>
      <c r="EJ208" s="65"/>
      <c r="EK208" s="65"/>
      <c r="EL208" s="65"/>
      <c r="EM208" s="65"/>
      <c r="EN208" s="65"/>
      <c r="EO208" s="65"/>
      <c r="EP208" s="65"/>
      <c r="EQ208" s="65"/>
      <c r="ER208" s="65"/>
      <c r="ES208" s="65"/>
      <c r="ET208" s="65"/>
      <c r="EU208" s="65"/>
      <c r="EV208" s="65"/>
      <c r="EW208" s="65"/>
      <c r="EX208" s="65"/>
      <c r="EY208" s="65"/>
      <c r="EZ208" s="65"/>
      <c r="FA208" s="65"/>
      <c r="FB208" s="65"/>
      <c r="FC208" s="65"/>
      <c r="FD208" s="65"/>
      <c r="FE208" s="65"/>
      <c r="FF208" s="65"/>
      <c r="FG208" s="65"/>
      <c r="FH208" s="65"/>
      <c r="FI208" s="65"/>
      <c r="FJ208" s="65"/>
      <c r="FK208" s="65"/>
      <c r="FL208" s="65"/>
      <c r="FM208" s="65"/>
      <c r="FN208" s="65"/>
      <c r="FO208" s="65"/>
      <c r="FP208" s="65"/>
      <c r="FQ208" s="65"/>
      <c r="FR208" s="65"/>
      <c r="FS208" s="65"/>
      <c r="FT208" s="65"/>
      <c r="FU208" s="65"/>
      <c r="FV208" s="65"/>
      <c r="FW208" s="65"/>
      <c r="FX208" s="65"/>
      <c r="FY208" s="65"/>
      <c r="FZ208" s="65"/>
      <c r="GA208" s="65"/>
      <c r="GB208" s="65"/>
      <c r="GC208" s="65"/>
      <c r="GD208" s="65"/>
      <c r="GE208" s="65"/>
      <c r="GF208" s="65"/>
      <c r="GG208" s="65"/>
      <c r="GH208" s="65"/>
      <c r="GI208" s="65"/>
      <c r="GJ208" s="65"/>
      <c r="GK208" s="65"/>
      <c r="GL208" s="65"/>
      <c r="GM208" s="65"/>
      <c r="GN208" s="65"/>
      <c r="GO208" s="65"/>
      <c r="GP208" s="65"/>
      <c r="GQ208" s="65"/>
      <c r="GR208" s="65"/>
      <c r="GS208" s="65"/>
      <c r="GT208" s="65"/>
      <c r="GU208" s="65"/>
      <c r="GV208" s="65"/>
      <c r="GW208" s="65"/>
      <c r="GX208" s="65"/>
      <c r="GY208" s="65"/>
      <c r="GZ208" s="65"/>
      <c r="HA208" s="65"/>
      <c r="HB208" s="65"/>
      <c r="HC208" s="65"/>
      <c r="HD208" s="65"/>
      <c r="HE208" s="65"/>
      <c r="HF208" s="65"/>
      <c r="HG208" s="65"/>
      <c r="HH208" s="65"/>
      <c r="HI208" s="65"/>
      <c r="HJ208" s="65"/>
      <c r="HK208" s="65"/>
      <c r="HL208" s="65"/>
      <c r="HM208" s="65"/>
      <c r="HN208" s="65"/>
      <c r="HO208" s="65"/>
      <c r="HP208" s="65"/>
      <c r="HQ208" s="65"/>
      <c r="HR208" s="65"/>
      <c r="HS208" s="65"/>
      <c r="HT208" s="65"/>
      <c r="HU208" s="65"/>
      <c r="HV208" s="65"/>
      <c r="HW208" s="65"/>
      <c r="HX208" s="65"/>
      <c r="HY208" s="65"/>
      <c r="HZ208" s="65"/>
      <c r="IA208" s="65"/>
      <c r="IB208" s="65"/>
      <c r="IC208" s="65"/>
      <c r="ID208" s="65"/>
      <c r="IE208" s="65"/>
      <c r="IF208" s="65"/>
      <c r="IG208" s="65"/>
      <c r="IH208" s="65"/>
      <c r="II208" s="65"/>
      <c r="IJ208" s="65"/>
      <c r="IK208" s="65"/>
      <c r="IL208" s="65"/>
      <c r="IM208" s="65"/>
      <c r="IN208" s="65"/>
      <c r="IO208" s="65"/>
      <c r="IP208" s="65"/>
      <c r="IQ208" s="65"/>
      <c r="IR208" s="65"/>
      <c r="IS208" s="65"/>
      <c r="IT208" s="65"/>
      <c r="IU208" s="65"/>
      <c r="IV208" s="65"/>
      <c r="IW208" s="65"/>
    </row>
    <row r="209" customFormat="false" ht="12.75" hidden="false" customHeight="true" outlineLevel="0" collapsed="false">
      <c r="A209" s="98"/>
      <c r="B209" s="65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69"/>
      <c r="P209" s="69"/>
      <c r="Q209" s="89"/>
      <c r="R209" s="71"/>
      <c r="S209" s="89"/>
      <c r="T209" s="69"/>
      <c r="U209" s="69"/>
      <c r="V209" s="69"/>
      <c r="W209" s="69"/>
      <c r="X209" s="69"/>
      <c r="Y209" s="71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  <c r="BO209" s="65"/>
      <c r="BP209" s="65"/>
      <c r="BQ209" s="65"/>
      <c r="BR209" s="65"/>
      <c r="BS209" s="65"/>
      <c r="BT209" s="65"/>
      <c r="BU209" s="65"/>
      <c r="BV209" s="65"/>
      <c r="BW209" s="65"/>
      <c r="BX209" s="65"/>
      <c r="BY209" s="65"/>
      <c r="BZ209" s="65"/>
      <c r="CA209" s="65"/>
      <c r="CB209" s="65"/>
      <c r="CC209" s="65"/>
      <c r="CD209" s="65"/>
      <c r="CE209" s="65"/>
      <c r="CF209" s="65"/>
      <c r="CG209" s="65"/>
      <c r="CH209" s="65"/>
      <c r="CI209" s="65"/>
      <c r="CJ209" s="65"/>
      <c r="CK209" s="65"/>
      <c r="CL209" s="65"/>
      <c r="CM209" s="65"/>
      <c r="CN209" s="65"/>
      <c r="CO209" s="65"/>
      <c r="CP209" s="65"/>
      <c r="CQ209" s="65"/>
      <c r="CR209" s="65"/>
      <c r="CS209" s="65"/>
      <c r="CT209" s="65"/>
      <c r="CU209" s="65"/>
      <c r="CV209" s="65"/>
      <c r="CW209" s="65"/>
      <c r="CX209" s="65"/>
      <c r="CY209" s="65"/>
      <c r="CZ209" s="65"/>
      <c r="DA209" s="65"/>
      <c r="DB209" s="65"/>
      <c r="DC209" s="65"/>
      <c r="DD209" s="65"/>
      <c r="DE209" s="65"/>
      <c r="DF209" s="65"/>
      <c r="DG209" s="65"/>
      <c r="DH209" s="65"/>
      <c r="DI209" s="65"/>
      <c r="DJ209" s="65"/>
      <c r="DK209" s="65"/>
      <c r="DL209" s="65"/>
      <c r="DM209" s="65"/>
      <c r="DN209" s="65"/>
      <c r="DO209" s="65"/>
      <c r="DP209" s="65"/>
      <c r="DQ209" s="65"/>
      <c r="DR209" s="65"/>
      <c r="DS209" s="65"/>
      <c r="DT209" s="65"/>
      <c r="DU209" s="65"/>
      <c r="DV209" s="65"/>
      <c r="DW209" s="65"/>
      <c r="DX209" s="65"/>
      <c r="DY209" s="65"/>
      <c r="DZ209" s="65"/>
      <c r="EA209" s="65"/>
      <c r="EB209" s="65"/>
      <c r="EC209" s="65"/>
      <c r="ED209" s="65"/>
      <c r="EE209" s="65"/>
      <c r="EF209" s="65"/>
      <c r="EG209" s="65"/>
      <c r="EH209" s="65"/>
      <c r="EI209" s="65"/>
      <c r="EJ209" s="65"/>
      <c r="EK209" s="65"/>
      <c r="EL209" s="65"/>
      <c r="EM209" s="65"/>
      <c r="EN209" s="65"/>
      <c r="EO209" s="65"/>
      <c r="EP209" s="65"/>
      <c r="EQ209" s="65"/>
      <c r="ER209" s="65"/>
      <c r="ES209" s="65"/>
      <c r="ET209" s="65"/>
      <c r="EU209" s="65"/>
      <c r="EV209" s="65"/>
      <c r="EW209" s="65"/>
      <c r="EX209" s="65"/>
      <c r="EY209" s="65"/>
      <c r="EZ209" s="65"/>
      <c r="FA209" s="65"/>
      <c r="FB209" s="65"/>
      <c r="FC209" s="65"/>
      <c r="FD209" s="65"/>
      <c r="FE209" s="65"/>
      <c r="FF209" s="65"/>
      <c r="FG209" s="65"/>
      <c r="FH209" s="65"/>
      <c r="FI209" s="65"/>
      <c r="FJ209" s="65"/>
      <c r="FK209" s="65"/>
      <c r="FL209" s="65"/>
      <c r="FM209" s="65"/>
      <c r="FN209" s="65"/>
      <c r="FO209" s="65"/>
      <c r="FP209" s="65"/>
      <c r="FQ209" s="65"/>
      <c r="FR209" s="65"/>
      <c r="FS209" s="65"/>
      <c r="FT209" s="65"/>
      <c r="FU209" s="65"/>
      <c r="FV209" s="65"/>
      <c r="FW209" s="65"/>
      <c r="FX209" s="65"/>
      <c r="FY209" s="65"/>
      <c r="FZ209" s="65"/>
      <c r="GA209" s="65"/>
      <c r="GB209" s="65"/>
      <c r="GC209" s="65"/>
      <c r="GD209" s="65"/>
      <c r="GE209" s="65"/>
      <c r="GF209" s="65"/>
      <c r="GG209" s="65"/>
      <c r="GH209" s="65"/>
      <c r="GI209" s="65"/>
      <c r="GJ209" s="65"/>
      <c r="GK209" s="65"/>
      <c r="GL209" s="65"/>
      <c r="GM209" s="65"/>
      <c r="GN209" s="65"/>
      <c r="GO209" s="65"/>
      <c r="GP209" s="65"/>
      <c r="GQ209" s="65"/>
      <c r="GR209" s="65"/>
      <c r="GS209" s="65"/>
      <c r="GT209" s="65"/>
      <c r="GU209" s="65"/>
      <c r="GV209" s="65"/>
      <c r="GW209" s="65"/>
      <c r="GX209" s="65"/>
      <c r="GY209" s="65"/>
      <c r="GZ209" s="65"/>
      <c r="HA209" s="65"/>
      <c r="HB209" s="65"/>
      <c r="HC209" s="65"/>
      <c r="HD209" s="65"/>
      <c r="HE209" s="65"/>
      <c r="HF209" s="65"/>
      <c r="HG209" s="65"/>
      <c r="HH209" s="65"/>
      <c r="HI209" s="65"/>
      <c r="HJ209" s="65"/>
      <c r="HK209" s="65"/>
      <c r="HL209" s="65"/>
      <c r="HM209" s="65"/>
      <c r="HN209" s="65"/>
      <c r="HO209" s="65"/>
      <c r="HP209" s="65"/>
      <c r="HQ209" s="65"/>
      <c r="HR209" s="65"/>
      <c r="HS209" s="65"/>
      <c r="HT209" s="65"/>
      <c r="HU209" s="65"/>
      <c r="HV209" s="65"/>
      <c r="HW209" s="65"/>
      <c r="HX209" s="65"/>
      <c r="HY209" s="65"/>
      <c r="HZ209" s="65"/>
      <c r="IA209" s="65"/>
      <c r="IB209" s="65"/>
      <c r="IC209" s="65"/>
      <c r="ID209" s="65"/>
      <c r="IE209" s="65"/>
      <c r="IF209" s="65"/>
      <c r="IG209" s="65"/>
      <c r="IH209" s="65"/>
      <c r="II209" s="65"/>
      <c r="IJ209" s="65"/>
      <c r="IK209" s="65"/>
      <c r="IL209" s="65"/>
      <c r="IM209" s="65"/>
      <c r="IN209" s="65"/>
      <c r="IO209" s="65"/>
      <c r="IP209" s="65"/>
      <c r="IQ209" s="65"/>
      <c r="IR209" s="65"/>
      <c r="IS209" s="65"/>
      <c r="IT209" s="65"/>
      <c r="IU209" s="65"/>
      <c r="IV209" s="65"/>
      <c r="IW209" s="65"/>
    </row>
    <row r="210" customFormat="false" ht="6" hidden="false" customHeight="true" outlineLevel="0" collapsed="false"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5"/>
      <c r="P210" s="35"/>
      <c r="Q210" s="33"/>
      <c r="R210" s="36"/>
      <c r="S210" s="33"/>
      <c r="T210" s="35"/>
      <c r="U210" s="35"/>
      <c r="V210" s="35"/>
      <c r="W210" s="35"/>
      <c r="X210" s="35"/>
      <c r="Y210" s="36"/>
    </row>
    <row r="211" customFormat="false" ht="12.75" hidden="false" customHeight="false" outlineLevel="0" collapsed="false">
      <c r="A211" s="119" t="s">
        <v>181</v>
      </c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5"/>
      <c r="P211" s="35"/>
      <c r="Q211" s="33"/>
      <c r="R211" s="36"/>
      <c r="S211" s="33"/>
      <c r="T211" s="35"/>
      <c r="U211" s="35"/>
      <c r="V211" s="35"/>
      <c r="W211" s="35"/>
      <c r="X211" s="35"/>
      <c r="Y211" s="36"/>
    </row>
    <row r="212" customFormat="false" ht="12.75" hidden="false" customHeight="false" outlineLevel="0" collapsed="false">
      <c r="A212" s="29" t="s">
        <v>85</v>
      </c>
      <c r="C212" s="114" t="n">
        <v>0</v>
      </c>
      <c r="D212" s="115" t="n">
        <v>0</v>
      </c>
      <c r="E212" s="115" t="n">
        <v>0</v>
      </c>
      <c r="F212" s="115" t="n">
        <v>0</v>
      </c>
      <c r="G212" s="115" t="n">
        <v>0</v>
      </c>
      <c r="H212" s="115" t="n">
        <v>0</v>
      </c>
      <c r="I212" s="115" t="n">
        <v>0</v>
      </c>
      <c r="J212" s="115" t="n">
        <v>0</v>
      </c>
      <c r="K212" s="115" t="n">
        <v>0</v>
      </c>
      <c r="L212" s="115" t="n">
        <v>0</v>
      </c>
      <c r="M212" s="115" t="n">
        <v>0</v>
      </c>
      <c r="N212" s="115" t="n">
        <v>0</v>
      </c>
      <c r="O212" s="116" t="n">
        <f aca="false">SUM(C212:N212)</f>
        <v>0</v>
      </c>
      <c r="P212" s="117"/>
      <c r="Q212" s="33"/>
      <c r="R212" s="34" t="s">
        <v>182</v>
      </c>
      <c r="S212" s="33"/>
      <c r="T212" s="117"/>
      <c r="U212" s="107" t="n">
        <f aca="false">C212+D212+E212</f>
        <v>0</v>
      </c>
      <c r="V212" s="108" t="n">
        <f aca="false">F212+G212+H212</f>
        <v>0</v>
      </c>
      <c r="W212" s="108" t="n">
        <f aca="false">I212+J212+K212</f>
        <v>0</v>
      </c>
      <c r="X212" s="108" t="n">
        <f aca="false">L212+M212+N212</f>
        <v>0</v>
      </c>
      <c r="Y212" s="109" t="n">
        <f aca="false">SUM(U212:X212)</f>
        <v>0</v>
      </c>
    </row>
    <row r="213" customFormat="false" ht="3.95" hidden="false" customHeight="true" outlineLevel="0" collapsed="false">
      <c r="A213" s="30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5"/>
      <c r="P213" s="35"/>
      <c r="Q213" s="33"/>
      <c r="R213" s="36"/>
      <c r="S213" s="33"/>
      <c r="T213" s="35"/>
      <c r="U213" s="35"/>
      <c r="V213" s="35"/>
      <c r="W213" s="35"/>
      <c r="X213" s="35"/>
      <c r="Y213" s="36"/>
    </row>
    <row r="214" customFormat="false" ht="12.75" hidden="false" customHeight="false" outlineLevel="0" collapsed="false">
      <c r="A214" s="29" t="s">
        <v>94</v>
      </c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5"/>
      <c r="P214" s="35"/>
      <c r="Q214" s="33"/>
      <c r="R214" s="36"/>
      <c r="S214" s="33"/>
      <c r="T214" s="35"/>
      <c r="U214" s="35"/>
      <c r="V214" s="35"/>
      <c r="W214" s="35"/>
      <c r="X214" s="35"/>
      <c r="Y214" s="36"/>
    </row>
    <row r="215" customFormat="false" ht="12.75" hidden="false" customHeight="false" outlineLevel="0" collapsed="false">
      <c r="A215" s="30" t="s">
        <v>183</v>
      </c>
      <c r="C215" s="47" t="n">
        <v>-119</v>
      </c>
      <c r="D215" s="47" t="n">
        <v>-122</v>
      </c>
      <c r="E215" s="47" t="n">
        <v>-123</v>
      </c>
      <c r="F215" s="47" t="n">
        <v>-123</v>
      </c>
      <c r="G215" s="47" t="n">
        <v>-123</v>
      </c>
      <c r="H215" s="47" t="n">
        <v>-123</v>
      </c>
      <c r="I215" s="47" t="n">
        <v>-123</v>
      </c>
      <c r="J215" s="47" t="n">
        <v>-123</v>
      </c>
      <c r="K215" s="47" t="n">
        <v>-122</v>
      </c>
      <c r="L215" s="47" t="n">
        <v>-123</v>
      </c>
      <c r="M215" s="47" t="n">
        <v>-123</v>
      </c>
      <c r="N215" s="47" t="n">
        <v>-122</v>
      </c>
      <c r="O215" s="63" t="n">
        <f aca="false">SUM(C215:N215)</f>
        <v>-1469</v>
      </c>
      <c r="P215" s="63"/>
      <c r="Q215" s="33"/>
      <c r="R215" s="34" t="s">
        <v>120</v>
      </c>
      <c r="S215" s="33"/>
      <c r="T215" s="63"/>
      <c r="U215" s="35" t="n">
        <f aca="false">C215+D215+E215</f>
        <v>-364</v>
      </c>
      <c r="V215" s="35" t="n">
        <f aca="false">F215+G215+H215</f>
        <v>-369</v>
      </c>
      <c r="W215" s="35" t="n">
        <f aca="false">I215+J215+K215</f>
        <v>-368</v>
      </c>
      <c r="X215" s="35" t="n">
        <f aca="false">L215+M215+N215</f>
        <v>-368</v>
      </c>
      <c r="Y215" s="36" t="n">
        <f aca="false">SUM(U215:X215)</f>
        <v>-1469</v>
      </c>
    </row>
    <row r="216" customFormat="false" ht="12.75" hidden="false" customHeight="false" outlineLevel="0" collapsed="false">
      <c r="A216" s="30" t="s">
        <v>184</v>
      </c>
      <c r="C216" s="47" t="n">
        <v>0</v>
      </c>
      <c r="D216" s="47" t="n">
        <v>0</v>
      </c>
      <c r="E216" s="47" t="n">
        <v>0</v>
      </c>
      <c r="F216" s="47" t="n">
        <v>0</v>
      </c>
      <c r="G216" s="47" t="n">
        <v>0</v>
      </c>
      <c r="H216" s="47" t="n">
        <v>0</v>
      </c>
      <c r="I216" s="47" t="n">
        <v>0</v>
      </c>
      <c r="J216" s="47" t="n">
        <v>0</v>
      </c>
      <c r="K216" s="47" t="n">
        <v>0</v>
      </c>
      <c r="L216" s="47" t="n">
        <v>0</v>
      </c>
      <c r="M216" s="47" t="n">
        <v>0</v>
      </c>
      <c r="N216" s="47" t="n">
        <v>0</v>
      </c>
      <c r="O216" s="63" t="n">
        <f aca="false">SUM(C216:N216)</f>
        <v>0</v>
      </c>
      <c r="P216" s="63"/>
      <c r="Q216" s="33"/>
      <c r="R216" s="34" t="s">
        <v>120</v>
      </c>
      <c r="S216" s="33"/>
      <c r="T216" s="63"/>
      <c r="U216" s="35" t="n">
        <f aca="false">C216+D216+E216</f>
        <v>0</v>
      </c>
      <c r="V216" s="35" t="n">
        <f aca="false">F216+G216+H216</f>
        <v>0</v>
      </c>
      <c r="W216" s="35" t="n">
        <f aca="false">I216+J216+K216</f>
        <v>0</v>
      </c>
      <c r="X216" s="35" t="n">
        <f aca="false">L216+M216+N216</f>
        <v>0</v>
      </c>
      <c r="Y216" s="36" t="n">
        <f aca="false">SUM(U216:X216)</f>
        <v>0</v>
      </c>
    </row>
    <row r="217" customFormat="false" ht="12.75" hidden="false" customHeight="false" outlineLevel="0" collapsed="false">
      <c r="A217" s="30" t="s">
        <v>185</v>
      </c>
      <c r="C217" s="47" t="n">
        <v>-95</v>
      </c>
      <c r="D217" s="47" t="n">
        <v>-95</v>
      </c>
      <c r="E217" s="47" t="n">
        <v>-95</v>
      </c>
      <c r="F217" s="47" t="n">
        <v>-95</v>
      </c>
      <c r="G217" s="47" t="n">
        <v>-95</v>
      </c>
      <c r="H217" s="47" t="n">
        <v>-95</v>
      </c>
      <c r="I217" s="47" t="n">
        <v>-95</v>
      </c>
      <c r="J217" s="47" t="n">
        <v>-95</v>
      </c>
      <c r="K217" s="47" t="n">
        <v>-95</v>
      </c>
      <c r="L217" s="47" t="n">
        <v>-95</v>
      </c>
      <c r="M217" s="47" t="n">
        <v>-95</v>
      </c>
      <c r="N217" s="47" t="n">
        <v>-95</v>
      </c>
      <c r="O217" s="63" t="n">
        <f aca="false">SUM(C217:N217)</f>
        <v>-1140</v>
      </c>
      <c r="P217" s="63"/>
      <c r="Q217" s="33"/>
      <c r="R217" s="34" t="s">
        <v>120</v>
      </c>
      <c r="S217" s="33"/>
      <c r="T217" s="63"/>
      <c r="U217" s="35" t="n">
        <f aca="false">C217+D217+E217</f>
        <v>-285</v>
      </c>
      <c r="V217" s="35" t="n">
        <f aca="false">F217+G217+H217</f>
        <v>-285</v>
      </c>
      <c r="W217" s="35" t="n">
        <f aca="false">I217+J217+K217</f>
        <v>-285</v>
      </c>
      <c r="X217" s="35" t="n">
        <f aca="false">L217+M217+N217</f>
        <v>-285</v>
      </c>
      <c r="Y217" s="36" t="n">
        <f aca="false">SUM(U217:X217)</f>
        <v>-1140</v>
      </c>
    </row>
    <row r="218" customFormat="false" ht="12.75" hidden="false" customHeight="false" outlineLevel="0" collapsed="false">
      <c r="A218" s="30" t="s">
        <v>171</v>
      </c>
      <c r="C218" s="47" t="n">
        <v>-392</v>
      </c>
      <c r="D218" s="47" t="n">
        <v>-399</v>
      </c>
      <c r="E218" s="47" t="n">
        <v>-401</v>
      </c>
      <c r="F218" s="47" t="n">
        <v>-400</v>
      </c>
      <c r="G218" s="47" t="n">
        <v>-399</v>
      </c>
      <c r="H218" s="47" t="n">
        <v>-402</v>
      </c>
      <c r="I218" s="47" t="n">
        <v>-399</v>
      </c>
      <c r="J218" s="47" t="n">
        <v>-400</v>
      </c>
      <c r="K218" s="47" t="n">
        <v>-402</v>
      </c>
      <c r="L218" s="47" t="n">
        <v>-403</v>
      </c>
      <c r="M218" s="47" t="n">
        <v>-402</v>
      </c>
      <c r="N218" s="47" t="n">
        <v>-383</v>
      </c>
      <c r="O218" s="63" t="n">
        <f aca="false">SUM(C218:N218)</f>
        <v>-4782</v>
      </c>
      <c r="P218" s="63"/>
      <c r="Q218" s="33"/>
      <c r="R218" s="34" t="s">
        <v>120</v>
      </c>
      <c r="S218" s="33"/>
      <c r="T218" s="63"/>
      <c r="U218" s="35" t="n">
        <f aca="false">C218+D218+E218</f>
        <v>-1192</v>
      </c>
      <c r="V218" s="35" t="n">
        <f aca="false">F218+G218+H218</f>
        <v>-1201</v>
      </c>
      <c r="W218" s="35" t="n">
        <f aca="false">I218+J218+K218</f>
        <v>-1201</v>
      </c>
      <c r="X218" s="35" t="n">
        <f aca="false">L218+M218+N218</f>
        <v>-1188</v>
      </c>
      <c r="Y218" s="36" t="n">
        <f aca="false">SUM(U218:X218)</f>
        <v>-4782</v>
      </c>
    </row>
    <row r="219" customFormat="false" ht="12.75" hidden="false" customHeight="false" outlineLevel="0" collapsed="false">
      <c r="A219" s="30" t="s">
        <v>186</v>
      </c>
      <c r="C219" s="47" t="n">
        <v>-7</v>
      </c>
      <c r="D219" s="47" t="n">
        <v>-7</v>
      </c>
      <c r="E219" s="47" t="n">
        <v>-7</v>
      </c>
      <c r="F219" s="47" t="n">
        <v>-8</v>
      </c>
      <c r="G219" s="47" t="n">
        <v>-7</v>
      </c>
      <c r="H219" s="47" t="n">
        <v>-7</v>
      </c>
      <c r="I219" s="47" t="n">
        <v>-7</v>
      </c>
      <c r="J219" s="47" t="n">
        <v>-8</v>
      </c>
      <c r="K219" s="47" t="n">
        <v>-7</v>
      </c>
      <c r="L219" s="47" t="n">
        <v>-7</v>
      </c>
      <c r="M219" s="47" t="n">
        <v>-7</v>
      </c>
      <c r="N219" s="47" t="n">
        <v>-8</v>
      </c>
      <c r="O219" s="63" t="n">
        <f aca="false">SUM(C219:N219)</f>
        <v>-87</v>
      </c>
      <c r="P219" s="63"/>
      <c r="Q219" s="33"/>
      <c r="R219" s="34" t="s">
        <v>120</v>
      </c>
      <c r="S219" s="33"/>
      <c r="T219" s="63"/>
      <c r="U219" s="35" t="n">
        <f aca="false">C219+D219+E219</f>
        <v>-21</v>
      </c>
      <c r="V219" s="35" t="n">
        <f aca="false">F219+G219+H219</f>
        <v>-22</v>
      </c>
      <c r="W219" s="35" t="n">
        <f aca="false">I219+J219+K219</f>
        <v>-22</v>
      </c>
      <c r="X219" s="35" t="n">
        <f aca="false">L219+M219+N219</f>
        <v>-22</v>
      </c>
      <c r="Y219" s="36" t="n">
        <f aca="false">SUM(U219:X219)</f>
        <v>-87</v>
      </c>
    </row>
    <row r="220" customFormat="false" ht="12.75" hidden="false" customHeight="false" outlineLevel="0" collapsed="false">
      <c r="A220" s="30" t="s">
        <v>187</v>
      </c>
      <c r="C220" s="47" t="n">
        <v>0</v>
      </c>
      <c r="D220" s="47" t="n">
        <v>0</v>
      </c>
      <c r="E220" s="47" t="n">
        <v>0</v>
      </c>
      <c r="F220" s="47" t="n">
        <v>0</v>
      </c>
      <c r="G220" s="47" t="n">
        <v>0</v>
      </c>
      <c r="H220" s="47" t="n">
        <v>0</v>
      </c>
      <c r="I220" s="47" t="n">
        <v>0</v>
      </c>
      <c r="J220" s="47" t="n">
        <v>0</v>
      </c>
      <c r="K220" s="47" t="n">
        <v>0</v>
      </c>
      <c r="L220" s="47" t="n">
        <v>0</v>
      </c>
      <c r="M220" s="47" t="n">
        <v>0</v>
      </c>
      <c r="N220" s="47" t="n">
        <v>0</v>
      </c>
      <c r="O220" s="63" t="n">
        <f aca="false">SUM(C220:N220)</f>
        <v>0</v>
      </c>
      <c r="P220" s="63"/>
      <c r="Q220" s="33"/>
      <c r="R220" s="34" t="s">
        <v>120</v>
      </c>
      <c r="S220" s="33"/>
      <c r="T220" s="63"/>
      <c r="U220" s="35" t="n">
        <f aca="false">C220+D220+E220</f>
        <v>0</v>
      </c>
      <c r="V220" s="35" t="n">
        <f aca="false">F220+G220+H220</f>
        <v>0</v>
      </c>
      <c r="W220" s="35" t="n">
        <f aca="false">I220+J220+K220</f>
        <v>0</v>
      </c>
      <c r="X220" s="35" t="n">
        <f aca="false">L220+M220+N220</f>
        <v>0</v>
      </c>
      <c r="Y220" s="36" t="n">
        <f aca="false">SUM(U220:X220)</f>
        <v>0</v>
      </c>
    </row>
    <row r="221" customFormat="false" ht="12.75" hidden="false" customHeight="false" outlineLevel="0" collapsed="false">
      <c r="A221" s="30" t="s">
        <v>188</v>
      </c>
      <c r="C221" s="47" t="n">
        <v>0</v>
      </c>
      <c r="D221" s="47" t="n">
        <v>0</v>
      </c>
      <c r="E221" s="47" t="n">
        <v>0</v>
      </c>
      <c r="F221" s="47" t="n">
        <v>0</v>
      </c>
      <c r="G221" s="47" t="n">
        <v>0</v>
      </c>
      <c r="H221" s="47" t="n">
        <v>0</v>
      </c>
      <c r="I221" s="47" t="n">
        <v>0</v>
      </c>
      <c r="J221" s="47" t="n">
        <v>0</v>
      </c>
      <c r="K221" s="47" t="n">
        <v>0</v>
      </c>
      <c r="L221" s="47" t="n">
        <v>0</v>
      </c>
      <c r="M221" s="47" t="n">
        <v>0</v>
      </c>
      <c r="N221" s="47" t="n">
        <v>0</v>
      </c>
      <c r="O221" s="63" t="n">
        <f aca="false">SUM(C221:N221)</f>
        <v>0</v>
      </c>
      <c r="P221" s="63"/>
      <c r="Q221" s="33"/>
      <c r="R221" s="34" t="s">
        <v>120</v>
      </c>
      <c r="S221" s="33"/>
      <c r="T221" s="63"/>
      <c r="U221" s="35" t="n">
        <f aca="false">C221+D221+E221</f>
        <v>0</v>
      </c>
      <c r="V221" s="35" t="n">
        <f aca="false">F221+G221+H221</f>
        <v>0</v>
      </c>
      <c r="W221" s="35" t="n">
        <f aca="false">I221+J221+K221</f>
        <v>0</v>
      </c>
      <c r="X221" s="35" t="n">
        <f aca="false">L221+M221+N221</f>
        <v>0</v>
      </c>
      <c r="Y221" s="36" t="n">
        <f aca="false">SUM(U221:X221)</f>
        <v>0</v>
      </c>
    </row>
    <row r="222" customFormat="false" ht="12.75" hidden="false" customHeight="false" outlineLevel="0" collapsed="false">
      <c r="A222" s="30" t="s">
        <v>125</v>
      </c>
      <c r="C222" s="47" t="n">
        <v>-135</v>
      </c>
      <c r="D222" s="47" t="n">
        <v>-144</v>
      </c>
      <c r="E222" s="47" t="n">
        <v>-136</v>
      </c>
      <c r="F222" s="47" t="n">
        <v>-135</v>
      </c>
      <c r="G222" s="47" t="n">
        <v>-136</v>
      </c>
      <c r="H222" s="47" t="n">
        <v>-135</v>
      </c>
      <c r="I222" s="47" t="n">
        <v>-136</v>
      </c>
      <c r="J222" s="47" t="n">
        <v>-135</v>
      </c>
      <c r="K222" s="47" t="n">
        <v>-136</v>
      </c>
      <c r="L222" s="47" t="n">
        <v>-135</v>
      </c>
      <c r="M222" s="47" t="n">
        <v>-136</v>
      </c>
      <c r="N222" s="47" t="n">
        <v>-135</v>
      </c>
      <c r="O222" s="63" t="n">
        <f aca="false">SUM(C222:N222)</f>
        <v>-1634</v>
      </c>
      <c r="P222" s="63"/>
      <c r="Q222" s="33"/>
      <c r="R222" s="34" t="s">
        <v>120</v>
      </c>
      <c r="S222" s="33"/>
      <c r="T222" s="63"/>
      <c r="U222" s="35" t="n">
        <f aca="false">C222+D222+E222</f>
        <v>-415</v>
      </c>
      <c r="V222" s="35" t="n">
        <f aca="false">F222+G222+H222</f>
        <v>-406</v>
      </c>
      <c r="W222" s="35" t="n">
        <f aca="false">I222+J222+K222</f>
        <v>-407</v>
      </c>
      <c r="X222" s="35" t="n">
        <f aca="false">L222+M222+N222</f>
        <v>-406</v>
      </c>
      <c r="Y222" s="36" t="n">
        <f aca="false">SUM(U222:X222)</f>
        <v>-1634</v>
      </c>
    </row>
    <row r="223" customFormat="false" ht="12.75" hidden="false" customHeight="false" outlineLevel="0" collapsed="false">
      <c r="A223" s="30" t="s">
        <v>189</v>
      </c>
      <c r="C223" s="47" t="n">
        <v>292</v>
      </c>
      <c r="D223" s="47" t="n">
        <v>292</v>
      </c>
      <c r="E223" s="47" t="n">
        <v>291</v>
      </c>
      <c r="F223" s="47" t="n">
        <v>292</v>
      </c>
      <c r="G223" s="47" t="n">
        <v>292</v>
      </c>
      <c r="H223" s="47" t="n">
        <v>291</v>
      </c>
      <c r="I223" s="47" t="n">
        <v>292</v>
      </c>
      <c r="J223" s="47" t="n">
        <v>292</v>
      </c>
      <c r="K223" s="47" t="n">
        <v>291</v>
      </c>
      <c r="L223" s="47" t="n">
        <v>292</v>
      </c>
      <c r="M223" s="47" t="n">
        <v>292</v>
      </c>
      <c r="N223" s="47" t="n">
        <v>291</v>
      </c>
      <c r="O223" s="63" t="n">
        <f aca="false">SUM(C223:N223)</f>
        <v>3500</v>
      </c>
      <c r="P223" s="63"/>
      <c r="Q223" s="33"/>
      <c r="R223" s="34" t="s">
        <v>120</v>
      </c>
      <c r="S223" s="33"/>
      <c r="T223" s="63"/>
      <c r="U223" s="35" t="n">
        <f aca="false">C223+D223+E223</f>
        <v>875</v>
      </c>
      <c r="V223" s="35" t="n">
        <f aca="false">F223+G223+H223</f>
        <v>875</v>
      </c>
      <c r="W223" s="35" t="n">
        <f aca="false">I223+J223+K223</f>
        <v>875</v>
      </c>
      <c r="X223" s="35" t="n">
        <f aca="false">L223+M223+N223</f>
        <v>875</v>
      </c>
      <c r="Y223" s="36" t="n">
        <f aca="false">SUM(U223:X223)</f>
        <v>3500</v>
      </c>
    </row>
    <row r="224" customFormat="false" ht="12.75" hidden="false" customHeight="false" outlineLevel="0" collapsed="false">
      <c r="A224" s="30" t="s">
        <v>190</v>
      </c>
      <c r="C224" s="47" t="n">
        <v>-423</v>
      </c>
      <c r="D224" s="47" t="n">
        <v>-424</v>
      </c>
      <c r="E224" s="47" t="n">
        <v>-423</v>
      </c>
      <c r="F224" s="47" t="n">
        <v>-424</v>
      </c>
      <c r="G224" s="47" t="n">
        <v>-423</v>
      </c>
      <c r="H224" s="47" t="n">
        <v>-424</v>
      </c>
      <c r="I224" s="47" t="n">
        <v>-423</v>
      </c>
      <c r="J224" s="47" t="n">
        <v>-424</v>
      </c>
      <c r="K224" s="47" t="n">
        <v>-423</v>
      </c>
      <c r="L224" s="47" t="n">
        <v>-424</v>
      </c>
      <c r="M224" s="47" t="n">
        <v>-423</v>
      </c>
      <c r="N224" s="47" t="n">
        <v>-424</v>
      </c>
      <c r="O224" s="63" t="n">
        <f aca="false">SUM(C224:N224)</f>
        <v>-5082</v>
      </c>
      <c r="P224" s="63"/>
      <c r="Q224" s="33"/>
      <c r="R224" s="34" t="s">
        <v>120</v>
      </c>
      <c r="S224" s="33"/>
      <c r="T224" s="63"/>
      <c r="U224" s="35" t="n">
        <f aca="false">C224+D224+E224</f>
        <v>-1270</v>
      </c>
      <c r="V224" s="35" t="n">
        <f aca="false">F224+G224+H224</f>
        <v>-1271</v>
      </c>
      <c r="W224" s="35" t="n">
        <f aca="false">I224+J224+K224</f>
        <v>-1270</v>
      </c>
      <c r="X224" s="35" t="n">
        <f aca="false">L224+M224+N224</f>
        <v>-1271</v>
      </c>
      <c r="Y224" s="36" t="n">
        <f aca="false">SUM(U224:X224)</f>
        <v>-5082</v>
      </c>
    </row>
    <row r="225" customFormat="false" ht="12.75" hidden="false" customHeight="false" outlineLevel="0" collapsed="false">
      <c r="A225" s="30" t="s">
        <v>191</v>
      </c>
      <c r="C225" s="47" t="n">
        <v>0</v>
      </c>
      <c r="D225" s="47" t="n">
        <v>0</v>
      </c>
      <c r="E225" s="47" t="n">
        <v>0</v>
      </c>
      <c r="F225" s="47" t="n">
        <v>0</v>
      </c>
      <c r="G225" s="47" t="n">
        <v>0</v>
      </c>
      <c r="H225" s="47" t="n">
        <v>0</v>
      </c>
      <c r="I225" s="47" t="n">
        <v>0</v>
      </c>
      <c r="J225" s="47" t="n">
        <v>0</v>
      </c>
      <c r="K225" s="47" t="n">
        <v>0</v>
      </c>
      <c r="L225" s="47" t="n">
        <v>0</v>
      </c>
      <c r="M225" s="47" t="n">
        <v>0</v>
      </c>
      <c r="N225" s="47" t="n">
        <v>0</v>
      </c>
      <c r="O225" s="63" t="n">
        <f aca="false">SUM(C225:N225)</f>
        <v>0</v>
      </c>
      <c r="P225" s="63"/>
      <c r="Q225" s="33"/>
      <c r="R225" s="34" t="s">
        <v>120</v>
      </c>
      <c r="S225" s="33"/>
      <c r="T225" s="63"/>
      <c r="U225" s="35" t="n">
        <f aca="false">C225+D225+E225</f>
        <v>0</v>
      </c>
      <c r="V225" s="35" t="n">
        <f aca="false">F225+G225+H225</f>
        <v>0</v>
      </c>
      <c r="W225" s="35" t="n">
        <f aca="false">I225+J225+K225</f>
        <v>0</v>
      </c>
      <c r="X225" s="35" t="n">
        <f aca="false">L225+M225+N225</f>
        <v>0</v>
      </c>
      <c r="Y225" s="36" t="n">
        <f aca="false">SUM(U225:X225)</f>
        <v>0</v>
      </c>
    </row>
    <row r="226" customFormat="false" ht="12.75" hidden="false" customHeight="false" outlineLevel="0" collapsed="false">
      <c r="A226" s="30" t="s">
        <v>192</v>
      </c>
      <c r="C226" s="47" t="n">
        <v>-11</v>
      </c>
      <c r="D226" s="47" t="n">
        <v>-11</v>
      </c>
      <c r="E226" s="47" t="n">
        <v>-39</v>
      </c>
      <c r="F226" s="47" t="n">
        <v>-11</v>
      </c>
      <c r="G226" s="47" t="n">
        <v>-11</v>
      </c>
      <c r="H226" s="47" t="n">
        <v>-39</v>
      </c>
      <c r="I226" s="47" t="n">
        <v>-11</v>
      </c>
      <c r="J226" s="47" t="n">
        <v>-11</v>
      </c>
      <c r="K226" s="47" t="n">
        <v>-39</v>
      </c>
      <c r="L226" s="47" t="n">
        <v>-11</v>
      </c>
      <c r="M226" s="47" t="n">
        <v>-12</v>
      </c>
      <c r="N226" s="47" t="n">
        <v>-39</v>
      </c>
      <c r="O226" s="63" t="n">
        <f aca="false">SUM(C226:N226)</f>
        <v>-245</v>
      </c>
      <c r="P226" s="63"/>
      <c r="Q226" s="33"/>
      <c r="R226" s="34" t="s">
        <v>120</v>
      </c>
      <c r="S226" s="33"/>
      <c r="T226" s="63"/>
      <c r="U226" s="35" t="n">
        <f aca="false">C226+D226+E226</f>
        <v>-61</v>
      </c>
      <c r="V226" s="35" t="n">
        <f aca="false">F226+G226+H226</f>
        <v>-61</v>
      </c>
      <c r="W226" s="35" t="n">
        <f aca="false">I226+J226+K226</f>
        <v>-61</v>
      </c>
      <c r="X226" s="35" t="n">
        <f aca="false">L226+M226+N226</f>
        <v>-62</v>
      </c>
      <c r="Y226" s="36" t="n">
        <f aca="false">SUM(U226:X226)</f>
        <v>-245</v>
      </c>
    </row>
    <row r="227" customFormat="false" ht="12.75" hidden="false" customHeight="false" outlineLevel="0" collapsed="false">
      <c r="A227" s="120" t="s">
        <v>193</v>
      </c>
      <c r="C227" s="47" t="n">
        <v>-190</v>
      </c>
      <c r="D227" s="47" t="n">
        <v>-190</v>
      </c>
      <c r="E227" s="47" t="n">
        <v>-190</v>
      </c>
      <c r="F227" s="47" t="n">
        <v>-190</v>
      </c>
      <c r="G227" s="47" t="n">
        <v>-190</v>
      </c>
      <c r="H227" s="47" t="n">
        <v>-190</v>
      </c>
      <c r="I227" s="47" t="n">
        <v>-190</v>
      </c>
      <c r="J227" s="47" t="n">
        <v>-190</v>
      </c>
      <c r="K227" s="47" t="n">
        <v>-190</v>
      </c>
      <c r="L227" s="47" t="n">
        <v>-190</v>
      </c>
      <c r="M227" s="47" t="n">
        <v>-190</v>
      </c>
      <c r="N227" s="47" t="n">
        <v>-191</v>
      </c>
      <c r="O227" s="63" t="n">
        <f aca="false">SUM(C227:N227)</f>
        <v>-2281</v>
      </c>
      <c r="P227" s="63"/>
      <c r="Q227" s="33"/>
      <c r="R227" s="34" t="s">
        <v>120</v>
      </c>
      <c r="S227" s="33"/>
      <c r="T227" s="63"/>
      <c r="U227" s="35" t="n">
        <f aca="false">C227+D227+E227</f>
        <v>-570</v>
      </c>
      <c r="V227" s="35" t="n">
        <f aca="false">F227+G227+H227</f>
        <v>-570</v>
      </c>
      <c r="W227" s="35" t="n">
        <f aca="false">I227+J227+K227</f>
        <v>-570</v>
      </c>
      <c r="X227" s="35" t="n">
        <f aca="false">L227+M227+N227</f>
        <v>-571</v>
      </c>
      <c r="Y227" s="36" t="n">
        <f aca="false">SUM(U227:X227)</f>
        <v>-2281</v>
      </c>
    </row>
    <row r="228" customFormat="false" ht="12.75" hidden="false" customHeight="false" outlineLevel="0" collapsed="false">
      <c r="A228" s="30" t="s">
        <v>194</v>
      </c>
      <c r="C228" s="47" t="n">
        <v>-272</v>
      </c>
      <c r="D228" s="47" t="n">
        <v>-271</v>
      </c>
      <c r="E228" s="47" t="n">
        <v>-272</v>
      </c>
      <c r="F228" s="47" t="n">
        <v>-271</v>
      </c>
      <c r="G228" s="47" t="n">
        <v>-272</v>
      </c>
      <c r="H228" s="47" t="n">
        <v>-271</v>
      </c>
      <c r="I228" s="47" t="n">
        <v>-272</v>
      </c>
      <c r="J228" s="47" t="n">
        <v>-271</v>
      </c>
      <c r="K228" s="47" t="n">
        <v>-272</v>
      </c>
      <c r="L228" s="47" t="n">
        <v>-271</v>
      </c>
      <c r="M228" s="47" t="n">
        <v>-272</v>
      </c>
      <c r="N228" s="47" t="n">
        <v>-271</v>
      </c>
      <c r="O228" s="63" t="n">
        <f aca="false">SUM(C228:N228)</f>
        <v>-3258</v>
      </c>
      <c r="P228" s="63"/>
      <c r="Q228" s="33"/>
      <c r="R228" s="34" t="s">
        <v>120</v>
      </c>
      <c r="S228" s="33"/>
      <c r="T228" s="63"/>
      <c r="U228" s="35" t="n">
        <f aca="false">C228+D228+E228</f>
        <v>-815</v>
      </c>
      <c r="V228" s="35" t="n">
        <f aca="false">F228+G228+H228</f>
        <v>-814</v>
      </c>
      <c r="W228" s="35" t="n">
        <f aca="false">I228+J228+K228</f>
        <v>-815</v>
      </c>
      <c r="X228" s="35" t="n">
        <f aca="false">L228+M228+N228</f>
        <v>-814</v>
      </c>
      <c r="Y228" s="36" t="n">
        <f aca="false">SUM(U228:X228)</f>
        <v>-3258</v>
      </c>
    </row>
    <row r="229" customFormat="false" ht="12.75" hidden="false" customHeight="false" outlineLevel="0" collapsed="false">
      <c r="A229" s="30" t="s">
        <v>195</v>
      </c>
      <c r="C229" s="85" t="n">
        <v>0</v>
      </c>
      <c r="D229" s="85" t="n">
        <v>0</v>
      </c>
      <c r="E229" s="85" t="n">
        <v>0</v>
      </c>
      <c r="F229" s="85" t="n">
        <v>0</v>
      </c>
      <c r="G229" s="85" t="n">
        <v>0</v>
      </c>
      <c r="H229" s="85" t="n">
        <v>0</v>
      </c>
      <c r="I229" s="85" t="n">
        <v>0</v>
      </c>
      <c r="J229" s="85" t="n">
        <v>0</v>
      </c>
      <c r="K229" s="85" t="n">
        <v>0</v>
      </c>
      <c r="L229" s="85" t="n">
        <v>0</v>
      </c>
      <c r="M229" s="85" t="n">
        <v>0</v>
      </c>
      <c r="N229" s="85" t="n">
        <v>0</v>
      </c>
      <c r="O229" s="121" t="n">
        <f aca="false">SUM(C229:N229)</f>
        <v>0</v>
      </c>
      <c r="P229" s="63"/>
      <c r="Q229" s="33"/>
      <c r="R229" s="34" t="s">
        <v>120</v>
      </c>
      <c r="S229" s="33"/>
      <c r="T229" s="63"/>
      <c r="U229" s="53" t="n">
        <f aca="false">C229+D229+E229</f>
        <v>0</v>
      </c>
      <c r="V229" s="53" t="n">
        <f aca="false">F229+G229+H229</f>
        <v>0</v>
      </c>
      <c r="W229" s="53" t="n">
        <f aca="false">I229+J229+K229</f>
        <v>0</v>
      </c>
      <c r="X229" s="53" t="n">
        <f aca="false">L229+M229+N229</f>
        <v>0</v>
      </c>
      <c r="Y229" s="54" t="n">
        <f aca="false">SUM(U229:X229)</f>
        <v>0</v>
      </c>
    </row>
    <row r="230" customFormat="false" ht="12.75" hidden="false" customHeight="false" outlineLevel="0" collapsed="false">
      <c r="A230" s="30" t="s">
        <v>127</v>
      </c>
      <c r="C230" s="50" t="n">
        <f aca="false">SUM(C215:C229)</f>
        <v>-1352</v>
      </c>
      <c r="D230" s="50" t="n">
        <f aca="false">SUM(D215:D229)</f>
        <v>-1371</v>
      </c>
      <c r="E230" s="50" t="n">
        <f aca="false">SUM(E215:E229)</f>
        <v>-1395</v>
      </c>
      <c r="F230" s="50" t="n">
        <f aca="false">SUM(F215:F229)</f>
        <v>-1365</v>
      </c>
      <c r="G230" s="50" t="n">
        <f aca="false">SUM(G215:G229)</f>
        <v>-1364</v>
      </c>
      <c r="H230" s="50" t="n">
        <f aca="false">SUM(H215:H229)</f>
        <v>-1395</v>
      </c>
      <c r="I230" s="50" t="n">
        <f aca="false">SUM(I215:I229)</f>
        <v>-1364</v>
      </c>
      <c r="J230" s="50" t="n">
        <f aca="false">SUM(J215:J229)</f>
        <v>-1365</v>
      </c>
      <c r="K230" s="50" t="n">
        <f aca="false">SUM(K215:K229)</f>
        <v>-1395</v>
      </c>
      <c r="L230" s="50" t="n">
        <f aca="false">SUM(L215:L229)</f>
        <v>-1367</v>
      </c>
      <c r="M230" s="50" t="n">
        <f aca="false">SUM(M215:M229)</f>
        <v>-1368</v>
      </c>
      <c r="N230" s="50" t="n">
        <f aca="false">SUM(N215:N229)</f>
        <v>-1377</v>
      </c>
      <c r="O230" s="50" t="n">
        <f aca="false">SUM(O215:O229)</f>
        <v>-16478</v>
      </c>
      <c r="P230" s="50"/>
      <c r="Q230" s="33"/>
      <c r="R230" s="34"/>
      <c r="S230" s="33"/>
      <c r="T230" s="50"/>
      <c r="U230" s="50" t="n">
        <f aca="false">SUM(U215:U229)</f>
        <v>-4118</v>
      </c>
      <c r="V230" s="50" t="n">
        <f aca="false">SUM(V215:V229)</f>
        <v>-4124</v>
      </c>
      <c r="W230" s="50" t="n">
        <f aca="false">SUM(W215:W229)</f>
        <v>-4124</v>
      </c>
      <c r="X230" s="50" t="n">
        <f aca="false">SUM(X215:X229)</f>
        <v>-4112</v>
      </c>
      <c r="Y230" s="50" t="n">
        <f aca="false">SUM(Y215:Y229)</f>
        <v>-16478</v>
      </c>
    </row>
    <row r="231" customFormat="false" ht="3.95" hidden="false" customHeight="true" outlineLevel="0" collapsed="false">
      <c r="A231" s="30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5"/>
      <c r="P231" s="35"/>
      <c r="Q231" s="33"/>
      <c r="R231" s="34"/>
      <c r="S231" s="33"/>
      <c r="T231" s="35"/>
      <c r="U231" s="35"/>
      <c r="V231" s="35"/>
      <c r="W231" s="35"/>
      <c r="X231" s="35"/>
      <c r="Y231" s="36"/>
    </row>
    <row r="232" customFormat="false" ht="12.75" hidden="false" customHeight="false" outlineLevel="0" collapsed="false">
      <c r="A232" s="30" t="s">
        <v>196</v>
      </c>
      <c r="C232" s="47" t="n">
        <v>-578</v>
      </c>
      <c r="D232" s="47" t="n">
        <v>-579</v>
      </c>
      <c r="E232" s="47" t="n">
        <v>-578</v>
      </c>
      <c r="F232" s="47" t="n">
        <v>-579</v>
      </c>
      <c r="G232" s="47" t="n">
        <v>-578</v>
      </c>
      <c r="H232" s="47" t="n">
        <v>-579</v>
      </c>
      <c r="I232" s="47" t="n">
        <v>-578</v>
      </c>
      <c r="J232" s="47" t="n">
        <v>-579</v>
      </c>
      <c r="K232" s="47" t="n">
        <v>-578</v>
      </c>
      <c r="L232" s="47" t="n">
        <v>-579</v>
      </c>
      <c r="M232" s="47" t="n">
        <v>-578</v>
      </c>
      <c r="N232" s="47" t="n">
        <v>-578</v>
      </c>
      <c r="O232" s="63" t="n">
        <f aca="false">SUM(C232:N232)</f>
        <v>-6941</v>
      </c>
      <c r="P232" s="63"/>
      <c r="Q232" s="33"/>
      <c r="R232" s="34" t="s">
        <v>120</v>
      </c>
      <c r="S232" s="33"/>
      <c r="T232" s="63"/>
      <c r="U232" s="35" t="n">
        <f aca="false">C232+D232+E232</f>
        <v>-1735</v>
      </c>
      <c r="V232" s="35" t="n">
        <f aca="false">F232+G232+H232</f>
        <v>-1736</v>
      </c>
      <c r="W232" s="35" t="n">
        <f aca="false">I232+J232+K232</f>
        <v>-1735</v>
      </c>
      <c r="X232" s="35" t="n">
        <f aca="false">L232+M232+N232</f>
        <v>-1735</v>
      </c>
      <c r="Y232" s="36" t="n">
        <f aca="false">SUM(U232:X232)</f>
        <v>-6941</v>
      </c>
    </row>
    <row r="233" customFormat="false" ht="12.75" hidden="false" customHeight="false" outlineLevel="0" collapsed="false">
      <c r="A233" s="30" t="s">
        <v>197</v>
      </c>
      <c r="C233" s="47" t="n">
        <v>-1171</v>
      </c>
      <c r="D233" s="47" t="n">
        <v>-1170</v>
      </c>
      <c r="E233" s="47" t="n">
        <v>-1171</v>
      </c>
      <c r="F233" s="47" t="n">
        <v>-1170</v>
      </c>
      <c r="G233" s="47" t="n">
        <v>-1171</v>
      </c>
      <c r="H233" s="47" t="n">
        <v>-1170</v>
      </c>
      <c r="I233" s="47" t="n">
        <v>-1171</v>
      </c>
      <c r="J233" s="47" t="n">
        <v>-1170</v>
      </c>
      <c r="K233" s="47" t="n">
        <v>-1171</v>
      </c>
      <c r="L233" s="47" t="n">
        <v>-1170</v>
      </c>
      <c r="M233" s="47" t="n">
        <v>-1171</v>
      </c>
      <c r="N233" s="47" t="n">
        <v>-1171</v>
      </c>
      <c r="O233" s="63" t="n">
        <f aca="false">SUM(C233:N233)</f>
        <v>-14047</v>
      </c>
      <c r="P233" s="63"/>
      <c r="Q233" s="33"/>
      <c r="R233" s="34" t="s">
        <v>120</v>
      </c>
      <c r="S233" s="33"/>
      <c r="T233" s="63"/>
      <c r="U233" s="35" t="n">
        <f aca="false">C233+D233+E233</f>
        <v>-3512</v>
      </c>
      <c r="V233" s="35" t="n">
        <f aca="false">F233+G233+H233</f>
        <v>-3511</v>
      </c>
      <c r="W233" s="35" t="n">
        <f aca="false">I233+J233+K233</f>
        <v>-3512</v>
      </c>
      <c r="X233" s="35" t="n">
        <f aca="false">L233+M233+N233</f>
        <v>-3512</v>
      </c>
      <c r="Y233" s="36" t="n">
        <f aca="false">SUM(U233:X233)</f>
        <v>-14047</v>
      </c>
    </row>
    <row r="234" customFormat="false" ht="12.75" hidden="false" customHeight="true" outlineLevel="0" collapsed="false">
      <c r="A234" s="55" t="s">
        <v>198</v>
      </c>
      <c r="B234" s="65"/>
      <c r="C234" s="122" t="n">
        <v>0</v>
      </c>
      <c r="D234" s="122" t="n">
        <v>0</v>
      </c>
      <c r="E234" s="122" t="n">
        <v>0</v>
      </c>
      <c r="F234" s="122" t="n">
        <v>0</v>
      </c>
      <c r="G234" s="122" t="n">
        <v>0</v>
      </c>
      <c r="H234" s="122" t="n">
        <v>0</v>
      </c>
      <c r="I234" s="122" t="n">
        <v>0</v>
      </c>
      <c r="J234" s="122" t="n">
        <v>0</v>
      </c>
      <c r="K234" s="122" t="n">
        <v>0</v>
      </c>
      <c r="L234" s="122" t="n">
        <v>0</v>
      </c>
      <c r="M234" s="122" t="n">
        <v>0</v>
      </c>
      <c r="N234" s="122" t="n">
        <v>0</v>
      </c>
      <c r="O234" s="121" t="n">
        <f aca="false">SUM(C234:N234)</f>
        <v>0</v>
      </c>
      <c r="P234" s="121"/>
      <c r="Q234" s="89"/>
      <c r="R234" s="34" t="s">
        <v>120</v>
      </c>
      <c r="S234" s="89"/>
      <c r="T234" s="121"/>
      <c r="U234" s="91" t="n">
        <f aca="false">C234+D234+E234</f>
        <v>0</v>
      </c>
      <c r="V234" s="91" t="n">
        <f aca="false">F234+G234+H234</f>
        <v>0</v>
      </c>
      <c r="W234" s="91" t="n">
        <f aca="false">I234+J234+K234</f>
        <v>0</v>
      </c>
      <c r="X234" s="91" t="n">
        <f aca="false">L234+M234+N234</f>
        <v>0</v>
      </c>
      <c r="Y234" s="54" t="n">
        <f aca="false">SUM(U234:X234)</f>
        <v>0</v>
      </c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  <c r="BO234" s="65"/>
      <c r="BP234" s="65"/>
      <c r="BQ234" s="65"/>
      <c r="BR234" s="65"/>
      <c r="BS234" s="65"/>
      <c r="BT234" s="65"/>
      <c r="BU234" s="65"/>
      <c r="BV234" s="65"/>
      <c r="BW234" s="65"/>
      <c r="BX234" s="65"/>
      <c r="BY234" s="65"/>
      <c r="BZ234" s="65"/>
      <c r="CA234" s="65"/>
      <c r="CB234" s="65"/>
      <c r="CC234" s="65"/>
      <c r="CD234" s="65"/>
      <c r="CE234" s="65"/>
      <c r="CF234" s="65"/>
      <c r="CG234" s="65"/>
      <c r="CH234" s="65"/>
      <c r="CI234" s="65"/>
      <c r="CJ234" s="65"/>
      <c r="CK234" s="65"/>
      <c r="CL234" s="65"/>
      <c r="CM234" s="65"/>
      <c r="CN234" s="65"/>
      <c r="CO234" s="65"/>
      <c r="CP234" s="65"/>
      <c r="CQ234" s="65"/>
      <c r="CR234" s="65"/>
      <c r="CS234" s="65"/>
      <c r="CT234" s="65"/>
      <c r="CU234" s="65"/>
      <c r="CV234" s="65"/>
      <c r="CW234" s="65"/>
      <c r="CX234" s="65"/>
      <c r="CY234" s="65"/>
      <c r="CZ234" s="65"/>
      <c r="DA234" s="65"/>
      <c r="DB234" s="65"/>
      <c r="DC234" s="65"/>
      <c r="DD234" s="65"/>
      <c r="DE234" s="65"/>
      <c r="DF234" s="65"/>
      <c r="DG234" s="65"/>
      <c r="DH234" s="65"/>
      <c r="DI234" s="65"/>
      <c r="DJ234" s="65"/>
      <c r="DK234" s="65"/>
      <c r="DL234" s="65"/>
      <c r="DM234" s="65"/>
      <c r="DN234" s="65"/>
      <c r="DO234" s="65"/>
      <c r="DP234" s="65"/>
      <c r="DQ234" s="65"/>
      <c r="DR234" s="65"/>
      <c r="DS234" s="65"/>
      <c r="DT234" s="65"/>
      <c r="DU234" s="65"/>
      <c r="DV234" s="65"/>
      <c r="DW234" s="65"/>
      <c r="DX234" s="65"/>
      <c r="DY234" s="65"/>
      <c r="DZ234" s="65"/>
      <c r="EA234" s="65"/>
      <c r="EB234" s="65"/>
      <c r="EC234" s="65"/>
      <c r="ED234" s="65"/>
      <c r="EE234" s="65"/>
      <c r="EF234" s="65"/>
      <c r="EG234" s="65"/>
      <c r="EH234" s="65"/>
      <c r="EI234" s="65"/>
      <c r="EJ234" s="65"/>
      <c r="EK234" s="65"/>
      <c r="EL234" s="65"/>
      <c r="EM234" s="65"/>
      <c r="EN234" s="65"/>
      <c r="EO234" s="65"/>
      <c r="EP234" s="65"/>
      <c r="EQ234" s="65"/>
      <c r="ER234" s="65"/>
      <c r="ES234" s="65"/>
      <c r="ET234" s="65"/>
      <c r="EU234" s="65"/>
      <c r="EV234" s="65"/>
      <c r="EW234" s="65"/>
      <c r="EX234" s="65"/>
      <c r="EY234" s="65"/>
      <c r="EZ234" s="65"/>
      <c r="FA234" s="65"/>
      <c r="FB234" s="65"/>
      <c r="FC234" s="65"/>
      <c r="FD234" s="65"/>
      <c r="FE234" s="65"/>
      <c r="FF234" s="65"/>
      <c r="FG234" s="65"/>
      <c r="FH234" s="65"/>
      <c r="FI234" s="65"/>
      <c r="FJ234" s="65"/>
      <c r="FK234" s="65"/>
      <c r="FL234" s="65"/>
      <c r="FM234" s="65"/>
      <c r="FN234" s="65"/>
      <c r="FO234" s="65"/>
      <c r="FP234" s="65"/>
      <c r="FQ234" s="65"/>
      <c r="FR234" s="65"/>
      <c r="FS234" s="65"/>
      <c r="FT234" s="65"/>
      <c r="FU234" s="65"/>
      <c r="FV234" s="65"/>
      <c r="FW234" s="65"/>
      <c r="FX234" s="65"/>
      <c r="FY234" s="65"/>
      <c r="FZ234" s="65"/>
      <c r="GA234" s="65"/>
      <c r="GB234" s="65"/>
      <c r="GC234" s="65"/>
      <c r="GD234" s="65"/>
      <c r="GE234" s="65"/>
      <c r="GF234" s="65"/>
      <c r="GG234" s="65"/>
      <c r="GH234" s="65"/>
      <c r="GI234" s="65"/>
      <c r="GJ234" s="65"/>
      <c r="GK234" s="65"/>
      <c r="GL234" s="65"/>
      <c r="GM234" s="65"/>
      <c r="GN234" s="65"/>
      <c r="GO234" s="65"/>
      <c r="GP234" s="65"/>
      <c r="GQ234" s="65"/>
      <c r="GR234" s="65"/>
      <c r="GS234" s="65"/>
      <c r="GT234" s="65"/>
      <c r="GU234" s="65"/>
      <c r="GV234" s="65"/>
      <c r="GW234" s="65"/>
      <c r="GX234" s="65"/>
      <c r="GY234" s="65"/>
      <c r="GZ234" s="65"/>
      <c r="HA234" s="65"/>
      <c r="HB234" s="65"/>
      <c r="HC234" s="65"/>
      <c r="HD234" s="65"/>
      <c r="HE234" s="65"/>
      <c r="HF234" s="65"/>
      <c r="HG234" s="65"/>
      <c r="HH234" s="65"/>
      <c r="HI234" s="65"/>
      <c r="HJ234" s="65"/>
      <c r="HK234" s="65"/>
      <c r="HL234" s="65"/>
      <c r="HM234" s="65"/>
      <c r="HN234" s="65"/>
      <c r="HO234" s="65"/>
      <c r="HP234" s="65"/>
      <c r="HQ234" s="65"/>
      <c r="HR234" s="65"/>
      <c r="HS234" s="65"/>
      <c r="HT234" s="65"/>
      <c r="HU234" s="65"/>
      <c r="HV234" s="65"/>
      <c r="HW234" s="65"/>
      <c r="HX234" s="65"/>
      <c r="HY234" s="65"/>
      <c r="HZ234" s="65"/>
      <c r="IA234" s="65"/>
      <c r="IB234" s="65"/>
      <c r="IC234" s="65"/>
      <c r="ID234" s="65"/>
      <c r="IE234" s="65"/>
      <c r="IF234" s="65"/>
      <c r="IG234" s="65"/>
      <c r="IH234" s="65"/>
      <c r="II234" s="65"/>
      <c r="IJ234" s="65"/>
      <c r="IK234" s="65"/>
      <c r="IL234" s="65"/>
      <c r="IM234" s="65"/>
      <c r="IN234" s="65"/>
      <c r="IO234" s="65"/>
      <c r="IP234" s="65"/>
      <c r="IQ234" s="65"/>
      <c r="IR234" s="65"/>
      <c r="IS234" s="65"/>
      <c r="IT234" s="65"/>
      <c r="IU234" s="65"/>
      <c r="IV234" s="65"/>
      <c r="IW234" s="65"/>
    </row>
    <row r="235" customFormat="false" ht="12.75" hidden="false" customHeight="true" outlineLevel="0" collapsed="false">
      <c r="A235" s="55" t="s">
        <v>199</v>
      </c>
      <c r="B235" s="65"/>
      <c r="C235" s="50" t="n">
        <f aca="false">SUM(C232:C234)</f>
        <v>-1749</v>
      </c>
      <c r="D235" s="50" t="n">
        <f aca="false">SUM(D232:D234)</f>
        <v>-1749</v>
      </c>
      <c r="E235" s="50" t="n">
        <f aca="false">SUM(E232:E234)</f>
        <v>-1749</v>
      </c>
      <c r="F235" s="50" t="n">
        <f aca="false">SUM(F232:F234)</f>
        <v>-1749</v>
      </c>
      <c r="G235" s="50" t="n">
        <f aca="false">SUM(G232:G234)</f>
        <v>-1749</v>
      </c>
      <c r="H235" s="50" t="n">
        <f aca="false">SUM(H232:H234)</f>
        <v>-1749</v>
      </c>
      <c r="I235" s="50" t="n">
        <f aca="false">SUM(I232:I234)</f>
        <v>-1749</v>
      </c>
      <c r="J235" s="50" t="n">
        <f aca="false">SUM(J232:J234)</f>
        <v>-1749</v>
      </c>
      <c r="K235" s="50" t="n">
        <f aca="false">SUM(K232:K234)</f>
        <v>-1749</v>
      </c>
      <c r="L235" s="50" t="n">
        <f aca="false">SUM(L232:L234)</f>
        <v>-1749</v>
      </c>
      <c r="M235" s="50" t="n">
        <f aca="false">SUM(M232:M234)</f>
        <v>-1749</v>
      </c>
      <c r="N235" s="50" t="n">
        <f aca="false">SUM(N232:N234)</f>
        <v>-1749</v>
      </c>
      <c r="O235" s="50" t="n">
        <f aca="false">SUM(O232:O234)</f>
        <v>-20988</v>
      </c>
      <c r="P235" s="50"/>
      <c r="Q235" s="89"/>
      <c r="R235" s="71"/>
      <c r="S235" s="89"/>
      <c r="T235" s="50"/>
      <c r="U235" s="50" t="n">
        <f aca="false">SUM(U232:U234)</f>
        <v>-5247</v>
      </c>
      <c r="V235" s="50" t="n">
        <f aca="false">SUM(V232:V234)</f>
        <v>-5247</v>
      </c>
      <c r="W235" s="50" t="n">
        <f aca="false">SUM(W232:W234)</f>
        <v>-5247</v>
      </c>
      <c r="X235" s="50" t="n">
        <f aca="false">SUM(X232:X234)</f>
        <v>-5247</v>
      </c>
      <c r="Y235" s="50" t="n">
        <f aca="false">SUM(Y232:Y234)</f>
        <v>-20988</v>
      </c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/>
      <c r="CB235" s="65"/>
      <c r="CC235" s="65"/>
      <c r="CD235" s="65"/>
      <c r="CE235" s="65"/>
      <c r="CF235" s="65"/>
      <c r="CG235" s="65"/>
      <c r="CH235" s="65"/>
      <c r="CI235" s="65"/>
      <c r="CJ235" s="65"/>
      <c r="CK235" s="65"/>
      <c r="CL235" s="65"/>
      <c r="CM235" s="65"/>
      <c r="CN235" s="65"/>
      <c r="CO235" s="65"/>
      <c r="CP235" s="65"/>
      <c r="CQ235" s="65"/>
      <c r="CR235" s="65"/>
      <c r="CS235" s="65"/>
      <c r="CT235" s="65"/>
      <c r="CU235" s="65"/>
      <c r="CV235" s="65"/>
      <c r="CW235" s="65"/>
      <c r="CX235" s="65"/>
      <c r="CY235" s="65"/>
      <c r="CZ235" s="65"/>
      <c r="DA235" s="65"/>
      <c r="DB235" s="65"/>
      <c r="DC235" s="65"/>
      <c r="DD235" s="65"/>
      <c r="DE235" s="65"/>
      <c r="DF235" s="65"/>
      <c r="DG235" s="65"/>
      <c r="DH235" s="65"/>
      <c r="DI235" s="65"/>
      <c r="DJ235" s="65"/>
      <c r="DK235" s="65"/>
      <c r="DL235" s="65"/>
      <c r="DM235" s="65"/>
      <c r="DN235" s="65"/>
      <c r="DO235" s="65"/>
      <c r="DP235" s="65"/>
      <c r="DQ235" s="65"/>
      <c r="DR235" s="65"/>
      <c r="DS235" s="65"/>
      <c r="DT235" s="65"/>
      <c r="DU235" s="65"/>
      <c r="DV235" s="65"/>
      <c r="DW235" s="65"/>
      <c r="DX235" s="65"/>
      <c r="DY235" s="65"/>
      <c r="DZ235" s="65"/>
      <c r="EA235" s="65"/>
      <c r="EB235" s="65"/>
      <c r="EC235" s="65"/>
      <c r="ED235" s="65"/>
      <c r="EE235" s="65"/>
      <c r="EF235" s="65"/>
      <c r="EG235" s="65"/>
      <c r="EH235" s="65"/>
      <c r="EI235" s="65"/>
      <c r="EJ235" s="65"/>
      <c r="EK235" s="65"/>
      <c r="EL235" s="65"/>
      <c r="EM235" s="65"/>
      <c r="EN235" s="65"/>
      <c r="EO235" s="65"/>
      <c r="EP235" s="65"/>
      <c r="EQ235" s="65"/>
      <c r="ER235" s="65"/>
      <c r="ES235" s="65"/>
      <c r="ET235" s="65"/>
      <c r="EU235" s="65"/>
      <c r="EV235" s="65"/>
      <c r="EW235" s="65"/>
      <c r="EX235" s="65"/>
      <c r="EY235" s="65"/>
      <c r="EZ235" s="65"/>
      <c r="FA235" s="65"/>
      <c r="FB235" s="65"/>
      <c r="FC235" s="65"/>
      <c r="FD235" s="65"/>
      <c r="FE235" s="65"/>
      <c r="FF235" s="65"/>
      <c r="FG235" s="65"/>
      <c r="FH235" s="65"/>
      <c r="FI235" s="65"/>
      <c r="FJ235" s="65"/>
      <c r="FK235" s="65"/>
      <c r="FL235" s="65"/>
      <c r="FM235" s="65"/>
      <c r="FN235" s="65"/>
      <c r="FO235" s="65"/>
      <c r="FP235" s="65"/>
      <c r="FQ235" s="65"/>
      <c r="FR235" s="65"/>
      <c r="FS235" s="65"/>
      <c r="FT235" s="65"/>
      <c r="FU235" s="65"/>
      <c r="FV235" s="65"/>
      <c r="FW235" s="65"/>
      <c r="FX235" s="65"/>
      <c r="FY235" s="65"/>
      <c r="FZ235" s="65"/>
      <c r="GA235" s="65"/>
      <c r="GB235" s="65"/>
      <c r="GC235" s="65"/>
      <c r="GD235" s="65"/>
      <c r="GE235" s="65"/>
      <c r="GF235" s="65"/>
      <c r="GG235" s="65"/>
      <c r="GH235" s="65"/>
      <c r="GI235" s="65"/>
      <c r="GJ235" s="65"/>
      <c r="GK235" s="65"/>
      <c r="GL235" s="65"/>
      <c r="GM235" s="65"/>
      <c r="GN235" s="65"/>
      <c r="GO235" s="65"/>
      <c r="GP235" s="65"/>
      <c r="GQ235" s="65"/>
      <c r="GR235" s="65"/>
      <c r="GS235" s="65"/>
      <c r="GT235" s="65"/>
      <c r="GU235" s="65"/>
      <c r="GV235" s="65"/>
      <c r="GW235" s="65"/>
      <c r="GX235" s="65"/>
      <c r="GY235" s="65"/>
      <c r="GZ235" s="65"/>
      <c r="HA235" s="65"/>
      <c r="HB235" s="65"/>
      <c r="HC235" s="65"/>
      <c r="HD235" s="65"/>
      <c r="HE235" s="65"/>
      <c r="HF235" s="65"/>
      <c r="HG235" s="65"/>
      <c r="HH235" s="65"/>
      <c r="HI235" s="65"/>
      <c r="HJ235" s="65"/>
      <c r="HK235" s="65"/>
      <c r="HL235" s="65"/>
      <c r="HM235" s="65"/>
      <c r="HN235" s="65"/>
      <c r="HO235" s="65"/>
      <c r="HP235" s="65"/>
      <c r="HQ235" s="65"/>
      <c r="HR235" s="65"/>
      <c r="HS235" s="65"/>
      <c r="HT235" s="65"/>
      <c r="HU235" s="65"/>
      <c r="HV235" s="65"/>
      <c r="HW235" s="65"/>
      <c r="HX235" s="65"/>
      <c r="HY235" s="65"/>
      <c r="HZ235" s="65"/>
      <c r="IA235" s="65"/>
      <c r="IB235" s="65"/>
      <c r="IC235" s="65"/>
      <c r="ID235" s="65"/>
      <c r="IE235" s="65"/>
      <c r="IF235" s="65"/>
      <c r="IG235" s="65"/>
      <c r="IH235" s="65"/>
      <c r="II235" s="65"/>
      <c r="IJ235" s="65"/>
      <c r="IK235" s="65"/>
      <c r="IL235" s="65"/>
      <c r="IM235" s="65"/>
      <c r="IN235" s="65"/>
      <c r="IO235" s="65"/>
      <c r="IP235" s="65"/>
      <c r="IQ235" s="65"/>
      <c r="IR235" s="65"/>
      <c r="IS235" s="65"/>
      <c r="IT235" s="65"/>
      <c r="IU235" s="65"/>
      <c r="IV235" s="65"/>
      <c r="IW235" s="65"/>
    </row>
    <row r="236" customFormat="false" ht="3.95" hidden="false" customHeight="true" outlineLevel="0" collapsed="false">
      <c r="A236" s="98"/>
      <c r="B236" s="65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69"/>
      <c r="P236" s="69"/>
      <c r="Q236" s="89"/>
      <c r="R236" s="71"/>
      <c r="S236" s="89"/>
      <c r="T236" s="69"/>
      <c r="U236" s="69"/>
      <c r="V236" s="69"/>
      <c r="W236" s="69"/>
      <c r="X236" s="69"/>
      <c r="Y236" s="71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  <c r="BO236" s="65"/>
      <c r="BP236" s="65"/>
      <c r="BQ236" s="65"/>
      <c r="BR236" s="65"/>
      <c r="BS236" s="65"/>
      <c r="BT236" s="65"/>
      <c r="BU236" s="65"/>
      <c r="BV236" s="65"/>
      <c r="BW236" s="65"/>
      <c r="BX236" s="65"/>
      <c r="BY236" s="65"/>
      <c r="BZ236" s="65"/>
      <c r="CA236" s="65"/>
      <c r="CB236" s="65"/>
      <c r="CC236" s="65"/>
      <c r="CD236" s="65"/>
      <c r="CE236" s="65"/>
      <c r="CF236" s="65"/>
      <c r="CG236" s="65"/>
      <c r="CH236" s="65"/>
      <c r="CI236" s="65"/>
      <c r="CJ236" s="65"/>
      <c r="CK236" s="65"/>
      <c r="CL236" s="65"/>
      <c r="CM236" s="65"/>
      <c r="CN236" s="65"/>
      <c r="CO236" s="65"/>
      <c r="CP236" s="65"/>
      <c r="CQ236" s="65"/>
      <c r="CR236" s="65"/>
      <c r="CS236" s="65"/>
      <c r="CT236" s="65"/>
      <c r="CU236" s="65"/>
      <c r="CV236" s="65"/>
      <c r="CW236" s="65"/>
      <c r="CX236" s="65"/>
      <c r="CY236" s="65"/>
      <c r="CZ236" s="65"/>
      <c r="DA236" s="65"/>
      <c r="DB236" s="65"/>
      <c r="DC236" s="65"/>
      <c r="DD236" s="65"/>
      <c r="DE236" s="65"/>
      <c r="DF236" s="65"/>
      <c r="DG236" s="65"/>
      <c r="DH236" s="65"/>
      <c r="DI236" s="65"/>
      <c r="DJ236" s="65"/>
      <c r="DK236" s="65"/>
      <c r="DL236" s="65"/>
      <c r="DM236" s="65"/>
      <c r="DN236" s="65"/>
      <c r="DO236" s="65"/>
      <c r="DP236" s="65"/>
      <c r="DQ236" s="65"/>
      <c r="DR236" s="65"/>
      <c r="DS236" s="65"/>
      <c r="DT236" s="65"/>
      <c r="DU236" s="65"/>
      <c r="DV236" s="65"/>
      <c r="DW236" s="65"/>
      <c r="DX236" s="65"/>
      <c r="DY236" s="65"/>
      <c r="DZ236" s="65"/>
      <c r="EA236" s="65"/>
      <c r="EB236" s="65"/>
      <c r="EC236" s="65"/>
      <c r="ED236" s="65"/>
      <c r="EE236" s="65"/>
      <c r="EF236" s="65"/>
      <c r="EG236" s="65"/>
      <c r="EH236" s="65"/>
      <c r="EI236" s="65"/>
      <c r="EJ236" s="65"/>
      <c r="EK236" s="65"/>
      <c r="EL236" s="65"/>
      <c r="EM236" s="65"/>
      <c r="EN236" s="65"/>
      <c r="EO236" s="65"/>
      <c r="EP236" s="65"/>
      <c r="EQ236" s="65"/>
      <c r="ER236" s="65"/>
      <c r="ES236" s="65"/>
      <c r="ET236" s="65"/>
      <c r="EU236" s="65"/>
      <c r="EV236" s="65"/>
      <c r="EW236" s="65"/>
      <c r="EX236" s="65"/>
      <c r="EY236" s="65"/>
      <c r="EZ236" s="65"/>
      <c r="FA236" s="65"/>
      <c r="FB236" s="65"/>
      <c r="FC236" s="65"/>
      <c r="FD236" s="65"/>
      <c r="FE236" s="65"/>
      <c r="FF236" s="65"/>
      <c r="FG236" s="65"/>
      <c r="FH236" s="65"/>
      <c r="FI236" s="65"/>
      <c r="FJ236" s="65"/>
      <c r="FK236" s="65"/>
      <c r="FL236" s="65"/>
      <c r="FM236" s="65"/>
      <c r="FN236" s="65"/>
      <c r="FO236" s="65"/>
      <c r="FP236" s="65"/>
      <c r="FQ236" s="65"/>
      <c r="FR236" s="65"/>
      <c r="FS236" s="65"/>
      <c r="FT236" s="65"/>
      <c r="FU236" s="65"/>
      <c r="FV236" s="65"/>
      <c r="FW236" s="65"/>
      <c r="FX236" s="65"/>
      <c r="FY236" s="65"/>
      <c r="FZ236" s="65"/>
      <c r="GA236" s="65"/>
      <c r="GB236" s="65"/>
      <c r="GC236" s="65"/>
      <c r="GD236" s="65"/>
      <c r="GE236" s="65"/>
      <c r="GF236" s="65"/>
      <c r="GG236" s="65"/>
      <c r="GH236" s="65"/>
      <c r="GI236" s="65"/>
      <c r="GJ236" s="65"/>
      <c r="GK236" s="65"/>
      <c r="GL236" s="65"/>
      <c r="GM236" s="65"/>
      <c r="GN236" s="65"/>
      <c r="GO236" s="65"/>
      <c r="GP236" s="65"/>
      <c r="GQ236" s="65"/>
      <c r="GR236" s="65"/>
      <c r="GS236" s="65"/>
      <c r="GT236" s="65"/>
      <c r="GU236" s="65"/>
      <c r="GV236" s="65"/>
      <c r="GW236" s="65"/>
      <c r="GX236" s="65"/>
      <c r="GY236" s="65"/>
      <c r="GZ236" s="65"/>
      <c r="HA236" s="65"/>
      <c r="HB236" s="65"/>
      <c r="HC236" s="65"/>
      <c r="HD236" s="65"/>
      <c r="HE236" s="65"/>
      <c r="HF236" s="65"/>
      <c r="HG236" s="65"/>
      <c r="HH236" s="65"/>
      <c r="HI236" s="65"/>
      <c r="HJ236" s="65"/>
      <c r="HK236" s="65"/>
      <c r="HL236" s="65"/>
      <c r="HM236" s="65"/>
      <c r="HN236" s="65"/>
      <c r="HO236" s="65"/>
      <c r="HP236" s="65"/>
      <c r="HQ236" s="65"/>
      <c r="HR236" s="65"/>
      <c r="HS236" s="65"/>
      <c r="HT236" s="65"/>
      <c r="HU236" s="65"/>
      <c r="HV236" s="65"/>
      <c r="HW236" s="65"/>
      <c r="HX236" s="65"/>
      <c r="HY236" s="65"/>
      <c r="HZ236" s="65"/>
      <c r="IA236" s="65"/>
      <c r="IB236" s="65"/>
      <c r="IC236" s="65"/>
      <c r="ID236" s="65"/>
      <c r="IE236" s="65"/>
      <c r="IF236" s="65"/>
      <c r="IG236" s="65"/>
      <c r="IH236" s="65"/>
      <c r="II236" s="65"/>
      <c r="IJ236" s="65"/>
      <c r="IK236" s="65"/>
      <c r="IL236" s="65"/>
      <c r="IM236" s="65"/>
      <c r="IN236" s="65"/>
      <c r="IO236" s="65"/>
      <c r="IP236" s="65"/>
      <c r="IQ236" s="65"/>
      <c r="IR236" s="65"/>
      <c r="IS236" s="65"/>
      <c r="IT236" s="65"/>
      <c r="IU236" s="65"/>
      <c r="IV236" s="65"/>
      <c r="IW236" s="65"/>
    </row>
    <row r="237" customFormat="false" ht="12.75" hidden="false" customHeight="true" outlineLevel="0" collapsed="false">
      <c r="A237" s="55" t="s">
        <v>200</v>
      </c>
      <c r="B237" s="65"/>
      <c r="C237" s="122" t="n">
        <v>0</v>
      </c>
      <c r="D237" s="122" t="n">
        <v>0</v>
      </c>
      <c r="E237" s="122" t="n">
        <v>0</v>
      </c>
      <c r="F237" s="122" t="n">
        <v>0</v>
      </c>
      <c r="G237" s="122" t="n">
        <v>0</v>
      </c>
      <c r="H237" s="122" t="n">
        <v>0</v>
      </c>
      <c r="I237" s="123" t="n">
        <v>0</v>
      </c>
      <c r="J237" s="122" t="n">
        <v>0</v>
      </c>
      <c r="K237" s="122" t="n">
        <v>0</v>
      </c>
      <c r="L237" s="122" t="n">
        <v>0</v>
      </c>
      <c r="M237" s="122" t="n">
        <v>0</v>
      </c>
      <c r="N237" s="122" t="n">
        <v>0</v>
      </c>
      <c r="O237" s="91" t="n">
        <f aca="false">C237+D237+E237+F237+G237+H237+I237+J237+K237+L237+M237+N237</f>
        <v>0</v>
      </c>
      <c r="P237" s="91"/>
      <c r="Q237" s="89"/>
      <c r="R237" s="34" t="s">
        <v>120</v>
      </c>
      <c r="S237" s="89"/>
      <c r="T237" s="91"/>
      <c r="U237" s="91" t="n">
        <f aca="false">C237+D237+E237</f>
        <v>0</v>
      </c>
      <c r="V237" s="91" t="n">
        <f aca="false">F237+G237+H237</f>
        <v>0</v>
      </c>
      <c r="W237" s="91" t="n">
        <f aca="false">I237+J237+K237</f>
        <v>0</v>
      </c>
      <c r="X237" s="91" t="n">
        <f aca="false">L237+M237+N237</f>
        <v>0</v>
      </c>
      <c r="Y237" s="50" t="n">
        <f aca="false">SUM(U237:X237)</f>
        <v>0</v>
      </c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  <c r="BO237" s="65"/>
      <c r="BP237" s="65"/>
      <c r="BQ237" s="65"/>
      <c r="BR237" s="65"/>
      <c r="BS237" s="65"/>
      <c r="BT237" s="65"/>
      <c r="BU237" s="65"/>
      <c r="BV237" s="65"/>
      <c r="BW237" s="65"/>
      <c r="BX237" s="65"/>
      <c r="BY237" s="65"/>
      <c r="BZ237" s="65"/>
      <c r="CA237" s="65"/>
      <c r="CB237" s="65"/>
      <c r="CC237" s="65"/>
      <c r="CD237" s="65"/>
      <c r="CE237" s="65"/>
      <c r="CF237" s="65"/>
      <c r="CG237" s="65"/>
      <c r="CH237" s="65"/>
      <c r="CI237" s="65"/>
      <c r="CJ237" s="65"/>
      <c r="CK237" s="65"/>
      <c r="CL237" s="65"/>
      <c r="CM237" s="65"/>
      <c r="CN237" s="65"/>
      <c r="CO237" s="65"/>
      <c r="CP237" s="65"/>
      <c r="CQ237" s="65"/>
      <c r="CR237" s="65"/>
      <c r="CS237" s="65"/>
      <c r="CT237" s="65"/>
      <c r="CU237" s="65"/>
      <c r="CV237" s="65"/>
      <c r="CW237" s="65"/>
      <c r="CX237" s="65"/>
      <c r="CY237" s="65"/>
      <c r="CZ237" s="65"/>
      <c r="DA237" s="65"/>
      <c r="DB237" s="65"/>
      <c r="DC237" s="65"/>
      <c r="DD237" s="65"/>
      <c r="DE237" s="65"/>
      <c r="DF237" s="65"/>
      <c r="DG237" s="65"/>
      <c r="DH237" s="65"/>
      <c r="DI237" s="65"/>
      <c r="DJ237" s="65"/>
      <c r="DK237" s="65"/>
      <c r="DL237" s="65"/>
      <c r="DM237" s="65"/>
      <c r="DN237" s="65"/>
      <c r="DO237" s="65"/>
      <c r="DP237" s="65"/>
      <c r="DQ237" s="65"/>
      <c r="DR237" s="65"/>
      <c r="DS237" s="65"/>
      <c r="DT237" s="65"/>
      <c r="DU237" s="65"/>
      <c r="DV237" s="65"/>
      <c r="DW237" s="65"/>
      <c r="DX237" s="65"/>
      <c r="DY237" s="65"/>
      <c r="DZ237" s="65"/>
      <c r="EA237" s="65"/>
      <c r="EB237" s="65"/>
      <c r="EC237" s="65"/>
      <c r="ED237" s="65"/>
      <c r="EE237" s="65"/>
      <c r="EF237" s="65"/>
      <c r="EG237" s="65"/>
      <c r="EH237" s="65"/>
      <c r="EI237" s="65"/>
      <c r="EJ237" s="65"/>
      <c r="EK237" s="65"/>
      <c r="EL237" s="65"/>
      <c r="EM237" s="65"/>
      <c r="EN237" s="65"/>
      <c r="EO237" s="65"/>
      <c r="EP237" s="65"/>
      <c r="EQ237" s="65"/>
      <c r="ER237" s="65"/>
      <c r="ES237" s="65"/>
      <c r="ET237" s="65"/>
      <c r="EU237" s="65"/>
      <c r="EV237" s="65"/>
      <c r="EW237" s="65"/>
      <c r="EX237" s="65"/>
      <c r="EY237" s="65"/>
      <c r="EZ237" s="65"/>
      <c r="FA237" s="65"/>
      <c r="FB237" s="65"/>
      <c r="FC237" s="65"/>
      <c r="FD237" s="65"/>
      <c r="FE237" s="65"/>
      <c r="FF237" s="65"/>
      <c r="FG237" s="65"/>
      <c r="FH237" s="65"/>
      <c r="FI237" s="65"/>
      <c r="FJ237" s="65"/>
      <c r="FK237" s="65"/>
      <c r="FL237" s="65"/>
      <c r="FM237" s="65"/>
      <c r="FN237" s="65"/>
      <c r="FO237" s="65"/>
      <c r="FP237" s="65"/>
      <c r="FQ237" s="65"/>
      <c r="FR237" s="65"/>
      <c r="FS237" s="65"/>
      <c r="FT237" s="65"/>
      <c r="FU237" s="65"/>
      <c r="FV237" s="65"/>
      <c r="FW237" s="65"/>
      <c r="FX237" s="65"/>
      <c r="FY237" s="65"/>
      <c r="FZ237" s="65"/>
      <c r="GA237" s="65"/>
      <c r="GB237" s="65"/>
      <c r="GC237" s="65"/>
      <c r="GD237" s="65"/>
      <c r="GE237" s="65"/>
      <c r="GF237" s="65"/>
      <c r="GG237" s="65"/>
      <c r="GH237" s="65"/>
      <c r="GI237" s="65"/>
      <c r="GJ237" s="65"/>
      <c r="GK237" s="65"/>
      <c r="GL237" s="65"/>
      <c r="GM237" s="65"/>
      <c r="GN237" s="65"/>
      <c r="GO237" s="65"/>
      <c r="GP237" s="65"/>
      <c r="GQ237" s="65"/>
      <c r="GR237" s="65"/>
      <c r="GS237" s="65"/>
      <c r="GT237" s="65"/>
      <c r="GU237" s="65"/>
      <c r="GV237" s="65"/>
      <c r="GW237" s="65"/>
      <c r="GX237" s="65"/>
      <c r="GY237" s="65"/>
      <c r="GZ237" s="65"/>
      <c r="HA237" s="65"/>
      <c r="HB237" s="65"/>
      <c r="HC237" s="65"/>
      <c r="HD237" s="65"/>
      <c r="HE237" s="65"/>
      <c r="HF237" s="65"/>
      <c r="HG237" s="65"/>
      <c r="HH237" s="65"/>
      <c r="HI237" s="65"/>
      <c r="HJ237" s="65"/>
      <c r="HK237" s="65"/>
      <c r="HL237" s="65"/>
      <c r="HM237" s="65"/>
      <c r="HN237" s="65"/>
      <c r="HO237" s="65"/>
      <c r="HP237" s="65"/>
      <c r="HQ237" s="65"/>
      <c r="HR237" s="65"/>
      <c r="HS237" s="65"/>
      <c r="HT237" s="65"/>
      <c r="HU237" s="65"/>
      <c r="HV237" s="65"/>
      <c r="HW237" s="65"/>
      <c r="HX237" s="65"/>
      <c r="HY237" s="65"/>
      <c r="HZ237" s="65"/>
      <c r="IA237" s="65"/>
      <c r="IB237" s="65"/>
      <c r="IC237" s="65"/>
      <c r="ID237" s="65"/>
      <c r="IE237" s="65"/>
      <c r="IF237" s="65"/>
      <c r="IG237" s="65"/>
      <c r="IH237" s="65"/>
      <c r="II237" s="65"/>
      <c r="IJ237" s="65"/>
      <c r="IK237" s="65"/>
      <c r="IL237" s="65"/>
      <c r="IM237" s="65"/>
      <c r="IN237" s="65"/>
      <c r="IO237" s="65"/>
      <c r="IP237" s="65"/>
      <c r="IQ237" s="65"/>
      <c r="IR237" s="65"/>
      <c r="IS237" s="65"/>
      <c r="IT237" s="65"/>
      <c r="IU237" s="65"/>
      <c r="IV237" s="65"/>
      <c r="IW237" s="65"/>
    </row>
    <row r="238" customFormat="false" ht="3.95" hidden="false" customHeight="true" outlineLevel="0" collapsed="false">
      <c r="A238" s="30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5"/>
      <c r="P238" s="35"/>
      <c r="Q238" s="33"/>
      <c r="R238" s="34"/>
      <c r="S238" s="33"/>
      <c r="T238" s="35"/>
      <c r="U238" s="35"/>
      <c r="V238" s="35"/>
      <c r="W238" s="35"/>
      <c r="X238" s="35"/>
      <c r="Y238" s="36"/>
    </row>
    <row r="239" customFormat="false" ht="12.75" hidden="false" customHeight="false" outlineLevel="0" collapsed="false">
      <c r="A239" s="55" t="s">
        <v>201</v>
      </c>
      <c r="C239" s="54" t="n">
        <f aca="false">+C230+C235+C237</f>
        <v>-3101</v>
      </c>
      <c r="D239" s="54" t="n">
        <f aca="false">+D230+D235+D237</f>
        <v>-3120</v>
      </c>
      <c r="E239" s="54" t="n">
        <f aca="false">+E230+E235+E237</f>
        <v>-3144</v>
      </c>
      <c r="F239" s="54" t="n">
        <f aca="false">+F230+F235+F237</f>
        <v>-3114</v>
      </c>
      <c r="G239" s="54" t="n">
        <f aca="false">+G230+G235+G237</f>
        <v>-3113</v>
      </c>
      <c r="H239" s="54" t="n">
        <f aca="false">+H230+H235+H237</f>
        <v>-3144</v>
      </c>
      <c r="I239" s="54" t="n">
        <f aca="false">+I230+I235+I237</f>
        <v>-3113</v>
      </c>
      <c r="J239" s="54" t="n">
        <f aca="false">+J230+J235+J237</f>
        <v>-3114</v>
      </c>
      <c r="K239" s="54" t="n">
        <f aca="false">+K230+K235+K237</f>
        <v>-3144</v>
      </c>
      <c r="L239" s="54" t="n">
        <f aca="false">+L230+L235+L237</f>
        <v>-3116</v>
      </c>
      <c r="M239" s="54" t="n">
        <f aca="false">+M230+M235+M237</f>
        <v>-3117</v>
      </c>
      <c r="N239" s="54" t="n">
        <f aca="false">+N230+N235+N237</f>
        <v>-3126</v>
      </c>
      <c r="O239" s="54" t="n">
        <f aca="false">+O230+O235+O237</f>
        <v>-37466</v>
      </c>
      <c r="P239" s="54"/>
      <c r="Q239" s="33"/>
      <c r="R239" s="34"/>
      <c r="S239" s="33"/>
      <c r="T239" s="54"/>
      <c r="U239" s="54" t="n">
        <f aca="false">+U230+U235+U237</f>
        <v>-9365</v>
      </c>
      <c r="V239" s="54" t="n">
        <f aca="false">+V230+V235+V237</f>
        <v>-9371</v>
      </c>
      <c r="W239" s="54" t="n">
        <f aca="false">+W230+W235+W237</f>
        <v>-9371</v>
      </c>
      <c r="X239" s="54" t="n">
        <f aca="false">+X230+X235+X237</f>
        <v>-9359</v>
      </c>
      <c r="Y239" s="54" t="n">
        <f aca="false">+Y230+Y235+Y237</f>
        <v>-37466</v>
      </c>
    </row>
    <row r="240" customFormat="false" ht="6" hidden="false" customHeight="true" outlineLevel="0" collapsed="false">
      <c r="A240" s="30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5"/>
      <c r="P240" s="35"/>
      <c r="Q240" s="33"/>
      <c r="R240" s="34"/>
      <c r="S240" s="33"/>
      <c r="T240" s="35"/>
      <c r="U240" s="35"/>
      <c r="V240" s="35"/>
      <c r="W240" s="35"/>
      <c r="X240" s="35"/>
      <c r="Y240" s="36"/>
    </row>
    <row r="241" customFormat="false" ht="12.75" hidden="false" customHeight="true" outlineLevel="0" collapsed="false">
      <c r="A241" s="30" t="s">
        <v>202</v>
      </c>
      <c r="C241" s="72" t="n">
        <v>-349</v>
      </c>
      <c r="D241" s="72" t="n">
        <v>-350</v>
      </c>
      <c r="E241" s="72" t="n">
        <v>-349</v>
      </c>
      <c r="F241" s="72" t="n">
        <v>-350</v>
      </c>
      <c r="G241" s="72" t="n">
        <v>-349</v>
      </c>
      <c r="H241" s="72" t="n">
        <v>-350</v>
      </c>
      <c r="I241" s="72" t="n">
        <v>-349</v>
      </c>
      <c r="J241" s="72" t="n">
        <v>-350</v>
      </c>
      <c r="K241" s="72" t="n">
        <v>-349</v>
      </c>
      <c r="L241" s="72" t="n">
        <v>-350</v>
      </c>
      <c r="M241" s="72" t="n">
        <v>-351</v>
      </c>
      <c r="N241" s="72" t="n">
        <v>-351</v>
      </c>
      <c r="O241" s="63" t="n">
        <f aca="false">SUM(C241:N241)</f>
        <v>-4197</v>
      </c>
      <c r="P241" s="63"/>
      <c r="Q241" s="33"/>
      <c r="R241" s="34" t="s">
        <v>96</v>
      </c>
      <c r="S241" s="33"/>
      <c r="T241" s="63"/>
      <c r="U241" s="35" t="n">
        <f aca="false">C241+D241+E241</f>
        <v>-1048</v>
      </c>
      <c r="V241" s="35" t="n">
        <f aca="false">F241+G241+H241</f>
        <v>-1049</v>
      </c>
      <c r="W241" s="35" t="n">
        <f aca="false">I241+J241+K241</f>
        <v>-1048</v>
      </c>
      <c r="X241" s="35" t="n">
        <f aca="false">L241+M241+N241</f>
        <v>-1052</v>
      </c>
      <c r="Y241" s="36" t="n">
        <f aca="false">SUM(U241:X241)</f>
        <v>-4197</v>
      </c>
    </row>
    <row r="242" customFormat="false" ht="12.75" hidden="false" customHeight="true" outlineLevel="0" collapsed="false">
      <c r="A242" s="30" t="s">
        <v>203</v>
      </c>
      <c r="C242" s="76" t="n">
        <v>-86</v>
      </c>
      <c r="D242" s="76" t="n">
        <v>-85</v>
      </c>
      <c r="E242" s="76" t="n">
        <v>-86</v>
      </c>
      <c r="F242" s="76" t="n">
        <v>-86</v>
      </c>
      <c r="G242" s="76" t="n">
        <v>-86</v>
      </c>
      <c r="H242" s="76" t="n">
        <v>-85</v>
      </c>
      <c r="I242" s="76" t="n">
        <v>-86</v>
      </c>
      <c r="J242" s="76" t="n">
        <v>-85</v>
      </c>
      <c r="K242" s="76" t="n">
        <v>-86</v>
      </c>
      <c r="L242" s="76" t="n">
        <v>-85</v>
      </c>
      <c r="M242" s="76" t="n">
        <v>-86</v>
      </c>
      <c r="N242" s="76" t="n">
        <v>-86</v>
      </c>
      <c r="O242" s="121" t="n">
        <f aca="false">SUM(C242:N242)</f>
        <v>-1028</v>
      </c>
      <c r="P242" s="121"/>
      <c r="Q242" s="89"/>
      <c r="R242" s="34" t="s">
        <v>96</v>
      </c>
      <c r="S242" s="89"/>
      <c r="T242" s="121"/>
      <c r="U242" s="91" t="n">
        <f aca="false">C242+D242+E242</f>
        <v>-257</v>
      </c>
      <c r="V242" s="91" t="n">
        <f aca="false">F242+G242+H242</f>
        <v>-257</v>
      </c>
      <c r="W242" s="91" t="n">
        <f aca="false">I242+J242+K242</f>
        <v>-257</v>
      </c>
      <c r="X242" s="91" t="n">
        <f aca="false">L242+M242+N242</f>
        <v>-257</v>
      </c>
      <c r="Y242" s="54" t="n">
        <f aca="false">SUM(U242:X242)</f>
        <v>-1028</v>
      </c>
    </row>
    <row r="243" customFormat="false" ht="12.75" hidden="false" customHeight="true" outlineLevel="0" collapsed="false">
      <c r="A243" s="30" t="s">
        <v>204</v>
      </c>
      <c r="C243" s="50" t="n">
        <f aca="false">SUM(C241:C242)</f>
        <v>-435</v>
      </c>
      <c r="D243" s="50" t="n">
        <f aca="false">SUM(D241:D242)</f>
        <v>-435</v>
      </c>
      <c r="E243" s="50" t="n">
        <f aca="false">SUM(E241:E242)</f>
        <v>-435</v>
      </c>
      <c r="F243" s="50" t="n">
        <f aca="false">SUM(F241:F242)</f>
        <v>-436</v>
      </c>
      <c r="G243" s="50" t="n">
        <f aca="false">SUM(G241:G242)</f>
        <v>-435</v>
      </c>
      <c r="H243" s="50" t="n">
        <f aca="false">SUM(H241:H242)</f>
        <v>-435</v>
      </c>
      <c r="I243" s="50" t="n">
        <f aca="false">SUM(I241:I242)</f>
        <v>-435</v>
      </c>
      <c r="J243" s="50" t="n">
        <f aca="false">SUM(J241:J242)</f>
        <v>-435</v>
      </c>
      <c r="K243" s="50" t="n">
        <f aca="false">SUM(K241:K242)</f>
        <v>-435</v>
      </c>
      <c r="L243" s="50" t="n">
        <f aca="false">SUM(L241:L242)</f>
        <v>-435</v>
      </c>
      <c r="M243" s="50" t="n">
        <f aca="false">SUM(M241:M242)</f>
        <v>-437</v>
      </c>
      <c r="N243" s="50" t="n">
        <f aca="false">SUM(N241:N242)</f>
        <v>-437</v>
      </c>
      <c r="O243" s="50" t="n">
        <f aca="false">SUM(O241:O242)</f>
        <v>-5225</v>
      </c>
      <c r="P243" s="50"/>
      <c r="Q243" s="89"/>
      <c r="R243" s="71"/>
      <c r="S243" s="89"/>
      <c r="T243" s="50"/>
      <c r="U243" s="50" t="n">
        <f aca="false">SUM(U241:U242)</f>
        <v>-1305</v>
      </c>
      <c r="V243" s="50" t="n">
        <f aca="false">SUM(V241:V242)</f>
        <v>-1306</v>
      </c>
      <c r="W243" s="50" t="n">
        <f aca="false">SUM(W241:W242)</f>
        <v>-1305</v>
      </c>
      <c r="X243" s="50" t="n">
        <f aca="false">SUM(X241:X242)</f>
        <v>-1309</v>
      </c>
      <c r="Y243" s="50" t="n">
        <f aca="false">SUM(Y241:Y242)</f>
        <v>-5225</v>
      </c>
    </row>
    <row r="244" customFormat="false" ht="3.95" hidden="false" customHeight="true" outlineLevel="0" collapsed="false">
      <c r="A244" s="30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5"/>
      <c r="P244" s="35"/>
      <c r="Q244" s="33"/>
      <c r="R244" s="34"/>
      <c r="S244" s="33"/>
      <c r="T244" s="35"/>
      <c r="U244" s="35"/>
      <c r="V244" s="35"/>
      <c r="W244" s="35"/>
      <c r="X244" s="35"/>
      <c r="Y244" s="36"/>
    </row>
    <row r="245" customFormat="false" ht="12.75" hidden="false" customHeight="true" outlineLevel="0" collapsed="false">
      <c r="A245" s="30" t="s">
        <v>205</v>
      </c>
      <c r="C245" s="45" t="n">
        <v>-2785</v>
      </c>
      <c r="D245" s="45" t="n">
        <v>-2785</v>
      </c>
      <c r="E245" s="45" t="n">
        <v>-2791</v>
      </c>
      <c r="F245" s="45" t="n">
        <v>-2838</v>
      </c>
      <c r="G245" s="45" t="n">
        <v>-2838</v>
      </c>
      <c r="H245" s="45" t="n">
        <v>-2842</v>
      </c>
      <c r="I245" s="45" t="n">
        <v>-2843</v>
      </c>
      <c r="J245" s="45" t="n">
        <v>-2862</v>
      </c>
      <c r="K245" s="45" t="n">
        <v>-2874</v>
      </c>
      <c r="L245" s="45" t="n">
        <v>-2969</v>
      </c>
      <c r="M245" s="45" t="n">
        <v>-2969</v>
      </c>
      <c r="N245" s="45" t="n">
        <v>-2969</v>
      </c>
      <c r="O245" s="46" t="n">
        <f aca="false">SUM(C245:N245)</f>
        <v>-34365</v>
      </c>
      <c r="P245" s="46"/>
      <c r="Q245" s="33"/>
      <c r="R245" s="34" t="s">
        <v>129</v>
      </c>
      <c r="S245" s="33"/>
      <c r="T245" s="46"/>
      <c r="U245" s="35" t="n">
        <f aca="false">C245+D245+E245</f>
        <v>-8361</v>
      </c>
      <c r="V245" s="35" t="n">
        <f aca="false">F245+G245+H245</f>
        <v>-8518</v>
      </c>
      <c r="W245" s="35" t="n">
        <f aca="false">I245+J245+K245</f>
        <v>-8579</v>
      </c>
      <c r="X245" s="35" t="n">
        <f aca="false">L245+M245+N245</f>
        <v>-8907</v>
      </c>
      <c r="Y245" s="36" t="n">
        <f aca="false">SUM(U245:X245)</f>
        <v>-34365</v>
      </c>
    </row>
    <row r="246" customFormat="false" ht="12.75" hidden="false" customHeight="true" outlineLevel="0" collapsed="false">
      <c r="A246" s="30" t="s">
        <v>206</v>
      </c>
      <c r="C246" s="47" t="n">
        <v>0</v>
      </c>
      <c r="D246" s="47" t="n">
        <v>0</v>
      </c>
      <c r="E246" s="47" t="n">
        <v>0</v>
      </c>
      <c r="F246" s="47" t="n">
        <v>0</v>
      </c>
      <c r="G246" s="47" t="n">
        <v>0</v>
      </c>
      <c r="H246" s="47" t="n">
        <v>0</v>
      </c>
      <c r="I246" s="47" t="n">
        <v>0</v>
      </c>
      <c r="J246" s="47" t="n">
        <v>0</v>
      </c>
      <c r="K246" s="47" t="n">
        <v>0</v>
      </c>
      <c r="L246" s="47" t="n">
        <v>0</v>
      </c>
      <c r="M246" s="47" t="n">
        <v>0</v>
      </c>
      <c r="N246" s="47" t="n">
        <v>0</v>
      </c>
      <c r="O246" s="46" t="n">
        <f aca="false">SUM(C246:N246)</f>
        <v>0</v>
      </c>
      <c r="P246" s="46"/>
      <c r="Q246" s="33"/>
      <c r="R246" s="34" t="s">
        <v>129</v>
      </c>
      <c r="S246" s="33"/>
      <c r="T246" s="46"/>
      <c r="U246" s="35" t="n">
        <f aca="false">C246+D246+E246</f>
        <v>0</v>
      </c>
      <c r="V246" s="35" t="n">
        <f aca="false">F246+G246+H246</f>
        <v>0</v>
      </c>
      <c r="W246" s="35" t="n">
        <f aca="false">I246+J246+K246</f>
        <v>0</v>
      </c>
      <c r="X246" s="35" t="n">
        <f aca="false">L246+M246+N246</f>
        <v>0</v>
      </c>
      <c r="Y246" s="36" t="n">
        <f aca="false">SUM(U246:X246)</f>
        <v>0</v>
      </c>
    </row>
    <row r="247" customFormat="false" ht="12.75" hidden="false" customHeight="true" outlineLevel="0" collapsed="false">
      <c r="A247" s="30" t="s">
        <v>207</v>
      </c>
      <c r="C247" s="47" t="n">
        <v>0</v>
      </c>
      <c r="D247" s="47" t="n">
        <v>0</v>
      </c>
      <c r="E247" s="47" t="n">
        <v>0</v>
      </c>
      <c r="F247" s="47" t="n">
        <v>0</v>
      </c>
      <c r="G247" s="47" t="n">
        <v>0</v>
      </c>
      <c r="H247" s="47" t="n">
        <v>0</v>
      </c>
      <c r="I247" s="47" t="n">
        <v>0</v>
      </c>
      <c r="J247" s="47" t="n">
        <v>0</v>
      </c>
      <c r="K247" s="47" t="n">
        <v>0</v>
      </c>
      <c r="L247" s="47" t="n">
        <v>0</v>
      </c>
      <c r="M247" s="47" t="n">
        <v>0</v>
      </c>
      <c r="N247" s="47" t="n">
        <v>0</v>
      </c>
      <c r="O247" s="46" t="n">
        <f aca="false">SUM(C247:N247)</f>
        <v>0</v>
      </c>
      <c r="P247" s="46"/>
      <c r="Q247" s="33"/>
      <c r="R247" s="34" t="s">
        <v>129</v>
      </c>
      <c r="S247" s="33"/>
      <c r="T247" s="46"/>
      <c r="U247" s="35" t="n">
        <f aca="false">C247+D247+E247</f>
        <v>0</v>
      </c>
      <c r="V247" s="35" t="n">
        <f aca="false">F247+G247+H247</f>
        <v>0</v>
      </c>
      <c r="W247" s="35" t="n">
        <f aca="false">I247+J247+K247</f>
        <v>0</v>
      </c>
      <c r="X247" s="35" t="n">
        <f aca="false">L247+M247+N247</f>
        <v>0</v>
      </c>
      <c r="Y247" s="36" t="n">
        <f aca="false">SUM(U247:X247)</f>
        <v>0</v>
      </c>
    </row>
    <row r="248" customFormat="false" ht="12.75" hidden="false" customHeight="true" outlineLevel="0" collapsed="false">
      <c r="A248" s="30" t="s">
        <v>208</v>
      </c>
      <c r="C248" s="45" t="n">
        <v>-600</v>
      </c>
      <c r="D248" s="45" t="n">
        <v>-600</v>
      </c>
      <c r="E248" s="45" t="n">
        <v>-600</v>
      </c>
      <c r="F248" s="45" t="n">
        <v>-600</v>
      </c>
      <c r="G248" s="45" t="n">
        <v>-600</v>
      </c>
      <c r="H248" s="45" t="n">
        <v>-600</v>
      </c>
      <c r="I248" s="45" t="n">
        <v>-600</v>
      </c>
      <c r="J248" s="45" t="n">
        <v>-600</v>
      </c>
      <c r="K248" s="45" t="n">
        <v>-600</v>
      </c>
      <c r="L248" s="45" t="n">
        <v>-600</v>
      </c>
      <c r="M248" s="45" t="n">
        <v>-600</v>
      </c>
      <c r="N248" s="45" t="n">
        <v>-600</v>
      </c>
      <c r="O248" s="46" t="n">
        <f aca="false">SUM(C248:N248)</f>
        <v>-7200</v>
      </c>
      <c r="P248" s="46"/>
      <c r="Q248" s="33"/>
      <c r="R248" s="34" t="s">
        <v>129</v>
      </c>
      <c r="S248" s="33"/>
      <c r="T248" s="46"/>
      <c r="U248" s="35" t="n">
        <f aca="false">C248+D248+E248</f>
        <v>-1800</v>
      </c>
      <c r="V248" s="35" t="n">
        <f aca="false">F248+G248+H248</f>
        <v>-1800</v>
      </c>
      <c r="W248" s="35" t="n">
        <f aca="false">I248+J248+K248</f>
        <v>-1800</v>
      </c>
      <c r="X248" s="35" t="n">
        <f aca="false">L248+M248+N248</f>
        <v>-1800</v>
      </c>
      <c r="Y248" s="36" t="n">
        <f aca="false">SUM(U248:X248)</f>
        <v>-7200</v>
      </c>
    </row>
    <row r="249" customFormat="false" ht="12.75" hidden="false" customHeight="true" outlineLevel="0" collapsed="false">
      <c r="A249" s="30" t="s">
        <v>130</v>
      </c>
      <c r="C249" s="45" t="n">
        <v>-28</v>
      </c>
      <c r="D249" s="45" t="n">
        <v>-28</v>
      </c>
      <c r="E249" s="45" t="n">
        <v>-28</v>
      </c>
      <c r="F249" s="45" t="n">
        <v>-28</v>
      </c>
      <c r="G249" s="45" t="n">
        <v>-28</v>
      </c>
      <c r="H249" s="45" t="n">
        <v>-28</v>
      </c>
      <c r="I249" s="45" t="n">
        <v>-28</v>
      </c>
      <c r="J249" s="45" t="n">
        <v>-28</v>
      </c>
      <c r="K249" s="45" t="n">
        <v>-28</v>
      </c>
      <c r="L249" s="45" t="n">
        <v>-28</v>
      </c>
      <c r="M249" s="45" t="n">
        <v>-28</v>
      </c>
      <c r="N249" s="45" t="n">
        <v>-28</v>
      </c>
      <c r="O249" s="46" t="n">
        <f aca="false">SUM(C249:N249)</f>
        <v>-336</v>
      </c>
      <c r="P249" s="46"/>
      <c r="Q249" s="33"/>
      <c r="R249" s="34" t="s">
        <v>129</v>
      </c>
      <c r="S249" s="33"/>
      <c r="T249" s="46"/>
      <c r="U249" s="35" t="n">
        <f aca="false">C249+D249+E249</f>
        <v>-84</v>
      </c>
      <c r="V249" s="35" t="n">
        <f aca="false">F249+G249+H249</f>
        <v>-84</v>
      </c>
      <c r="W249" s="35" t="n">
        <f aca="false">I249+J249+K249</f>
        <v>-84</v>
      </c>
      <c r="X249" s="35" t="n">
        <f aca="false">L249+M249+N249</f>
        <v>-84</v>
      </c>
      <c r="Y249" s="36" t="n">
        <f aca="false">SUM(U249:X249)</f>
        <v>-336</v>
      </c>
    </row>
    <row r="250" customFormat="false" ht="12.75" hidden="false" customHeight="true" outlineLevel="0" collapsed="false">
      <c r="A250" s="30" t="s">
        <v>209</v>
      </c>
      <c r="B250" s="41" t="s">
        <v>67</v>
      </c>
      <c r="C250" s="45" t="n">
        <v>-492</v>
      </c>
      <c r="D250" s="45" t="n">
        <v>-492</v>
      </c>
      <c r="E250" s="45" t="n">
        <v>-492</v>
      </c>
      <c r="F250" s="45" t="n">
        <v>-492</v>
      </c>
      <c r="G250" s="45" t="n">
        <v>-492</v>
      </c>
      <c r="H250" s="45" t="n">
        <v>-492</v>
      </c>
      <c r="I250" s="45" t="n">
        <v>-492</v>
      </c>
      <c r="J250" s="45" t="n">
        <v>-492</v>
      </c>
      <c r="K250" s="45" t="n">
        <v>-492</v>
      </c>
      <c r="L250" s="45" t="n">
        <v>-492</v>
      </c>
      <c r="M250" s="45" t="n">
        <v>-492</v>
      </c>
      <c r="N250" s="45" t="n">
        <v>-492</v>
      </c>
      <c r="O250" s="46" t="n">
        <f aca="false">SUM(C250:N250)</f>
        <v>-5904</v>
      </c>
      <c r="P250" s="46"/>
      <c r="Q250" s="33"/>
      <c r="R250" s="34" t="s">
        <v>129</v>
      </c>
      <c r="S250" s="33"/>
      <c r="T250" s="46"/>
      <c r="U250" s="35" t="n">
        <f aca="false">C250+D250+E250</f>
        <v>-1476</v>
      </c>
      <c r="V250" s="35" t="n">
        <f aca="false">F250+G250+H250</f>
        <v>-1476</v>
      </c>
      <c r="W250" s="35" t="n">
        <f aca="false">I250+J250+K250</f>
        <v>-1476</v>
      </c>
      <c r="X250" s="35" t="n">
        <f aca="false">L250+M250+N250</f>
        <v>-1476</v>
      </c>
      <c r="Y250" s="36" t="n">
        <f aca="false">SUM(U250:X250)</f>
        <v>-5904</v>
      </c>
    </row>
    <row r="251" customFormat="false" ht="12.75" hidden="false" customHeight="true" outlineLevel="0" collapsed="false">
      <c r="A251" s="30" t="s">
        <v>210</v>
      </c>
      <c r="B251" s="41" t="s">
        <v>67</v>
      </c>
      <c r="C251" s="45" t="n">
        <v>-27</v>
      </c>
      <c r="D251" s="45" t="n">
        <v>-27</v>
      </c>
      <c r="E251" s="45" t="n">
        <v>-27</v>
      </c>
      <c r="F251" s="45" t="n">
        <v>-27</v>
      </c>
      <c r="G251" s="45" t="n">
        <v>-27</v>
      </c>
      <c r="H251" s="45" t="n">
        <v>-27</v>
      </c>
      <c r="I251" s="45" t="n">
        <v>-27</v>
      </c>
      <c r="J251" s="45" t="n">
        <v>-27</v>
      </c>
      <c r="K251" s="45" t="n">
        <v>-27</v>
      </c>
      <c r="L251" s="45" t="n">
        <v>-27</v>
      </c>
      <c r="M251" s="45" t="n">
        <v>-27</v>
      </c>
      <c r="N251" s="45" t="n">
        <v>-27</v>
      </c>
      <c r="O251" s="46" t="n">
        <f aca="false">SUM(C251:N251)</f>
        <v>-324</v>
      </c>
      <c r="P251" s="46"/>
      <c r="Q251" s="33"/>
      <c r="R251" s="34" t="s">
        <v>129</v>
      </c>
      <c r="S251" s="33"/>
      <c r="T251" s="46"/>
      <c r="U251" s="35" t="n">
        <f aca="false">C251+D251+E251</f>
        <v>-81</v>
      </c>
      <c r="V251" s="35" t="n">
        <f aca="false">F251+G251+H251</f>
        <v>-81</v>
      </c>
      <c r="W251" s="35" t="n">
        <f aca="false">I251+J251+K251</f>
        <v>-81</v>
      </c>
      <c r="X251" s="35" t="n">
        <f aca="false">L251+M251+N251</f>
        <v>-81</v>
      </c>
      <c r="Y251" s="36" t="n">
        <f aca="false">SUM(U251:X251)</f>
        <v>-324</v>
      </c>
    </row>
    <row r="252" customFormat="false" ht="12.75" hidden="false" customHeight="true" outlineLevel="0" collapsed="false">
      <c r="A252" s="30" t="s">
        <v>211</v>
      </c>
      <c r="C252" s="45" t="n">
        <v>-26</v>
      </c>
      <c r="D252" s="45" t="n">
        <v>-26</v>
      </c>
      <c r="E252" s="45" t="n">
        <v>-26</v>
      </c>
      <c r="F252" s="45" t="n">
        <v>-26</v>
      </c>
      <c r="G252" s="45" t="n">
        <v>-26</v>
      </c>
      <c r="H252" s="45" t="n">
        <v>-26</v>
      </c>
      <c r="I252" s="45" t="n">
        <v>-26</v>
      </c>
      <c r="J252" s="45" t="n">
        <v>-26</v>
      </c>
      <c r="K252" s="45" t="n">
        <v>-26</v>
      </c>
      <c r="L252" s="45" t="n">
        <v>-26</v>
      </c>
      <c r="M252" s="45" t="n">
        <v>-26</v>
      </c>
      <c r="N252" s="45" t="n">
        <v>-26</v>
      </c>
      <c r="O252" s="46" t="n">
        <f aca="false">SUM(C252:N252)</f>
        <v>-312</v>
      </c>
      <c r="P252" s="46"/>
      <c r="Q252" s="33"/>
      <c r="R252" s="34" t="s">
        <v>129</v>
      </c>
      <c r="S252" s="33"/>
      <c r="T252" s="46"/>
      <c r="U252" s="35" t="n">
        <f aca="false">C252+D252+E252</f>
        <v>-78</v>
      </c>
      <c r="V252" s="35" t="n">
        <f aca="false">F252+G252+H252</f>
        <v>-78</v>
      </c>
      <c r="W252" s="35" t="n">
        <f aca="false">I252+J252+K252</f>
        <v>-78</v>
      </c>
      <c r="X252" s="35" t="n">
        <f aca="false">L252+M252+N252</f>
        <v>-78</v>
      </c>
      <c r="Y252" s="36" t="n">
        <f aca="false">SUM(U252:X252)</f>
        <v>-312</v>
      </c>
    </row>
    <row r="253" customFormat="false" ht="12.75" hidden="false" customHeight="true" outlineLevel="0" collapsed="false">
      <c r="A253" s="30" t="s">
        <v>212</v>
      </c>
      <c r="C253" s="124" t="n">
        <v>-2</v>
      </c>
      <c r="D253" s="124" t="n">
        <v>-2</v>
      </c>
      <c r="E253" s="124" t="n">
        <v>-2</v>
      </c>
      <c r="F253" s="124" t="n">
        <v>-2</v>
      </c>
      <c r="G253" s="124" t="n">
        <v>-2</v>
      </c>
      <c r="H253" s="124" t="n">
        <v>-2</v>
      </c>
      <c r="I253" s="124" t="n">
        <v>-2</v>
      </c>
      <c r="J253" s="124" t="n">
        <v>-2</v>
      </c>
      <c r="K253" s="124" t="n">
        <v>-2</v>
      </c>
      <c r="L253" s="124" t="n">
        <v>-2</v>
      </c>
      <c r="M253" s="124" t="n">
        <v>-2</v>
      </c>
      <c r="N253" s="124" t="n">
        <v>-2</v>
      </c>
      <c r="O253" s="125" t="n">
        <f aca="false">SUM(C253:N253)</f>
        <v>-24</v>
      </c>
      <c r="P253" s="46"/>
      <c r="Q253" s="33"/>
      <c r="R253" s="34" t="s">
        <v>129</v>
      </c>
      <c r="S253" s="33"/>
      <c r="T253" s="46"/>
      <c r="U253" s="53" t="n">
        <f aca="false">C253+D253+E253</f>
        <v>-6</v>
      </c>
      <c r="V253" s="53" t="n">
        <f aca="false">F253+G253+H253</f>
        <v>-6</v>
      </c>
      <c r="W253" s="53" t="n">
        <f aca="false">I253+J253+K253</f>
        <v>-6</v>
      </c>
      <c r="X253" s="53" t="n">
        <f aca="false">L253+M253+N253</f>
        <v>-6</v>
      </c>
      <c r="Y253" s="54" t="n">
        <f aca="false">SUM(U253:X253)</f>
        <v>-24</v>
      </c>
    </row>
    <row r="254" customFormat="false" ht="12.75" hidden="false" customHeight="true" outlineLevel="0" collapsed="false">
      <c r="A254" s="55" t="s">
        <v>213</v>
      </c>
      <c r="C254" s="71" t="n">
        <f aca="false">SUM(C245:C253)</f>
        <v>-3960</v>
      </c>
      <c r="D254" s="71" t="n">
        <f aca="false">SUM(D245:D253)</f>
        <v>-3960</v>
      </c>
      <c r="E254" s="71" t="n">
        <f aca="false">SUM(E245:E253)</f>
        <v>-3966</v>
      </c>
      <c r="F254" s="71" t="n">
        <f aca="false">SUM(F245:F253)</f>
        <v>-4013</v>
      </c>
      <c r="G254" s="71" t="n">
        <f aca="false">SUM(G245:G253)</f>
        <v>-4013</v>
      </c>
      <c r="H254" s="71" t="n">
        <f aca="false">SUM(H245:H253)</f>
        <v>-4017</v>
      </c>
      <c r="I254" s="71" t="n">
        <f aca="false">SUM(I245:I253)</f>
        <v>-4018</v>
      </c>
      <c r="J254" s="71" t="n">
        <f aca="false">SUM(J245:J253)</f>
        <v>-4037</v>
      </c>
      <c r="K254" s="71" t="n">
        <f aca="false">SUM(K245:K253)</f>
        <v>-4049</v>
      </c>
      <c r="L254" s="71" t="n">
        <f aca="false">SUM(L245:L253)</f>
        <v>-4144</v>
      </c>
      <c r="M254" s="71" t="n">
        <f aca="false">SUM(M245:M253)</f>
        <v>-4144</v>
      </c>
      <c r="N254" s="71" t="n">
        <f aca="false">SUM(N245:N253)</f>
        <v>-4144</v>
      </c>
      <c r="O254" s="71" t="n">
        <f aca="false">SUM(O245:O253)</f>
        <v>-48465</v>
      </c>
      <c r="P254" s="71"/>
      <c r="Q254" s="33"/>
      <c r="R254" s="34"/>
      <c r="S254" s="33"/>
      <c r="T254" s="71"/>
      <c r="U254" s="71" t="n">
        <f aca="false">SUM(U245:U253)</f>
        <v>-11886</v>
      </c>
      <c r="V254" s="71" t="n">
        <f aca="false">SUM(V245:V253)</f>
        <v>-12043</v>
      </c>
      <c r="W254" s="71" t="n">
        <f aca="false">SUM(W245:W253)</f>
        <v>-12104</v>
      </c>
      <c r="X254" s="71" t="n">
        <f aca="false">SUM(X245:X253)</f>
        <v>-12432</v>
      </c>
      <c r="Y254" s="71" t="n">
        <f aca="false">SUM(Y245:Y253)</f>
        <v>-48465</v>
      </c>
    </row>
    <row r="255" customFormat="false" ht="12.75" hidden="false" customHeight="true" outlineLevel="0" collapsed="false">
      <c r="A255" s="30" t="s">
        <v>214</v>
      </c>
      <c r="C255" s="50" t="n">
        <f aca="false">-C120-C174-C202-C311-C326-C340-C357</f>
        <v>-0</v>
      </c>
      <c r="D255" s="50" t="n">
        <f aca="false">-D120-D174-D202-D311-D326-D340-D357</f>
        <v>-0</v>
      </c>
      <c r="E255" s="50" t="n">
        <f aca="false">-E120-E174-E202-E311-E326-E340-E357</f>
        <v>-0</v>
      </c>
      <c r="F255" s="50" t="n">
        <f aca="false">-F120-F174-F202-F311-F326-F340-F357</f>
        <v>-0</v>
      </c>
      <c r="G255" s="50" t="n">
        <f aca="false">-G120-G174-G202-G311-G326-G340-G357</f>
        <v>-0</v>
      </c>
      <c r="H255" s="50" t="n">
        <f aca="false">-H120-H174-H202-H311-H326-H340-H357</f>
        <v>-0</v>
      </c>
      <c r="I255" s="50" t="n">
        <f aca="false">-I120-I174-I202-I311-I326-I340-I357</f>
        <v>-0</v>
      </c>
      <c r="J255" s="50" t="n">
        <f aca="false">-J120-J174-J202-J311-J326-J340-J357</f>
        <v>-0</v>
      </c>
      <c r="K255" s="50" t="n">
        <f aca="false">-K120-K174-K202-K311-K326-K340-K357</f>
        <v>-0</v>
      </c>
      <c r="L255" s="50" t="n">
        <f aca="false">-L120-L174-L202-L311-L326-L340-L357</f>
        <v>-0</v>
      </c>
      <c r="M255" s="50" t="n">
        <f aca="false">-M120-M174-M202-M311-M326-M340-M357</f>
        <v>-0</v>
      </c>
      <c r="N255" s="50" t="n">
        <f aca="false">-N120-N174-N202-N311-N326-N340-N357</f>
        <v>-0</v>
      </c>
      <c r="O255" s="125" t="n">
        <f aca="false">SUM(C255:N255)</f>
        <v>0</v>
      </c>
      <c r="P255" s="50"/>
      <c r="Q255" s="33"/>
      <c r="R255" s="34"/>
      <c r="S255" s="33"/>
      <c r="T255" s="50"/>
      <c r="U255" s="53" t="n">
        <f aca="false">C255+D255+E255</f>
        <v>-0</v>
      </c>
      <c r="V255" s="53" t="n">
        <f aca="false">F255+G255+H255</f>
        <v>-0</v>
      </c>
      <c r="W255" s="53" t="n">
        <f aca="false">I255+J255+K255</f>
        <v>-0</v>
      </c>
      <c r="X255" s="53" t="n">
        <f aca="false">L255+M255+N255</f>
        <v>-0</v>
      </c>
      <c r="Y255" s="54" t="n">
        <f aca="false">SUM(U255:X255)</f>
        <v>0</v>
      </c>
    </row>
    <row r="256" customFormat="false" ht="12.75" hidden="false" customHeight="true" outlineLevel="0" collapsed="false">
      <c r="A256" s="55" t="s">
        <v>215</v>
      </c>
      <c r="C256" s="50" t="n">
        <f aca="false">+C254+C255</f>
        <v>-3960</v>
      </c>
      <c r="D256" s="50" t="n">
        <f aca="false">+D254+D255</f>
        <v>-3960</v>
      </c>
      <c r="E256" s="50" t="n">
        <f aca="false">+E254+E255</f>
        <v>-3966</v>
      </c>
      <c r="F256" s="50" t="n">
        <f aca="false">+F254+F255</f>
        <v>-4013</v>
      </c>
      <c r="G256" s="50" t="n">
        <f aca="false">+G254+G255</f>
        <v>-4013</v>
      </c>
      <c r="H256" s="50" t="n">
        <f aca="false">+H254+H255</f>
        <v>-4017</v>
      </c>
      <c r="I256" s="50" t="n">
        <f aca="false">+I254+I255</f>
        <v>-4018</v>
      </c>
      <c r="J256" s="50" t="n">
        <f aca="false">+J254+J255</f>
        <v>-4037</v>
      </c>
      <c r="K256" s="50" t="n">
        <f aca="false">+K254+K255</f>
        <v>-4049</v>
      </c>
      <c r="L256" s="50" t="n">
        <f aca="false">+L254+L255</f>
        <v>-4144</v>
      </c>
      <c r="M256" s="50" t="n">
        <f aca="false">+M254+M255</f>
        <v>-4144</v>
      </c>
      <c r="N256" s="50" t="n">
        <f aca="false">+N254+N255</f>
        <v>-4144</v>
      </c>
      <c r="O256" s="50" t="n">
        <f aca="false">+O254+O255</f>
        <v>-48465</v>
      </c>
      <c r="P256" s="50"/>
      <c r="Q256" s="33"/>
      <c r="R256" s="34"/>
      <c r="S256" s="33"/>
      <c r="T256" s="50"/>
      <c r="U256" s="50" t="n">
        <f aca="false">+U254+U255</f>
        <v>-11886</v>
      </c>
      <c r="V256" s="50" t="n">
        <f aca="false">+V254+V255</f>
        <v>-12043</v>
      </c>
      <c r="W256" s="50" t="n">
        <f aca="false">+W254+W255</f>
        <v>-12104</v>
      </c>
      <c r="X256" s="50" t="n">
        <f aca="false">+X254+X255</f>
        <v>-12432</v>
      </c>
      <c r="Y256" s="50" t="n">
        <f aca="false">+Y254+Y255</f>
        <v>-48465</v>
      </c>
    </row>
    <row r="257" customFormat="false" ht="3.95" hidden="false" customHeight="true" outlineLevel="0" collapsed="false">
      <c r="A257" s="30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5"/>
      <c r="P257" s="35"/>
      <c r="Q257" s="33"/>
      <c r="R257" s="34"/>
      <c r="S257" s="33"/>
      <c r="T257" s="35"/>
      <c r="U257" s="35"/>
      <c r="V257" s="35"/>
      <c r="W257" s="35"/>
      <c r="X257" s="35"/>
      <c r="Y257" s="36"/>
    </row>
    <row r="258" customFormat="false" ht="12.75" hidden="false" customHeight="true" outlineLevel="0" collapsed="false">
      <c r="A258" s="30" t="s">
        <v>216</v>
      </c>
      <c r="C258" s="113" t="n">
        <f aca="false">-2310+26</f>
        <v>-2284</v>
      </c>
      <c r="D258" s="113" t="n">
        <f aca="false">-2311+27</f>
        <v>-2284</v>
      </c>
      <c r="E258" s="113" t="n">
        <f aca="false">-2310+26</f>
        <v>-2284</v>
      </c>
      <c r="F258" s="113" t="n">
        <f aca="false">-2311+27</f>
        <v>-2284</v>
      </c>
      <c r="G258" s="113" t="n">
        <f aca="false">-2310+26</f>
        <v>-2284</v>
      </c>
      <c r="H258" s="113" t="n">
        <f aca="false">-2311+27</f>
        <v>-2284</v>
      </c>
      <c r="I258" s="113" t="n">
        <f aca="false">-2310+26</f>
        <v>-2284</v>
      </c>
      <c r="J258" s="113" t="n">
        <f aca="false">-2311+27</f>
        <v>-2284</v>
      </c>
      <c r="K258" s="113" t="n">
        <f aca="false">-2310+26</f>
        <v>-2284</v>
      </c>
      <c r="L258" s="113" t="n">
        <f aca="false">-2311+27</f>
        <v>-2284</v>
      </c>
      <c r="M258" s="113" t="n">
        <f aca="false">-2310+26</f>
        <v>-2284</v>
      </c>
      <c r="N258" s="113" t="n">
        <f aca="false">-2311+27</f>
        <v>-2284</v>
      </c>
      <c r="O258" s="46" t="n">
        <f aca="false">SUM(C258:N258)</f>
        <v>-27408</v>
      </c>
      <c r="P258" s="46"/>
      <c r="Q258" s="33"/>
      <c r="R258" s="90" t="s">
        <v>136</v>
      </c>
      <c r="S258" s="33"/>
      <c r="T258" s="46"/>
      <c r="U258" s="35" t="n">
        <f aca="false">C258+D258+E258</f>
        <v>-6852</v>
      </c>
      <c r="V258" s="35" t="n">
        <f aca="false">F258+G258+H258</f>
        <v>-6852</v>
      </c>
      <c r="W258" s="35" t="n">
        <f aca="false">I258+J258+K258</f>
        <v>-6852</v>
      </c>
      <c r="X258" s="35" t="n">
        <f aca="false">L258+M258+N258</f>
        <v>-6852</v>
      </c>
      <c r="Y258" s="36" t="n">
        <f aca="false">SUM(U258:X258)</f>
        <v>-27408</v>
      </c>
    </row>
    <row r="259" customFormat="false" ht="12.75" hidden="false" customHeight="true" outlineLevel="0" collapsed="false">
      <c r="A259" s="30" t="s">
        <v>217</v>
      </c>
      <c r="C259" s="45" t="n">
        <v>-8</v>
      </c>
      <c r="D259" s="45" t="n">
        <v>-8</v>
      </c>
      <c r="E259" s="45" t="n">
        <v>-8</v>
      </c>
      <c r="F259" s="45" t="n">
        <v>-8</v>
      </c>
      <c r="G259" s="45" t="n">
        <v>-8</v>
      </c>
      <c r="H259" s="45" t="n">
        <v>-8</v>
      </c>
      <c r="I259" s="45" t="n">
        <v>-8</v>
      </c>
      <c r="J259" s="45" t="n">
        <v>-8</v>
      </c>
      <c r="K259" s="45" t="n">
        <v>-8</v>
      </c>
      <c r="L259" s="45" t="n">
        <v>-8</v>
      </c>
      <c r="M259" s="45" t="n">
        <v>-8</v>
      </c>
      <c r="N259" s="45" t="n">
        <v>-8</v>
      </c>
      <c r="O259" s="46" t="n">
        <f aca="false">SUM(C259:N259)</f>
        <v>-96</v>
      </c>
      <c r="P259" s="46"/>
      <c r="Q259" s="33"/>
      <c r="R259" s="90" t="s">
        <v>136</v>
      </c>
      <c r="S259" s="33"/>
      <c r="T259" s="46"/>
      <c r="U259" s="35" t="n">
        <f aca="false">C259+D259+E259</f>
        <v>-24</v>
      </c>
      <c r="V259" s="35" t="n">
        <f aca="false">F259+G259+H259</f>
        <v>-24</v>
      </c>
      <c r="W259" s="35" t="n">
        <f aca="false">I259+J259+K259</f>
        <v>-24</v>
      </c>
      <c r="X259" s="35" t="n">
        <f aca="false">L259+M259+N259</f>
        <v>-24</v>
      </c>
      <c r="Y259" s="36" t="n">
        <f aca="false">SUM(U259:X259)</f>
        <v>-96</v>
      </c>
    </row>
    <row r="260" customFormat="false" ht="12.75" hidden="false" customHeight="true" outlineLevel="0" collapsed="false">
      <c r="A260" s="30" t="s">
        <v>77</v>
      </c>
      <c r="C260" s="45" t="n">
        <v>-25</v>
      </c>
      <c r="D260" s="45" t="n">
        <v>-25</v>
      </c>
      <c r="E260" s="45" t="n">
        <v>-25</v>
      </c>
      <c r="F260" s="45" t="n">
        <v>-25</v>
      </c>
      <c r="G260" s="45" t="n">
        <v>-25</v>
      </c>
      <c r="H260" s="45" t="n">
        <v>-25</v>
      </c>
      <c r="I260" s="45" t="n">
        <v>-25</v>
      </c>
      <c r="J260" s="45" t="n">
        <v>-25</v>
      </c>
      <c r="K260" s="45" t="n">
        <v>-25</v>
      </c>
      <c r="L260" s="45" t="n">
        <v>-25</v>
      </c>
      <c r="M260" s="45" t="n">
        <v>-25</v>
      </c>
      <c r="N260" s="45" t="n">
        <v>-25</v>
      </c>
      <c r="O260" s="46" t="n">
        <f aca="false">SUM(C260:N260)</f>
        <v>-300</v>
      </c>
      <c r="P260" s="46"/>
      <c r="Q260" s="33"/>
      <c r="R260" s="90" t="s">
        <v>136</v>
      </c>
      <c r="S260" s="33"/>
      <c r="T260" s="46"/>
      <c r="U260" s="35" t="n">
        <f aca="false">C260+D260+E260</f>
        <v>-75</v>
      </c>
      <c r="V260" s="35" t="n">
        <f aca="false">F260+G260+H260</f>
        <v>-75</v>
      </c>
      <c r="W260" s="35" t="n">
        <f aca="false">I260+J260+K260</f>
        <v>-75</v>
      </c>
      <c r="X260" s="35" t="n">
        <f aca="false">L260+M260+N260</f>
        <v>-75</v>
      </c>
      <c r="Y260" s="36" t="n">
        <f aca="false">SUM(U260:X260)</f>
        <v>-300</v>
      </c>
    </row>
    <row r="261" customFormat="false" ht="12.75" hidden="false" customHeight="true" outlineLevel="0" collapsed="false">
      <c r="A261" s="55" t="s">
        <v>218</v>
      </c>
      <c r="C261" s="84" t="n">
        <v>0</v>
      </c>
      <c r="D261" s="84" t="n">
        <v>0</v>
      </c>
      <c r="E261" s="84" t="n">
        <v>0</v>
      </c>
      <c r="F261" s="84" t="n">
        <v>0</v>
      </c>
      <c r="G261" s="84" t="n">
        <v>0</v>
      </c>
      <c r="H261" s="84" t="n">
        <v>0</v>
      </c>
      <c r="I261" s="84" t="n">
        <v>0</v>
      </c>
      <c r="J261" s="84" t="n">
        <v>0</v>
      </c>
      <c r="K261" s="84" t="n">
        <v>0</v>
      </c>
      <c r="L261" s="84" t="n">
        <v>0</v>
      </c>
      <c r="M261" s="84" t="n">
        <v>0</v>
      </c>
      <c r="N261" s="84" t="n">
        <v>0</v>
      </c>
      <c r="O261" s="83" t="n">
        <f aca="false">SUM(C261:N261)</f>
        <v>0</v>
      </c>
      <c r="P261" s="83"/>
      <c r="Q261" s="33"/>
      <c r="R261" s="90" t="s">
        <v>136</v>
      </c>
      <c r="S261" s="33"/>
      <c r="T261" s="83"/>
      <c r="U261" s="35" t="n">
        <f aca="false">C261+D261+E261</f>
        <v>0</v>
      </c>
      <c r="V261" s="35" t="n">
        <f aca="false">F261+G261+H261</f>
        <v>0</v>
      </c>
      <c r="W261" s="35" t="n">
        <f aca="false">I261+J261+K261</f>
        <v>0</v>
      </c>
      <c r="X261" s="35" t="n">
        <f aca="false">L261+M261+N261</f>
        <v>0</v>
      </c>
      <c r="Y261" s="36" t="n">
        <f aca="false">SUM(U261:X261)</f>
        <v>0</v>
      </c>
    </row>
    <row r="262" customFormat="false" ht="12.75" hidden="false" customHeight="true" outlineLevel="0" collapsed="false">
      <c r="A262" s="55" t="s">
        <v>219</v>
      </c>
      <c r="B262" s="65"/>
      <c r="C262" s="124" t="n">
        <v>-23</v>
      </c>
      <c r="D262" s="124" t="n">
        <v>-39</v>
      </c>
      <c r="E262" s="124" t="n">
        <v>-24</v>
      </c>
      <c r="F262" s="124" t="n">
        <v>-24</v>
      </c>
      <c r="G262" s="124" t="n">
        <v>-25</v>
      </c>
      <c r="H262" s="124" t="n">
        <v>-24</v>
      </c>
      <c r="I262" s="124" t="n">
        <v>-24</v>
      </c>
      <c r="J262" s="124" t="n">
        <v>-25</v>
      </c>
      <c r="K262" s="124" t="n">
        <v>-24</v>
      </c>
      <c r="L262" s="124" t="n">
        <v>-24</v>
      </c>
      <c r="M262" s="124" t="n">
        <v>-25</v>
      </c>
      <c r="N262" s="124" t="n">
        <v>-24</v>
      </c>
      <c r="O262" s="125" t="n">
        <f aca="false">SUM(C262:N262)</f>
        <v>-305</v>
      </c>
      <c r="P262" s="125"/>
      <c r="Q262" s="70"/>
      <c r="R262" s="90" t="s">
        <v>136</v>
      </c>
      <c r="S262" s="70"/>
      <c r="T262" s="125"/>
      <c r="U262" s="91" t="n">
        <f aca="false">C262+D262+E262</f>
        <v>-86</v>
      </c>
      <c r="V262" s="91" t="n">
        <f aca="false">F262+G262+H262</f>
        <v>-73</v>
      </c>
      <c r="W262" s="91" t="n">
        <f aca="false">I262+J262+K262</f>
        <v>-73</v>
      </c>
      <c r="X262" s="91" t="n">
        <f aca="false">L262+M262+N262</f>
        <v>-73</v>
      </c>
      <c r="Y262" s="50" t="n">
        <f aca="false">SUM(U262:X262)</f>
        <v>-305</v>
      </c>
    </row>
    <row r="263" customFormat="false" ht="12.75" hidden="false" customHeight="true" outlineLevel="0" collapsed="false">
      <c r="A263" s="55" t="s">
        <v>220</v>
      </c>
      <c r="B263" s="65"/>
      <c r="C263" s="50" t="n">
        <f aca="false">SUM(C258:C262)</f>
        <v>-2340</v>
      </c>
      <c r="D263" s="50" t="n">
        <f aca="false">SUM(D258:D262)</f>
        <v>-2356</v>
      </c>
      <c r="E263" s="50" t="n">
        <f aca="false">SUM(E258:E262)</f>
        <v>-2341</v>
      </c>
      <c r="F263" s="50" t="n">
        <f aca="false">SUM(F258:F262)</f>
        <v>-2341</v>
      </c>
      <c r="G263" s="50" t="n">
        <f aca="false">SUM(G258:G262)</f>
        <v>-2342</v>
      </c>
      <c r="H263" s="50" t="n">
        <f aca="false">SUM(H258:H262)</f>
        <v>-2341</v>
      </c>
      <c r="I263" s="50" t="n">
        <f aca="false">SUM(I258:I262)</f>
        <v>-2341</v>
      </c>
      <c r="J263" s="50" t="n">
        <f aca="false">SUM(J258:J262)</f>
        <v>-2342</v>
      </c>
      <c r="K263" s="50" t="n">
        <f aca="false">SUM(K258:K262)</f>
        <v>-2341</v>
      </c>
      <c r="L263" s="50" t="n">
        <f aca="false">SUM(L258:L262)</f>
        <v>-2341</v>
      </c>
      <c r="M263" s="50" t="n">
        <f aca="false">SUM(M258:M262)</f>
        <v>-2342</v>
      </c>
      <c r="N263" s="50" t="n">
        <f aca="false">SUM(N258:N262)</f>
        <v>-2341</v>
      </c>
      <c r="O263" s="50" t="n">
        <f aca="false">SUM(O258:O262)</f>
        <v>-28109</v>
      </c>
      <c r="P263" s="50"/>
      <c r="Q263" s="70"/>
      <c r="R263" s="50"/>
      <c r="S263" s="70"/>
      <c r="T263" s="50"/>
      <c r="U263" s="50" t="n">
        <f aca="false">SUM(U258:U262)</f>
        <v>-7037</v>
      </c>
      <c r="V263" s="50" t="n">
        <f aca="false">SUM(V258:V262)</f>
        <v>-7024</v>
      </c>
      <c r="W263" s="50" t="n">
        <f aca="false">SUM(W258:W262)</f>
        <v>-7024</v>
      </c>
      <c r="X263" s="50" t="n">
        <f aca="false">SUM(X258:X262)</f>
        <v>-7024</v>
      </c>
      <c r="Y263" s="50" t="n">
        <f aca="false">SUM(Y258:Y262)</f>
        <v>-28109</v>
      </c>
    </row>
    <row r="264" customFormat="false" ht="3.95" hidden="false" customHeight="true" outlineLevel="0" collapsed="false">
      <c r="A264" s="30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5"/>
      <c r="P264" s="35"/>
      <c r="Q264" s="33"/>
      <c r="R264" s="34"/>
      <c r="S264" s="33"/>
      <c r="T264" s="35"/>
      <c r="U264" s="35"/>
      <c r="V264" s="35"/>
      <c r="W264" s="35"/>
      <c r="X264" s="35"/>
      <c r="Y264" s="36"/>
    </row>
    <row r="265" customFormat="false" ht="12.75" hidden="false" customHeight="true" outlineLevel="0" collapsed="false">
      <c r="A265" s="30" t="s">
        <v>221</v>
      </c>
      <c r="C265" s="62" t="n">
        <v>5</v>
      </c>
      <c r="D265" s="62" t="n">
        <v>0</v>
      </c>
      <c r="E265" s="62" t="n">
        <v>0</v>
      </c>
      <c r="F265" s="62" t="n">
        <v>5</v>
      </c>
      <c r="G265" s="62" t="n">
        <v>0</v>
      </c>
      <c r="H265" s="62" t="n">
        <v>0</v>
      </c>
      <c r="I265" s="62" t="n">
        <v>4</v>
      </c>
      <c r="J265" s="62" t="n">
        <v>0</v>
      </c>
      <c r="K265" s="62" t="n">
        <v>0</v>
      </c>
      <c r="L265" s="62" t="n">
        <v>4</v>
      </c>
      <c r="M265" s="62" t="n">
        <v>0</v>
      </c>
      <c r="N265" s="62" t="n">
        <v>0</v>
      </c>
      <c r="O265" s="63" t="n">
        <f aca="false">SUM(C265:N265)</f>
        <v>18</v>
      </c>
      <c r="P265" s="63"/>
      <c r="Q265" s="33"/>
      <c r="R265" s="34" t="s">
        <v>222</v>
      </c>
      <c r="S265" s="33"/>
      <c r="T265" s="63"/>
      <c r="U265" s="35" t="n">
        <f aca="false">C265+D265+E265</f>
        <v>5</v>
      </c>
      <c r="V265" s="35" t="n">
        <f aca="false">F265+G265+H265</f>
        <v>5</v>
      </c>
      <c r="W265" s="35" t="n">
        <f aca="false">I265+J265+K265</f>
        <v>4</v>
      </c>
      <c r="X265" s="35" t="n">
        <f aca="false">L265+M265+N265</f>
        <v>4</v>
      </c>
      <c r="Y265" s="36" t="n">
        <f aca="false">SUM(U265:X265)</f>
        <v>18</v>
      </c>
    </row>
    <row r="266" customFormat="false" ht="12.75" hidden="false" customHeight="true" outlineLevel="0" collapsed="false">
      <c r="A266" s="30" t="s">
        <v>77</v>
      </c>
      <c r="C266" s="62" t="n">
        <v>10</v>
      </c>
      <c r="D266" s="62" t="n">
        <v>10</v>
      </c>
      <c r="E266" s="62" t="n">
        <v>10</v>
      </c>
      <c r="F266" s="62" t="n">
        <v>10</v>
      </c>
      <c r="G266" s="62" t="n">
        <v>10</v>
      </c>
      <c r="H266" s="62" t="n">
        <v>10</v>
      </c>
      <c r="I266" s="62" t="n">
        <v>10</v>
      </c>
      <c r="J266" s="62" t="n">
        <v>10</v>
      </c>
      <c r="K266" s="62" t="n">
        <v>10</v>
      </c>
      <c r="L266" s="62" t="n">
        <v>10</v>
      </c>
      <c r="M266" s="62" t="n">
        <v>10</v>
      </c>
      <c r="N266" s="62" t="n">
        <v>10</v>
      </c>
      <c r="O266" s="63" t="n">
        <f aca="false">SUM(C266:N266)</f>
        <v>120</v>
      </c>
      <c r="P266" s="63"/>
      <c r="Q266" s="33"/>
      <c r="R266" s="34" t="s">
        <v>222</v>
      </c>
      <c r="S266" s="33"/>
      <c r="T266" s="63"/>
      <c r="U266" s="35" t="n">
        <f aca="false">C266+D266+E266</f>
        <v>30</v>
      </c>
      <c r="V266" s="35" t="n">
        <f aca="false">F266+G266+H266</f>
        <v>30</v>
      </c>
      <c r="W266" s="35" t="n">
        <f aca="false">I266+J266+K266</f>
        <v>30</v>
      </c>
      <c r="X266" s="35" t="n">
        <f aca="false">L266+M266+N266</f>
        <v>30</v>
      </c>
      <c r="Y266" s="36" t="n">
        <f aca="false">SUM(U266:X266)</f>
        <v>120</v>
      </c>
    </row>
    <row r="267" customFormat="false" ht="12.75" hidden="false" customHeight="true" outlineLevel="0" collapsed="false">
      <c r="A267" s="30" t="s">
        <v>223</v>
      </c>
      <c r="C267" s="126" t="n">
        <f aca="false">+OtherInc!C17</f>
        <v>0</v>
      </c>
      <c r="D267" s="126" t="n">
        <f aca="false">+OtherInc!D17</f>
        <v>0</v>
      </c>
      <c r="E267" s="126" t="n">
        <f aca="false">+OtherInc!E17</f>
        <v>0</v>
      </c>
      <c r="F267" s="126" t="n">
        <f aca="false">+OtherInc!F17</f>
        <v>0</v>
      </c>
      <c r="G267" s="126" t="n">
        <f aca="false">+OtherInc!G17</f>
        <v>0</v>
      </c>
      <c r="H267" s="126" t="n">
        <f aca="false">+OtherInc!H17</f>
        <v>0</v>
      </c>
      <c r="I267" s="126" t="n">
        <f aca="false">+OtherInc!I17</f>
        <v>0</v>
      </c>
      <c r="J267" s="126" t="n">
        <f aca="false">+OtherInc!J17</f>
        <v>0</v>
      </c>
      <c r="K267" s="126" t="n">
        <f aca="false">+OtherInc!K17</f>
        <v>0</v>
      </c>
      <c r="L267" s="126" t="n">
        <f aca="false">+OtherInc!L17</f>
        <v>0</v>
      </c>
      <c r="M267" s="126" t="n">
        <f aca="false">+OtherInc!M17</f>
        <v>0</v>
      </c>
      <c r="N267" s="126" t="n">
        <f aca="false">+OtherInc!N17</f>
        <v>0</v>
      </c>
      <c r="O267" s="63" t="n">
        <f aca="false">SUM(C267:N267)</f>
        <v>0</v>
      </c>
      <c r="P267" s="63"/>
      <c r="Q267" s="33"/>
      <c r="R267" s="34" t="s">
        <v>222</v>
      </c>
      <c r="S267" s="33"/>
      <c r="T267" s="63"/>
      <c r="U267" s="35" t="n">
        <f aca="false">C267+D267+E267</f>
        <v>0</v>
      </c>
      <c r="V267" s="35" t="n">
        <f aca="false">F267+G267+H267</f>
        <v>0</v>
      </c>
      <c r="W267" s="35" t="n">
        <f aca="false">I267+J267+K267</f>
        <v>0</v>
      </c>
      <c r="X267" s="35" t="n">
        <f aca="false">L267+M267+N267</f>
        <v>0</v>
      </c>
      <c r="Y267" s="36" t="n">
        <f aca="false">SUM(U267:X267)</f>
        <v>0</v>
      </c>
    </row>
    <row r="268" customFormat="false" ht="12.75" hidden="false" customHeight="true" outlineLevel="0" collapsed="false">
      <c r="A268" s="30" t="s">
        <v>224</v>
      </c>
      <c r="C268" s="126" t="n">
        <f aca="false">+OtherInc!C18</f>
        <v>0</v>
      </c>
      <c r="D268" s="126" t="n">
        <f aca="false">+OtherInc!D18</f>
        <v>0</v>
      </c>
      <c r="E268" s="126" t="n">
        <f aca="false">+OtherInc!E18</f>
        <v>0</v>
      </c>
      <c r="F268" s="126" t="n">
        <f aca="false">+OtherInc!F18</f>
        <v>0</v>
      </c>
      <c r="G268" s="126" t="n">
        <f aca="false">+OtherInc!G18</f>
        <v>0</v>
      </c>
      <c r="H268" s="126" t="n">
        <f aca="false">+OtherInc!H18</f>
        <v>0</v>
      </c>
      <c r="I268" s="126" t="n">
        <f aca="false">+OtherInc!I18</f>
        <v>0</v>
      </c>
      <c r="J268" s="126" t="n">
        <f aca="false">+OtherInc!J18</f>
        <v>0</v>
      </c>
      <c r="K268" s="126" t="n">
        <f aca="false">+OtherInc!K18</f>
        <v>0</v>
      </c>
      <c r="L268" s="126" t="n">
        <f aca="false">+OtherInc!L18</f>
        <v>0</v>
      </c>
      <c r="M268" s="126" t="n">
        <f aca="false">+OtherInc!M18</f>
        <v>0</v>
      </c>
      <c r="N268" s="126" t="n">
        <f aca="false">+OtherInc!N18</f>
        <v>0</v>
      </c>
      <c r="O268" s="63" t="n">
        <f aca="false">SUM(C268:N268)</f>
        <v>0</v>
      </c>
      <c r="P268" s="63"/>
      <c r="Q268" s="33"/>
      <c r="R268" s="34" t="s">
        <v>222</v>
      </c>
      <c r="S268" s="33"/>
      <c r="T268" s="63"/>
      <c r="U268" s="35" t="n">
        <f aca="false">C268+D268+E268</f>
        <v>0</v>
      </c>
      <c r="V268" s="35" t="n">
        <f aca="false">F268+G268+H268</f>
        <v>0</v>
      </c>
      <c r="W268" s="35" t="n">
        <f aca="false">I268+J268+K268</f>
        <v>0</v>
      </c>
      <c r="X268" s="35" t="n">
        <f aca="false">L268+M268+N268</f>
        <v>0</v>
      </c>
      <c r="Y268" s="36" t="n">
        <f aca="false">SUM(U268:X268)</f>
        <v>0</v>
      </c>
    </row>
    <row r="269" customFormat="false" ht="12.75" hidden="false" customHeight="true" outlineLevel="0" collapsed="false">
      <c r="A269" s="30" t="s">
        <v>225</v>
      </c>
      <c r="C269" s="126" t="n">
        <f aca="false">+OtherInc!C19</f>
        <v>0</v>
      </c>
      <c r="D269" s="126" t="n">
        <f aca="false">+OtherInc!D19</f>
        <v>0</v>
      </c>
      <c r="E269" s="126" t="n">
        <f aca="false">+OtherInc!E19</f>
        <v>0</v>
      </c>
      <c r="F269" s="126" t="n">
        <f aca="false">+OtherInc!F19</f>
        <v>0</v>
      </c>
      <c r="G269" s="126" t="n">
        <f aca="false">+OtherInc!G19</f>
        <v>0</v>
      </c>
      <c r="H269" s="126" t="n">
        <f aca="false">+OtherInc!H19</f>
        <v>0</v>
      </c>
      <c r="I269" s="126" t="n">
        <f aca="false">+OtherInc!I19</f>
        <v>0</v>
      </c>
      <c r="J269" s="126" t="n">
        <f aca="false">+OtherInc!J19</f>
        <v>0</v>
      </c>
      <c r="K269" s="126" t="n">
        <f aca="false">+OtherInc!K19</f>
        <v>0</v>
      </c>
      <c r="L269" s="126" t="n">
        <f aca="false">+OtherInc!L19</f>
        <v>0</v>
      </c>
      <c r="M269" s="126" t="n">
        <f aca="false">+OtherInc!M19</f>
        <v>0</v>
      </c>
      <c r="N269" s="126" t="n">
        <f aca="false">+OtherInc!N19</f>
        <v>0</v>
      </c>
      <c r="O269" s="63" t="n">
        <f aca="false">SUM(C269:N269)</f>
        <v>0</v>
      </c>
      <c r="P269" s="63"/>
      <c r="Q269" s="33"/>
      <c r="R269" s="34" t="s">
        <v>222</v>
      </c>
      <c r="S269" s="33"/>
      <c r="T269" s="63"/>
      <c r="U269" s="35" t="n">
        <f aca="false">C269+D269+E269</f>
        <v>0</v>
      </c>
      <c r="V269" s="35" t="n">
        <f aca="false">F269+G269+H269</f>
        <v>0</v>
      </c>
      <c r="W269" s="35" t="n">
        <f aca="false">I269+J269+K269</f>
        <v>0</v>
      </c>
      <c r="X269" s="35" t="n">
        <f aca="false">L269+M269+N269</f>
        <v>0</v>
      </c>
      <c r="Y269" s="36" t="n">
        <f aca="false">SUM(U269:X269)</f>
        <v>0</v>
      </c>
    </row>
    <row r="270" customFormat="false" ht="12.75" hidden="false" customHeight="true" outlineLevel="0" collapsed="false">
      <c r="A270" s="30" t="s">
        <v>226</v>
      </c>
      <c r="C270" s="126" t="n">
        <f aca="false">+OtherInc!C20</f>
        <v>21</v>
      </c>
      <c r="D270" s="126" t="n">
        <f aca="false">+OtherInc!D20</f>
        <v>19</v>
      </c>
      <c r="E270" s="126" t="n">
        <f aca="false">+OtherInc!E20</f>
        <v>21</v>
      </c>
      <c r="F270" s="126" t="n">
        <f aca="false">+OtherInc!F20</f>
        <v>21</v>
      </c>
      <c r="G270" s="126" t="n">
        <f aca="false">+OtherInc!G20</f>
        <v>21</v>
      </c>
      <c r="H270" s="126" t="n">
        <f aca="false">+OtherInc!H20</f>
        <v>21</v>
      </c>
      <c r="I270" s="126" t="n">
        <f aca="false">+OtherInc!I20</f>
        <v>22</v>
      </c>
      <c r="J270" s="126" t="n">
        <f aca="false">+OtherInc!J20</f>
        <v>22</v>
      </c>
      <c r="K270" s="126" t="n">
        <f aca="false">+OtherInc!K20</f>
        <v>21</v>
      </c>
      <c r="L270" s="126" t="n">
        <f aca="false">+OtherInc!L20</f>
        <v>22</v>
      </c>
      <c r="M270" s="126" t="n">
        <f aca="false">+OtherInc!M20</f>
        <v>22</v>
      </c>
      <c r="N270" s="126" t="n">
        <f aca="false">+OtherInc!N20</f>
        <v>22</v>
      </c>
      <c r="O270" s="63" t="n">
        <f aca="false">SUM(C270:N270)</f>
        <v>255</v>
      </c>
      <c r="P270" s="63"/>
      <c r="Q270" s="33"/>
      <c r="R270" s="34" t="s">
        <v>222</v>
      </c>
      <c r="S270" s="33"/>
      <c r="T270" s="63"/>
      <c r="U270" s="35" t="n">
        <f aca="false">C270+D270+E270</f>
        <v>61</v>
      </c>
      <c r="V270" s="35" t="n">
        <f aca="false">F270+G270+H270</f>
        <v>63</v>
      </c>
      <c r="W270" s="35" t="n">
        <f aca="false">I270+J270+K270</f>
        <v>65</v>
      </c>
      <c r="X270" s="35" t="n">
        <f aca="false">L270+M270+N270</f>
        <v>66</v>
      </c>
      <c r="Y270" s="36" t="n">
        <f aca="false">SUM(U270:X270)</f>
        <v>255</v>
      </c>
    </row>
    <row r="271" customFormat="false" ht="12.75" hidden="false" customHeight="true" outlineLevel="0" collapsed="false">
      <c r="A271" s="30" t="s">
        <v>227</v>
      </c>
      <c r="C271" s="127" t="n">
        <v>0</v>
      </c>
      <c r="D271" s="127" t="n">
        <v>0</v>
      </c>
      <c r="E271" s="127" t="n">
        <v>0</v>
      </c>
      <c r="F271" s="127" t="n">
        <v>0</v>
      </c>
      <c r="G271" s="127" t="n">
        <v>0</v>
      </c>
      <c r="H271" s="127" t="n">
        <v>0</v>
      </c>
      <c r="I271" s="127" t="n">
        <v>0</v>
      </c>
      <c r="J271" s="127" t="n">
        <v>0</v>
      </c>
      <c r="K271" s="127" t="n">
        <v>0</v>
      </c>
      <c r="L271" s="127" t="n">
        <v>0</v>
      </c>
      <c r="M271" s="127" t="n">
        <v>0</v>
      </c>
      <c r="N271" s="127" t="n">
        <v>0</v>
      </c>
      <c r="O271" s="63" t="n">
        <f aca="false">SUM(C271:N271)</f>
        <v>0</v>
      </c>
      <c r="P271" s="63"/>
      <c r="Q271" s="33"/>
      <c r="R271" s="34" t="s">
        <v>222</v>
      </c>
      <c r="S271" s="33"/>
      <c r="T271" s="63"/>
      <c r="U271" s="35" t="n">
        <f aca="false">C271+D271+E271</f>
        <v>0</v>
      </c>
      <c r="V271" s="35" t="n">
        <f aca="false">F271+G271+H271</f>
        <v>0</v>
      </c>
      <c r="W271" s="35" t="n">
        <f aca="false">I271+J271+K271</f>
        <v>0</v>
      </c>
      <c r="X271" s="35" t="n">
        <f aca="false">L271+M271+N271</f>
        <v>0</v>
      </c>
      <c r="Y271" s="36" t="n">
        <f aca="false">SUM(U271:X271)</f>
        <v>0</v>
      </c>
    </row>
    <row r="272" customFormat="false" ht="3.95" hidden="false" customHeight="true" outlineLevel="0" collapsed="false">
      <c r="A272" s="30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5"/>
      <c r="P272" s="35"/>
      <c r="Q272" s="33"/>
      <c r="R272" s="34"/>
      <c r="S272" s="33"/>
      <c r="T272" s="35"/>
      <c r="U272" s="35"/>
      <c r="V272" s="35"/>
      <c r="W272" s="35"/>
      <c r="X272" s="35"/>
      <c r="Y272" s="36"/>
    </row>
    <row r="273" customFormat="false" ht="12.75" hidden="false" customHeight="false" outlineLevel="0" collapsed="false">
      <c r="A273" s="30" t="s">
        <v>228</v>
      </c>
      <c r="C273" s="127" t="n">
        <v>-39</v>
      </c>
      <c r="D273" s="127" t="n">
        <v>-38</v>
      </c>
      <c r="E273" s="127" t="n">
        <v>-39</v>
      </c>
      <c r="F273" s="127" t="n">
        <v>-38</v>
      </c>
      <c r="G273" s="127" t="n">
        <v>-39</v>
      </c>
      <c r="H273" s="127" t="n">
        <v>-38</v>
      </c>
      <c r="I273" s="127" t="n">
        <v>-39</v>
      </c>
      <c r="J273" s="127" t="n">
        <v>-38</v>
      </c>
      <c r="K273" s="127" t="n">
        <v>-39</v>
      </c>
      <c r="L273" s="127" t="n">
        <v>-33</v>
      </c>
      <c r="M273" s="127" t="n">
        <v>-28</v>
      </c>
      <c r="N273" s="127" t="n">
        <v>-28</v>
      </c>
      <c r="O273" s="128" t="n">
        <f aca="false">SUM(C273:N273)</f>
        <v>-436</v>
      </c>
      <c r="P273" s="128"/>
      <c r="Q273" s="33"/>
      <c r="R273" s="34" t="s">
        <v>152</v>
      </c>
      <c r="S273" s="33"/>
      <c r="T273" s="128"/>
      <c r="U273" s="35" t="n">
        <f aca="false">C273+D273+E273</f>
        <v>-116</v>
      </c>
      <c r="V273" s="35" t="n">
        <f aca="false">F273+G273+H273</f>
        <v>-115</v>
      </c>
      <c r="W273" s="35" t="n">
        <f aca="false">I273+J273+K273</f>
        <v>-116</v>
      </c>
      <c r="X273" s="35" t="n">
        <f aca="false">L273+M273+N273</f>
        <v>-89</v>
      </c>
      <c r="Y273" s="36" t="n">
        <f aca="false">SUM(U273:X273)</f>
        <v>-436</v>
      </c>
    </row>
    <row r="274" customFormat="false" ht="12.75" hidden="false" customHeight="false" outlineLevel="0" collapsed="false">
      <c r="A274" s="30" t="s">
        <v>229</v>
      </c>
      <c r="C274" s="127" t="n">
        <v>1</v>
      </c>
      <c r="D274" s="127" t="n">
        <v>0</v>
      </c>
      <c r="E274" s="127" t="n">
        <v>1</v>
      </c>
      <c r="F274" s="127" t="n">
        <v>0</v>
      </c>
      <c r="G274" s="127" t="n">
        <v>1</v>
      </c>
      <c r="H274" s="127" t="n">
        <v>1</v>
      </c>
      <c r="I274" s="127" t="n">
        <v>0</v>
      </c>
      <c r="J274" s="127" t="n">
        <v>1</v>
      </c>
      <c r="K274" s="127" t="n">
        <v>0</v>
      </c>
      <c r="L274" s="127" t="n">
        <v>1</v>
      </c>
      <c r="M274" s="127" t="n">
        <v>0</v>
      </c>
      <c r="N274" s="127" t="n">
        <v>1</v>
      </c>
      <c r="O274" s="128" t="n">
        <f aca="false">SUM(C274:N274)</f>
        <v>7</v>
      </c>
      <c r="P274" s="128"/>
      <c r="Q274" s="33"/>
      <c r="R274" s="34" t="s">
        <v>152</v>
      </c>
      <c r="S274" s="33"/>
      <c r="T274" s="128"/>
      <c r="U274" s="35" t="n">
        <f aca="false">C274+D274+E274</f>
        <v>2</v>
      </c>
      <c r="V274" s="35" t="n">
        <f aca="false">F274+G274+H274</f>
        <v>2</v>
      </c>
      <c r="W274" s="35" t="n">
        <f aca="false">I274+J274+K274</f>
        <v>1</v>
      </c>
      <c r="X274" s="35" t="n">
        <f aca="false">L274+M274+N274</f>
        <v>2</v>
      </c>
      <c r="Y274" s="36" t="n">
        <f aca="false">SUM(U274:X274)</f>
        <v>7</v>
      </c>
    </row>
    <row r="275" customFormat="false" ht="12.75" hidden="false" customHeight="false" outlineLevel="0" collapsed="false">
      <c r="A275" s="30" t="s">
        <v>230</v>
      </c>
      <c r="C275" s="127" t="n">
        <v>0</v>
      </c>
      <c r="D275" s="127" t="n">
        <v>0</v>
      </c>
      <c r="E275" s="127" t="n">
        <v>0</v>
      </c>
      <c r="F275" s="127" t="n">
        <v>0</v>
      </c>
      <c r="G275" s="127" t="n">
        <v>0</v>
      </c>
      <c r="H275" s="127" t="n">
        <v>0</v>
      </c>
      <c r="I275" s="127" t="n">
        <v>0</v>
      </c>
      <c r="J275" s="127" t="n">
        <v>0</v>
      </c>
      <c r="K275" s="127" t="n">
        <v>0</v>
      </c>
      <c r="L275" s="127" t="n">
        <v>0</v>
      </c>
      <c r="M275" s="127" t="n">
        <v>0</v>
      </c>
      <c r="N275" s="127" t="n">
        <v>0</v>
      </c>
      <c r="O275" s="128" t="n">
        <f aca="false">SUM(C275:N275)</f>
        <v>0</v>
      </c>
      <c r="P275" s="128"/>
      <c r="Q275" s="33"/>
      <c r="R275" s="34" t="s">
        <v>152</v>
      </c>
      <c r="S275" s="33"/>
      <c r="T275" s="128"/>
      <c r="U275" s="35" t="n">
        <f aca="false">C275+D275+E275</f>
        <v>0</v>
      </c>
      <c r="V275" s="35" t="n">
        <f aca="false">F275+G275+H275</f>
        <v>0</v>
      </c>
      <c r="W275" s="35" t="n">
        <f aca="false">I275+J275+K275</f>
        <v>0</v>
      </c>
      <c r="X275" s="35" t="n">
        <f aca="false">L275+M275+N275</f>
        <v>0</v>
      </c>
      <c r="Y275" s="36" t="n">
        <f aca="false">SUM(U275:X275)</f>
        <v>0</v>
      </c>
    </row>
    <row r="276" customFormat="false" ht="12.75" hidden="false" customHeight="false" outlineLevel="0" collapsed="false">
      <c r="A276" s="30" t="s">
        <v>231</v>
      </c>
      <c r="C276" s="47" t="n">
        <v>121</v>
      </c>
      <c r="D276" s="47" t="n">
        <v>182</v>
      </c>
      <c r="E276" s="47" t="n">
        <v>152</v>
      </c>
      <c r="F276" s="47" t="n">
        <v>111</v>
      </c>
      <c r="G276" s="47" t="n">
        <v>220</v>
      </c>
      <c r="H276" s="47" t="n">
        <v>129</v>
      </c>
      <c r="I276" s="47" t="n">
        <v>175</v>
      </c>
      <c r="J276" s="47" t="n">
        <v>176</v>
      </c>
      <c r="K276" s="47" t="n">
        <v>209</v>
      </c>
      <c r="L276" s="47" t="n">
        <v>151</v>
      </c>
      <c r="M276" s="47" t="n">
        <v>244</v>
      </c>
      <c r="N276" s="47" t="n">
        <v>138</v>
      </c>
      <c r="O276" s="35" t="n">
        <f aca="false">C276+D276+E276+F276+G276+H276+I276+J276+K276+L276+M276+N276</f>
        <v>2008</v>
      </c>
      <c r="P276" s="35"/>
      <c r="Q276" s="33"/>
      <c r="R276" s="34" t="s">
        <v>152</v>
      </c>
      <c r="S276" s="33"/>
      <c r="T276" s="35"/>
      <c r="U276" s="35" t="n">
        <f aca="false">C276+D276+E276</f>
        <v>455</v>
      </c>
      <c r="V276" s="35" t="n">
        <f aca="false">F276+G276+H276</f>
        <v>460</v>
      </c>
      <c r="W276" s="35" t="n">
        <f aca="false">I276+J276+K276</f>
        <v>560</v>
      </c>
      <c r="X276" s="35" t="n">
        <f aca="false">L276+M276+N276</f>
        <v>533</v>
      </c>
      <c r="Y276" s="36" t="n">
        <f aca="false">SUM(U276:X276)</f>
        <v>2008</v>
      </c>
    </row>
    <row r="277" customFormat="false" ht="12.75" hidden="false" customHeight="false" outlineLevel="0" collapsed="false">
      <c r="A277" s="30" t="s">
        <v>47</v>
      </c>
      <c r="C277" s="47" t="n">
        <v>0</v>
      </c>
      <c r="D277" s="47" t="n">
        <v>0</v>
      </c>
      <c r="E277" s="47" t="n">
        <v>0</v>
      </c>
      <c r="F277" s="127" t="n">
        <v>0</v>
      </c>
      <c r="G277" s="127" t="n">
        <v>0</v>
      </c>
      <c r="H277" s="127" t="n">
        <v>0</v>
      </c>
      <c r="I277" s="127" t="n">
        <v>0</v>
      </c>
      <c r="J277" s="127" t="n">
        <v>0</v>
      </c>
      <c r="K277" s="127" t="n">
        <v>0</v>
      </c>
      <c r="L277" s="127" t="n">
        <v>0</v>
      </c>
      <c r="M277" s="127" t="n">
        <v>0</v>
      </c>
      <c r="N277" s="127" t="n">
        <v>0</v>
      </c>
      <c r="O277" s="35" t="n">
        <f aca="false">C277+D277+E277+F277+G277+H277+I277+J277+K277+L277+M277+N277</f>
        <v>0</v>
      </c>
      <c r="P277" s="35"/>
      <c r="Q277" s="33"/>
      <c r="R277" s="34" t="s">
        <v>152</v>
      </c>
      <c r="S277" s="33"/>
      <c r="T277" s="35"/>
      <c r="U277" s="35" t="n">
        <f aca="false">C277+D277+E277</f>
        <v>0</v>
      </c>
      <c r="V277" s="35" t="n">
        <f aca="false">F277+G277+H277</f>
        <v>0</v>
      </c>
      <c r="W277" s="35" t="n">
        <f aca="false">I277+J277+K277</f>
        <v>0</v>
      </c>
      <c r="X277" s="35" t="n">
        <f aca="false">L277+M277+N277</f>
        <v>0</v>
      </c>
      <c r="Y277" s="36" t="n">
        <f aca="false">SUM(U277:X277)</f>
        <v>0</v>
      </c>
    </row>
    <row r="278" customFormat="false" ht="12.75" hidden="false" customHeight="false" outlineLevel="0" collapsed="false">
      <c r="A278" s="30" t="s">
        <v>78</v>
      </c>
      <c r="C278" s="47" t="n">
        <v>0</v>
      </c>
      <c r="D278" s="47" t="n">
        <v>0</v>
      </c>
      <c r="E278" s="47" t="n">
        <v>0</v>
      </c>
      <c r="F278" s="127" t="n">
        <v>0</v>
      </c>
      <c r="G278" s="127" t="n">
        <v>0</v>
      </c>
      <c r="H278" s="127" t="n">
        <v>0</v>
      </c>
      <c r="I278" s="127" t="n">
        <v>0</v>
      </c>
      <c r="J278" s="127" t="n">
        <v>0</v>
      </c>
      <c r="K278" s="127" t="n">
        <v>0</v>
      </c>
      <c r="L278" s="127" t="n">
        <v>0</v>
      </c>
      <c r="M278" s="127" t="n">
        <v>0</v>
      </c>
      <c r="N278" s="127" t="n">
        <v>0</v>
      </c>
      <c r="O278" s="35" t="n">
        <f aca="false">C278+D278+E278+F278+G278+H278+I278+J278+K278+L278+M278+N278</f>
        <v>0</v>
      </c>
      <c r="P278" s="35"/>
      <c r="Q278" s="33"/>
      <c r="R278" s="34" t="s">
        <v>152</v>
      </c>
      <c r="S278" s="33"/>
      <c r="T278" s="35"/>
      <c r="U278" s="35" t="n">
        <f aca="false">C278+D278+E278</f>
        <v>0</v>
      </c>
      <c r="V278" s="35" t="n">
        <f aca="false">F278+G278+H278</f>
        <v>0</v>
      </c>
      <c r="W278" s="35" t="n">
        <f aca="false">I278+J278+K278</f>
        <v>0</v>
      </c>
      <c r="X278" s="35" t="n">
        <f aca="false">L278+M278+N278</f>
        <v>0</v>
      </c>
      <c r="Y278" s="36" t="n">
        <f aca="false">SUM(U278:X278)</f>
        <v>0</v>
      </c>
    </row>
    <row r="279" customFormat="false" ht="12.75" hidden="false" customHeight="false" outlineLevel="0" collapsed="false">
      <c r="A279" s="30" t="s">
        <v>232</v>
      </c>
      <c r="C279" s="47" t="n">
        <v>0</v>
      </c>
      <c r="D279" s="47" t="n">
        <v>0</v>
      </c>
      <c r="E279" s="47" t="n">
        <v>0</v>
      </c>
      <c r="F279" s="127" t="n">
        <v>0</v>
      </c>
      <c r="G279" s="127" t="n">
        <v>0</v>
      </c>
      <c r="H279" s="127" t="n">
        <v>0</v>
      </c>
      <c r="I279" s="127" t="n">
        <v>0</v>
      </c>
      <c r="J279" s="127" t="n">
        <v>0</v>
      </c>
      <c r="K279" s="127" t="n">
        <v>0</v>
      </c>
      <c r="L279" s="127" t="n">
        <v>0</v>
      </c>
      <c r="M279" s="127" t="n">
        <v>0</v>
      </c>
      <c r="N279" s="127" t="n">
        <v>0</v>
      </c>
      <c r="O279" s="128" t="n">
        <f aca="false">SUM(C279:N279)</f>
        <v>0</v>
      </c>
      <c r="P279" s="128"/>
      <c r="Q279" s="33"/>
      <c r="R279" s="34" t="s">
        <v>152</v>
      </c>
      <c r="S279" s="33"/>
      <c r="T279" s="128"/>
      <c r="U279" s="35" t="n">
        <f aca="false">C279+D279+E279</f>
        <v>0</v>
      </c>
      <c r="V279" s="35" t="n">
        <f aca="false">F279+G279+H279</f>
        <v>0</v>
      </c>
      <c r="W279" s="35" t="n">
        <f aca="false">I279+J279+K279</f>
        <v>0</v>
      </c>
      <c r="X279" s="35" t="n">
        <f aca="false">L279+M279+N279</f>
        <v>0</v>
      </c>
      <c r="Y279" s="36" t="n">
        <f aca="false">SUM(U279:X279)</f>
        <v>0</v>
      </c>
    </row>
    <row r="280" customFormat="false" ht="3.95" hidden="false" customHeight="true" outlineLevel="0" collapsed="false">
      <c r="A280" s="30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35"/>
      <c r="P280" s="35"/>
      <c r="Q280" s="33"/>
      <c r="R280" s="34"/>
      <c r="S280" s="33"/>
      <c r="T280" s="35"/>
      <c r="U280" s="35"/>
      <c r="V280" s="35"/>
      <c r="W280" s="35"/>
      <c r="X280" s="35"/>
      <c r="Y280" s="36"/>
    </row>
    <row r="281" customFormat="false" ht="12.75" hidden="false" customHeight="true" outlineLevel="0" collapsed="false">
      <c r="A281" s="30" t="s">
        <v>233</v>
      </c>
      <c r="C281" s="62" t="n">
        <v>0</v>
      </c>
      <c r="D281" s="62" t="n">
        <v>0</v>
      </c>
      <c r="E281" s="62" t="n">
        <v>0</v>
      </c>
      <c r="F281" s="62" t="n">
        <v>0</v>
      </c>
      <c r="G281" s="62" t="n">
        <v>0</v>
      </c>
      <c r="H281" s="62" t="n">
        <v>0</v>
      </c>
      <c r="I281" s="62" t="n">
        <v>0</v>
      </c>
      <c r="J281" s="62" t="n">
        <v>0</v>
      </c>
      <c r="K281" s="62" t="n">
        <v>0</v>
      </c>
      <c r="L281" s="62" t="n">
        <v>0</v>
      </c>
      <c r="M281" s="62" t="n">
        <v>0</v>
      </c>
      <c r="N281" s="62" t="n">
        <v>0</v>
      </c>
      <c r="O281" s="128" t="n">
        <f aca="false">SUM(C281:N281)</f>
        <v>0</v>
      </c>
      <c r="P281" s="35"/>
      <c r="Q281" s="33"/>
      <c r="R281" s="90" t="s">
        <v>88</v>
      </c>
      <c r="S281" s="33"/>
      <c r="T281" s="35"/>
      <c r="U281" s="35" t="n">
        <f aca="false">C281+D281+E281</f>
        <v>0</v>
      </c>
      <c r="V281" s="35" t="n">
        <f aca="false">F281+G281+H281</f>
        <v>0</v>
      </c>
      <c r="W281" s="35" t="n">
        <f aca="false">I281+J281+K281</f>
        <v>0</v>
      </c>
      <c r="X281" s="35" t="n">
        <f aca="false">L281+M281+N281</f>
        <v>0</v>
      </c>
      <c r="Y281" s="36" t="n">
        <f aca="false">SUM(U281:X281)</f>
        <v>0</v>
      </c>
    </row>
    <row r="282" customFormat="false" ht="12.75" hidden="false" customHeight="true" outlineLevel="0" collapsed="false">
      <c r="A282" s="30" t="s">
        <v>234</v>
      </c>
      <c r="C282" s="127" t="n">
        <v>37</v>
      </c>
      <c r="D282" s="127" t="n">
        <v>15</v>
      </c>
      <c r="E282" s="127" t="n">
        <v>46</v>
      </c>
      <c r="F282" s="127" t="n">
        <v>106</v>
      </c>
      <c r="G282" s="127" t="n">
        <v>186</v>
      </c>
      <c r="H282" s="127" t="n">
        <v>254</v>
      </c>
      <c r="I282" s="127" t="n">
        <v>6</v>
      </c>
      <c r="J282" s="127" t="n">
        <v>97</v>
      </c>
      <c r="K282" s="127" t="n">
        <v>180</v>
      </c>
      <c r="L282" s="127" t="n">
        <v>257</v>
      </c>
      <c r="M282" s="127" t="n">
        <v>200</v>
      </c>
      <c r="N282" s="127" t="n">
        <v>192</v>
      </c>
      <c r="O282" s="128" t="n">
        <f aca="false">SUM(C282:N282)</f>
        <v>1576</v>
      </c>
      <c r="P282" s="35"/>
      <c r="Q282" s="33"/>
      <c r="R282" s="90" t="s">
        <v>88</v>
      </c>
      <c r="S282" s="33"/>
      <c r="T282" s="35"/>
      <c r="U282" s="35" t="n">
        <f aca="false">C282+D282+E282</f>
        <v>98</v>
      </c>
      <c r="V282" s="35" t="n">
        <f aca="false">F282+G282+H282</f>
        <v>546</v>
      </c>
      <c r="W282" s="35" t="n">
        <f aca="false">I282+J282+K282</f>
        <v>283</v>
      </c>
      <c r="X282" s="35" t="n">
        <f aca="false">L282+M282+N282</f>
        <v>649</v>
      </c>
      <c r="Y282" s="36" t="n">
        <f aca="false">SUM(U282:X282)</f>
        <v>1576</v>
      </c>
    </row>
    <row r="283" customFormat="false" ht="12.75" hidden="false" customHeight="true" outlineLevel="0" collapsed="false">
      <c r="A283" s="30" t="s">
        <v>235</v>
      </c>
      <c r="B283" s="41" t="s">
        <v>67</v>
      </c>
      <c r="C283" s="62" t="n">
        <v>22</v>
      </c>
      <c r="D283" s="62" t="n">
        <v>9</v>
      </c>
      <c r="E283" s="62" t="n">
        <v>28</v>
      </c>
      <c r="F283" s="62" t="n">
        <v>64</v>
      </c>
      <c r="G283" s="62" t="n">
        <v>113</v>
      </c>
      <c r="H283" s="62" t="n">
        <v>154</v>
      </c>
      <c r="I283" s="62" t="n">
        <v>4</v>
      </c>
      <c r="J283" s="62" t="n">
        <v>59</v>
      </c>
      <c r="K283" s="62" t="n">
        <v>109</v>
      </c>
      <c r="L283" s="62" t="n">
        <v>156</v>
      </c>
      <c r="M283" s="62" t="n">
        <v>121</v>
      </c>
      <c r="N283" s="62" t="n">
        <v>116</v>
      </c>
      <c r="O283" s="63" t="n">
        <f aca="false">SUM(C283:N283)</f>
        <v>955</v>
      </c>
      <c r="P283" s="63"/>
      <c r="Q283" s="33"/>
      <c r="R283" s="90" t="s">
        <v>88</v>
      </c>
      <c r="S283" s="33"/>
      <c r="T283" s="63"/>
      <c r="U283" s="35" t="n">
        <f aca="false">C283+D283+E283</f>
        <v>59</v>
      </c>
      <c r="V283" s="35" t="n">
        <f aca="false">F283+G283+H283</f>
        <v>331</v>
      </c>
      <c r="W283" s="35" t="n">
        <f aca="false">I283+J283+K283</f>
        <v>172</v>
      </c>
      <c r="X283" s="35" t="n">
        <f aca="false">L283+M283+N283</f>
        <v>393</v>
      </c>
      <c r="Y283" s="36" t="n">
        <f aca="false">SUM(U283:X283)</f>
        <v>955</v>
      </c>
    </row>
    <row r="284" customFormat="false" ht="12.75" hidden="false" customHeight="true" outlineLevel="0" collapsed="false">
      <c r="A284" s="30" t="s">
        <v>236</v>
      </c>
      <c r="B284" s="41" t="s">
        <v>67</v>
      </c>
      <c r="C284" s="62" t="n">
        <v>-7</v>
      </c>
      <c r="D284" s="62" t="n">
        <v>-6</v>
      </c>
      <c r="E284" s="62" t="n">
        <v>-7</v>
      </c>
      <c r="F284" s="62" t="n">
        <v>-6</v>
      </c>
      <c r="G284" s="62" t="n">
        <v>-7</v>
      </c>
      <c r="H284" s="62" t="n">
        <v>-6</v>
      </c>
      <c r="I284" s="62" t="n">
        <v>-7</v>
      </c>
      <c r="J284" s="62" t="n">
        <v>-6</v>
      </c>
      <c r="K284" s="62" t="n">
        <v>-7</v>
      </c>
      <c r="L284" s="62" t="n">
        <v>-6</v>
      </c>
      <c r="M284" s="62" t="n">
        <v>-7</v>
      </c>
      <c r="N284" s="62" t="n">
        <v>-6</v>
      </c>
      <c r="O284" s="63" t="n">
        <f aca="false">SUM(C284:N284)</f>
        <v>-78</v>
      </c>
      <c r="P284" s="63"/>
      <c r="Q284" s="33"/>
      <c r="R284" s="90" t="s">
        <v>88</v>
      </c>
      <c r="S284" s="33"/>
      <c r="T284" s="63"/>
      <c r="U284" s="35" t="n">
        <f aca="false">C284+D284+E284</f>
        <v>-20</v>
      </c>
      <c r="V284" s="35" t="n">
        <f aca="false">F284+G284+H284</f>
        <v>-19</v>
      </c>
      <c r="W284" s="35" t="n">
        <f aca="false">I284+J284+K284</f>
        <v>-20</v>
      </c>
      <c r="X284" s="35" t="n">
        <f aca="false">L284+M284+N284</f>
        <v>-19</v>
      </c>
      <c r="Y284" s="36" t="n">
        <f aca="false">SUM(U284:X284)</f>
        <v>-78</v>
      </c>
    </row>
    <row r="285" customFormat="false" ht="12.75" hidden="false" customHeight="false" outlineLevel="0" collapsed="false">
      <c r="A285" s="30" t="s">
        <v>237</v>
      </c>
      <c r="C285" s="129" t="n">
        <f aca="false">+OtherInc!C46</f>
        <v>0</v>
      </c>
      <c r="D285" s="129" t="n">
        <f aca="false">+OtherInc!D46</f>
        <v>0</v>
      </c>
      <c r="E285" s="129" t="n">
        <f aca="false">+OtherInc!E46</f>
        <v>0</v>
      </c>
      <c r="F285" s="129" t="n">
        <f aca="false">+OtherInc!F46</f>
        <v>0</v>
      </c>
      <c r="G285" s="129" t="n">
        <f aca="false">+OtherInc!G46</f>
        <v>0</v>
      </c>
      <c r="H285" s="129" t="n">
        <f aca="false">+OtherInc!H46</f>
        <v>0</v>
      </c>
      <c r="I285" s="129" t="n">
        <f aca="false">+OtherInc!I46</f>
        <v>0</v>
      </c>
      <c r="J285" s="129" t="n">
        <f aca="false">+OtherInc!J46</f>
        <v>0</v>
      </c>
      <c r="K285" s="129" t="n">
        <f aca="false">+OtherInc!K46</f>
        <v>0</v>
      </c>
      <c r="L285" s="129" t="n">
        <f aca="false">+OtherInc!L46</f>
        <v>0</v>
      </c>
      <c r="M285" s="129" t="n">
        <f aca="false">+OtherInc!M46</f>
        <v>0</v>
      </c>
      <c r="N285" s="129" t="n">
        <f aca="false">+OtherInc!N46</f>
        <v>0</v>
      </c>
      <c r="O285" s="121" t="n">
        <f aca="false">SUM(C285:N285)</f>
        <v>0</v>
      </c>
      <c r="P285" s="121"/>
      <c r="Q285" s="33"/>
      <c r="R285" s="34" t="s">
        <v>88</v>
      </c>
      <c r="S285" s="33"/>
      <c r="T285" s="121"/>
      <c r="U285" s="53" t="n">
        <f aca="false">C285+D285+E285</f>
        <v>0</v>
      </c>
      <c r="V285" s="53" t="n">
        <f aca="false">F285+G285+H285</f>
        <v>0</v>
      </c>
      <c r="W285" s="53" t="n">
        <f aca="false">I285+J285+K285</f>
        <v>0</v>
      </c>
      <c r="X285" s="53" t="n">
        <f aca="false">L285+M285+N285</f>
        <v>0</v>
      </c>
      <c r="Y285" s="54" t="n">
        <f aca="false">SUM(U285:X285)</f>
        <v>0</v>
      </c>
    </row>
    <row r="286" customFormat="false" ht="3.95" hidden="false" customHeight="true" outlineLevel="0" collapsed="false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70"/>
      <c r="R286" s="65"/>
      <c r="S286" s="70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  <c r="BG286" s="65"/>
      <c r="BH286" s="65"/>
      <c r="BI286" s="65"/>
      <c r="BJ286" s="65"/>
      <c r="BK286" s="65"/>
      <c r="BL286" s="65"/>
      <c r="BM286" s="65"/>
      <c r="BN286" s="65"/>
      <c r="BO286" s="65"/>
      <c r="BP286" s="65"/>
      <c r="BQ286" s="65"/>
      <c r="BR286" s="65"/>
      <c r="BS286" s="65"/>
      <c r="BT286" s="65"/>
      <c r="BU286" s="65"/>
      <c r="BV286" s="65"/>
      <c r="BW286" s="65"/>
      <c r="BX286" s="65"/>
      <c r="BY286" s="65"/>
      <c r="BZ286" s="65"/>
      <c r="CA286" s="65"/>
      <c r="CB286" s="65"/>
      <c r="CC286" s="65"/>
      <c r="CD286" s="65"/>
      <c r="CE286" s="65"/>
      <c r="CF286" s="65"/>
      <c r="CG286" s="65"/>
      <c r="CH286" s="65"/>
      <c r="CI286" s="65"/>
      <c r="CJ286" s="65"/>
      <c r="CK286" s="65"/>
      <c r="CL286" s="65"/>
      <c r="CM286" s="65"/>
      <c r="CN286" s="65"/>
      <c r="CO286" s="65"/>
      <c r="CP286" s="65"/>
      <c r="CQ286" s="65"/>
      <c r="CR286" s="65"/>
      <c r="CS286" s="65"/>
      <c r="CT286" s="65"/>
      <c r="CU286" s="65"/>
      <c r="CV286" s="65"/>
      <c r="CW286" s="65"/>
      <c r="CX286" s="65"/>
      <c r="CY286" s="65"/>
      <c r="CZ286" s="65"/>
      <c r="DA286" s="65"/>
      <c r="DB286" s="65"/>
      <c r="DC286" s="65"/>
      <c r="DD286" s="65"/>
      <c r="DE286" s="65"/>
      <c r="DF286" s="65"/>
      <c r="DG286" s="65"/>
      <c r="DH286" s="65"/>
      <c r="DI286" s="65"/>
      <c r="DJ286" s="65"/>
      <c r="DK286" s="65"/>
      <c r="DL286" s="65"/>
      <c r="DM286" s="65"/>
      <c r="DN286" s="65"/>
      <c r="DO286" s="65"/>
      <c r="DP286" s="65"/>
      <c r="DQ286" s="65"/>
      <c r="DR286" s="65"/>
      <c r="DS286" s="65"/>
      <c r="DT286" s="65"/>
      <c r="DU286" s="65"/>
      <c r="DV286" s="65"/>
      <c r="DW286" s="65"/>
      <c r="DX286" s="65"/>
      <c r="DY286" s="65"/>
      <c r="DZ286" s="65"/>
      <c r="EA286" s="65"/>
      <c r="EB286" s="65"/>
      <c r="EC286" s="65"/>
      <c r="ED286" s="65"/>
      <c r="EE286" s="65"/>
      <c r="EF286" s="65"/>
      <c r="EG286" s="65"/>
      <c r="EH286" s="65"/>
      <c r="EI286" s="65"/>
      <c r="EJ286" s="65"/>
      <c r="EK286" s="65"/>
      <c r="EL286" s="65"/>
      <c r="EM286" s="65"/>
      <c r="EN286" s="65"/>
      <c r="EO286" s="65"/>
      <c r="EP286" s="65"/>
      <c r="EQ286" s="65"/>
      <c r="ER286" s="65"/>
      <c r="ES286" s="65"/>
      <c r="ET286" s="65"/>
      <c r="EU286" s="65"/>
      <c r="EV286" s="65"/>
      <c r="EW286" s="65"/>
      <c r="EX286" s="65"/>
      <c r="EY286" s="65"/>
      <c r="EZ286" s="65"/>
      <c r="FA286" s="65"/>
      <c r="FB286" s="65"/>
      <c r="FC286" s="65"/>
      <c r="FD286" s="65"/>
      <c r="FE286" s="65"/>
      <c r="FF286" s="65"/>
      <c r="FG286" s="65"/>
      <c r="FH286" s="65"/>
      <c r="FI286" s="65"/>
      <c r="FJ286" s="65"/>
      <c r="FK286" s="65"/>
      <c r="FL286" s="65"/>
      <c r="FM286" s="65"/>
      <c r="FN286" s="65"/>
      <c r="FO286" s="65"/>
      <c r="FP286" s="65"/>
      <c r="FQ286" s="65"/>
      <c r="FR286" s="65"/>
      <c r="FS286" s="65"/>
      <c r="FT286" s="65"/>
      <c r="FU286" s="65"/>
      <c r="FV286" s="65"/>
      <c r="FW286" s="65"/>
      <c r="FX286" s="65"/>
      <c r="FY286" s="65"/>
      <c r="FZ286" s="65"/>
      <c r="GA286" s="65"/>
      <c r="GB286" s="65"/>
      <c r="GC286" s="65"/>
      <c r="GD286" s="65"/>
      <c r="GE286" s="65"/>
      <c r="GF286" s="65"/>
      <c r="GG286" s="65"/>
      <c r="GH286" s="65"/>
      <c r="GI286" s="65"/>
      <c r="GJ286" s="65"/>
      <c r="GK286" s="65"/>
      <c r="GL286" s="65"/>
      <c r="GM286" s="65"/>
      <c r="GN286" s="65"/>
      <c r="GO286" s="65"/>
      <c r="GP286" s="65"/>
      <c r="GQ286" s="65"/>
      <c r="GR286" s="65"/>
      <c r="GS286" s="65"/>
      <c r="GT286" s="65"/>
      <c r="GU286" s="65"/>
      <c r="GV286" s="65"/>
      <c r="GW286" s="65"/>
      <c r="GX286" s="65"/>
      <c r="GY286" s="65"/>
      <c r="GZ286" s="65"/>
      <c r="HA286" s="65"/>
      <c r="HB286" s="65"/>
      <c r="HC286" s="65"/>
      <c r="HD286" s="65"/>
      <c r="HE286" s="65"/>
      <c r="HF286" s="65"/>
      <c r="HG286" s="65"/>
      <c r="HH286" s="65"/>
      <c r="HI286" s="65"/>
      <c r="HJ286" s="65"/>
      <c r="HK286" s="65"/>
      <c r="HL286" s="65"/>
      <c r="HM286" s="65"/>
      <c r="HN286" s="65"/>
      <c r="HO286" s="65"/>
      <c r="HP286" s="65"/>
      <c r="HQ286" s="65"/>
      <c r="HR286" s="65"/>
      <c r="HS286" s="65"/>
      <c r="HT286" s="65"/>
      <c r="HU286" s="65"/>
      <c r="HV286" s="65"/>
      <c r="HW286" s="65"/>
      <c r="HX286" s="65"/>
      <c r="HY286" s="65"/>
      <c r="HZ286" s="65"/>
      <c r="IA286" s="65"/>
      <c r="IB286" s="65"/>
      <c r="IC286" s="65"/>
      <c r="ID286" s="65"/>
      <c r="IE286" s="65"/>
      <c r="IF286" s="65"/>
      <c r="IG286" s="65"/>
      <c r="IH286" s="65"/>
      <c r="II286" s="65"/>
      <c r="IJ286" s="65"/>
      <c r="IK286" s="65"/>
      <c r="IL286" s="65"/>
      <c r="IM286" s="65"/>
      <c r="IN286" s="65"/>
      <c r="IO286" s="65"/>
      <c r="IP286" s="65"/>
      <c r="IQ286" s="65"/>
      <c r="IR286" s="65"/>
      <c r="IS286" s="65"/>
      <c r="IT286" s="65"/>
      <c r="IU286" s="65"/>
      <c r="IV286" s="65"/>
      <c r="IW286" s="65"/>
    </row>
    <row r="287" customFormat="false" ht="12.75" hidden="false" customHeight="true" outlineLevel="0" collapsed="false">
      <c r="A287" s="64" t="s">
        <v>238</v>
      </c>
      <c r="B287" s="65"/>
      <c r="C287" s="50" t="n">
        <f aca="false">C239+C243+C256+C263+SUM(C265:C285)</f>
        <v>-9665</v>
      </c>
      <c r="D287" s="50" t="n">
        <f aca="false">D239+D243+D256+D263+SUM(D265:D285)</f>
        <v>-9680</v>
      </c>
      <c r="E287" s="50" t="n">
        <f aca="false">E239+E243+E256+E263+SUM(E265:E285)</f>
        <v>-9674</v>
      </c>
      <c r="F287" s="50" t="n">
        <f aca="false">F239+F243+F256+F263+SUM(F265:F285)</f>
        <v>-9631</v>
      </c>
      <c r="G287" s="50" t="n">
        <f aca="false">G239+G243+G256+G263+SUM(G265:G285)</f>
        <v>-9398</v>
      </c>
      <c r="H287" s="50" t="n">
        <f aca="false">H239+H243+H256+H263+SUM(H265:H285)</f>
        <v>-9412</v>
      </c>
      <c r="I287" s="50" t="n">
        <f aca="false">I239+I243+I256+I263+SUM(I265:I285)</f>
        <v>-9732</v>
      </c>
      <c r="J287" s="50" t="n">
        <f aca="false">J239+J243+J256+J263+SUM(J265:J285)</f>
        <v>-9607</v>
      </c>
      <c r="K287" s="50" t="n">
        <f aca="false">K239+K243+K256+K263+SUM(K265:K285)</f>
        <v>-9486</v>
      </c>
      <c r="L287" s="50" t="n">
        <f aca="false">L239+L243+L256+L263+SUM(L265:L285)</f>
        <v>-9474</v>
      </c>
      <c r="M287" s="50" t="n">
        <f aca="false">M239+M243+M256+M263+SUM(M265:M285)</f>
        <v>-9478</v>
      </c>
      <c r="N287" s="50" t="n">
        <f aca="false">N239+N243+N256+N263+SUM(N265:N285)</f>
        <v>-9603</v>
      </c>
      <c r="O287" s="50" t="n">
        <f aca="false">O239+O243+O256+O263+SUM(O265:O285)</f>
        <v>-114840</v>
      </c>
      <c r="P287" s="50"/>
      <c r="Q287" s="70"/>
      <c r="R287" s="50"/>
      <c r="S287" s="70"/>
      <c r="T287" s="50"/>
      <c r="U287" s="50" t="n">
        <f aca="false">U239+U243+U256+U263+SUM(U265:U285)</f>
        <v>-29019</v>
      </c>
      <c r="V287" s="50" t="n">
        <f aca="false">V239+V243+V256+V263+SUM(V265:V285)</f>
        <v>-28441</v>
      </c>
      <c r="W287" s="50" t="n">
        <f aca="false">W239+W243+W256+W263+SUM(W265:W285)</f>
        <v>-28825</v>
      </c>
      <c r="X287" s="50" t="n">
        <f aca="false">X239+X243+X256+X263+SUM(X265:X285)</f>
        <v>-28555</v>
      </c>
      <c r="Y287" s="50" t="n">
        <f aca="false">Y239+Y243+Y256+Y263+SUM(Y265:Y285)</f>
        <v>-114840</v>
      </c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5"/>
      <c r="BM287" s="65"/>
      <c r="BN287" s="65"/>
      <c r="BO287" s="65"/>
      <c r="BP287" s="65"/>
      <c r="BQ287" s="65"/>
      <c r="BR287" s="65"/>
      <c r="BS287" s="65"/>
      <c r="BT287" s="65"/>
      <c r="BU287" s="65"/>
      <c r="BV287" s="65"/>
      <c r="BW287" s="65"/>
      <c r="BX287" s="65"/>
      <c r="BY287" s="65"/>
      <c r="BZ287" s="65"/>
      <c r="CA287" s="65"/>
      <c r="CB287" s="65"/>
      <c r="CC287" s="65"/>
      <c r="CD287" s="65"/>
      <c r="CE287" s="65"/>
      <c r="CF287" s="65"/>
      <c r="CG287" s="65"/>
      <c r="CH287" s="65"/>
      <c r="CI287" s="65"/>
      <c r="CJ287" s="65"/>
      <c r="CK287" s="65"/>
      <c r="CL287" s="65"/>
      <c r="CM287" s="65"/>
      <c r="CN287" s="65"/>
      <c r="CO287" s="65"/>
      <c r="CP287" s="65"/>
      <c r="CQ287" s="65"/>
      <c r="CR287" s="65"/>
      <c r="CS287" s="65"/>
      <c r="CT287" s="65"/>
      <c r="CU287" s="65"/>
      <c r="CV287" s="65"/>
      <c r="CW287" s="65"/>
      <c r="CX287" s="65"/>
      <c r="CY287" s="65"/>
      <c r="CZ287" s="65"/>
      <c r="DA287" s="65"/>
      <c r="DB287" s="65"/>
      <c r="DC287" s="65"/>
      <c r="DD287" s="65"/>
      <c r="DE287" s="65"/>
      <c r="DF287" s="65"/>
      <c r="DG287" s="65"/>
      <c r="DH287" s="65"/>
      <c r="DI287" s="65"/>
      <c r="DJ287" s="65"/>
      <c r="DK287" s="65"/>
      <c r="DL287" s="65"/>
      <c r="DM287" s="65"/>
      <c r="DN287" s="65"/>
      <c r="DO287" s="65"/>
      <c r="DP287" s="65"/>
      <c r="DQ287" s="65"/>
      <c r="DR287" s="65"/>
      <c r="DS287" s="65"/>
      <c r="DT287" s="65"/>
      <c r="DU287" s="65"/>
      <c r="DV287" s="65"/>
      <c r="DW287" s="65"/>
      <c r="DX287" s="65"/>
      <c r="DY287" s="65"/>
      <c r="DZ287" s="65"/>
      <c r="EA287" s="65"/>
      <c r="EB287" s="65"/>
      <c r="EC287" s="65"/>
      <c r="ED287" s="65"/>
      <c r="EE287" s="65"/>
      <c r="EF287" s="65"/>
      <c r="EG287" s="65"/>
      <c r="EH287" s="65"/>
      <c r="EI287" s="65"/>
      <c r="EJ287" s="65"/>
      <c r="EK287" s="65"/>
      <c r="EL287" s="65"/>
      <c r="EM287" s="65"/>
      <c r="EN287" s="65"/>
      <c r="EO287" s="65"/>
      <c r="EP287" s="65"/>
      <c r="EQ287" s="65"/>
      <c r="ER287" s="65"/>
      <c r="ES287" s="65"/>
      <c r="ET287" s="65"/>
      <c r="EU287" s="65"/>
      <c r="EV287" s="65"/>
      <c r="EW287" s="65"/>
      <c r="EX287" s="65"/>
      <c r="EY287" s="65"/>
      <c r="EZ287" s="65"/>
      <c r="FA287" s="65"/>
      <c r="FB287" s="65"/>
      <c r="FC287" s="65"/>
      <c r="FD287" s="65"/>
      <c r="FE287" s="65"/>
      <c r="FF287" s="65"/>
      <c r="FG287" s="65"/>
      <c r="FH287" s="65"/>
      <c r="FI287" s="65"/>
      <c r="FJ287" s="65"/>
      <c r="FK287" s="65"/>
      <c r="FL287" s="65"/>
      <c r="FM287" s="65"/>
      <c r="FN287" s="65"/>
      <c r="FO287" s="65"/>
      <c r="FP287" s="65"/>
      <c r="FQ287" s="65"/>
      <c r="FR287" s="65"/>
      <c r="FS287" s="65"/>
      <c r="FT287" s="65"/>
      <c r="FU287" s="65"/>
      <c r="FV287" s="65"/>
      <c r="FW287" s="65"/>
      <c r="FX287" s="65"/>
      <c r="FY287" s="65"/>
      <c r="FZ287" s="65"/>
      <c r="GA287" s="65"/>
      <c r="GB287" s="65"/>
      <c r="GC287" s="65"/>
      <c r="GD287" s="65"/>
      <c r="GE287" s="65"/>
      <c r="GF287" s="65"/>
      <c r="GG287" s="65"/>
      <c r="GH287" s="65"/>
      <c r="GI287" s="65"/>
      <c r="GJ287" s="65"/>
      <c r="GK287" s="65"/>
      <c r="GL287" s="65"/>
      <c r="GM287" s="65"/>
      <c r="GN287" s="65"/>
      <c r="GO287" s="65"/>
      <c r="GP287" s="65"/>
      <c r="GQ287" s="65"/>
      <c r="GR287" s="65"/>
      <c r="GS287" s="65"/>
      <c r="GT287" s="65"/>
      <c r="GU287" s="65"/>
      <c r="GV287" s="65"/>
      <c r="GW287" s="65"/>
      <c r="GX287" s="65"/>
      <c r="GY287" s="65"/>
      <c r="GZ287" s="65"/>
      <c r="HA287" s="65"/>
      <c r="HB287" s="65"/>
      <c r="HC287" s="65"/>
      <c r="HD287" s="65"/>
      <c r="HE287" s="65"/>
      <c r="HF287" s="65"/>
      <c r="HG287" s="65"/>
      <c r="HH287" s="65"/>
      <c r="HI287" s="65"/>
      <c r="HJ287" s="65"/>
      <c r="HK287" s="65"/>
      <c r="HL287" s="65"/>
      <c r="HM287" s="65"/>
      <c r="HN287" s="65"/>
      <c r="HO287" s="65"/>
      <c r="HP287" s="65"/>
      <c r="HQ287" s="65"/>
      <c r="HR287" s="65"/>
      <c r="HS287" s="65"/>
      <c r="HT287" s="65"/>
      <c r="HU287" s="65"/>
      <c r="HV287" s="65"/>
      <c r="HW287" s="65"/>
      <c r="HX287" s="65"/>
      <c r="HY287" s="65"/>
      <c r="HZ287" s="65"/>
      <c r="IA287" s="65"/>
      <c r="IB287" s="65"/>
      <c r="IC287" s="65"/>
      <c r="ID287" s="65"/>
      <c r="IE287" s="65"/>
      <c r="IF287" s="65"/>
      <c r="IG287" s="65"/>
      <c r="IH287" s="65"/>
      <c r="II287" s="65"/>
      <c r="IJ287" s="65"/>
      <c r="IK287" s="65"/>
      <c r="IL287" s="65"/>
      <c r="IM287" s="65"/>
      <c r="IN287" s="65"/>
      <c r="IO287" s="65"/>
      <c r="IP287" s="65"/>
      <c r="IQ287" s="65"/>
      <c r="IR287" s="65"/>
      <c r="IS287" s="65"/>
      <c r="IT287" s="65"/>
      <c r="IU287" s="65"/>
      <c r="IV287" s="65"/>
      <c r="IW287" s="65"/>
    </row>
    <row r="288" customFormat="false" ht="6" hidden="false" customHeight="true" outlineLevel="0" collapsed="false">
      <c r="A288" s="64"/>
      <c r="B288" s="65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70"/>
      <c r="R288" s="50"/>
      <c r="S288" s="70"/>
      <c r="T288" s="50"/>
      <c r="U288" s="50"/>
      <c r="V288" s="50"/>
      <c r="W288" s="50"/>
      <c r="X288" s="50"/>
      <c r="Y288" s="50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65"/>
      <c r="AT288" s="65"/>
      <c r="AU288" s="65"/>
      <c r="AV288" s="65"/>
      <c r="AW288" s="65"/>
      <c r="AX288" s="65"/>
      <c r="AY288" s="65"/>
      <c r="AZ288" s="65"/>
      <c r="BA288" s="65"/>
      <c r="BB288" s="65"/>
      <c r="BC288" s="65"/>
      <c r="BD288" s="65"/>
      <c r="BE288" s="65"/>
      <c r="BF288" s="65"/>
      <c r="BG288" s="65"/>
      <c r="BH288" s="65"/>
      <c r="BI288" s="65"/>
      <c r="BJ288" s="65"/>
      <c r="BK288" s="65"/>
      <c r="BL288" s="65"/>
      <c r="BM288" s="65"/>
      <c r="BN288" s="65"/>
      <c r="BO288" s="65"/>
      <c r="BP288" s="65"/>
      <c r="BQ288" s="65"/>
      <c r="BR288" s="65"/>
      <c r="BS288" s="65"/>
      <c r="BT288" s="65"/>
      <c r="BU288" s="65"/>
      <c r="BV288" s="65"/>
      <c r="BW288" s="65"/>
      <c r="BX288" s="65"/>
      <c r="BY288" s="65"/>
      <c r="BZ288" s="65"/>
      <c r="CA288" s="65"/>
      <c r="CB288" s="65"/>
      <c r="CC288" s="65"/>
      <c r="CD288" s="65"/>
      <c r="CE288" s="65"/>
      <c r="CF288" s="65"/>
      <c r="CG288" s="65"/>
      <c r="CH288" s="65"/>
      <c r="CI288" s="65"/>
      <c r="CJ288" s="65"/>
      <c r="CK288" s="65"/>
      <c r="CL288" s="65"/>
      <c r="CM288" s="65"/>
      <c r="CN288" s="65"/>
      <c r="CO288" s="65"/>
      <c r="CP288" s="65"/>
      <c r="CQ288" s="65"/>
      <c r="CR288" s="65"/>
      <c r="CS288" s="65"/>
      <c r="CT288" s="65"/>
      <c r="CU288" s="65"/>
      <c r="CV288" s="65"/>
      <c r="CW288" s="65"/>
      <c r="CX288" s="65"/>
      <c r="CY288" s="65"/>
      <c r="CZ288" s="65"/>
      <c r="DA288" s="65"/>
      <c r="DB288" s="65"/>
      <c r="DC288" s="65"/>
      <c r="DD288" s="65"/>
      <c r="DE288" s="65"/>
      <c r="DF288" s="65"/>
      <c r="DG288" s="65"/>
      <c r="DH288" s="65"/>
      <c r="DI288" s="65"/>
      <c r="DJ288" s="65"/>
      <c r="DK288" s="65"/>
      <c r="DL288" s="65"/>
      <c r="DM288" s="65"/>
      <c r="DN288" s="65"/>
      <c r="DO288" s="65"/>
      <c r="DP288" s="65"/>
      <c r="DQ288" s="65"/>
      <c r="DR288" s="65"/>
      <c r="DS288" s="65"/>
      <c r="DT288" s="65"/>
      <c r="DU288" s="65"/>
      <c r="DV288" s="65"/>
      <c r="DW288" s="65"/>
      <c r="DX288" s="65"/>
      <c r="DY288" s="65"/>
      <c r="DZ288" s="65"/>
      <c r="EA288" s="65"/>
      <c r="EB288" s="65"/>
      <c r="EC288" s="65"/>
      <c r="ED288" s="65"/>
      <c r="EE288" s="65"/>
      <c r="EF288" s="65"/>
      <c r="EG288" s="65"/>
      <c r="EH288" s="65"/>
      <c r="EI288" s="65"/>
      <c r="EJ288" s="65"/>
      <c r="EK288" s="65"/>
      <c r="EL288" s="65"/>
      <c r="EM288" s="65"/>
      <c r="EN288" s="65"/>
      <c r="EO288" s="65"/>
      <c r="EP288" s="65"/>
      <c r="EQ288" s="65"/>
      <c r="ER288" s="65"/>
      <c r="ES288" s="65"/>
      <c r="ET288" s="65"/>
      <c r="EU288" s="65"/>
      <c r="EV288" s="65"/>
      <c r="EW288" s="65"/>
      <c r="EX288" s="65"/>
      <c r="EY288" s="65"/>
      <c r="EZ288" s="65"/>
      <c r="FA288" s="65"/>
      <c r="FB288" s="65"/>
      <c r="FC288" s="65"/>
      <c r="FD288" s="65"/>
      <c r="FE288" s="65"/>
      <c r="FF288" s="65"/>
      <c r="FG288" s="65"/>
      <c r="FH288" s="65"/>
      <c r="FI288" s="65"/>
      <c r="FJ288" s="65"/>
      <c r="FK288" s="65"/>
      <c r="FL288" s="65"/>
      <c r="FM288" s="65"/>
      <c r="FN288" s="65"/>
      <c r="FO288" s="65"/>
      <c r="FP288" s="65"/>
      <c r="FQ288" s="65"/>
      <c r="FR288" s="65"/>
      <c r="FS288" s="65"/>
      <c r="FT288" s="65"/>
      <c r="FU288" s="65"/>
      <c r="FV288" s="65"/>
      <c r="FW288" s="65"/>
      <c r="FX288" s="65"/>
      <c r="FY288" s="65"/>
      <c r="FZ288" s="65"/>
      <c r="GA288" s="65"/>
      <c r="GB288" s="65"/>
      <c r="GC288" s="65"/>
      <c r="GD288" s="65"/>
      <c r="GE288" s="65"/>
      <c r="GF288" s="65"/>
      <c r="GG288" s="65"/>
      <c r="GH288" s="65"/>
      <c r="GI288" s="65"/>
      <c r="GJ288" s="65"/>
      <c r="GK288" s="65"/>
      <c r="GL288" s="65"/>
      <c r="GM288" s="65"/>
      <c r="GN288" s="65"/>
      <c r="GO288" s="65"/>
      <c r="GP288" s="65"/>
      <c r="GQ288" s="65"/>
      <c r="GR288" s="65"/>
      <c r="GS288" s="65"/>
      <c r="GT288" s="65"/>
      <c r="GU288" s="65"/>
      <c r="GV288" s="65"/>
      <c r="GW288" s="65"/>
      <c r="GX288" s="65"/>
      <c r="GY288" s="65"/>
      <c r="GZ288" s="65"/>
      <c r="HA288" s="65"/>
      <c r="HB288" s="65"/>
      <c r="HC288" s="65"/>
      <c r="HD288" s="65"/>
      <c r="HE288" s="65"/>
      <c r="HF288" s="65"/>
      <c r="HG288" s="65"/>
      <c r="HH288" s="65"/>
      <c r="HI288" s="65"/>
      <c r="HJ288" s="65"/>
      <c r="HK288" s="65"/>
      <c r="HL288" s="65"/>
      <c r="HM288" s="65"/>
      <c r="HN288" s="65"/>
      <c r="HO288" s="65"/>
      <c r="HP288" s="65"/>
      <c r="HQ288" s="65"/>
      <c r="HR288" s="65"/>
      <c r="HS288" s="65"/>
      <c r="HT288" s="65"/>
      <c r="HU288" s="65"/>
      <c r="HV288" s="65"/>
      <c r="HW288" s="65"/>
      <c r="HX288" s="65"/>
      <c r="HY288" s="65"/>
      <c r="HZ288" s="65"/>
      <c r="IA288" s="65"/>
      <c r="IB288" s="65"/>
      <c r="IC288" s="65"/>
      <c r="ID288" s="65"/>
      <c r="IE288" s="65"/>
      <c r="IF288" s="65"/>
      <c r="IG288" s="65"/>
      <c r="IH288" s="65"/>
      <c r="II288" s="65"/>
      <c r="IJ288" s="65"/>
      <c r="IK288" s="65"/>
      <c r="IL288" s="65"/>
      <c r="IM288" s="65"/>
      <c r="IN288" s="65"/>
      <c r="IO288" s="65"/>
      <c r="IP288" s="65"/>
      <c r="IQ288" s="65"/>
      <c r="IR288" s="65"/>
      <c r="IS288" s="65"/>
      <c r="IT288" s="65"/>
      <c r="IU288" s="65"/>
      <c r="IV288" s="65"/>
      <c r="IW288" s="65"/>
    </row>
    <row r="289" customFormat="false" ht="12.75" hidden="false" customHeight="true" outlineLevel="0" collapsed="false">
      <c r="A289" s="64" t="s">
        <v>239</v>
      </c>
      <c r="B289" s="100"/>
      <c r="C289" s="130" t="n">
        <f aca="false">SUM(C212:C213)+C287</f>
        <v>-9665</v>
      </c>
      <c r="D289" s="130" t="n">
        <f aca="false">SUM(D212:D213)+D287</f>
        <v>-9680</v>
      </c>
      <c r="E289" s="130" t="n">
        <f aca="false">SUM(E212:E213)+E287</f>
        <v>-9674</v>
      </c>
      <c r="F289" s="130" t="n">
        <f aca="false">SUM(F212:F213)+F287</f>
        <v>-9631</v>
      </c>
      <c r="G289" s="130" t="n">
        <f aca="false">SUM(G212:G213)+G287</f>
        <v>-9398</v>
      </c>
      <c r="H289" s="130" t="n">
        <f aca="false">SUM(H212:H213)+H287</f>
        <v>-9412</v>
      </c>
      <c r="I289" s="130" t="n">
        <f aca="false">SUM(I212:I213)+I287</f>
        <v>-9732</v>
      </c>
      <c r="J289" s="130" t="n">
        <f aca="false">SUM(J212:J213)+J287</f>
        <v>-9607</v>
      </c>
      <c r="K289" s="130" t="n">
        <f aca="false">SUM(K212:K213)+K287</f>
        <v>-9486</v>
      </c>
      <c r="L289" s="130" t="n">
        <f aca="false">SUM(L212:L213)+L287</f>
        <v>-9474</v>
      </c>
      <c r="M289" s="130" t="n">
        <f aca="false">SUM(M212:M213)+M287</f>
        <v>-9478</v>
      </c>
      <c r="N289" s="130" t="n">
        <f aca="false">SUM(N212:N213)+N287</f>
        <v>-9603</v>
      </c>
      <c r="O289" s="130" t="n">
        <f aca="false">SUM(O212:O213)+O287</f>
        <v>-114840</v>
      </c>
      <c r="P289" s="130"/>
      <c r="Q289" s="131"/>
      <c r="R289" s="50"/>
      <c r="S289" s="131"/>
      <c r="T289" s="130"/>
      <c r="U289" s="130" t="n">
        <f aca="false">SUM(U212:U213)+U287</f>
        <v>-29019</v>
      </c>
      <c r="V289" s="130" t="n">
        <f aca="false">SUM(V212:V213)+V287</f>
        <v>-28441</v>
      </c>
      <c r="W289" s="130" t="n">
        <f aca="false">SUM(W212:W213)+W287</f>
        <v>-28825</v>
      </c>
      <c r="X289" s="130" t="n">
        <f aca="false">SUM(X212:X213)+X287</f>
        <v>-28555</v>
      </c>
      <c r="Y289" s="130" t="n">
        <f aca="false">SUM(Y212:Y213)+Y287</f>
        <v>-114840</v>
      </c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65"/>
      <c r="AT289" s="65"/>
      <c r="AU289" s="65"/>
      <c r="AV289" s="65"/>
      <c r="AW289" s="65"/>
      <c r="AX289" s="65"/>
      <c r="AY289" s="65"/>
      <c r="AZ289" s="65"/>
      <c r="BA289" s="65"/>
      <c r="BB289" s="65"/>
      <c r="BC289" s="65"/>
      <c r="BD289" s="65"/>
      <c r="BE289" s="65"/>
      <c r="BF289" s="65"/>
      <c r="BG289" s="65"/>
      <c r="BH289" s="65"/>
      <c r="BI289" s="65"/>
      <c r="BJ289" s="65"/>
      <c r="BK289" s="65"/>
      <c r="BL289" s="65"/>
      <c r="BM289" s="65"/>
      <c r="BN289" s="65"/>
      <c r="BO289" s="65"/>
      <c r="BP289" s="65"/>
      <c r="BQ289" s="65"/>
      <c r="BR289" s="65"/>
      <c r="BS289" s="65"/>
      <c r="BT289" s="65"/>
      <c r="BU289" s="65"/>
      <c r="BV289" s="65"/>
      <c r="BW289" s="65"/>
      <c r="BX289" s="65"/>
      <c r="BY289" s="65"/>
      <c r="BZ289" s="65"/>
      <c r="CA289" s="65"/>
      <c r="CB289" s="65"/>
      <c r="CC289" s="65"/>
      <c r="CD289" s="65"/>
      <c r="CE289" s="65"/>
      <c r="CF289" s="65"/>
      <c r="CG289" s="65"/>
      <c r="CH289" s="65"/>
      <c r="CI289" s="65"/>
      <c r="CJ289" s="65"/>
      <c r="CK289" s="65"/>
      <c r="CL289" s="65"/>
      <c r="CM289" s="65"/>
      <c r="CN289" s="65"/>
      <c r="CO289" s="65"/>
      <c r="CP289" s="65"/>
      <c r="CQ289" s="65"/>
      <c r="CR289" s="65"/>
      <c r="CS289" s="65"/>
      <c r="CT289" s="65"/>
      <c r="CU289" s="65"/>
      <c r="CV289" s="65"/>
      <c r="CW289" s="65"/>
      <c r="CX289" s="65"/>
      <c r="CY289" s="65"/>
      <c r="CZ289" s="65"/>
      <c r="DA289" s="65"/>
      <c r="DB289" s="65"/>
      <c r="DC289" s="65"/>
      <c r="DD289" s="65"/>
      <c r="DE289" s="65"/>
      <c r="DF289" s="65"/>
      <c r="DG289" s="65"/>
      <c r="DH289" s="65"/>
      <c r="DI289" s="65"/>
      <c r="DJ289" s="65"/>
      <c r="DK289" s="65"/>
      <c r="DL289" s="65"/>
      <c r="DM289" s="65"/>
      <c r="DN289" s="65"/>
      <c r="DO289" s="65"/>
      <c r="DP289" s="65"/>
      <c r="DQ289" s="65"/>
      <c r="DR289" s="65"/>
      <c r="DS289" s="65"/>
      <c r="DT289" s="65"/>
      <c r="DU289" s="65"/>
      <c r="DV289" s="65"/>
      <c r="DW289" s="65"/>
      <c r="DX289" s="65"/>
      <c r="DY289" s="65"/>
      <c r="DZ289" s="65"/>
      <c r="EA289" s="65"/>
      <c r="EB289" s="65"/>
      <c r="EC289" s="65"/>
      <c r="ED289" s="65"/>
      <c r="EE289" s="65"/>
      <c r="EF289" s="65"/>
      <c r="EG289" s="65"/>
      <c r="EH289" s="65"/>
      <c r="EI289" s="65"/>
      <c r="EJ289" s="65"/>
      <c r="EK289" s="65"/>
      <c r="EL289" s="65"/>
      <c r="EM289" s="65"/>
      <c r="EN289" s="65"/>
      <c r="EO289" s="65"/>
      <c r="EP289" s="65"/>
      <c r="EQ289" s="65"/>
      <c r="ER289" s="65"/>
      <c r="ES289" s="65"/>
      <c r="ET289" s="65"/>
      <c r="EU289" s="65"/>
      <c r="EV289" s="65"/>
      <c r="EW289" s="65"/>
      <c r="EX289" s="65"/>
      <c r="EY289" s="65"/>
      <c r="EZ289" s="65"/>
      <c r="FA289" s="65"/>
      <c r="FB289" s="65"/>
      <c r="FC289" s="65"/>
      <c r="FD289" s="65"/>
      <c r="FE289" s="65"/>
      <c r="FF289" s="65"/>
      <c r="FG289" s="65"/>
      <c r="FH289" s="65"/>
      <c r="FI289" s="65"/>
      <c r="FJ289" s="65"/>
      <c r="FK289" s="65"/>
      <c r="FL289" s="65"/>
      <c r="FM289" s="65"/>
      <c r="FN289" s="65"/>
      <c r="FO289" s="65"/>
      <c r="FP289" s="65"/>
      <c r="FQ289" s="65"/>
      <c r="FR289" s="65"/>
      <c r="FS289" s="65"/>
      <c r="FT289" s="65"/>
      <c r="FU289" s="65"/>
      <c r="FV289" s="65"/>
      <c r="FW289" s="65"/>
      <c r="FX289" s="65"/>
      <c r="FY289" s="65"/>
      <c r="FZ289" s="65"/>
      <c r="GA289" s="65"/>
      <c r="GB289" s="65"/>
      <c r="GC289" s="65"/>
      <c r="GD289" s="65"/>
      <c r="GE289" s="65"/>
      <c r="GF289" s="65"/>
      <c r="GG289" s="65"/>
      <c r="GH289" s="65"/>
      <c r="GI289" s="65"/>
      <c r="GJ289" s="65"/>
      <c r="GK289" s="65"/>
      <c r="GL289" s="65"/>
      <c r="GM289" s="65"/>
      <c r="GN289" s="65"/>
      <c r="GO289" s="65"/>
      <c r="GP289" s="65"/>
      <c r="GQ289" s="65"/>
      <c r="GR289" s="65"/>
      <c r="GS289" s="65"/>
      <c r="GT289" s="65"/>
      <c r="GU289" s="65"/>
      <c r="GV289" s="65"/>
      <c r="GW289" s="65"/>
      <c r="GX289" s="65"/>
      <c r="GY289" s="65"/>
      <c r="GZ289" s="65"/>
      <c r="HA289" s="65"/>
      <c r="HB289" s="65"/>
      <c r="HC289" s="65"/>
      <c r="HD289" s="65"/>
      <c r="HE289" s="65"/>
      <c r="HF289" s="65"/>
      <c r="HG289" s="65"/>
      <c r="HH289" s="65"/>
      <c r="HI289" s="65"/>
      <c r="HJ289" s="65"/>
      <c r="HK289" s="65"/>
      <c r="HL289" s="65"/>
      <c r="HM289" s="65"/>
      <c r="HN289" s="65"/>
      <c r="HO289" s="65"/>
      <c r="HP289" s="65"/>
      <c r="HQ289" s="65"/>
      <c r="HR289" s="65"/>
      <c r="HS289" s="65"/>
      <c r="HT289" s="65"/>
      <c r="HU289" s="65"/>
      <c r="HV289" s="65"/>
      <c r="HW289" s="65"/>
      <c r="HX289" s="65"/>
      <c r="HY289" s="65"/>
      <c r="HZ289" s="65"/>
      <c r="IA289" s="65"/>
      <c r="IB289" s="65"/>
      <c r="IC289" s="65"/>
      <c r="ID289" s="65"/>
      <c r="IE289" s="65"/>
      <c r="IF289" s="65"/>
      <c r="IG289" s="65"/>
      <c r="IH289" s="65"/>
      <c r="II289" s="65"/>
      <c r="IJ289" s="65"/>
      <c r="IK289" s="65"/>
      <c r="IL289" s="65"/>
      <c r="IM289" s="65"/>
      <c r="IN289" s="65"/>
      <c r="IO289" s="65"/>
      <c r="IP289" s="65"/>
      <c r="IQ289" s="65"/>
      <c r="IR289" s="65"/>
      <c r="IS289" s="65"/>
      <c r="IT289" s="65"/>
      <c r="IU289" s="65"/>
      <c r="IV289" s="65"/>
      <c r="IW289" s="65"/>
    </row>
    <row r="290" customFormat="false" ht="12.75" hidden="false" customHeight="true" outlineLevel="0" collapsed="false">
      <c r="A290" s="30" t="s">
        <v>157</v>
      </c>
      <c r="B290" s="65"/>
      <c r="C290" s="71" t="n">
        <f aca="false">+C289-C212-C249</f>
        <v>-9637</v>
      </c>
      <c r="D290" s="71" t="n">
        <f aca="false">+D289-D212-D249</f>
        <v>-9652</v>
      </c>
      <c r="E290" s="71" t="n">
        <f aca="false">+E289-E212-E249</f>
        <v>-9646</v>
      </c>
      <c r="F290" s="71" t="n">
        <f aca="false">+F289-F212-F249</f>
        <v>-9603</v>
      </c>
      <c r="G290" s="71" t="n">
        <f aca="false">+G289-G212-G249</f>
        <v>-9370</v>
      </c>
      <c r="H290" s="71" t="n">
        <f aca="false">+H289-H212-H249</f>
        <v>-9384</v>
      </c>
      <c r="I290" s="71" t="n">
        <f aca="false">+I289-I212-I249</f>
        <v>-9704</v>
      </c>
      <c r="J290" s="71" t="n">
        <f aca="false">+J289-J212-J249</f>
        <v>-9579</v>
      </c>
      <c r="K290" s="71" t="n">
        <f aca="false">+K289-K212-K249</f>
        <v>-9458</v>
      </c>
      <c r="L290" s="71" t="n">
        <f aca="false">+L289-L212-L249</f>
        <v>-9446</v>
      </c>
      <c r="M290" s="71" t="n">
        <f aca="false">+M289-M212-M249</f>
        <v>-9450</v>
      </c>
      <c r="N290" s="71" t="n">
        <f aca="false">+N289-N212-N249</f>
        <v>-9575</v>
      </c>
      <c r="O290" s="63" t="n">
        <f aca="false">SUM(C290:N290)</f>
        <v>-114504</v>
      </c>
      <c r="P290" s="63"/>
      <c r="Q290" s="131"/>
      <c r="R290" s="65"/>
      <c r="S290" s="70"/>
      <c r="T290" s="63"/>
      <c r="U290" s="35" t="n">
        <f aca="false">C290+D290+E290</f>
        <v>-28935</v>
      </c>
      <c r="V290" s="35" t="n">
        <f aca="false">F290+G290+H290</f>
        <v>-28357</v>
      </c>
      <c r="W290" s="35" t="n">
        <f aca="false">I290+J290+K290</f>
        <v>-28741</v>
      </c>
      <c r="X290" s="35" t="n">
        <f aca="false">L290+M290+N290</f>
        <v>-28471</v>
      </c>
      <c r="Y290" s="36" t="n">
        <f aca="false">SUM(U290:X290)</f>
        <v>-114504</v>
      </c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65"/>
      <c r="AT290" s="65"/>
      <c r="AU290" s="65"/>
      <c r="AV290" s="65"/>
      <c r="AW290" s="65"/>
      <c r="AX290" s="65"/>
      <c r="AY290" s="65"/>
      <c r="AZ290" s="65"/>
      <c r="BA290" s="65"/>
      <c r="BB290" s="65"/>
      <c r="BC290" s="65"/>
      <c r="BD290" s="65"/>
      <c r="BE290" s="65"/>
      <c r="BF290" s="65"/>
      <c r="BG290" s="65"/>
      <c r="BH290" s="65"/>
      <c r="BI290" s="65"/>
      <c r="BJ290" s="65"/>
      <c r="BK290" s="65"/>
      <c r="BL290" s="65"/>
      <c r="BM290" s="65"/>
      <c r="BN290" s="65"/>
      <c r="BO290" s="65"/>
      <c r="BP290" s="65"/>
      <c r="BQ290" s="65"/>
      <c r="BR290" s="65"/>
      <c r="BS290" s="65"/>
      <c r="BT290" s="65"/>
      <c r="BU290" s="65"/>
      <c r="BV290" s="65"/>
      <c r="BW290" s="65"/>
      <c r="BX290" s="65"/>
      <c r="BY290" s="65"/>
      <c r="BZ290" s="65"/>
      <c r="CA290" s="65"/>
      <c r="CB290" s="65"/>
      <c r="CC290" s="65"/>
      <c r="CD290" s="65"/>
      <c r="CE290" s="65"/>
      <c r="CF290" s="65"/>
      <c r="CG290" s="65"/>
      <c r="CH290" s="65"/>
      <c r="CI290" s="65"/>
      <c r="CJ290" s="65"/>
      <c r="CK290" s="65"/>
      <c r="CL290" s="65"/>
      <c r="CM290" s="65"/>
      <c r="CN290" s="65"/>
      <c r="CO290" s="65"/>
      <c r="CP290" s="65"/>
      <c r="CQ290" s="65"/>
      <c r="CR290" s="65"/>
      <c r="CS290" s="65"/>
      <c r="CT290" s="65"/>
      <c r="CU290" s="65"/>
      <c r="CV290" s="65"/>
      <c r="CW290" s="65"/>
      <c r="CX290" s="65"/>
      <c r="CY290" s="65"/>
      <c r="CZ290" s="65"/>
      <c r="DA290" s="65"/>
      <c r="DB290" s="65"/>
      <c r="DC290" s="65"/>
      <c r="DD290" s="65"/>
      <c r="DE290" s="65"/>
      <c r="DF290" s="65"/>
      <c r="DG290" s="65"/>
      <c r="DH290" s="65"/>
      <c r="DI290" s="65"/>
      <c r="DJ290" s="65"/>
      <c r="DK290" s="65"/>
      <c r="DL290" s="65"/>
      <c r="DM290" s="65"/>
      <c r="DN290" s="65"/>
      <c r="DO290" s="65"/>
      <c r="DP290" s="65"/>
      <c r="DQ290" s="65"/>
      <c r="DR290" s="65"/>
      <c r="DS290" s="65"/>
      <c r="DT290" s="65"/>
      <c r="DU290" s="65"/>
      <c r="DV290" s="65"/>
      <c r="DW290" s="65"/>
      <c r="DX290" s="65"/>
      <c r="DY290" s="65"/>
      <c r="DZ290" s="65"/>
      <c r="EA290" s="65"/>
      <c r="EB290" s="65"/>
      <c r="EC290" s="65"/>
      <c r="ED290" s="65"/>
      <c r="EE290" s="65"/>
      <c r="EF290" s="65"/>
      <c r="EG290" s="65"/>
      <c r="EH290" s="65"/>
      <c r="EI290" s="65"/>
      <c r="EJ290" s="65"/>
      <c r="EK290" s="65"/>
      <c r="EL290" s="65"/>
      <c r="EM290" s="65"/>
      <c r="EN290" s="65"/>
      <c r="EO290" s="65"/>
      <c r="EP290" s="65"/>
      <c r="EQ290" s="65"/>
      <c r="ER290" s="65"/>
      <c r="ES290" s="65"/>
      <c r="ET290" s="65"/>
      <c r="EU290" s="65"/>
      <c r="EV290" s="65"/>
      <c r="EW290" s="65"/>
      <c r="EX290" s="65"/>
      <c r="EY290" s="65"/>
      <c r="EZ290" s="65"/>
      <c r="FA290" s="65"/>
      <c r="FB290" s="65"/>
      <c r="FC290" s="65"/>
      <c r="FD290" s="65"/>
      <c r="FE290" s="65"/>
      <c r="FF290" s="65"/>
      <c r="FG290" s="65"/>
      <c r="FH290" s="65"/>
      <c r="FI290" s="65"/>
      <c r="FJ290" s="65"/>
      <c r="FK290" s="65"/>
      <c r="FL290" s="65"/>
      <c r="FM290" s="65"/>
      <c r="FN290" s="65"/>
      <c r="FO290" s="65"/>
      <c r="FP290" s="65"/>
      <c r="FQ290" s="65"/>
      <c r="FR290" s="65"/>
      <c r="FS290" s="65"/>
      <c r="FT290" s="65"/>
      <c r="FU290" s="65"/>
      <c r="FV290" s="65"/>
      <c r="FW290" s="65"/>
      <c r="FX290" s="65"/>
      <c r="FY290" s="65"/>
      <c r="FZ290" s="65"/>
      <c r="GA290" s="65"/>
      <c r="GB290" s="65"/>
      <c r="GC290" s="65"/>
      <c r="GD290" s="65"/>
      <c r="GE290" s="65"/>
      <c r="GF290" s="65"/>
      <c r="GG290" s="65"/>
      <c r="GH290" s="65"/>
      <c r="GI290" s="65"/>
      <c r="GJ290" s="65"/>
      <c r="GK290" s="65"/>
      <c r="GL290" s="65"/>
      <c r="GM290" s="65"/>
      <c r="GN290" s="65"/>
      <c r="GO290" s="65"/>
      <c r="GP290" s="65"/>
      <c r="GQ290" s="65"/>
      <c r="GR290" s="65"/>
      <c r="GS290" s="65"/>
      <c r="GT290" s="65"/>
      <c r="GU290" s="65"/>
      <c r="GV290" s="65"/>
      <c r="GW290" s="65"/>
      <c r="GX290" s="65"/>
      <c r="GY290" s="65"/>
      <c r="GZ290" s="65"/>
      <c r="HA290" s="65"/>
      <c r="HB290" s="65"/>
      <c r="HC290" s="65"/>
      <c r="HD290" s="65"/>
      <c r="HE290" s="65"/>
      <c r="HF290" s="65"/>
      <c r="HG290" s="65"/>
      <c r="HH290" s="65"/>
      <c r="HI290" s="65"/>
      <c r="HJ290" s="65"/>
      <c r="HK290" s="65"/>
      <c r="HL290" s="65"/>
      <c r="HM290" s="65"/>
      <c r="HN290" s="65"/>
      <c r="HO290" s="65"/>
      <c r="HP290" s="65"/>
      <c r="HQ290" s="65"/>
      <c r="HR290" s="65"/>
      <c r="HS290" s="65"/>
      <c r="HT290" s="65"/>
      <c r="HU290" s="65"/>
      <c r="HV290" s="65"/>
      <c r="HW290" s="65"/>
      <c r="HX290" s="65"/>
      <c r="HY290" s="65"/>
      <c r="HZ290" s="65"/>
      <c r="IA290" s="65"/>
      <c r="IB290" s="65"/>
      <c r="IC290" s="65"/>
      <c r="ID290" s="65"/>
      <c r="IE290" s="65"/>
      <c r="IF290" s="65"/>
      <c r="IG290" s="65"/>
      <c r="IH290" s="65"/>
      <c r="II290" s="65"/>
      <c r="IJ290" s="65"/>
      <c r="IK290" s="65"/>
      <c r="IL290" s="65"/>
      <c r="IM290" s="65"/>
      <c r="IN290" s="65"/>
      <c r="IO290" s="65"/>
      <c r="IP290" s="65"/>
      <c r="IQ290" s="65"/>
      <c r="IR290" s="65"/>
      <c r="IS290" s="65"/>
      <c r="IT290" s="65"/>
      <c r="IU290" s="65"/>
      <c r="IV290" s="65"/>
      <c r="IW290" s="65"/>
    </row>
    <row r="291" customFormat="false" ht="12.75" hidden="false" customHeight="true" outlineLevel="0" collapsed="false">
      <c r="A291" s="30" t="s">
        <v>158</v>
      </c>
      <c r="B291" s="100"/>
      <c r="C291" s="71" t="n">
        <f aca="false">+C212+C249</f>
        <v>-28</v>
      </c>
      <c r="D291" s="71" t="n">
        <f aca="false">+D212+D249</f>
        <v>-28</v>
      </c>
      <c r="E291" s="71" t="n">
        <f aca="false">+E212+E249</f>
        <v>-28</v>
      </c>
      <c r="F291" s="71" t="n">
        <f aca="false">+F212+F249</f>
        <v>-28</v>
      </c>
      <c r="G291" s="71" t="n">
        <f aca="false">+G212+G249</f>
        <v>-28</v>
      </c>
      <c r="H291" s="71" t="n">
        <f aca="false">+H212+H249</f>
        <v>-28</v>
      </c>
      <c r="I291" s="71" t="n">
        <f aca="false">+I212+I249</f>
        <v>-28</v>
      </c>
      <c r="J291" s="71" t="n">
        <f aca="false">+J212+J249</f>
        <v>-28</v>
      </c>
      <c r="K291" s="71" t="n">
        <f aca="false">+K212+K249</f>
        <v>-28</v>
      </c>
      <c r="L291" s="71" t="n">
        <f aca="false">+L212+L249</f>
        <v>-28</v>
      </c>
      <c r="M291" s="71" t="n">
        <f aca="false">+M212+M249</f>
        <v>-28</v>
      </c>
      <c r="N291" s="71" t="n">
        <f aca="false">+N212+N249</f>
        <v>-28</v>
      </c>
      <c r="O291" s="63" t="n">
        <f aca="false">SUM(C291:N291)</f>
        <v>-336</v>
      </c>
      <c r="P291" s="63"/>
      <c r="Q291" s="131"/>
      <c r="R291" s="50"/>
      <c r="S291" s="131"/>
      <c r="T291" s="63"/>
      <c r="U291" s="35" t="n">
        <f aca="false">C291+D291+E291</f>
        <v>-84</v>
      </c>
      <c r="V291" s="35" t="n">
        <f aca="false">F291+G291+H291</f>
        <v>-84</v>
      </c>
      <c r="W291" s="35" t="n">
        <f aca="false">I291+J291+K291</f>
        <v>-84</v>
      </c>
      <c r="X291" s="35" t="n">
        <f aca="false">L291+M291+N291</f>
        <v>-84</v>
      </c>
      <c r="Y291" s="36" t="n">
        <f aca="false">SUM(U291:X291)</f>
        <v>-336</v>
      </c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  <c r="BG291" s="65"/>
      <c r="BH291" s="65"/>
      <c r="BI291" s="65"/>
      <c r="BJ291" s="65"/>
      <c r="BK291" s="65"/>
      <c r="BL291" s="65"/>
      <c r="BM291" s="65"/>
      <c r="BN291" s="65"/>
      <c r="BO291" s="65"/>
      <c r="BP291" s="65"/>
      <c r="BQ291" s="65"/>
      <c r="BR291" s="65"/>
      <c r="BS291" s="65"/>
      <c r="BT291" s="65"/>
      <c r="BU291" s="65"/>
      <c r="BV291" s="65"/>
      <c r="BW291" s="65"/>
      <c r="BX291" s="65"/>
      <c r="BY291" s="65"/>
      <c r="BZ291" s="65"/>
      <c r="CA291" s="65"/>
      <c r="CB291" s="65"/>
      <c r="CC291" s="65"/>
      <c r="CD291" s="65"/>
      <c r="CE291" s="65"/>
      <c r="CF291" s="65"/>
      <c r="CG291" s="65"/>
      <c r="CH291" s="65"/>
      <c r="CI291" s="65"/>
      <c r="CJ291" s="65"/>
      <c r="CK291" s="65"/>
      <c r="CL291" s="65"/>
      <c r="CM291" s="65"/>
      <c r="CN291" s="65"/>
      <c r="CO291" s="65"/>
      <c r="CP291" s="65"/>
      <c r="CQ291" s="65"/>
      <c r="CR291" s="65"/>
      <c r="CS291" s="65"/>
      <c r="CT291" s="65"/>
      <c r="CU291" s="65"/>
      <c r="CV291" s="65"/>
      <c r="CW291" s="65"/>
      <c r="CX291" s="65"/>
      <c r="CY291" s="65"/>
      <c r="CZ291" s="65"/>
      <c r="DA291" s="65"/>
      <c r="DB291" s="65"/>
      <c r="DC291" s="65"/>
      <c r="DD291" s="65"/>
      <c r="DE291" s="65"/>
      <c r="DF291" s="65"/>
      <c r="DG291" s="65"/>
      <c r="DH291" s="65"/>
      <c r="DI291" s="65"/>
      <c r="DJ291" s="65"/>
      <c r="DK291" s="65"/>
      <c r="DL291" s="65"/>
      <c r="DM291" s="65"/>
      <c r="DN291" s="65"/>
      <c r="DO291" s="65"/>
      <c r="DP291" s="65"/>
      <c r="DQ291" s="65"/>
      <c r="DR291" s="65"/>
      <c r="DS291" s="65"/>
      <c r="DT291" s="65"/>
      <c r="DU291" s="65"/>
      <c r="DV291" s="65"/>
      <c r="DW291" s="65"/>
      <c r="DX291" s="65"/>
      <c r="DY291" s="65"/>
      <c r="DZ291" s="65"/>
      <c r="EA291" s="65"/>
      <c r="EB291" s="65"/>
      <c r="EC291" s="65"/>
      <c r="ED291" s="65"/>
      <c r="EE291" s="65"/>
      <c r="EF291" s="65"/>
      <c r="EG291" s="65"/>
      <c r="EH291" s="65"/>
      <c r="EI291" s="65"/>
      <c r="EJ291" s="65"/>
      <c r="EK291" s="65"/>
      <c r="EL291" s="65"/>
      <c r="EM291" s="65"/>
      <c r="EN291" s="65"/>
      <c r="EO291" s="65"/>
      <c r="EP291" s="65"/>
      <c r="EQ291" s="65"/>
      <c r="ER291" s="65"/>
      <c r="ES291" s="65"/>
      <c r="ET291" s="65"/>
      <c r="EU291" s="65"/>
      <c r="EV291" s="65"/>
      <c r="EW291" s="65"/>
      <c r="EX291" s="65"/>
      <c r="EY291" s="65"/>
      <c r="EZ291" s="65"/>
      <c r="FA291" s="65"/>
      <c r="FB291" s="65"/>
      <c r="FC291" s="65"/>
      <c r="FD291" s="65"/>
      <c r="FE291" s="65"/>
      <c r="FF291" s="65"/>
      <c r="FG291" s="65"/>
      <c r="FH291" s="65"/>
      <c r="FI291" s="65"/>
      <c r="FJ291" s="65"/>
      <c r="FK291" s="65"/>
      <c r="FL291" s="65"/>
      <c r="FM291" s="65"/>
      <c r="FN291" s="65"/>
      <c r="FO291" s="65"/>
      <c r="FP291" s="65"/>
      <c r="FQ291" s="65"/>
      <c r="FR291" s="65"/>
      <c r="FS291" s="65"/>
      <c r="FT291" s="65"/>
      <c r="FU291" s="65"/>
      <c r="FV291" s="65"/>
      <c r="FW291" s="65"/>
      <c r="FX291" s="65"/>
      <c r="FY291" s="65"/>
      <c r="FZ291" s="65"/>
      <c r="GA291" s="65"/>
      <c r="GB291" s="65"/>
      <c r="GC291" s="65"/>
      <c r="GD291" s="65"/>
      <c r="GE291" s="65"/>
      <c r="GF291" s="65"/>
      <c r="GG291" s="65"/>
      <c r="GH291" s="65"/>
      <c r="GI291" s="65"/>
      <c r="GJ291" s="65"/>
      <c r="GK291" s="65"/>
      <c r="GL291" s="65"/>
      <c r="GM291" s="65"/>
      <c r="GN291" s="65"/>
      <c r="GO291" s="65"/>
      <c r="GP291" s="65"/>
      <c r="GQ291" s="65"/>
      <c r="GR291" s="65"/>
      <c r="GS291" s="65"/>
      <c r="GT291" s="65"/>
      <c r="GU291" s="65"/>
      <c r="GV291" s="65"/>
      <c r="GW291" s="65"/>
      <c r="GX291" s="65"/>
      <c r="GY291" s="65"/>
      <c r="GZ291" s="65"/>
      <c r="HA291" s="65"/>
      <c r="HB291" s="65"/>
      <c r="HC291" s="65"/>
      <c r="HD291" s="65"/>
      <c r="HE291" s="65"/>
      <c r="HF291" s="65"/>
      <c r="HG291" s="65"/>
      <c r="HH291" s="65"/>
      <c r="HI291" s="65"/>
      <c r="HJ291" s="65"/>
      <c r="HK291" s="65"/>
      <c r="HL291" s="65"/>
      <c r="HM291" s="65"/>
      <c r="HN291" s="65"/>
      <c r="HO291" s="65"/>
      <c r="HP291" s="65"/>
      <c r="HQ291" s="65"/>
      <c r="HR291" s="65"/>
      <c r="HS291" s="65"/>
      <c r="HT291" s="65"/>
      <c r="HU291" s="65"/>
      <c r="HV291" s="65"/>
      <c r="HW291" s="65"/>
      <c r="HX291" s="65"/>
      <c r="HY291" s="65"/>
      <c r="HZ291" s="65"/>
      <c r="IA291" s="65"/>
      <c r="IB291" s="65"/>
      <c r="IC291" s="65"/>
      <c r="ID291" s="65"/>
      <c r="IE291" s="65"/>
      <c r="IF291" s="65"/>
      <c r="IG291" s="65"/>
      <c r="IH291" s="65"/>
      <c r="II291" s="65"/>
      <c r="IJ291" s="65"/>
      <c r="IK291" s="65"/>
      <c r="IL291" s="65"/>
      <c r="IM291" s="65"/>
      <c r="IN291" s="65"/>
      <c r="IO291" s="65"/>
      <c r="IP291" s="65"/>
      <c r="IQ291" s="65"/>
      <c r="IR291" s="65"/>
      <c r="IS291" s="65"/>
      <c r="IT291" s="65"/>
      <c r="IU291" s="65"/>
      <c r="IV291" s="65"/>
      <c r="IW291" s="65"/>
    </row>
    <row r="292" customFormat="false" ht="12.75" hidden="false" customHeight="true" outlineLevel="0" collapsed="false">
      <c r="A292" s="30"/>
      <c r="B292" s="10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2"/>
      <c r="P292" s="132"/>
      <c r="Q292" s="131"/>
      <c r="R292" s="50"/>
      <c r="S292" s="131"/>
      <c r="T292" s="132"/>
      <c r="U292" s="132"/>
      <c r="V292" s="132"/>
      <c r="W292" s="132"/>
      <c r="X292" s="132"/>
      <c r="Y292" s="130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65"/>
      <c r="AT292" s="65"/>
      <c r="AU292" s="65"/>
      <c r="AV292" s="65"/>
      <c r="AW292" s="65"/>
      <c r="AX292" s="65"/>
      <c r="AY292" s="65"/>
      <c r="AZ292" s="65"/>
      <c r="BA292" s="65"/>
      <c r="BB292" s="65"/>
      <c r="BC292" s="65"/>
      <c r="BD292" s="65"/>
      <c r="BE292" s="65"/>
      <c r="BF292" s="65"/>
      <c r="BG292" s="65"/>
      <c r="BH292" s="65"/>
      <c r="BI292" s="65"/>
      <c r="BJ292" s="65"/>
      <c r="BK292" s="65"/>
      <c r="BL292" s="65"/>
      <c r="BM292" s="65"/>
      <c r="BN292" s="65"/>
      <c r="BO292" s="65"/>
      <c r="BP292" s="65"/>
      <c r="BQ292" s="65"/>
      <c r="BR292" s="65"/>
      <c r="BS292" s="65"/>
      <c r="BT292" s="65"/>
      <c r="BU292" s="65"/>
      <c r="BV292" s="65"/>
      <c r="BW292" s="65"/>
      <c r="BX292" s="65"/>
      <c r="BY292" s="65"/>
      <c r="BZ292" s="65"/>
      <c r="CA292" s="65"/>
      <c r="CB292" s="65"/>
      <c r="CC292" s="65"/>
      <c r="CD292" s="65"/>
      <c r="CE292" s="65"/>
      <c r="CF292" s="65"/>
      <c r="CG292" s="65"/>
      <c r="CH292" s="65"/>
      <c r="CI292" s="65"/>
      <c r="CJ292" s="65"/>
      <c r="CK292" s="65"/>
      <c r="CL292" s="65"/>
      <c r="CM292" s="65"/>
      <c r="CN292" s="65"/>
      <c r="CO292" s="65"/>
      <c r="CP292" s="65"/>
      <c r="CQ292" s="65"/>
      <c r="CR292" s="65"/>
      <c r="CS292" s="65"/>
      <c r="CT292" s="65"/>
      <c r="CU292" s="65"/>
      <c r="CV292" s="65"/>
      <c r="CW292" s="65"/>
      <c r="CX292" s="65"/>
      <c r="CY292" s="65"/>
      <c r="CZ292" s="65"/>
      <c r="DA292" s="65"/>
      <c r="DB292" s="65"/>
      <c r="DC292" s="65"/>
      <c r="DD292" s="65"/>
      <c r="DE292" s="65"/>
      <c r="DF292" s="65"/>
      <c r="DG292" s="65"/>
      <c r="DH292" s="65"/>
      <c r="DI292" s="65"/>
      <c r="DJ292" s="65"/>
      <c r="DK292" s="65"/>
      <c r="DL292" s="65"/>
      <c r="DM292" s="65"/>
      <c r="DN292" s="65"/>
      <c r="DO292" s="65"/>
      <c r="DP292" s="65"/>
      <c r="DQ292" s="65"/>
      <c r="DR292" s="65"/>
      <c r="DS292" s="65"/>
      <c r="DT292" s="65"/>
      <c r="DU292" s="65"/>
      <c r="DV292" s="65"/>
      <c r="DW292" s="65"/>
      <c r="DX292" s="65"/>
      <c r="DY292" s="65"/>
      <c r="DZ292" s="65"/>
      <c r="EA292" s="65"/>
      <c r="EB292" s="65"/>
      <c r="EC292" s="65"/>
      <c r="ED292" s="65"/>
      <c r="EE292" s="65"/>
      <c r="EF292" s="65"/>
      <c r="EG292" s="65"/>
      <c r="EH292" s="65"/>
      <c r="EI292" s="65"/>
      <c r="EJ292" s="65"/>
      <c r="EK292" s="65"/>
      <c r="EL292" s="65"/>
      <c r="EM292" s="65"/>
      <c r="EN292" s="65"/>
      <c r="EO292" s="65"/>
      <c r="EP292" s="65"/>
      <c r="EQ292" s="65"/>
      <c r="ER292" s="65"/>
      <c r="ES292" s="65"/>
      <c r="ET292" s="65"/>
      <c r="EU292" s="65"/>
      <c r="EV292" s="65"/>
      <c r="EW292" s="65"/>
      <c r="EX292" s="65"/>
      <c r="EY292" s="65"/>
      <c r="EZ292" s="65"/>
      <c r="FA292" s="65"/>
      <c r="FB292" s="65"/>
      <c r="FC292" s="65"/>
      <c r="FD292" s="65"/>
      <c r="FE292" s="65"/>
      <c r="FF292" s="65"/>
      <c r="FG292" s="65"/>
      <c r="FH292" s="65"/>
      <c r="FI292" s="65"/>
      <c r="FJ292" s="65"/>
      <c r="FK292" s="65"/>
      <c r="FL292" s="65"/>
      <c r="FM292" s="65"/>
      <c r="FN292" s="65"/>
      <c r="FO292" s="65"/>
      <c r="FP292" s="65"/>
      <c r="FQ292" s="65"/>
      <c r="FR292" s="65"/>
      <c r="FS292" s="65"/>
      <c r="FT292" s="65"/>
      <c r="FU292" s="65"/>
      <c r="FV292" s="65"/>
      <c r="FW292" s="65"/>
      <c r="FX292" s="65"/>
      <c r="FY292" s="65"/>
      <c r="FZ292" s="65"/>
      <c r="GA292" s="65"/>
      <c r="GB292" s="65"/>
      <c r="GC292" s="65"/>
      <c r="GD292" s="65"/>
      <c r="GE292" s="65"/>
      <c r="GF292" s="65"/>
      <c r="GG292" s="65"/>
      <c r="GH292" s="65"/>
      <c r="GI292" s="65"/>
      <c r="GJ292" s="65"/>
      <c r="GK292" s="65"/>
      <c r="GL292" s="65"/>
      <c r="GM292" s="65"/>
      <c r="GN292" s="65"/>
      <c r="GO292" s="65"/>
      <c r="GP292" s="65"/>
      <c r="GQ292" s="65"/>
      <c r="GR292" s="65"/>
      <c r="GS292" s="65"/>
      <c r="GT292" s="65"/>
      <c r="GU292" s="65"/>
      <c r="GV292" s="65"/>
      <c r="GW292" s="65"/>
      <c r="GX292" s="65"/>
      <c r="GY292" s="65"/>
      <c r="GZ292" s="65"/>
      <c r="HA292" s="65"/>
      <c r="HB292" s="65"/>
      <c r="HC292" s="65"/>
      <c r="HD292" s="65"/>
      <c r="HE292" s="65"/>
      <c r="HF292" s="65"/>
      <c r="HG292" s="65"/>
      <c r="HH292" s="65"/>
      <c r="HI292" s="65"/>
      <c r="HJ292" s="65"/>
      <c r="HK292" s="65"/>
      <c r="HL292" s="65"/>
      <c r="HM292" s="65"/>
      <c r="HN292" s="65"/>
      <c r="HO292" s="65"/>
      <c r="HP292" s="65"/>
      <c r="HQ292" s="65"/>
      <c r="HR292" s="65"/>
      <c r="HS292" s="65"/>
      <c r="HT292" s="65"/>
      <c r="HU292" s="65"/>
      <c r="HV292" s="65"/>
      <c r="HW292" s="65"/>
      <c r="HX292" s="65"/>
      <c r="HY292" s="65"/>
      <c r="HZ292" s="65"/>
      <c r="IA292" s="65"/>
      <c r="IB292" s="65"/>
      <c r="IC292" s="65"/>
      <c r="ID292" s="65"/>
      <c r="IE292" s="65"/>
      <c r="IF292" s="65"/>
      <c r="IG292" s="65"/>
      <c r="IH292" s="65"/>
      <c r="II292" s="65"/>
      <c r="IJ292" s="65"/>
      <c r="IK292" s="65"/>
      <c r="IL292" s="65"/>
      <c r="IM292" s="65"/>
      <c r="IN292" s="65"/>
      <c r="IO292" s="65"/>
      <c r="IP292" s="65"/>
      <c r="IQ292" s="65"/>
      <c r="IR292" s="65"/>
      <c r="IS292" s="65"/>
      <c r="IT292" s="65"/>
      <c r="IU292" s="65"/>
      <c r="IV292" s="65"/>
      <c r="IW292" s="65"/>
    </row>
    <row r="293" customFormat="false" ht="12.75" hidden="false" customHeight="false" outlineLevel="0" collapsed="false">
      <c r="A293" s="26" t="s">
        <v>240</v>
      </c>
      <c r="Q293" s="33"/>
      <c r="R293" s="1"/>
      <c r="S293" s="33"/>
      <c r="T293" s="1"/>
    </row>
    <row r="294" customFormat="false" ht="12.75" hidden="false" customHeight="false" outlineLevel="0" collapsed="false">
      <c r="A294" s="29" t="s">
        <v>241</v>
      </c>
      <c r="C294" s="133" t="n">
        <v>191</v>
      </c>
      <c r="D294" s="134" t="n">
        <v>192</v>
      </c>
      <c r="E294" s="134" t="n">
        <v>192</v>
      </c>
      <c r="F294" s="134" t="n">
        <v>191</v>
      </c>
      <c r="G294" s="134" t="n">
        <v>192</v>
      </c>
      <c r="H294" s="134" t="n">
        <v>192</v>
      </c>
      <c r="I294" s="134" t="n">
        <v>191</v>
      </c>
      <c r="J294" s="134" t="n">
        <v>192</v>
      </c>
      <c r="K294" s="134" t="n">
        <v>192</v>
      </c>
      <c r="L294" s="134" t="n">
        <v>191</v>
      </c>
      <c r="M294" s="134" t="n">
        <v>192</v>
      </c>
      <c r="N294" s="134" t="n">
        <v>192</v>
      </c>
      <c r="O294" s="135" t="n">
        <f aca="false">SUM(C294:N294)</f>
        <v>2300</v>
      </c>
      <c r="P294" s="136"/>
      <c r="Q294" s="89"/>
      <c r="R294" s="90" t="s">
        <v>70</v>
      </c>
      <c r="S294" s="89"/>
      <c r="T294" s="136"/>
      <c r="U294" s="107" t="n">
        <f aca="false">C294+D294+E294</f>
        <v>575</v>
      </c>
      <c r="V294" s="108" t="n">
        <f aca="false">F294+G294+H294</f>
        <v>575</v>
      </c>
      <c r="W294" s="108" t="n">
        <f aca="false">I294+J294+K294</f>
        <v>575</v>
      </c>
      <c r="X294" s="108" t="n">
        <f aca="false">L294+M294+N294</f>
        <v>575</v>
      </c>
      <c r="Y294" s="109" t="n">
        <f aca="false">SUM(U294:X294)</f>
        <v>2300</v>
      </c>
    </row>
    <row r="295" customFormat="false" ht="6" hidden="false" customHeight="true" outlineLevel="0" collapsed="false">
      <c r="A295" s="2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61"/>
      <c r="P295" s="61"/>
      <c r="Q295" s="89"/>
      <c r="R295" s="90"/>
      <c r="S295" s="89"/>
      <c r="T295" s="61"/>
      <c r="U295" s="35"/>
      <c r="V295" s="35"/>
      <c r="W295" s="35"/>
      <c r="X295" s="35"/>
      <c r="Y295" s="36"/>
    </row>
    <row r="296" customFormat="false" ht="12.75" hidden="false" customHeight="false" outlineLevel="0" collapsed="false">
      <c r="A296" s="29" t="s">
        <v>242</v>
      </c>
      <c r="C296" s="137" t="n">
        <v>-96</v>
      </c>
      <c r="D296" s="138" t="n">
        <v>-96</v>
      </c>
      <c r="E296" s="138" t="n">
        <v>-96</v>
      </c>
      <c r="F296" s="138" t="n">
        <v>-96</v>
      </c>
      <c r="G296" s="138" t="n">
        <v>-96</v>
      </c>
      <c r="H296" s="138" t="n">
        <v>-95</v>
      </c>
      <c r="I296" s="138" t="n">
        <v>-96</v>
      </c>
      <c r="J296" s="138" t="n">
        <v>-96</v>
      </c>
      <c r="K296" s="138" t="n">
        <v>-96</v>
      </c>
      <c r="L296" s="138" t="n">
        <v>-96</v>
      </c>
      <c r="M296" s="138" t="n">
        <v>-96</v>
      </c>
      <c r="N296" s="138" t="n">
        <v>-95</v>
      </c>
      <c r="O296" s="139" t="n">
        <f aca="false">SUM(C296:N296)</f>
        <v>-1150</v>
      </c>
      <c r="P296" s="140"/>
      <c r="Q296" s="33"/>
      <c r="R296" s="34" t="s">
        <v>129</v>
      </c>
      <c r="S296" s="33"/>
      <c r="T296" s="140"/>
      <c r="U296" s="107" t="n">
        <f aca="false">C296+D296+E296</f>
        <v>-288</v>
      </c>
      <c r="V296" s="108" t="n">
        <f aca="false">F296+G296+H296</f>
        <v>-287</v>
      </c>
      <c r="W296" s="108" t="n">
        <f aca="false">I296+J296+K296</f>
        <v>-288</v>
      </c>
      <c r="X296" s="108" t="n">
        <f aca="false">L296+M296+N296</f>
        <v>-287</v>
      </c>
      <c r="Y296" s="109" t="n">
        <f aca="false">SUM(U296:X296)</f>
        <v>-1150</v>
      </c>
    </row>
    <row r="297" customFormat="false" ht="6" hidden="false" customHeight="true" outlineLevel="0" collapsed="false">
      <c r="A297" s="29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6"/>
      <c r="P297" s="46"/>
      <c r="Q297" s="33"/>
      <c r="R297" s="34"/>
      <c r="S297" s="33"/>
      <c r="T297" s="46"/>
      <c r="U297" s="35"/>
      <c r="V297" s="35"/>
      <c r="W297" s="35"/>
      <c r="X297" s="35"/>
      <c r="Y297" s="36"/>
    </row>
    <row r="298" customFormat="false" ht="12.75" hidden="false" customHeight="false" outlineLevel="0" collapsed="false">
      <c r="A298" s="29" t="s">
        <v>94</v>
      </c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5"/>
      <c r="P298" s="35"/>
      <c r="Q298" s="33"/>
      <c r="R298" s="36"/>
      <c r="S298" s="33"/>
      <c r="T298" s="35"/>
      <c r="U298" s="35"/>
      <c r="V298" s="35"/>
      <c r="W298" s="35"/>
      <c r="X298" s="35"/>
      <c r="Y298" s="36"/>
    </row>
    <row r="299" customFormat="false" ht="12.75" hidden="false" customHeight="false" outlineLevel="0" collapsed="false">
      <c r="A299" s="30" t="s">
        <v>119</v>
      </c>
      <c r="C299" s="47" t="n">
        <v>-1156</v>
      </c>
      <c r="D299" s="47" t="n">
        <v>-1185</v>
      </c>
      <c r="E299" s="47" t="n">
        <v>-1188</v>
      </c>
      <c r="F299" s="47" t="n">
        <v>-1177</v>
      </c>
      <c r="G299" s="47" t="n">
        <v>-1203</v>
      </c>
      <c r="H299" s="47" t="n">
        <v>-1197</v>
      </c>
      <c r="I299" s="47" t="n">
        <v>-1182</v>
      </c>
      <c r="J299" s="47" t="n">
        <v>-1208</v>
      </c>
      <c r="K299" s="47" t="n">
        <v>-1193</v>
      </c>
      <c r="L299" s="47" t="n">
        <v>-1177</v>
      </c>
      <c r="M299" s="47" t="n">
        <v>-1179</v>
      </c>
      <c r="N299" s="47" t="n">
        <v>-1198</v>
      </c>
      <c r="O299" s="83" t="n">
        <f aca="false">SUM(C299:N299)</f>
        <v>-14243</v>
      </c>
      <c r="P299" s="83"/>
      <c r="Q299" s="33"/>
      <c r="R299" s="34" t="s">
        <v>120</v>
      </c>
      <c r="S299" s="33"/>
      <c r="T299" s="83"/>
      <c r="U299" s="35" t="n">
        <f aca="false">C299+D299+E299</f>
        <v>-3529</v>
      </c>
      <c r="V299" s="35" t="n">
        <f aca="false">F299+G299+H299</f>
        <v>-3577</v>
      </c>
      <c r="W299" s="35" t="n">
        <f aca="false">I299+J299+K299</f>
        <v>-3583</v>
      </c>
      <c r="X299" s="35" t="n">
        <f aca="false">L299+M299+N299</f>
        <v>-3554</v>
      </c>
      <c r="Y299" s="36" t="n">
        <f aca="false">SUM(U299:X299)</f>
        <v>-14243</v>
      </c>
    </row>
    <row r="300" customFormat="false" ht="12.75" hidden="false" customHeight="false" outlineLevel="0" collapsed="false">
      <c r="A300" s="30" t="s">
        <v>243</v>
      </c>
      <c r="C300" s="47" t="n">
        <v>181</v>
      </c>
      <c r="D300" s="47" t="n">
        <v>215</v>
      </c>
      <c r="E300" s="47" t="n">
        <v>184</v>
      </c>
      <c r="F300" s="47" t="n">
        <v>184</v>
      </c>
      <c r="G300" s="47" t="n">
        <v>184</v>
      </c>
      <c r="H300" s="47" t="n">
        <v>184</v>
      </c>
      <c r="I300" s="47" t="n">
        <v>185</v>
      </c>
      <c r="J300" s="47" t="n">
        <v>175</v>
      </c>
      <c r="K300" s="47" t="n">
        <v>175</v>
      </c>
      <c r="L300" s="47" t="n">
        <v>175</v>
      </c>
      <c r="M300" s="47" t="n">
        <v>175</v>
      </c>
      <c r="N300" s="47" t="n">
        <v>174</v>
      </c>
      <c r="O300" s="83" t="n">
        <f aca="false">SUM(C300:N300)</f>
        <v>2191</v>
      </c>
      <c r="P300" s="83"/>
      <c r="Q300" s="33"/>
      <c r="R300" s="34" t="s">
        <v>120</v>
      </c>
      <c r="S300" s="33"/>
      <c r="T300" s="83"/>
      <c r="U300" s="35" t="n">
        <f aca="false">C300+D300+E300</f>
        <v>580</v>
      </c>
      <c r="V300" s="35" t="n">
        <f aca="false">F300+G300+H300</f>
        <v>552</v>
      </c>
      <c r="W300" s="35" t="n">
        <f aca="false">I300+J300+K300</f>
        <v>535</v>
      </c>
      <c r="X300" s="35" t="n">
        <f aca="false">L300+M300+N300</f>
        <v>524</v>
      </c>
      <c r="Y300" s="36" t="n">
        <f aca="false">SUM(U300:X300)</f>
        <v>2191</v>
      </c>
    </row>
    <row r="301" customFormat="false" ht="12.75" hidden="false" customHeight="false" outlineLevel="0" collapsed="false">
      <c r="A301" s="30" t="s">
        <v>185</v>
      </c>
      <c r="C301" s="47" t="n">
        <v>0</v>
      </c>
      <c r="D301" s="47" t="n">
        <v>0</v>
      </c>
      <c r="E301" s="47" t="n">
        <v>0</v>
      </c>
      <c r="F301" s="47" t="n">
        <v>0</v>
      </c>
      <c r="G301" s="47" t="n">
        <v>0</v>
      </c>
      <c r="H301" s="47" t="n">
        <v>0</v>
      </c>
      <c r="I301" s="47" t="n">
        <v>0</v>
      </c>
      <c r="J301" s="47" t="n">
        <v>0</v>
      </c>
      <c r="K301" s="47" t="n">
        <v>0</v>
      </c>
      <c r="L301" s="47" t="n">
        <v>0</v>
      </c>
      <c r="M301" s="47" t="n">
        <v>0</v>
      </c>
      <c r="N301" s="47" t="n">
        <v>0</v>
      </c>
      <c r="O301" s="83" t="n">
        <f aca="false">SUM(C301:N301)</f>
        <v>0</v>
      </c>
      <c r="P301" s="83"/>
      <c r="Q301" s="33"/>
      <c r="R301" s="34" t="s">
        <v>120</v>
      </c>
      <c r="S301" s="33"/>
      <c r="T301" s="83"/>
      <c r="U301" s="35" t="n">
        <f aca="false">C301+D301+E301</f>
        <v>0</v>
      </c>
      <c r="V301" s="35" t="n">
        <f aca="false">F301+G301+H301</f>
        <v>0</v>
      </c>
      <c r="W301" s="35" t="n">
        <f aca="false">I301+J301+K301</f>
        <v>0</v>
      </c>
      <c r="X301" s="35" t="n">
        <f aca="false">L301+M301+N301</f>
        <v>0</v>
      </c>
      <c r="Y301" s="36" t="n">
        <f aca="false">SUM(U301:X301)</f>
        <v>0</v>
      </c>
    </row>
    <row r="302" customFormat="false" ht="12.75" hidden="false" customHeight="false" outlineLevel="0" collapsed="false">
      <c r="A302" s="30" t="s">
        <v>244</v>
      </c>
      <c r="C302" s="47" t="n">
        <v>0</v>
      </c>
      <c r="D302" s="47" t="n">
        <v>0</v>
      </c>
      <c r="E302" s="47" t="n">
        <v>0</v>
      </c>
      <c r="F302" s="47" t="n">
        <v>0</v>
      </c>
      <c r="G302" s="47" t="n">
        <v>0</v>
      </c>
      <c r="H302" s="47" t="n">
        <v>0</v>
      </c>
      <c r="I302" s="47" t="n">
        <v>0</v>
      </c>
      <c r="J302" s="47" t="n">
        <v>0</v>
      </c>
      <c r="K302" s="47" t="n">
        <v>0</v>
      </c>
      <c r="L302" s="47" t="n">
        <v>0</v>
      </c>
      <c r="M302" s="47" t="n">
        <v>0</v>
      </c>
      <c r="N302" s="47" t="n">
        <v>0</v>
      </c>
      <c r="O302" s="83" t="n">
        <f aca="false">SUM(C302:N302)</f>
        <v>0</v>
      </c>
      <c r="P302" s="83"/>
      <c r="Q302" s="33"/>
      <c r="R302" s="34" t="s">
        <v>120</v>
      </c>
      <c r="S302" s="33"/>
      <c r="T302" s="83"/>
      <c r="U302" s="35" t="n">
        <f aca="false">C302+D302+E302</f>
        <v>0</v>
      </c>
      <c r="V302" s="35" t="n">
        <f aca="false">F302+G302+H302</f>
        <v>0</v>
      </c>
      <c r="W302" s="35" t="n">
        <f aca="false">I302+J302+K302</f>
        <v>0</v>
      </c>
      <c r="X302" s="35" t="n">
        <f aca="false">L302+M302+N302</f>
        <v>0</v>
      </c>
      <c r="Y302" s="36" t="n">
        <f aca="false">SUM(U302:X302)</f>
        <v>0</v>
      </c>
    </row>
    <row r="303" customFormat="false" ht="12.75" hidden="false" customHeight="false" outlineLevel="0" collapsed="false">
      <c r="A303" s="30" t="s">
        <v>245</v>
      </c>
      <c r="C303" s="47" t="n">
        <v>0</v>
      </c>
      <c r="D303" s="47" t="n">
        <v>0</v>
      </c>
      <c r="E303" s="47" t="n">
        <v>0</v>
      </c>
      <c r="F303" s="47" t="n">
        <v>0</v>
      </c>
      <c r="G303" s="47" t="n">
        <v>0</v>
      </c>
      <c r="H303" s="47" t="n">
        <v>0</v>
      </c>
      <c r="I303" s="47" t="n">
        <v>0</v>
      </c>
      <c r="J303" s="47" t="n">
        <v>0</v>
      </c>
      <c r="K303" s="47" t="n">
        <v>0</v>
      </c>
      <c r="L303" s="47" t="n">
        <v>0</v>
      </c>
      <c r="M303" s="47" t="n">
        <v>0</v>
      </c>
      <c r="N303" s="47" t="n">
        <v>0</v>
      </c>
      <c r="O303" s="83" t="n">
        <f aca="false">SUM(C303:N303)</f>
        <v>0</v>
      </c>
      <c r="P303" s="83"/>
      <c r="Q303" s="33"/>
      <c r="R303" s="34" t="s">
        <v>120</v>
      </c>
      <c r="S303" s="33"/>
      <c r="T303" s="83"/>
      <c r="U303" s="35" t="n">
        <f aca="false">C303+D303+E303</f>
        <v>0</v>
      </c>
      <c r="V303" s="35" t="n">
        <f aca="false">F303+G303+H303</f>
        <v>0</v>
      </c>
      <c r="W303" s="35" t="n">
        <f aca="false">I303+J303+K303</f>
        <v>0</v>
      </c>
      <c r="X303" s="35" t="n">
        <f aca="false">L303+M303+N303</f>
        <v>0</v>
      </c>
      <c r="Y303" s="36" t="n">
        <f aca="false">SUM(U303:X303)</f>
        <v>0</v>
      </c>
    </row>
    <row r="304" customFormat="false" ht="12.75" hidden="false" customHeight="false" outlineLevel="0" collapsed="false">
      <c r="A304" s="30" t="s">
        <v>246</v>
      </c>
      <c r="C304" s="47" t="n">
        <v>-259</v>
      </c>
      <c r="D304" s="47" t="n">
        <v>-272</v>
      </c>
      <c r="E304" s="47" t="n">
        <v>-262</v>
      </c>
      <c r="F304" s="47" t="n">
        <v>-262</v>
      </c>
      <c r="G304" s="47" t="n">
        <v>-317</v>
      </c>
      <c r="H304" s="47" t="n">
        <v>-262</v>
      </c>
      <c r="I304" s="47" t="n">
        <v>-262</v>
      </c>
      <c r="J304" s="47" t="n">
        <v>-262</v>
      </c>
      <c r="K304" s="47" t="n">
        <v>-262</v>
      </c>
      <c r="L304" s="47" t="n">
        <v>-262</v>
      </c>
      <c r="M304" s="47" t="n">
        <v>-262</v>
      </c>
      <c r="N304" s="47" t="n">
        <v>-262</v>
      </c>
      <c r="O304" s="83" t="n">
        <f aca="false">SUM(C304:N304)</f>
        <v>-3206</v>
      </c>
      <c r="P304" s="83"/>
      <c r="Q304" s="33"/>
      <c r="R304" s="34" t="s">
        <v>120</v>
      </c>
      <c r="S304" s="33"/>
      <c r="T304" s="83"/>
      <c r="U304" s="35" t="n">
        <f aca="false">C304+D304+E304</f>
        <v>-793</v>
      </c>
      <c r="V304" s="35" t="n">
        <f aca="false">F304+G304+H304</f>
        <v>-841</v>
      </c>
      <c r="W304" s="35" t="n">
        <f aca="false">I304+J304+K304</f>
        <v>-786</v>
      </c>
      <c r="X304" s="35" t="n">
        <f aca="false">L304+M304+N304</f>
        <v>-786</v>
      </c>
      <c r="Y304" s="36" t="n">
        <f aca="false">SUM(U304:X304)</f>
        <v>-3206</v>
      </c>
    </row>
    <row r="305" customFormat="false" ht="12.75" hidden="false" customHeight="false" outlineLevel="0" collapsed="false">
      <c r="A305" s="30" t="s">
        <v>189</v>
      </c>
      <c r="C305" s="47" t="n">
        <v>56</v>
      </c>
      <c r="D305" s="47" t="n">
        <v>56</v>
      </c>
      <c r="E305" s="47" t="n">
        <v>56</v>
      </c>
      <c r="F305" s="47" t="n">
        <v>56</v>
      </c>
      <c r="G305" s="47" t="n">
        <v>56</v>
      </c>
      <c r="H305" s="47" t="n">
        <v>56</v>
      </c>
      <c r="I305" s="47" t="n">
        <v>56</v>
      </c>
      <c r="J305" s="47" t="n">
        <v>56</v>
      </c>
      <c r="K305" s="47" t="n">
        <v>56</v>
      </c>
      <c r="L305" s="47" t="n">
        <v>56</v>
      </c>
      <c r="M305" s="47" t="n">
        <v>56</v>
      </c>
      <c r="N305" s="47" t="n">
        <v>55</v>
      </c>
      <c r="O305" s="83" t="n">
        <f aca="false">SUM(C305:N305)</f>
        <v>671</v>
      </c>
      <c r="P305" s="83"/>
      <c r="Q305" s="33"/>
      <c r="R305" s="34" t="s">
        <v>120</v>
      </c>
      <c r="S305" s="33"/>
      <c r="T305" s="83"/>
      <c r="U305" s="35" t="n">
        <f aca="false">C305+D305+E305</f>
        <v>168</v>
      </c>
      <c r="V305" s="35" t="n">
        <f aca="false">F305+G305+H305</f>
        <v>168</v>
      </c>
      <c r="W305" s="35" t="n">
        <f aca="false">I305+J305+K305</f>
        <v>168</v>
      </c>
      <c r="X305" s="35" t="n">
        <f aca="false">L305+M305+N305</f>
        <v>167</v>
      </c>
      <c r="Y305" s="36" t="n">
        <f aca="false">SUM(U305:X305)</f>
        <v>671</v>
      </c>
    </row>
    <row r="306" customFormat="false" ht="12.75" hidden="false" customHeight="false" outlineLevel="0" collapsed="false">
      <c r="A306" s="30" t="s">
        <v>247</v>
      </c>
      <c r="C306" s="47" t="n">
        <f aca="false">0</f>
        <v>0</v>
      </c>
      <c r="D306" s="47" t="n">
        <f aca="false">0</f>
        <v>0</v>
      </c>
      <c r="E306" s="47" t="n">
        <f aca="false">0</f>
        <v>0</v>
      </c>
      <c r="F306" s="47" t="n">
        <f aca="false">0</f>
        <v>0</v>
      </c>
      <c r="G306" s="47" t="n">
        <f aca="false">0</f>
        <v>0</v>
      </c>
      <c r="H306" s="47" t="n">
        <f aca="false">0</f>
        <v>0</v>
      </c>
      <c r="I306" s="47" t="n">
        <f aca="false">0</f>
        <v>0</v>
      </c>
      <c r="J306" s="47" t="n">
        <f aca="false">0</f>
        <v>0</v>
      </c>
      <c r="K306" s="47" t="n">
        <f aca="false">0</f>
        <v>0</v>
      </c>
      <c r="L306" s="47" t="n">
        <f aca="false">0</f>
        <v>0</v>
      </c>
      <c r="M306" s="47" t="n">
        <f aca="false">0</f>
        <v>0</v>
      </c>
      <c r="N306" s="47" t="n">
        <f aca="false">0</f>
        <v>0</v>
      </c>
      <c r="O306" s="83" t="n">
        <f aca="false">SUM(C306:N306)</f>
        <v>0</v>
      </c>
      <c r="P306" s="83"/>
      <c r="Q306" s="33"/>
      <c r="R306" s="34" t="s">
        <v>120</v>
      </c>
      <c r="S306" s="33"/>
      <c r="T306" s="83"/>
      <c r="U306" s="35" t="n">
        <f aca="false">C306+D306+E306</f>
        <v>0</v>
      </c>
      <c r="V306" s="35" t="n">
        <f aca="false">F306+G306+H306</f>
        <v>0</v>
      </c>
      <c r="W306" s="35" t="n">
        <f aca="false">I306+J306+K306</f>
        <v>0</v>
      </c>
      <c r="X306" s="35" t="n">
        <f aca="false">L306+M306+N306</f>
        <v>0</v>
      </c>
      <c r="Y306" s="36" t="n">
        <f aca="false">SUM(U306:X306)</f>
        <v>0</v>
      </c>
    </row>
    <row r="307" customFormat="false" ht="12.75" hidden="false" customHeight="false" outlineLevel="0" collapsed="false">
      <c r="A307" s="30" t="s">
        <v>248</v>
      </c>
      <c r="C307" s="47" t="n">
        <v>0</v>
      </c>
      <c r="D307" s="47" t="n">
        <v>0</v>
      </c>
      <c r="E307" s="47" t="n">
        <v>0</v>
      </c>
      <c r="F307" s="47" t="n">
        <v>0</v>
      </c>
      <c r="G307" s="47" t="n">
        <v>0</v>
      </c>
      <c r="H307" s="47" t="n">
        <v>0</v>
      </c>
      <c r="I307" s="47" t="n">
        <v>0</v>
      </c>
      <c r="J307" s="47" t="n">
        <v>0</v>
      </c>
      <c r="K307" s="47" t="n">
        <v>0</v>
      </c>
      <c r="L307" s="47" t="n">
        <v>0</v>
      </c>
      <c r="M307" s="47" t="n">
        <v>0</v>
      </c>
      <c r="N307" s="47" t="n">
        <v>0</v>
      </c>
      <c r="O307" s="83" t="n">
        <f aca="false">SUM(C307:N307)</f>
        <v>0</v>
      </c>
      <c r="P307" s="83"/>
      <c r="Q307" s="33"/>
      <c r="R307" s="34" t="s">
        <v>120</v>
      </c>
      <c r="S307" s="33"/>
      <c r="T307" s="83"/>
      <c r="U307" s="35" t="n">
        <f aca="false">C307+D307+E307</f>
        <v>0</v>
      </c>
      <c r="V307" s="35" t="n">
        <f aca="false">F307+G307+H307</f>
        <v>0</v>
      </c>
      <c r="W307" s="35" t="n">
        <f aca="false">I307+J307+K307</f>
        <v>0</v>
      </c>
      <c r="X307" s="35" t="n">
        <f aca="false">L307+M307+N307</f>
        <v>0</v>
      </c>
      <c r="Y307" s="36" t="n">
        <f aca="false">SUM(U307:X307)</f>
        <v>0</v>
      </c>
    </row>
    <row r="308" customFormat="false" ht="12.75" hidden="false" customHeight="true" outlineLevel="0" collapsed="false">
      <c r="A308" s="55" t="s">
        <v>249</v>
      </c>
      <c r="B308" s="65"/>
      <c r="C308" s="122" t="n">
        <v>-203</v>
      </c>
      <c r="D308" s="122" t="n">
        <v>-203</v>
      </c>
      <c r="E308" s="122" t="n">
        <v>-204</v>
      </c>
      <c r="F308" s="122" t="n">
        <v>-203</v>
      </c>
      <c r="G308" s="122" t="n">
        <v>-204</v>
      </c>
      <c r="H308" s="122" t="n">
        <v>-204</v>
      </c>
      <c r="I308" s="122" t="n">
        <v>-204</v>
      </c>
      <c r="J308" s="122" t="n">
        <v>-203</v>
      </c>
      <c r="K308" s="122" t="n">
        <v>-204</v>
      </c>
      <c r="L308" s="122" t="n">
        <v>-203</v>
      </c>
      <c r="M308" s="122" t="n">
        <v>-204</v>
      </c>
      <c r="N308" s="122" t="n">
        <v>-203</v>
      </c>
      <c r="O308" s="86" t="n">
        <f aca="false">SUM(C308:N308)</f>
        <v>-2442</v>
      </c>
      <c r="P308" s="83"/>
      <c r="Q308" s="70"/>
      <c r="R308" s="34" t="s">
        <v>120</v>
      </c>
      <c r="S308" s="70"/>
      <c r="T308" s="83"/>
      <c r="U308" s="91" t="n">
        <f aca="false">C308+D308+E308</f>
        <v>-610</v>
      </c>
      <c r="V308" s="91" t="n">
        <f aca="false">F308+G308+H308</f>
        <v>-611</v>
      </c>
      <c r="W308" s="91" t="n">
        <f aca="false">I308+J308+K308</f>
        <v>-611</v>
      </c>
      <c r="X308" s="91" t="n">
        <f aca="false">L308+M308+N308</f>
        <v>-610</v>
      </c>
      <c r="Y308" s="54" t="n">
        <f aca="false">SUM(U308:X308)</f>
        <v>-2442</v>
      </c>
      <c r="Z308" s="65"/>
      <c r="AA308" s="65"/>
      <c r="AB308" s="65"/>
      <c r="AC308" s="65"/>
      <c r="AD308" s="65"/>
      <c r="AE308" s="65"/>
      <c r="AF308" s="65"/>
      <c r="AG308" s="65"/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65"/>
      <c r="AT308" s="65"/>
      <c r="AU308" s="65"/>
      <c r="AV308" s="65"/>
      <c r="AW308" s="65"/>
      <c r="AX308" s="65"/>
      <c r="AY308" s="65"/>
      <c r="AZ308" s="65"/>
      <c r="BA308" s="65"/>
      <c r="BB308" s="65"/>
      <c r="BC308" s="65"/>
      <c r="BD308" s="65"/>
      <c r="BE308" s="65"/>
      <c r="BF308" s="65"/>
      <c r="BG308" s="65"/>
      <c r="BH308" s="65"/>
      <c r="BI308" s="65"/>
      <c r="BJ308" s="65"/>
      <c r="BK308" s="65"/>
      <c r="BL308" s="65"/>
      <c r="BM308" s="65"/>
      <c r="BN308" s="65"/>
      <c r="BO308" s="65"/>
      <c r="BP308" s="65"/>
      <c r="BQ308" s="65"/>
      <c r="BR308" s="65"/>
      <c r="BS308" s="65"/>
      <c r="BT308" s="65"/>
      <c r="BU308" s="65"/>
      <c r="BV308" s="65"/>
      <c r="BW308" s="65"/>
      <c r="BX308" s="65"/>
      <c r="BY308" s="65"/>
      <c r="BZ308" s="65"/>
      <c r="CA308" s="65"/>
      <c r="CB308" s="65"/>
      <c r="CC308" s="65"/>
      <c r="CD308" s="65"/>
      <c r="CE308" s="65"/>
      <c r="CF308" s="65"/>
      <c r="CG308" s="65"/>
      <c r="CH308" s="65"/>
      <c r="CI308" s="65"/>
      <c r="CJ308" s="65"/>
      <c r="CK308" s="65"/>
      <c r="CL308" s="65"/>
      <c r="CM308" s="65"/>
      <c r="CN308" s="65"/>
      <c r="CO308" s="65"/>
      <c r="CP308" s="65"/>
      <c r="CQ308" s="65"/>
      <c r="CR308" s="65"/>
      <c r="CS308" s="65"/>
      <c r="CT308" s="65"/>
      <c r="CU308" s="65"/>
      <c r="CV308" s="65"/>
      <c r="CW308" s="65"/>
      <c r="CX308" s="65"/>
      <c r="CY308" s="65"/>
      <c r="CZ308" s="65"/>
      <c r="DA308" s="65"/>
      <c r="DB308" s="65"/>
      <c r="DC308" s="65"/>
      <c r="DD308" s="65"/>
      <c r="DE308" s="65"/>
      <c r="DF308" s="65"/>
      <c r="DG308" s="65"/>
      <c r="DH308" s="65"/>
      <c r="DI308" s="65"/>
      <c r="DJ308" s="65"/>
      <c r="DK308" s="65"/>
      <c r="DL308" s="65"/>
      <c r="DM308" s="65"/>
      <c r="DN308" s="65"/>
      <c r="DO308" s="65"/>
      <c r="DP308" s="65"/>
      <c r="DQ308" s="65"/>
      <c r="DR308" s="65"/>
      <c r="DS308" s="65"/>
      <c r="DT308" s="65"/>
      <c r="DU308" s="65"/>
      <c r="DV308" s="65"/>
      <c r="DW308" s="65"/>
      <c r="DX308" s="65"/>
      <c r="DY308" s="65"/>
      <c r="DZ308" s="65"/>
      <c r="EA308" s="65"/>
      <c r="EB308" s="65"/>
      <c r="EC308" s="65"/>
      <c r="ED308" s="65"/>
      <c r="EE308" s="65"/>
      <c r="EF308" s="65"/>
      <c r="EG308" s="65"/>
      <c r="EH308" s="65"/>
      <c r="EI308" s="65"/>
      <c r="EJ308" s="65"/>
      <c r="EK308" s="65"/>
      <c r="EL308" s="65"/>
      <c r="EM308" s="65"/>
      <c r="EN308" s="65"/>
      <c r="EO308" s="65"/>
      <c r="EP308" s="65"/>
      <c r="EQ308" s="65"/>
      <c r="ER308" s="65"/>
      <c r="ES308" s="65"/>
      <c r="ET308" s="65"/>
      <c r="EU308" s="65"/>
      <c r="EV308" s="65"/>
      <c r="EW308" s="65"/>
      <c r="EX308" s="65"/>
      <c r="EY308" s="65"/>
      <c r="EZ308" s="65"/>
      <c r="FA308" s="65"/>
      <c r="FB308" s="65"/>
      <c r="FC308" s="65"/>
      <c r="FD308" s="65"/>
      <c r="FE308" s="65"/>
      <c r="FF308" s="65"/>
      <c r="FG308" s="65"/>
      <c r="FH308" s="65"/>
      <c r="FI308" s="65"/>
      <c r="FJ308" s="65"/>
      <c r="FK308" s="65"/>
      <c r="FL308" s="65"/>
      <c r="FM308" s="65"/>
      <c r="FN308" s="65"/>
      <c r="FO308" s="65"/>
      <c r="FP308" s="65"/>
      <c r="FQ308" s="65"/>
      <c r="FR308" s="65"/>
      <c r="FS308" s="65"/>
      <c r="FT308" s="65"/>
      <c r="FU308" s="65"/>
      <c r="FV308" s="65"/>
      <c r="FW308" s="65"/>
      <c r="FX308" s="65"/>
      <c r="FY308" s="65"/>
      <c r="FZ308" s="65"/>
      <c r="GA308" s="65"/>
      <c r="GB308" s="65"/>
      <c r="GC308" s="65"/>
      <c r="GD308" s="65"/>
      <c r="GE308" s="65"/>
      <c r="GF308" s="65"/>
      <c r="GG308" s="65"/>
      <c r="GH308" s="65"/>
      <c r="GI308" s="65"/>
      <c r="GJ308" s="65"/>
      <c r="GK308" s="65"/>
      <c r="GL308" s="65"/>
      <c r="GM308" s="65"/>
      <c r="GN308" s="65"/>
      <c r="GO308" s="65"/>
      <c r="GP308" s="65"/>
      <c r="GQ308" s="65"/>
      <c r="GR308" s="65"/>
      <c r="GS308" s="65"/>
      <c r="GT308" s="65"/>
      <c r="GU308" s="65"/>
      <c r="GV308" s="65"/>
      <c r="GW308" s="65"/>
      <c r="GX308" s="65"/>
      <c r="GY308" s="65"/>
      <c r="GZ308" s="65"/>
      <c r="HA308" s="65"/>
      <c r="HB308" s="65"/>
      <c r="HC308" s="65"/>
      <c r="HD308" s="65"/>
      <c r="HE308" s="65"/>
      <c r="HF308" s="65"/>
      <c r="HG308" s="65"/>
      <c r="HH308" s="65"/>
      <c r="HI308" s="65"/>
      <c r="HJ308" s="65"/>
      <c r="HK308" s="65"/>
      <c r="HL308" s="65"/>
      <c r="HM308" s="65"/>
      <c r="HN308" s="65"/>
      <c r="HO308" s="65"/>
      <c r="HP308" s="65"/>
      <c r="HQ308" s="65"/>
      <c r="HR308" s="65"/>
      <c r="HS308" s="65"/>
      <c r="HT308" s="65"/>
      <c r="HU308" s="65"/>
      <c r="HV308" s="65"/>
      <c r="HW308" s="65"/>
      <c r="HX308" s="65"/>
      <c r="HY308" s="65"/>
      <c r="HZ308" s="65"/>
      <c r="IA308" s="65"/>
      <c r="IB308" s="65"/>
      <c r="IC308" s="65"/>
      <c r="ID308" s="65"/>
      <c r="IE308" s="65"/>
      <c r="IF308" s="65"/>
      <c r="IG308" s="65"/>
      <c r="IH308" s="65"/>
      <c r="II308" s="65"/>
      <c r="IJ308" s="65"/>
      <c r="IK308" s="65"/>
      <c r="IL308" s="65"/>
      <c r="IM308" s="65"/>
      <c r="IN308" s="65"/>
      <c r="IO308" s="65"/>
      <c r="IP308" s="65"/>
      <c r="IQ308" s="65"/>
      <c r="IR308" s="65"/>
      <c r="IS308" s="65"/>
      <c r="IT308" s="65"/>
      <c r="IU308" s="65"/>
      <c r="IV308" s="65"/>
      <c r="IW308" s="65"/>
    </row>
    <row r="309" customFormat="false" ht="12.75" hidden="false" customHeight="true" outlineLevel="0" collapsed="false">
      <c r="A309" s="30" t="s">
        <v>127</v>
      </c>
      <c r="B309" s="65"/>
      <c r="C309" s="71" t="n">
        <f aca="false">SUM(C299:C308)</f>
        <v>-1381</v>
      </c>
      <c r="D309" s="71" t="n">
        <f aca="false">SUM(D299:D308)</f>
        <v>-1389</v>
      </c>
      <c r="E309" s="71" t="n">
        <f aca="false">SUM(E299:E308)</f>
        <v>-1414</v>
      </c>
      <c r="F309" s="71" t="n">
        <f aca="false">SUM(F299:F308)</f>
        <v>-1402</v>
      </c>
      <c r="G309" s="71" t="n">
        <f aca="false">SUM(G299:G308)</f>
        <v>-1484</v>
      </c>
      <c r="H309" s="71" t="n">
        <f aca="false">SUM(H299:H308)</f>
        <v>-1423</v>
      </c>
      <c r="I309" s="71" t="n">
        <f aca="false">SUM(I299:I308)</f>
        <v>-1407</v>
      </c>
      <c r="J309" s="71" t="n">
        <f aca="false">SUM(J299:J308)</f>
        <v>-1442</v>
      </c>
      <c r="K309" s="71" t="n">
        <f aca="false">SUM(K299:K308)</f>
        <v>-1428</v>
      </c>
      <c r="L309" s="71" t="n">
        <f aca="false">SUM(L299:L308)</f>
        <v>-1411</v>
      </c>
      <c r="M309" s="71" t="n">
        <f aca="false">SUM(M299:M308)</f>
        <v>-1414</v>
      </c>
      <c r="N309" s="71" t="n">
        <f aca="false">SUM(N299:N308)</f>
        <v>-1434</v>
      </c>
      <c r="O309" s="71" t="n">
        <f aca="false">SUM(O299:O308)</f>
        <v>-17029</v>
      </c>
      <c r="P309" s="83"/>
      <c r="Q309" s="70"/>
      <c r="R309" s="34"/>
      <c r="S309" s="70"/>
      <c r="T309" s="83"/>
      <c r="U309" s="71" t="n">
        <f aca="false">SUM(U299:U308)</f>
        <v>-4184</v>
      </c>
      <c r="V309" s="71" t="n">
        <f aca="false">SUM(V299:V308)</f>
        <v>-4309</v>
      </c>
      <c r="W309" s="71" t="n">
        <f aca="false">SUM(W299:W308)</f>
        <v>-4277</v>
      </c>
      <c r="X309" s="71" t="n">
        <f aca="false">SUM(X299:X308)</f>
        <v>-4259</v>
      </c>
      <c r="Y309" s="71" t="n">
        <f aca="false">SUM(Y299:Y308)</f>
        <v>-17029</v>
      </c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5"/>
      <c r="AU309" s="65"/>
      <c r="AV309" s="65"/>
      <c r="AW309" s="65"/>
      <c r="AX309" s="65"/>
      <c r="AY309" s="65"/>
      <c r="AZ309" s="65"/>
      <c r="BA309" s="65"/>
      <c r="BB309" s="65"/>
      <c r="BC309" s="65"/>
      <c r="BD309" s="65"/>
      <c r="BE309" s="65"/>
      <c r="BF309" s="65"/>
      <c r="BG309" s="65"/>
      <c r="BH309" s="65"/>
      <c r="BI309" s="65"/>
      <c r="BJ309" s="65"/>
      <c r="BK309" s="65"/>
      <c r="BL309" s="65"/>
      <c r="BM309" s="65"/>
      <c r="BN309" s="65"/>
      <c r="BO309" s="65"/>
      <c r="BP309" s="65"/>
      <c r="BQ309" s="65"/>
      <c r="BR309" s="65"/>
      <c r="BS309" s="65"/>
      <c r="BT309" s="65"/>
      <c r="BU309" s="65"/>
      <c r="BV309" s="65"/>
      <c r="BW309" s="65"/>
      <c r="BX309" s="65"/>
      <c r="BY309" s="65"/>
      <c r="BZ309" s="65"/>
      <c r="CA309" s="65"/>
      <c r="CB309" s="65"/>
      <c r="CC309" s="65"/>
      <c r="CD309" s="65"/>
      <c r="CE309" s="65"/>
      <c r="CF309" s="65"/>
      <c r="CG309" s="65"/>
      <c r="CH309" s="65"/>
      <c r="CI309" s="65"/>
      <c r="CJ309" s="65"/>
      <c r="CK309" s="65"/>
      <c r="CL309" s="65"/>
      <c r="CM309" s="65"/>
      <c r="CN309" s="65"/>
      <c r="CO309" s="65"/>
      <c r="CP309" s="65"/>
      <c r="CQ309" s="65"/>
      <c r="CR309" s="65"/>
      <c r="CS309" s="65"/>
      <c r="CT309" s="65"/>
      <c r="CU309" s="65"/>
      <c r="CV309" s="65"/>
      <c r="CW309" s="65"/>
      <c r="CX309" s="65"/>
      <c r="CY309" s="65"/>
      <c r="CZ309" s="65"/>
      <c r="DA309" s="65"/>
      <c r="DB309" s="65"/>
      <c r="DC309" s="65"/>
      <c r="DD309" s="65"/>
      <c r="DE309" s="65"/>
      <c r="DF309" s="65"/>
      <c r="DG309" s="65"/>
      <c r="DH309" s="65"/>
      <c r="DI309" s="65"/>
      <c r="DJ309" s="65"/>
      <c r="DK309" s="65"/>
      <c r="DL309" s="65"/>
      <c r="DM309" s="65"/>
      <c r="DN309" s="65"/>
      <c r="DO309" s="65"/>
      <c r="DP309" s="65"/>
      <c r="DQ309" s="65"/>
      <c r="DR309" s="65"/>
      <c r="DS309" s="65"/>
      <c r="DT309" s="65"/>
      <c r="DU309" s="65"/>
      <c r="DV309" s="65"/>
      <c r="DW309" s="65"/>
      <c r="DX309" s="65"/>
      <c r="DY309" s="65"/>
      <c r="DZ309" s="65"/>
      <c r="EA309" s="65"/>
      <c r="EB309" s="65"/>
      <c r="EC309" s="65"/>
      <c r="ED309" s="65"/>
      <c r="EE309" s="65"/>
      <c r="EF309" s="65"/>
      <c r="EG309" s="65"/>
      <c r="EH309" s="65"/>
      <c r="EI309" s="65"/>
      <c r="EJ309" s="65"/>
      <c r="EK309" s="65"/>
      <c r="EL309" s="65"/>
      <c r="EM309" s="65"/>
      <c r="EN309" s="65"/>
      <c r="EO309" s="65"/>
      <c r="EP309" s="65"/>
      <c r="EQ309" s="65"/>
      <c r="ER309" s="65"/>
      <c r="ES309" s="65"/>
      <c r="ET309" s="65"/>
      <c r="EU309" s="65"/>
      <c r="EV309" s="65"/>
      <c r="EW309" s="65"/>
      <c r="EX309" s="65"/>
      <c r="EY309" s="65"/>
      <c r="EZ309" s="65"/>
      <c r="FA309" s="65"/>
      <c r="FB309" s="65"/>
      <c r="FC309" s="65"/>
      <c r="FD309" s="65"/>
      <c r="FE309" s="65"/>
      <c r="FF309" s="65"/>
      <c r="FG309" s="65"/>
      <c r="FH309" s="65"/>
      <c r="FI309" s="65"/>
      <c r="FJ309" s="65"/>
      <c r="FK309" s="65"/>
      <c r="FL309" s="65"/>
      <c r="FM309" s="65"/>
      <c r="FN309" s="65"/>
      <c r="FO309" s="65"/>
      <c r="FP309" s="65"/>
      <c r="FQ309" s="65"/>
      <c r="FR309" s="65"/>
      <c r="FS309" s="65"/>
      <c r="FT309" s="65"/>
      <c r="FU309" s="65"/>
      <c r="FV309" s="65"/>
      <c r="FW309" s="65"/>
      <c r="FX309" s="65"/>
      <c r="FY309" s="65"/>
      <c r="FZ309" s="65"/>
      <c r="GA309" s="65"/>
      <c r="GB309" s="65"/>
      <c r="GC309" s="65"/>
      <c r="GD309" s="65"/>
      <c r="GE309" s="65"/>
      <c r="GF309" s="65"/>
      <c r="GG309" s="65"/>
      <c r="GH309" s="65"/>
      <c r="GI309" s="65"/>
      <c r="GJ309" s="65"/>
      <c r="GK309" s="65"/>
      <c r="GL309" s="65"/>
      <c r="GM309" s="65"/>
      <c r="GN309" s="65"/>
      <c r="GO309" s="65"/>
      <c r="GP309" s="65"/>
      <c r="GQ309" s="65"/>
      <c r="GR309" s="65"/>
      <c r="GS309" s="65"/>
      <c r="GT309" s="65"/>
      <c r="GU309" s="65"/>
      <c r="GV309" s="65"/>
      <c r="GW309" s="65"/>
      <c r="GX309" s="65"/>
      <c r="GY309" s="65"/>
      <c r="GZ309" s="65"/>
      <c r="HA309" s="65"/>
      <c r="HB309" s="65"/>
      <c r="HC309" s="65"/>
      <c r="HD309" s="65"/>
      <c r="HE309" s="65"/>
      <c r="HF309" s="65"/>
      <c r="HG309" s="65"/>
      <c r="HH309" s="65"/>
      <c r="HI309" s="65"/>
      <c r="HJ309" s="65"/>
      <c r="HK309" s="65"/>
      <c r="HL309" s="65"/>
      <c r="HM309" s="65"/>
      <c r="HN309" s="65"/>
      <c r="HO309" s="65"/>
      <c r="HP309" s="65"/>
      <c r="HQ309" s="65"/>
      <c r="HR309" s="65"/>
      <c r="HS309" s="65"/>
      <c r="HT309" s="65"/>
      <c r="HU309" s="65"/>
      <c r="HV309" s="65"/>
      <c r="HW309" s="65"/>
      <c r="HX309" s="65"/>
      <c r="HY309" s="65"/>
      <c r="HZ309" s="65"/>
      <c r="IA309" s="65"/>
      <c r="IB309" s="65"/>
      <c r="IC309" s="65"/>
      <c r="ID309" s="65"/>
      <c r="IE309" s="65"/>
      <c r="IF309" s="65"/>
      <c r="IG309" s="65"/>
      <c r="IH309" s="65"/>
      <c r="II309" s="65"/>
      <c r="IJ309" s="65"/>
      <c r="IK309" s="65"/>
      <c r="IL309" s="65"/>
      <c r="IM309" s="65"/>
      <c r="IN309" s="65"/>
      <c r="IO309" s="65"/>
      <c r="IP309" s="65"/>
      <c r="IQ309" s="65"/>
      <c r="IR309" s="65"/>
      <c r="IS309" s="65"/>
      <c r="IT309" s="65"/>
      <c r="IU309" s="65"/>
      <c r="IV309" s="65"/>
      <c r="IW309" s="65"/>
    </row>
    <row r="310" customFormat="false" ht="3.95" hidden="false" customHeight="true" outlineLevel="0" collapsed="false">
      <c r="A310" s="55"/>
      <c r="B310" s="65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3"/>
      <c r="P310" s="83"/>
      <c r="Q310" s="70"/>
      <c r="R310" s="34"/>
      <c r="S310" s="70"/>
      <c r="T310" s="83"/>
      <c r="U310" s="69"/>
      <c r="V310" s="69"/>
      <c r="W310" s="69"/>
      <c r="X310" s="69"/>
      <c r="Y310" s="36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5"/>
      <c r="AU310" s="65"/>
      <c r="AV310" s="65"/>
      <c r="AW310" s="65"/>
      <c r="AX310" s="65"/>
      <c r="AY310" s="65"/>
      <c r="AZ310" s="65"/>
      <c r="BA310" s="65"/>
      <c r="BB310" s="65"/>
      <c r="BC310" s="65"/>
      <c r="BD310" s="65"/>
      <c r="BE310" s="65"/>
      <c r="BF310" s="65"/>
      <c r="BG310" s="65"/>
      <c r="BH310" s="65"/>
      <c r="BI310" s="65"/>
      <c r="BJ310" s="65"/>
      <c r="BK310" s="65"/>
      <c r="BL310" s="65"/>
      <c r="BM310" s="65"/>
      <c r="BN310" s="65"/>
      <c r="BO310" s="65"/>
      <c r="BP310" s="65"/>
      <c r="BQ310" s="65"/>
      <c r="BR310" s="65"/>
      <c r="BS310" s="65"/>
      <c r="BT310" s="65"/>
      <c r="BU310" s="65"/>
      <c r="BV310" s="65"/>
      <c r="BW310" s="65"/>
      <c r="BX310" s="65"/>
      <c r="BY310" s="65"/>
      <c r="BZ310" s="65"/>
      <c r="CA310" s="65"/>
      <c r="CB310" s="65"/>
      <c r="CC310" s="65"/>
      <c r="CD310" s="65"/>
      <c r="CE310" s="65"/>
      <c r="CF310" s="65"/>
      <c r="CG310" s="65"/>
      <c r="CH310" s="65"/>
      <c r="CI310" s="65"/>
      <c r="CJ310" s="65"/>
      <c r="CK310" s="65"/>
      <c r="CL310" s="65"/>
      <c r="CM310" s="65"/>
      <c r="CN310" s="65"/>
      <c r="CO310" s="65"/>
      <c r="CP310" s="65"/>
      <c r="CQ310" s="65"/>
      <c r="CR310" s="65"/>
      <c r="CS310" s="65"/>
      <c r="CT310" s="65"/>
      <c r="CU310" s="65"/>
      <c r="CV310" s="65"/>
      <c r="CW310" s="65"/>
      <c r="CX310" s="65"/>
      <c r="CY310" s="65"/>
      <c r="CZ310" s="65"/>
      <c r="DA310" s="65"/>
      <c r="DB310" s="65"/>
      <c r="DC310" s="65"/>
      <c r="DD310" s="65"/>
      <c r="DE310" s="65"/>
      <c r="DF310" s="65"/>
      <c r="DG310" s="65"/>
      <c r="DH310" s="65"/>
      <c r="DI310" s="65"/>
      <c r="DJ310" s="65"/>
      <c r="DK310" s="65"/>
      <c r="DL310" s="65"/>
      <c r="DM310" s="65"/>
      <c r="DN310" s="65"/>
      <c r="DO310" s="65"/>
      <c r="DP310" s="65"/>
      <c r="DQ310" s="65"/>
      <c r="DR310" s="65"/>
      <c r="DS310" s="65"/>
      <c r="DT310" s="65"/>
      <c r="DU310" s="65"/>
      <c r="DV310" s="65"/>
      <c r="DW310" s="65"/>
      <c r="DX310" s="65"/>
      <c r="DY310" s="65"/>
      <c r="DZ310" s="65"/>
      <c r="EA310" s="65"/>
      <c r="EB310" s="65"/>
      <c r="EC310" s="65"/>
      <c r="ED310" s="65"/>
      <c r="EE310" s="65"/>
      <c r="EF310" s="65"/>
      <c r="EG310" s="65"/>
      <c r="EH310" s="65"/>
      <c r="EI310" s="65"/>
      <c r="EJ310" s="65"/>
      <c r="EK310" s="65"/>
      <c r="EL310" s="65"/>
      <c r="EM310" s="65"/>
      <c r="EN310" s="65"/>
      <c r="EO310" s="65"/>
      <c r="EP310" s="65"/>
      <c r="EQ310" s="65"/>
      <c r="ER310" s="65"/>
      <c r="ES310" s="65"/>
      <c r="ET310" s="65"/>
      <c r="EU310" s="65"/>
      <c r="EV310" s="65"/>
      <c r="EW310" s="65"/>
      <c r="EX310" s="65"/>
      <c r="EY310" s="65"/>
      <c r="EZ310" s="65"/>
      <c r="FA310" s="65"/>
      <c r="FB310" s="65"/>
      <c r="FC310" s="65"/>
      <c r="FD310" s="65"/>
      <c r="FE310" s="65"/>
      <c r="FF310" s="65"/>
      <c r="FG310" s="65"/>
      <c r="FH310" s="65"/>
      <c r="FI310" s="65"/>
      <c r="FJ310" s="65"/>
      <c r="FK310" s="65"/>
      <c r="FL310" s="65"/>
      <c r="FM310" s="65"/>
      <c r="FN310" s="65"/>
      <c r="FO310" s="65"/>
      <c r="FP310" s="65"/>
      <c r="FQ310" s="65"/>
      <c r="FR310" s="65"/>
      <c r="FS310" s="65"/>
      <c r="FT310" s="65"/>
      <c r="FU310" s="65"/>
      <c r="FV310" s="65"/>
      <c r="FW310" s="65"/>
      <c r="FX310" s="65"/>
      <c r="FY310" s="65"/>
      <c r="FZ310" s="65"/>
      <c r="GA310" s="65"/>
      <c r="GB310" s="65"/>
      <c r="GC310" s="65"/>
      <c r="GD310" s="65"/>
      <c r="GE310" s="65"/>
      <c r="GF310" s="65"/>
      <c r="GG310" s="65"/>
      <c r="GH310" s="65"/>
      <c r="GI310" s="65"/>
      <c r="GJ310" s="65"/>
      <c r="GK310" s="65"/>
      <c r="GL310" s="65"/>
      <c r="GM310" s="65"/>
      <c r="GN310" s="65"/>
      <c r="GO310" s="65"/>
      <c r="GP310" s="65"/>
      <c r="GQ310" s="65"/>
      <c r="GR310" s="65"/>
      <c r="GS310" s="65"/>
      <c r="GT310" s="65"/>
      <c r="GU310" s="65"/>
      <c r="GV310" s="65"/>
      <c r="GW310" s="65"/>
      <c r="GX310" s="65"/>
      <c r="GY310" s="65"/>
      <c r="GZ310" s="65"/>
      <c r="HA310" s="65"/>
      <c r="HB310" s="65"/>
      <c r="HC310" s="65"/>
      <c r="HD310" s="65"/>
      <c r="HE310" s="65"/>
      <c r="HF310" s="65"/>
      <c r="HG310" s="65"/>
      <c r="HH310" s="65"/>
      <c r="HI310" s="65"/>
      <c r="HJ310" s="65"/>
      <c r="HK310" s="65"/>
      <c r="HL310" s="65"/>
      <c r="HM310" s="65"/>
      <c r="HN310" s="65"/>
      <c r="HO310" s="65"/>
      <c r="HP310" s="65"/>
      <c r="HQ310" s="65"/>
      <c r="HR310" s="65"/>
      <c r="HS310" s="65"/>
      <c r="HT310" s="65"/>
      <c r="HU310" s="65"/>
      <c r="HV310" s="65"/>
      <c r="HW310" s="65"/>
      <c r="HX310" s="65"/>
      <c r="HY310" s="65"/>
      <c r="HZ310" s="65"/>
      <c r="IA310" s="65"/>
      <c r="IB310" s="65"/>
      <c r="IC310" s="65"/>
      <c r="ID310" s="65"/>
      <c r="IE310" s="65"/>
      <c r="IF310" s="65"/>
      <c r="IG310" s="65"/>
      <c r="IH310" s="65"/>
      <c r="II310" s="65"/>
      <c r="IJ310" s="65"/>
      <c r="IK310" s="65"/>
      <c r="IL310" s="65"/>
      <c r="IM310" s="65"/>
      <c r="IN310" s="65"/>
      <c r="IO310" s="65"/>
      <c r="IP310" s="65"/>
      <c r="IQ310" s="65"/>
      <c r="IR310" s="65"/>
      <c r="IS310" s="65"/>
      <c r="IT310" s="65"/>
      <c r="IU310" s="65"/>
      <c r="IV310" s="65"/>
      <c r="IW310" s="65"/>
    </row>
    <row r="311" customFormat="false" ht="12.75" hidden="false" customHeight="true" outlineLevel="0" collapsed="false">
      <c r="A311" s="30" t="s">
        <v>179</v>
      </c>
      <c r="C311" s="113" t="n">
        <f aca="false">-90+90</f>
        <v>0</v>
      </c>
      <c r="D311" s="113" t="n">
        <f aca="false">-90+90</f>
        <v>0</v>
      </c>
      <c r="E311" s="113" t="n">
        <f aca="false">-91+91</f>
        <v>0</v>
      </c>
      <c r="F311" s="113" t="n">
        <f aca="false">-90+90</f>
        <v>0</v>
      </c>
      <c r="G311" s="113" t="n">
        <f aca="false">-90+90</f>
        <v>0</v>
      </c>
      <c r="H311" s="113" t="n">
        <f aca="false">-91+91</f>
        <v>0</v>
      </c>
      <c r="I311" s="113" t="n">
        <f aca="false">-90+90</f>
        <v>0</v>
      </c>
      <c r="J311" s="113" t="n">
        <f aca="false">-90+90</f>
        <v>0</v>
      </c>
      <c r="K311" s="113" t="n">
        <f aca="false">-91+91</f>
        <v>0</v>
      </c>
      <c r="L311" s="113" t="n">
        <f aca="false">-90+90</f>
        <v>0</v>
      </c>
      <c r="M311" s="113" t="n">
        <f aca="false">-90+90</f>
        <v>0</v>
      </c>
      <c r="N311" s="113" t="n">
        <f aca="false">-91+91</f>
        <v>0</v>
      </c>
      <c r="O311" s="46" t="n">
        <f aca="false">SUM(C311:N311)</f>
        <v>0</v>
      </c>
      <c r="P311" s="46"/>
      <c r="Q311" s="33"/>
      <c r="R311" s="34" t="s">
        <v>129</v>
      </c>
      <c r="S311" s="33"/>
      <c r="T311" s="46"/>
      <c r="U311" s="35" t="n">
        <f aca="false">C311+D311+E311</f>
        <v>0</v>
      </c>
      <c r="V311" s="35" t="n">
        <f aca="false">F311+G311+H311</f>
        <v>0</v>
      </c>
      <c r="W311" s="35" t="n">
        <f aca="false">I311+J311+K311</f>
        <v>0</v>
      </c>
      <c r="X311" s="35" t="n">
        <f aca="false">L311+M311+N311</f>
        <v>0</v>
      </c>
      <c r="Y311" s="36" t="n">
        <f aca="false">SUM(U311:X311)</f>
        <v>0</v>
      </c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65"/>
      <c r="AT311" s="65"/>
      <c r="AU311" s="65"/>
      <c r="AV311" s="65"/>
      <c r="AW311" s="65"/>
      <c r="AX311" s="65"/>
      <c r="AY311" s="65"/>
      <c r="AZ311" s="65"/>
      <c r="BA311" s="65"/>
      <c r="BB311" s="65"/>
      <c r="BC311" s="65"/>
      <c r="BD311" s="65"/>
      <c r="BE311" s="65"/>
      <c r="BF311" s="65"/>
      <c r="BG311" s="65"/>
      <c r="BH311" s="65"/>
      <c r="BI311" s="65"/>
      <c r="BJ311" s="65"/>
      <c r="BK311" s="65"/>
      <c r="BL311" s="65"/>
      <c r="BM311" s="65"/>
      <c r="BN311" s="65"/>
      <c r="BO311" s="65"/>
      <c r="BP311" s="65"/>
      <c r="BQ311" s="65"/>
      <c r="BR311" s="65"/>
      <c r="BS311" s="65"/>
      <c r="BT311" s="65"/>
      <c r="BU311" s="65"/>
      <c r="BV311" s="65"/>
      <c r="BW311" s="65"/>
      <c r="BX311" s="65"/>
      <c r="BY311" s="65"/>
      <c r="BZ311" s="65"/>
      <c r="CA311" s="65"/>
      <c r="CB311" s="65"/>
      <c r="CC311" s="65"/>
      <c r="CD311" s="65"/>
      <c r="CE311" s="65"/>
      <c r="CF311" s="65"/>
      <c r="CG311" s="65"/>
      <c r="CH311" s="65"/>
      <c r="CI311" s="65"/>
      <c r="CJ311" s="65"/>
      <c r="CK311" s="65"/>
      <c r="CL311" s="65"/>
      <c r="CM311" s="65"/>
      <c r="CN311" s="65"/>
      <c r="CO311" s="65"/>
      <c r="CP311" s="65"/>
      <c r="CQ311" s="65"/>
      <c r="CR311" s="65"/>
      <c r="CS311" s="65"/>
      <c r="CT311" s="65"/>
      <c r="CU311" s="65"/>
      <c r="CV311" s="65"/>
      <c r="CW311" s="65"/>
      <c r="CX311" s="65"/>
      <c r="CY311" s="65"/>
      <c r="CZ311" s="65"/>
      <c r="DA311" s="65"/>
      <c r="DB311" s="65"/>
      <c r="DC311" s="65"/>
      <c r="DD311" s="65"/>
      <c r="DE311" s="65"/>
      <c r="DF311" s="65"/>
      <c r="DG311" s="65"/>
      <c r="DH311" s="65"/>
      <c r="DI311" s="65"/>
      <c r="DJ311" s="65"/>
      <c r="DK311" s="65"/>
      <c r="DL311" s="65"/>
      <c r="DM311" s="65"/>
      <c r="DN311" s="65"/>
      <c r="DO311" s="65"/>
      <c r="DP311" s="65"/>
      <c r="DQ311" s="65"/>
      <c r="DR311" s="65"/>
      <c r="DS311" s="65"/>
      <c r="DT311" s="65"/>
      <c r="DU311" s="65"/>
      <c r="DV311" s="65"/>
      <c r="DW311" s="65"/>
      <c r="DX311" s="65"/>
      <c r="DY311" s="65"/>
      <c r="DZ311" s="65"/>
      <c r="EA311" s="65"/>
      <c r="EB311" s="65"/>
      <c r="EC311" s="65"/>
      <c r="ED311" s="65"/>
      <c r="EE311" s="65"/>
      <c r="EF311" s="65"/>
      <c r="EG311" s="65"/>
      <c r="EH311" s="65"/>
      <c r="EI311" s="65"/>
      <c r="EJ311" s="65"/>
      <c r="EK311" s="65"/>
      <c r="EL311" s="65"/>
      <c r="EM311" s="65"/>
      <c r="EN311" s="65"/>
      <c r="EO311" s="65"/>
      <c r="EP311" s="65"/>
      <c r="EQ311" s="65"/>
      <c r="ER311" s="65"/>
      <c r="ES311" s="65"/>
      <c r="ET311" s="65"/>
      <c r="EU311" s="65"/>
      <c r="EV311" s="65"/>
      <c r="EW311" s="65"/>
      <c r="EX311" s="65"/>
      <c r="EY311" s="65"/>
      <c r="EZ311" s="65"/>
      <c r="FA311" s="65"/>
      <c r="FB311" s="65"/>
      <c r="FC311" s="65"/>
      <c r="FD311" s="65"/>
      <c r="FE311" s="65"/>
      <c r="FF311" s="65"/>
      <c r="FG311" s="65"/>
      <c r="FH311" s="65"/>
      <c r="FI311" s="65"/>
      <c r="FJ311" s="65"/>
      <c r="FK311" s="65"/>
      <c r="FL311" s="65"/>
      <c r="FM311" s="65"/>
      <c r="FN311" s="65"/>
      <c r="FO311" s="65"/>
      <c r="FP311" s="65"/>
      <c r="FQ311" s="65"/>
      <c r="FR311" s="65"/>
      <c r="FS311" s="65"/>
      <c r="FT311" s="65"/>
      <c r="FU311" s="65"/>
      <c r="FV311" s="65"/>
      <c r="FW311" s="65"/>
      <c r="FX311" s="65"/>
      <c r="FY311" s="65"/>
      <c r="FZ311" s="65"/>
      <c r="GA311" s="65"/>
      <c r="GB311" s="65"/>
      <c r="GC311" s="65"/>
      <c r="GD311" s="65"/>
      <c r="GE311" s="65"/>
      <c r="GF311" s="65"/>
      <c r="GG311" s="65"/>
      <c r="GH311" s="65"/>
      <c r="GI311" s="65"/>
      <c r="GJ311" s="65"/>
      <c r="GK311" s="65"/>
      <c r="GL311" s="65"/>
      <c r="GM311" s="65"/>
      <c r="GN311" s="65"/>
      <c r="GO311" s="65"/>
      <c r="GP311" s="65"/>
      <c r="GQ311" s="65"/>
      <c r="GR311" s="65"/>
      <c r="GS311" s="65"/>
      <c r="GT311" s="65"/>
      <c r="GU311" s="65"/>
      <c r="GV311" s="65"/>
      <c r="GW311" s="65"/>
      <c r="GX311" s="65"/>
      <c r="GY311" s="65"/>
      <c r="GZ311" s="65"/>
      <c r="HA311" s="65"/>
      <c r="HB311" s="65"/>
      <c r="HC311" s="65"/>
      <c r="HD311" s="65"/>
      <c r="HE311" s="65"/>
      <c r="HF311" s="65"/>
      <c r="HG311" s="65"/>
      <c r="HH311" s="65"/>
      <c r="HI311" s="65"/>
      <c r="HJ311" s="65"/>
      <c r="HK311" s="65"/>
      <c r="HL311" s="65"/>
      <c r="HM311" s="65"/>
      <c r="HN311" s="65"/>
      <c r="HO311" s="65"/>
      <c r="HP311" s="65"/>
      <c r="HQ311" s="65"/>
      <c r="HR311" s="65"/>
      <c r="HS311" s="65"/>
      <c r="HT311" s="65"/>
      <c r="HU311" s="65"/>
      <c r="HV311" s="65"/>
      <c r="HW311" s="65"/>
      <c r="HX311" s="65"/>
      <c r="HY311" s="65"/>
      <c r="HZ311" s="65"/>
      <c r="IA311" s="65"/>
      <c r="IB311" s="65"/>
      <c r="IC311" s="65"/>
      <c r="ID311" s="65"/>
      <c r="IE311" s="65"/>
      <c r="IF311" s="65"/>
      <c r="IG311" s="65"/>
      <c r="IH311" s="65"/>
      <c r="II311" s="65"/>
      <c r="IJ311" s="65"/>
      <c r="IK311" s="65"/>
      <c r="IL311" s="65"/>
      <c r="IM311" s="65"/>
      <c r="IN311" s="65"/>
      <c r="IO311" s="65"/>
      <c r="IP311" s="65"/>
      <c r="IQ311" s="65"/>
      <c r="IR311" s="65"/>
      <c r="IS311" s="65"/>
      <c r="IT311" s="65"/>
      <c r="IU311" s="65"/>
      <c r="IV311" s="65"/>
      <c r="IW311" s="65"/>
    </row>
    <row r="312" customFormat="false" ht="3.95" hidden="false" customHeight="true" outlineLevel="0" collapsed="false">
      <c r="A312" s="55"/>
      <c r="B312" s="65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3"/>
      <c r="P312" s="83"/>
      <c r="Q312" s="70"/>
      <c r="R312" s="34"/>
      <c r="S312" s="70"/>
      <c r="T312" s="83"/>
      <c r="U312" s="69"/>
      <c r="V312" s="69"/>
      <c r="W312" s="69"/>
      <c r="X312" s="69"/>
      <c r="Y312" s="36"/>
      <c r="Z312" s="65"/>
      <c r="AA312" s="65"/>
      <c r="AB312" s="65"/>
      <c r="AC312" s="65"/>
      <c r="AD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5"/>
      <c r="AU312" s="65"/>
      <c r="AV312" s="65"/>
      <c r="AW312" s="65"/>
      <c r="AX312" s="65"/>
      <c r="AY312" s="65"/>
      <c r="AZ312" s="65"/>
      <c r="BA312" s="65"/>
      <c r="BB312" s="65"/>
      <c r="BC312" s="65"/>
      <c r="BD312" s="65"/>
      <c r="BE312" s="65"/>
      <c r="BF312" s="65"/>
      <c r="BG312" s="65"/>
      <c r="BH312" s="65"/>
      <c r="BI312" s="65"/>
      <c r="BJ312" s="65"/>
      <c r="BK312" s="65"/>
      <c r="BL312" s="65"/>
      <c r="BM312" s="65"/>
      <c r="BN312" s="65"/>
      <c r="BO312" s="65"/>
      <c r="BP312" s="65"/>
      <c r="BQ312" s="65"/>
      <c r="BR312" s="65"/>
      <c r="BS312" s="65"/>
      <c r="BT312" s="65"/>
      <c r="BU312" s="65"/>
      <c r="BV312" s="65"/>
      <c r="BW312" s="65"/>
      <c r="BX312" s="65"/>
      <c r="BY312" s="65"/>
      <c r="BZ312" s="65"/>
      <c r="CA312" s="65"/>
      <c r="CB312" s="65"/>
      <c r="CC312" s="65"/>
      <c r="CD312" s="65"/>
      <c r="CE312" s="65"/>
      <c r="CF312" s="65"/>
      <c r="CG312" s="65"/>
      <c r="CH312" s="65"/>
      <c r="CI312" s="65"/>
      <c r="CJ312" s="65"/>
      <c r="CK312" s="65"/>
      <c r="CL312" s="65"/>
      <c r="CM312" s="65"/>
      <c r="CN312" s="65"/>
      <c r="CO312" s="65"/>
      <c r="CP312" s="65"/>
      <c r="CQ312" s="65"/>
      <c r="CR312" s="65"/>
      <c r="CS312" s="65"/>
      <c r="CT312" s="65"/>
      <c r="CU312" s="65"/>
      <c r="CV312" s="65"/>
      <c r="CW312" s="65"/>
      <c r="CX312" s="65"/>
      <c r="CY312" s="65"/>
      <c r="CZ312" s="65"/>
      <c r="DA312" s="65"/>
      <c r="DB312" s="65"/>
      <c r="DC312" s="65"/>
      <c r="DD312" s="65"/>
      <c r="DE312" s="65"/>
      <c r="DF312" s="65"/>
      <c r="DG312" s="65"/>
      <c r="DH312" s="65"/>
      <c r="DI312" s="65"/>
      <c r="DJ312" s="65"/>
      <c r="DK312" s="65"/>
      <c r="DL312" s="65"/>
      <c r="DM312" s="65"/>
      <c r="DN312" s="65"/>
      <c r="DO312" s="65"/>
      <c r="DP312" s="65"/>
      <c r="DQ312" s="65"/>
      <c r="DR312" s="65"/>
      <c r="DS312" s="65"/>
      <c r="DT312" s="65"/>
      <c r="DU312" s="65"/>
      <c r="DV312" s="65"/>
      <c r="DW312" s="65"/>
      <c r="DX312" s="65"/>
      <c r="DY312" s="65"/>
      <c r="DZ312" s="65"/>
      <c r="EA312" s="65"/>
      <c r="EB312" s="65"/>
      <c r="EC312" s="65"/>
      <c r="ED312" s="65"/>
      <c r="EE312" s="65"/>
      <c r="EF312" s="65"/>
      <c r="EG312" s="65"/>
      <c r="EH312" s="65"/>
      <c r="EI312" s="65"/>
      <c r="EJ312" s="65"/>
      <c r="EK312" s="65"/>
      <c r="EL312" s="65"/>
      <c r="EM312" s="65"/>
      <c r="EN312" s="65"/>
      <c r="EO312" s="65"/>
      <c r="EP312" s="65"/>
      <c r="EQ312" s="65"/>
      <c r="ER312" s="65"/>
      <c r="ES312" s="65"/>
      <c r="ET312" s="65"/>
      <c r="EU312" s="65"/>
      <c r="EV312" s="65"/>
      <c r="EW312" s="65"/>
      <c r="EX312" s="65"/>
      <c r="EY312" s="65"/>
      <c r="EZ312" s="65"/>
      <c r="FA312" s="65"/>
      <c r="FB312" s="65"/>
      <c r="FC312" s="65"/>
      <c r="FD312" s="65"/>
      <c r="FE312" s="65"/>
      <c r="FF312" s="65"/>
      <c r="FG312" s="65"/>
      <c r="FH312" s="65"/>
      <c r="FI312" s="65"/>
      <c r="FJ312" s="65"/>
      <c r="FK312" s="65"/>
      <c r="FL312" s="65"/>
      <c r="FM312" s="65"/>
      <c r="FN312" s="65"/>
      <c r="FO312" s="65"/>
      <c r="FP312" s="65"/>
      <c r="FQ312" s="65"/>
      <c r="FR312" s="65"/>
      <c r="FS312" s="65"/>
      <c r="FT312" s="65"/>
      <c r="FU312" s="65"/>
      <c r="FV312" s="65"/>
      <c r="FW312" s="65"/>
      <c r="FX312" s="65"/>
      <c r="FY312" s="65"/>
      <c r="FZ312" s="65"/>
      <c r="GA312" s="65"/>
      <c r="GB312" s="65"/>
      <c r="GC312" s="65"/>
      <c r="GD312" s="65"/>
      <c r="GE312" s="65"/>
      <c r="GF312" s="65"/>
      <c r="GG312" s="65"/>
      <c r="GH312" s="65"/>
      <c r="GI312" s="65"/>
      <c r="GJ312" s="65"/>
      <c r="GK312" s="65"/>
      <c r="GL312" s="65"/>
      <c r="GM312" s="65"/>
      <c r="GN312" s="65"/>
      <c r="GO312" s="65"/>
      <c r="GP312" s="65"/>
      <c r="GQ312" s="65"/>
      <c r="GR312" s="65"/>
      <c r="GS312" s="65"/>
      <c r="GT312" s="65"/>
      <c r="GU312" s="65"/>
      <c r="GV312" s="65"/>
      <c r="GW312" s="65"/>
      <c r="GX312" s="65"/>
      <c r="GY312" s="65"/>
      <c r="GZ312" s="65"/>
      <c r="HA312" s="65"/>
      <c r="HB312" s="65"/>
      <c r="HC312" s="65"/>
      <c r="HD312" s="65"/>
      <c r="HE312" s="65"/>
      <c r="HF312" s="65"/>
      <c r="HG312" s="65"/>
      <c r="HH312" s="65"/>
      <c r="HI312" s="65"/>
      <c r="HJ312" s="65"/>
      <c r="HK312" s="65"/>
      <c r="HL312" s="65"/>
      <c r="HM312" s="65"/>
      <c r="HN312" s="65"/>
      <c r="HO312" s="65"/>
      <c r="HP312" s="65"/>
      <c r="HQ312" s="65"/>
      <c r="HR312" s="65"/>
      <c r="HS312" s="65"/>
      <c r="HT312" s="65"/>
      <c r="HU312" s="65"/>
      <c r="HV312" s="65"/>
      <c r="HW312" s="65"/>
      <c r="HX312" s="65"/>
      <c r="HY312" s="65"/>
      <c r="HZ312" s="65"/>
      <c r="IA312" s="65"/>
      <c r="IB312" s="65"/>
      <c r="IC312" s="65"/>
      <c r="ID312" s="65"/>
      <c r="IE312" s="65"/>
      <c r="IF312" s="65"/>
      <c r="IG312" s="65"/>
      <c r="IH312" s="65"/>
      <c r="II312" s="65"/>
      <c r="IJ312" s="65"/>
      <c r="IK312" s="65"/>
      <c r="IL312" s="65"/>
      <c r="IM312" s="65"/>
      <c r="IN312" s="65"/>
      <c r="IO312" s="65"/>
      <c r="IP312" s="65"/>
      <c r="IQ312" s="65"/>
      <c r="IR312" s="65"/>
      <c r="IS312" s="65"/>
      <c r="IT312" s="65"/>
      <c r="IU312" s="65"/>
      <c r="IV312" s="65"/>
      <c r="IW312" s="65"/>
    </row>
    <row r="313" customFormat="false" ht="12.75" hidden="false" customHeight="false" outlineLevel="0" collapsed="false">
      <c r="A313" s="30" t="s">
        <v>135</v>
      </c>
      <c r="C313" s="45" t="n">
        <v>-53</v>
      </c>
      <c r="D313" s="45" t="n">
        <v>-127</v>
      </c>
      <c r="E313" s="45" t="n">
        <v>-53</v>
      </c>
      <c r="F313" s="45" t="n">
        <v>-53</v>
      </c>
      <c r="G313" s="45" t="n">
        <v>-53</v>
      </c>
      <c r="H313" s="45" t="n">
        <v>-54</v>
      </c>
      <c r="I313" s="45" t="n">
        <v>-53</v>
      </c>
      <c r="J313" s="45" t="n">
        <v>-53</v>
      </c>
      <c r="K313" s="45" t="n">
        <v>-53</v>
      </c>
      <c r="L313" s="45" t="n">
        <v>-53</v>
      </c>
      <c r="M313" s="45" t="n">
        <v>-53</v>
      </c>
      <c r="N313" s="45" t="n">
        <v>-54</v>
      </c>
      <c r="O313" s="46" t="n">
        <f aca="false">SUM(C313:N313)</f>
        <v>-712</v>
      </c>
      <c r="P313" s="46"/>
      <c r="Q313" s="33"/>
      <c r="R313" s="34" t="s">
        <v>136</v>
      </c>
      <c r="S313" s="33"/>
      <c r="T313" s="46"/>
      <c r="U313" s="35" t="n">
        <f aca="false">C313+D313+E313</f>
        <v>-233</v>
      </c>
      <c r="V313" s="35" t="n">
        <f aca="false">F313+G313+H313</f>
        <v>-160</v>
      </c>
      <c r="W313" s="35" t="n">
        <f aca="false">I313+J313+K313</f>
        <v>-159</v>
      </c>
      <c r="X313" s="35" t="n">
        <f aca="false">L313+M313+N313</f>
        <v>-160</v>
      </c>
      <c r="Y313" s="36" t="n">
        <f aca="false">SUM(U313:X313)</f>
        <v>-712</v>
      </c>
    </row>
    <row r="314" customFormat="false" ht="3.95" hidden="false" customHeight="true" outlineLevel="0" collapsed="false">
      <c r="A314" s="30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6"/>
      <c r="P314" s="46"/>
      <c r="Q314" s="33"/>
      <c r="R314" s="34"/>
      <c r="S314" s="33"/>
      <c r="T314" s="46"/>
      <c r="U314" s="35"/>
      <c r="V314" s="35"/>
      <c r="W314" s="35"/>
      <c r="X314" s="35"/>
      <c r="Y314" s="36"/>
    </row>
    <row r="315" customFormat="false" ht="12.75" hidden="false" customHeight="true" outlineLevel="0" collapsed="false">
      <c r="A315" s="99" t="s">
        <v>137</v>
      </c>
      <c r="B315" s="65"/>
      <c r="C315" s="66" t="n">
        <f aca="false">SUM(C309:C313)</f>
        <v>-1434</v>
      </c>
      <c r="D315" s="67" t="n">
        <f aca="false">SUM(D309:D313)</f>
        <v>-1516</v>
      </c>
      <c r="E315" s="67" t="n">
        <f aca="false">SUM(E309:E313)</f>
        <v>-1467</v>
      </c>
      <c r="F315" s="67" t="n">
        <f aca="false">SUM(F309:F313)</f>
        <v>-1455</v>
      </c>
      <c r="G315" s="67" t="n">
        <f aca="false">SUM(G309:G313)</f>
        <v>-1537</v>
      </c>
      <c r="H315" s="67" t="n">
        <f aca="false">SUM(H309:H313)</f>
        <v>-1477</v>
      </c>
      <c r="I315" s="67" t="n">
        <f aca="false">SUM(I309:I313)</f>
        <v>-1460</v>
      </c>
      <c r="J315" s="67" t="n">
        <f aca="false">SUM(J309:J313)</f>
        <v>-1495</v>
      </c>
      <c r="K315" s="67" t="n">
        <f aca="false">SUM(K309:K313)</f>
        <v>-1481</v>
      </c>
      <c r="L315" s="67" t="n">
        <f aca="false">SUM(L309:L313)</f>
        <v>-1464</v>
      </c>
      <c r="M315" s="67" t="n">
        <f aca="false">SUM(M309:M313)</f>
        <v>-1467</v>
      </c>
      <c r="N315" s="67" t="n">
        <f aca="false">SUM(N309:N313)</f>
        <v>-1488</v>
      </c>
      <c r="O315" s="68" t="n">
        <f aca="false">SUM(O309:O313)</f>
        <v>-17741</v>
      </c>
      <c r="P315" s="69"/>
      <c r="Q315" s="89"/>
      <c r="R315" s="71"/>
      <c r="S315" s="89"/>
      <c r="T315" s="69"/>
      <c r="U315" s="66" t="n">
        <f aca="false">SUM(U309:U313)</f>
        <v>-4417</v>
      </c>
      <c r="V315" s="67" t="n">
        <f aca="false">SUM(V309:V313)</f>
        <v>-4469</v>
      </c>
      <c r="W315" s="67" t="n">
        <f aca="false">SUM(W309:W313)</f>
        <v>-4436</v>
      </c>
      <c r="X315" s="67" t="n">
        <f aca="false">SUM(X309:X313)</f>
        <v>-4419</v>
      </c>
      <c r="Y315" s="68" t="n">
        <f aca="false">SUM(Y309:Y313)</f>
        <v>-17741</v>
      </c>
      <c r="Z315" s="65"/>
      <c r="AA315" s="65"/>
      <c r="AB315" s="65"/>
      <c r="AC315" s="65"/>
      <c r="AD315" s="65"/>
      <c r="AE315" s="65"/>
      <c r="AF315" s="65"/>
      <c r="AG315" s="65"/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65"/>
      <c r="AT315" s="65"/>
      <c r="AU315" s="65"/>
      <c r="AV315" s="65"/>
      <c r="AW315" s="65"/>
      <c r="AX315" s="65"/>
      <c r="AY315" s="65"/>
      <c r="AZ315" s="65"/>
      <c r="BA315" s="65"/>
      <c r="BB315" s="65"/>
      <c r="BC315" s="65"/>
      <c r="BD315" s="65"/>
      <c r="BE315" s="65"/>
      <c r="BF315" s="65"/>
      <c r="BG315" s="65"/>
      <c r="BH315" s="65"/>
      <c r="BI315" s="65"/>
      <c r="BJ315" s="65"/>
      <c r="BK315" s="65"/>
      <c r="BL315" s="65"/>
      <c r="BM315" s="65"/>
      <c r="BN315" s="65"/>
      <c r="BO315" s="65"/>
      <c r="BP315" s="65"/>
      <c r="BQ315" s="65"/>
      <c r="BR315" s="65"/>
      <c r="BS315" s="65"/>
      <c r="BT315" s="65"/>
      <c r="BU315" s="65"/>
      <c r="BV315" s="65"/>
      <c r="BW315" s="65"/>
      <c r="BX315" s="65"/>
      <c r="BY315" s="65"/>
      <c r="BZ315" s="65"/>
      <c r="CA315" s="65"/>
      <c r="CB315" s="65"/>
      <c r="CC315" s="65"/>
      <c r="CD315" s="65"/>
      <c r="CE315" s="65"/>
      <c r="CF315" s="65"/>
      <c r="CG315" s="65"/>
      <c r="CH315" s="65"/>
      <c r="CI315" s="65"/>
      <c r="CJ315" s="65"/>
      <c r="CK315" s="65"/>
      <c r="CL315" s="65"/>
      <c r="CM315" s="65"/>
      <c r="CN315" s="65"/>
      <c r="CO315" s="65"/>
      <c r="CP315" s="65"/>
      <c r="CQ315" s="65"/>
      <c r="CR315" s="65"/>
      <c r="CS315" s="65"/>
      <c r="CT315" s="65"/>
      <c r="CU315" s="65"/>
      <c r="CV315" s="65"/>
      <c r="CW315" s="65"/>
      <c r="CX315" s="65"/>
      <c r="CY315" s="65"/>
      <c r="CZ315" s="65"/>
      <c r="DA315" s="65"/>
      <c r="DB315" s="65"/>
      <c r="DC315" s="65"/>
      <c r="DD315" s="65"/>
      <c r="DE315" s="65"/>
      <c r="DF315" s="65"/>
      <c r="DG315" s="65"/>
      <c r="DH315" s="65"/>
      <c r="DI315" s="65"/>
      <c r="DJ315" s="65"/>
      <c r="DK315" s="65"/>
      <c r="DL315" s="65"/>
      <c r="DM315" s="65"/>
      <c r="DN315" s="65"/>
      <c r="DO315" s="65"/>
      <c r="DP315" s="65"/>
      <c r="DQ315" s="65"/>
      <c r="DR315" s="65"/>
      <c r="DS315" s="65"/>
      <c r="DT315" s="65"/>
      <c r="DU315" s="65"/>
      <c r="DV315" s="65"/>
      <c r="DW315" s="65"/>
      <c r="DX315" s="65"/>
      <c r="DY315" s="65"/>
      <c r="DZ315" s="65"/>
      <c r="EA315" s="65"/>
      <c r="EB315" s="65"/>
      <c r="EC315" s="65"/>
      <c r="ED315" s="65"/>
      <c r="EE315" s="65"/>
      <c r="EF315" s="65"/>
      <c r="EG315" s="65"/>
      <c r="EH315" s="65"/>
      <c r="EI315" s="65"/>
      <c r="EJ315" s="65"/>
      <c r="EK315" s="65"/>
      <c r="EL315" s="65"/>
      <c r="EM315" s="65"/>
      <c r="EN315" s="65"/>
      <c r="EO315" s="65"/>
      <c r="EP315" s="65"/>
      <c r="EQ315" s="65"/>
      <c r="ER315" s="65"/>
      <c r="ES315" s="65"/>
      <c r="ET315" s="65"/>
      <c r="EU315" s="65"/>
      <c r="EV315" s="65"/>
      <c r="EW315" s="65"/>
      <c r="EX315" s="65"/>
      <c r="EY315" s="65"/>
      <c r="EZ315" s="65"/>
      <c r="FA315" s="65"/>
      <c r="FB315" s="65"/>
      <c r="FC315" s="65"/>
      <c r="FD315" s="65"/>
      <c r="FE315" s="65"/>
      <c r="FF315" s="65"/>
      <c r="FG315" s="65"/>
      <c r="FH315" s="65"/>
      <c r="FI315" s="65"/>
      <c r="FJ315" s="65"/>
      <c r="FK315" s="65"/>
      <c r="FL315" s="65"/>
      <c r="FM315" s="65"/>
      <c r="FN315" s="65"/>
      <c r="FO315" s="65"/>
      <c r="FP315" s="65"/>
      <c r="FQ315" s="65"/>
      <c r="FR315" s="65"/>
      <c r="FS315" s="65"/>
      <c r="FT315" s="65"/>
      <c r="FU315" s="65"/>
      <c r="FV315" s="65"/>
      <c r="FW315" s="65"/>
      <c r="FX315" s="65"/>
      <c r="FY315" s="65"/>
      <c r="FZ315" s="65"/>
      <c r="GA315" s="65"/>
      <c r="GB315" s="65"/>
      <c r="GC315" s="65"/>
      <c r="GD315" s="65"/>
      <c r="GE315" s="65"/>
      <c r="GF315" s="65"/>
      <c r="GG315" s="65"/>
      <c r="GH315" s="65"/>
      <c r="GI315" s="65"/>
      <c r="GJ315" s="65"/>
      <c r="GK315" s="65"/>
      <c r="GL315" s="65"/>
      <c r="GM315" s="65"/>
      <c r="GN315" s="65"/>
      <c r="GO315" s="65"/>
      <c r="GP315" s="65"/>
      <c r="GQ315" s="65"/>
      <c r="GR315" s="65"/>
      <c r="GS315" s="65"/>
      <c r="GT315" s="65"/>
      <c r="GU315" s="65"/>
      <c r="GV315" s="65"/>
      <c r="GW315" s="65"/>
      <c r="GX315" s="65"/>
      <c r="GY315" s="65"/>
      <c r="GZ315" s="65"/>
      <c r="HA315" s="65"/>
      <c r="HB315" s="65"/>
      <c r="HC315" s="65"/>
      <c r="HD315" s="65"/>
      <c r="HE315" s="65"/>
      <c r="HF315" s="65"/>
      <c r="HG315" s="65"/>
      <c r="HH315" s="65"/>
      <c r="HI315" s="65"/>
      <c r="HJ315" s="65"/>
      <c r="HK315" s="65"/>
      <c r="HL315" s="65"/>
      <c r="HM315" s="65"/>
      <c r="HN315" s="65"/>
      <c r="HO315" s="65"/>
      <c r="HP315" s="65"/>
      <c r="HQ315" s="65"/>
      <c r="HR315" s="65"/>
      <c r="HS315" s="65"/>
      <c r="HT315" s="65"/>
      <c r="HU315" s="65"/>
      <c r="HV315" s="65"/>
      <c r="HW315" s="65"/>
      <c r="HX315" s="65"/>
      <c r="HY315" s="65"/>
      <c r="HZ315" s="65"/>
      <c r="IA315" s="65"/>
      <c r="IB315" s="65"/>
      <c r="IC315" s="65"/>
      <c r="ID315" s="65"/>
      <c r="IE315" s="65"/>
      <c r="IF315" s="65"/>
      <c r="IG315" s="65"/>
      <c r="IH315" s="65"/>
      <c r="II315" s="65"/>
      <c r="IJ315" s="65"/>
      <c r="IK315" s="65"/>
      <c r="IL315" s="65"/>
      <c r="IM315" s="65"/>
      <c r="IN315" s="65"/>
      <c r="IO315" s="65"/>
      <c r="IP315" s="65"/>
      <c r="IQ315" s="65"/>
      <c r="IR315" s="65"/>
      <c r="IS315" s="65"/>
      <c r="IT315" s="65"/>
      <c r="IU315" s="65"/>
      <c r="IV315" s="65"/>
      <c r="IW315" s="65"/>
    </row>
    <row r="316" customFormat="false" ht="12.75" hidden="false" customHeight="true" outlineLevel="0" collapsed="false">
      <c r="A316" s="99"/>
      <c r="B316" s="65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91"/>
      <c r="P316" s="91"/>
      <c r="Q316" s="70"/>
      <c r="R316" s="50"/>
      <c r="S316" s="70"/>
      <c r="T316" s="91"/>
      <c r="U316" s="91"/>
      <c r="V316" s="91"/>
      <c r="W316" s="91"/>
      <c r="X316" s="91"/>
      <c r="Y316" s="50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5"/>
      <c r="AU316" s="65"/>
      <c r="AV316" s="65"/>
      <c r="AW316" s="65"/>
      <c r="AX316" s="65"/>
      <c r="AY316" s="65"/>
      <c r="AZ316" s="65"/>
      <c r="BA316" s="65"/>
      <c r="BB316" s="65"/>
      <c r="BC316" s="65"/>
      <c r="BD316" s="65"/>
      <c r="BE316" s="65"/>
      <c r="BF316" s="65"/>
      <c r="BG316" s="65"/>
      <c r="BH316" s="65"/>
      <c r="BI316" s="65"/>
      <c r="BJ316" s="65"/>
      <c r="BK316" s="65"/>
      <c r="BL316" s="65"/>
      <c r="BM316" s="65"/>
      <c r="BN316" s="65"/>
      <c r="BO316" s="65"/>
      <c r="BP316" s="65"/>
      <c r="BQ316" s="65"/>
      <c r="BR316" s="65"/>
      <c r="BS316" s="65"/>
      <c r="BT316" s="65"/>
      <c r="BU316" s="65"/>
      <c r="BV316" s="65"/>
      <c r="BW316" s="65"/>
      <c r="BX316" s="65"/>
      <c r="BY316" s="65"/>
      <c r="BZ316" s="65"/>
      <c r="CA316" s="65"/>
      <c r="CB316" s="65"/>
      <c r="CC316" s="65"/>
      <c r="CD316" s="65"/>
      <c r="CE316" s="65"/>
      <c r="CF316" s="65"/>
      <c r="CG316" s="65"/>
      <c r="CH316" s="65"/>
      <c r="CI316" s="65"/>
      <c r="CJ316" s="65"/>
      <c r="CK316" s="65"/>
      <c r="CL316" s="65"/>
      <c r="CM316" s="65"/>
      <c r="CN316" s="65"/>
      <c r="CO316" s="65"/>
      <c r="CP316" s="65"/>
      <c r="CQ316" s="65"/>
      <c r="CR316" s="65"/>
      <c r="CS316" s="65"/>
      <c r="CT316" s="65"/>
      <c r="CU316" s="65"/>
      <c r="CV316" s="65"/>
      <c r="CW316" s="65"/>
      <c r="CX316" s="65"/>
      <c r="CY316" s="65"/>
      <c r="CZ316" s="65"/>
      <c r="DA316" s="65"/>
      <c r="DB316" s="65"/>
      <c r="DC316" s="65"/>
      <c r="DD316" s="65"/>
      <c r="DE316" s="65"/>
      <c r="DF316" s="65"/>
      <c r="DG316" s="65"/>
      <c r="DH316" s="65"/>
      <c r="DI316" s="65"/>
      <c r="DJ316" s="65"/>
      <c r="DK316" s="65"/>
      <c r="DL316" s="65"/>
      <c r="DM316" s="65"/>
      <c r="DN316" s="65"/>
      <c r="DO316" s="65"/>
      <c r="DP316" s="65"/>
      <c r="DQ316" s="65"/>
      <c r="DR316" s="65"/>
      <c r="DS316" s="65"/>
      <c r="DT316" s="65"/>
      <c r="DU316" s="65"/>
      <c r="DV316" s="65"/>
      <c r="DW316" s="65"/>
      <c r="DX316" s="65"/>
      <c r="DY316" s="65"/>
      <c r="DZ316" s="65"/>
      <c r="EA316" s="65"/>
      <c r="EB316" s="65"/>
      <c r="EC316" s="65"/>
      <c r="ED316" s="65"/>
      <c r="EE316" s="65"/>
      <c r="EF316" s="65"/>
      <c r="EG316" s="65"/>
      <c r="EH316" s="65"/>
      <c r="EI316" s="65"/>
      <c r="EJ316" s="65"/>
      <c r="EK316" s="65"/>
      <c r="EL316" s="65"/>
      <c r="EM316" s="65"/>
      <c r="EN316" s="65"/>
      <c r="EO316" s="65"/>
      <c r="EP316" s="65"/>
      <c r="EQ316" s="65"/>
      <c r="ER316" s="65"/>
      <c r="ES316" s="65"/>
      <c r="ET316" s="65"/>
      <c r="EU316" s="65"/>
      <c r="EV316" s="65"/>
      <c r="EW316" s="65"/>
      <c r="EX316" s="65"/>
      <c r="EY316" s="65"/>
      <c r="EZ316" s="65"/>
      <c r="FA316" s="65"/>
      <c r="FB316" s="65"/>
      <c r="FC316" s="65"/>
      <c r="FD316" s="65"/>
      <c r="FE316" s="65"/>
      <c r="FF316" s="65"/>
      <c r="FG316" s="65"/>
      <c r="FH316" s="65"/>
      <c r="FI316" s="65"/>
      <c r="FJ316" s="65"/>
      <c r="FK316" s="65"/>
      <c r="FL316" s="65"/>
      <c r="FM316" s="65"/>
      <c r="FN316" s="65"/>
      <c r="FO316" s="65"/>
      <c r="FP316" s="65"/>
      <c r="FQ316" s="65"/>
      <c r="FR316" s="65"/>
      <c r="FS316" s="65"/>
      <c r="FT316" s="65"/>
      <c r="FU316" s="65"/>
      <c r="FV316" s="65"/>
      <c r="FW316" s="65"/>
      <c r="FX316" s="65"/>
      <c r="FY316" s="65"/>
      <c r="FZ316" s="65"/>
      <c r="GA316" s="65"/>
      <c r="GB316" s="65"/>
      <c r="GC316" s="65"/>
      <c r="GD316" s="65"/>
      <c r="GE316" s="65"/>
      <c r="GF316" s="65"/>
      <c r="GG316" s="65"/>
      <c r="GH316" s="65"/>
      <c r="GI316" s="65"/>
      <c r="GJ316" s="65"/>
      <c r="GK316" s="65"/>
      <c r="GL316" s="65"/>
      <c r="GM316" s="65"/>
      <c r="GN316" s="65"/>
      <c r="GO316" s="65"/>
      <c r="GP316" s="65"/>
      <c r="GQ316" s="65"/>
      <c r="GR316" s="65"/>
      <c r="GS316" s="65"/>
      <c r="GT316" s="65"/>
      <c r="GU316" s="65"/>
      <c r="GV316" s="65"/>
      <c r="GW316" s="65"/>
      <c r="GX316" s="65"/>
      <c r="GY316" s="65"/>
      <c r="GZ316" s="65"/>
      <c r="HA316" s="65"/>
      <c r="HB316" s="65"/>
      <c r="HC316" s="65"/>
      <c r="HD316" s="65"/>
      <c r="HE316" s="65"/>
      <c r="HF316" s="65"/>
      <c r="HG316" s="65"/>
      <c r="HH316" s="65"/>
      <c r="HI316" s="65"/>
      <c r="HJ316" s="65"/>
      <c r="HK316" s="65"/>
      <c r="HL316" s="65"/>
      <c r="HM316" s="65"/>
      <c r="HN316" s="65"/>
      <c r="HO316" s="65"/>
      <c r="HP316" s="65"/>
      <c r="HQ316" s="65"/>
      <c r="HR316" s="65"/>
      <c r="HS316" s="65"/>
      <c r="HT316" s="65"/>
      <c r="HU316" s="65"/>
      <c r="HV316" s="65"/>
      <c r="HW316" s="65"/>
      <c r="HX316" s="65"/>
      <c r="HY316" s="65"/>
      <c r="HZ316" s="65"/>
      <c r="IA316" s="65"/>
      <c r="IB316" s="65"/>
      <c r="IC316" s="65"/>
      <c r="ID316" s="65"/>
      <c r="IE316" s="65"/>
      <c r="IF316" s="65"/>
      <c r="IG316" s="65"/>
      <c r="IH316" s="65"/>
      <c r="II316" s="65"/>
      <c r="IJ316" s="65"/>
      <c r="IK316" s="65"/>
      <c r="IL316" s="65"/>
      <c r="IM316" s="65"/>
      <c r="IN316" s="65"/>
      <c r="IO316" s="65"/>
      <c r="IP316" s="65"/>
      <c r="IQ316" s="65"/>
      <c r="IR316" s="65"/>
      <c r="IS316" s="65"/>
      <c r="IT316" s="65"/>
      <c r="IU316" s="65"/>
      <c r="IV316" s="65"/>
      <c r="IW316" s="65"/>
    </row>
    <row r="317" customFormat="false" ht="12.75" hidden="false" customHeight="true" outlineLevel="0" collapsed="false">
      <c r="A317" s="99" t="s">
        <v>250</v>
      </c>
      <c r="B317" s="100"/>
      <c r="C317" s="101" t="n">
        <f aca="false">+C294+C296+C315</f>
        <v>-1339</v>
      </c>
      <c r="D317" s="102" t="n">
        <f aca="false">+D294+D296+D315</f>
        <v>-1420</v>
      </c>
      <c r="E317" s="102" t="n">
        <f aca="false">+E294+E296+E315</f>
        <v>-1371</v>
      </c>
      <c r="F317" s="102" t="n">
        <f aca="false">+F294+F296+F315</f>
        <v>-1360</v>
      </c>
      <c r="G317" s="102" t="n">
        <f aca="false">+G294+G296+G315</f>
        <v>-1441</v>
      </c>
      <c r="H317" s="102" t="n">
        <f aca="false">+H294+H296+H315</f>
        <v>-1380</v>
      </c>
      <c r="I317" s="102" t="n">
        <f aca="false">+I294+I296+I315</f>
        <v>-1365</v>
      </c>
      <c r="J317" s="102" t="n">
        <f aca="false">+J294+J296+J315</f>
        <v>-1399</v>
      </c>
      <c r="K317" s="102" t="n">
        <f aca="false">+K294+K296+K315</f>
        <v>-1385</v>
      </c>
      <c r="L317" s="102" t="n">
        <f aca="false">+L294+L296+L315</f>
        <v>-1369</v>
      </c>
      <c r="M317" s="102" t="n">
        <f aca="false">+M294+M296+M315</f>
        <v>-1371</v>
      </c>
      <c r="N317" s="102" t="n">
        <f aca="false">+N294+N296+N315</f>
        <v>-1391</v>
      </c>
      <c r="O317" s="103" t="n">
        <f aca="false">+O294+O296+O315</f>
        <v>-16591</v>
      </c>
      <c r="P317" s="104"/>
      <c r="Q317" s="131"/>
      <c r="R317" s="50"/>
      <c r="S317" s="131"/>
      <c r="T317" s="104"/>
      <c r="U317" s="101" t="n">
        <f aca="false">+U294+U296+U315</f>
        <v>-4130</v>
      </c>
      <c r="V317" s="102" t="n">
        <f aca="false">+V294+V296+V315</f>
        <v>-4181</v>
      </c>
      <c r="W317" s="102" t="n">
        <f aca="false">+W294+W296+W315</f>
        <v>-4149</v>
      </c>
      <c r="X317" s="102" t="n">
        <f aca="false">+X294+X296+X315</f>
        <v>-4131</v>
      </c>
      <c r="Y317" s="103" t="n">
        <f aca="false">+Y294+Y296+Y315</f>
        <v>-16591</v>
      </c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/>
      <c r="AS317" s="65"/>
      <c r="AT317" s="65"/>
      <c r="AU317" s="65"/>
      <c r="AV317" s="65"/>
      <c r="AW317" s="65"/>
      <c r="AX317" s="65"/>
      <c r="AY317" s="65"/>
      <c r="AZ317" s="65"/>
      <c r="BA317" s="65"/>
      <c r="BB317" s="65"/>
      <c r="BC317" s="65"/>
      <c r="BD317" s="65"/>
      <c r="BE317" s="65"/>
      <c r="BF317" s="65"/>
      <c r="BG317" s="65"/>
      <c r="BH317" s="65"/>
      <c r="BI317" s="65"/>
      <c r="BJ317" s="65"/>
      <c r="BK317" s="65"/>
      <c r="BL317" s="65"/>
      <c r="BM317" s="65"/>
      <c r="BN317" s="65"/>
      <c r="BO317" s="65"/>
      <c r="BP317" s="65"/>
      <c r="BQ317" s="65"/>
      <c r="BR317" s="65"/>
      <c r="BS317" s="65"/>
      <c r="BT317" s="65"/>
      <c r="BU317" s="65"/>
      <c r="BV317" s="65"/>
      <c r="BW317" s="65"/>
      <c r="BX317" s="65"/>
      <c r="BY317" s="65"/>
      <c r="BZ317" s="65"/>
      <c r="CA317" s="65"/>
      <c r="CB317" s="65"/>
      <c r="CC317" s="65"/>
      <c r="CD317" s="65"/>
      <c r="CE317" s="65"/>
      <c r="CF317" s="65"/>
      <c r="CG317" s="65"/>
      <c r="CH317" s="65"/>
      <c r="CI317" s="65"/>
      <c r="CJ317" s="65"/>
      <c r="CK317" s="65"/>
      <c r="CL317" s="65"/>
      <c r="CM317" s="65"/>
      <c r="CN317" s="65"/>
      <c r="CO317" s="65"/>
      <c r="CP317" s="65"/>
      <c r="CQ317" s="65"/>
      <c r="CR317" s="65"/>
      <c r="CS317" s="65"/>
      <c r="CT317" s="65"/>
      <c r="CU317" s="65"/>
      <c r="CV317" s="65"/>
      <c r="CW317" s="65"/>
      <c r="CX317" s="65"/>
      <c r="CY317" s="65"/>
      <c r="CZ317" s="65"/>
      <c r="DA317" s="65"/>
      <c r="DB317" s="65"/>
      <c r="DC317" s="65"/>
      <c r="DD317" s="65"/>
      <c r="DE317" s="65"/>
      <c r="DF317" s="65"/>
      <c r="DG317" s="65"/>
      <c r="DH317" s="65"/>
      <c r="DI317" s="65"/>
      <c r="DJ317" s="65"/>
      <c r="DK317" s="65"/>
      <c r="DL317" s="65"/>
      <c r="DM317" s="65"/>
      <c r="DN317" s="65"/>
      <c r="DO317" s="65"/>
      <c r="DP317" s="65"/>
      <c r="DQ317" s="65"/>
      <c r="DR317" s="65"/>
      <c r="DS317" s="65"/>
      <c r="DT317" s="65"/>
      <c r="DU317" s="65"/>
      <c r="DV317" s="65"/>
      <c r="DW317" s="65"/>
      <c r="DX317" s="65"/>
      <c r="DY317" s="65"/>
      <c r="DZ317" s="65"/>
      <c r="EA317" s="65"/>
      <c r="EB317" s="65"/>
      <c r="EC317" s="65"/>
      <c r="ED317" s="65"/>
      <c r="EE317" s="65"/>
      <c r="EF317" s="65"/>
      <c r="EG317" s="65"/>
      <c r="EH317" s="65"/>
      <c r="EI317" s="65"/>
      <c r="EJ317" s="65"/>
      <c r="EK317" s="65"/>
      <c r="EL317" s="65"/>
      <c r="EM317" s="65"/>
      <c r="EN317" s="65"/>
      <c r="EO317" s="65"/>
      <c r="EP317" s="65"/>
      <c r="EQ317" s="65"/>
      <c r="ER317" s="65"/>
      <c r="ES317" s="65"/>
      <c r="ET317" s="65"/>
      <c r="EU317" s="65"/>
      <c r="EV317" s="65"/>
      <c r="EW317" s="65"/>
      <c r="EX317" s="65"/>
      <c r="EY317" s="65"/>
      <c r="EZ317" s="65"/>
      <c r="FA317" s="65"/>
      <c r="FB317" s="65"/>
      <c r="FC317" s="65"/>
      <c r="FD317" s="65"/>
      <c r="FE317" s="65"/>
      <c r="FF317" s="65"/>
      <c r="FG317" s="65"/>
      <c r="FH317" s="65"/>
      <c r="FI317" s="65"/>
      <c r="FJ317" s="65"/>
      <c r="FK317" s="65"/>
      <c r="FL317" s="65"/>
      <c r="FM317" s="65"/>
      <c r="FN317" s="65"/>
      <c r="FO317" s="65"/>
      <c r="FP317" s="65"/>
      <c r="FQ317" s="65"/>
      <c r="FR317" s="65"/>
      <c r="FS317" s="65"/>
      <c r="FT317" s="65"/>
      <c r="FU317" s="65"/>
      <c r="FV317" s="65"/>
      <c r="FW317" s="65"/>
      <c r="FX317" s="65"/>
      <c r="FY317" s="65"/>
      <c r="FZ317" s="65"/>
      <c r="GA317" s="65"/>
      <c r="GB317" s="65"/>
      <c r="GC317" s="65"/>
      <c r="GD317" s="65"/>
      <c r="GE317" s="65"/>
      <c r="GF317" s="65"/>
      <c r="GG317" s="65"/>
      <c r="GH317" s="65"/>
      <c r="GI317" s="65"/>
      <c r="GJ317" s="65"/>
      <c r="GK317" s="65"/>
      <c r="GL317" s="65"/>
      <c r="GM317" s="65"/>
      <c r="GN317" s="65"/>
      <c r="GO317" s="65"/>
      <c r="GP317" s="65"/>
      <c r="GQ317" s="65"/>
      <c r="GR317" s="65"/>
      <c r="GS317" s="65"/>
      <c r="GT317" s="65"/>
      <c r="GU317" s="65"/>
      <c r="GV317" s="65"/>
      <c r="GW317" s="65"/>
      <c r="GX317" s="65"/>
      <c r="GY317" s="65"/>
      <c r="GZ317" s="65"/>
      <c r="HA317" s="65"/>
      <c r="HB317" s="65"/>
      <c r="HC317" s="65"/>
      <c r="HD317" s="65"/>
      <c r="HE317" s="65"/>
      <c r="HF317" s="65"/>
      <c r="HG317" s="65"/>
      <c r="HH317" s="65"/>
      <c r="HI317" s="65"/>
      <c r="HJ317" s="65"/>
      <c r="HK317" s="65"/>
      <c r="HL317" s="65"/>
      <c r="HM317" s="65"/>
      <c r="HN317" s="65"/>
      <c r="HO317" s="65"/>
      <c r="HP317" s="65"/>
      <c r="HQ317" s="65"/>
      <c r="HR317" s="65"/>
      <c r="HS317" s="65"/>
      <c r="HT317" s="65"/>
      <c r="HU317" s="65"/>
      <c r="HV317" s="65"/>
      <c r="HW317" s="65"/>
      <c r="HX317" s="65"/>
      <c r="HY317" s="65"/>
      <c r="HZ317" s="65"/>
      <c r="IA317" s="65"/>
      <c r="IB317" s="65"/>
      <c r="IC317" s="65"/>
      <c r="ID317" s="65"/>
      <c r="IE317" s="65"/>
      <c r="IF317" s="65"/>
      <c r="IG317" s="65"/>
      <c r="IH317" s="65"/>
      <c r="II317" s="65"/>
      <c r="IJ317" s="65"/>
      <c r="IK317" s="65"/>
      <c r="IL317" s="65"/>
      <c r="IM317" s="65"/>
      <c r="IN317" s="65"/>
      <c r="IO317" s="65"/>
      <c r="IP317" s="65"/>
      <c r="IQ317" s="65"/>
      <c r="IR317" s="65"/>
      <c r="IS317" s="65"/>
      <c r="IT317" s="65"/>
      <c r="IU317" s="65"/>
      <c r="IV317" s="65"/>
      <c r="IW317" s="65"/>
    </row>
    <row r="318" customFormat="false" ht="12.75" hidden="false" customHeight="false" outlineLevel="0" collapsed="false">
      <c r="A318" s="10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5"/>
      <c r="P318" s="35"/>
      <c r="Q318" s="33"/>
      <c r="R318" s="36"/>
      <c r="S318" s="33"/>
      <c r="T318" s="35"/>
      <c r="U318" s="35"/>
      <c r="V318" s="35"/>
      <c r="W318" s="35"/>
      <c r="X318" s="35"/>
      <c r="Y318" s="36"/>
    </row>
    <row r="319" customFormat="false" ht="12.75" hidden="false" customHeight="false" outlineLevel="0" collapsed="false">
      <c r="A319" s="26" t="s">
        <v>251</v>
      </c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5"/>
      <c r="P319" s="35"/>
      <c r="Q319" s="33"/>
      <c r="R319" s="36"/>
      <c r="S319" s="33"/>
      <c r="T319" s="35"/>
      <c r="U319" s="35"/>
      <c r="V319" s="35"/>
      <c r="W319" s="35"/>
      <c r="X319" s="35"/>
      <c r="Y319" s="36"/>
    </row>
    <row r="320" customFormat="false" ht="12.75" hidden="false" customHeight="false" outlineLevel="0" collapsed="false">
      <c r="A320" s="29" t="s">
        <v>94</v>
      </c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5"/>
      <c r="P320" s="35"/>
      <c r="Q320" s="33"/>
      <c r="R320" s="36"/>
      <c r="S320" s="33"/>
      <c r="T320" s="35"/>
      <c r="U320" s="35"/>
      <c r="V320" s="35"/>
      <c r="W320" s="35"/>
      <c r="X320" s="35"/>
      <c r="Y320" s="36"/>
    </row>
    <row r="321" customFormat="false" ht="12.75" hidden="false" customHeight="false" outlineLevel="0" collapsed="false">
      <c r="A321" s="30" t="s">
        <v>252</v>
      </c>
      <c r="C321" s="84" t="n">
        <v>-169</v>
      </c>
      <c r="D321" s="84" t="n">
        <v>-197</v>
      </c>
      <c r="E321" s="84" t="n">
        <v>-173</v>
      </c>
      <c r="F321" s="84" t="n">
        <v>-172</v>
      </c>
      <c r="G321" s="84" t="n">
        <v>-173</v>
      </c>
      <c r="H321" s="84" t="n">
        <v>-172</v>
      </c>
      <c r="I321" s="84" t="n">
        <v>-173</v>
      </c>
      <c r="J321" s="84" t="n">
        <v>-172</v>
      </c>
      <c r="K321" s="84" t="n">
        <v>-173</v>
      </c>
      <c r="L321" s="84" t="n">
        <v>-172</v>
      </c>
      <c r="M321" s="84" t="n">
        <v>-173</v>
      </c>
      <c r="N321" s="84" t="n">
        <v>-172</v>
      </c>
      <c r="O321" s="83" t="n">
        <f aca="false">SUM(C321:N321)</f>
        <v>-2091</v>
      </c>
      <c r="P321" s="83"/>
      <c r="Q321" s="33"/>
      <c r="R321" s="34" t="s">
        <v>120</v>
      </c>
      <c r="S321" s="33"/>
      <c r="T321" s="83"/>
      <c r="U321" s="35" t="n">
        <f aca="false">C321+D321+E321</f>
        <v>-539</v>
      </c>
      <c r="V321" s="35" t="n">
        <f aca="false">F321+G321+H321</f>
        <v>-517</v>
      </c>
      <c r="W321" s="35" t="n">
        <f aca="false">I321+J321+K321</f>
        <v>-518</v>
      </c>
      <c r="X321" s="35" t="n">
        <f aca="false">L321+M321+N321</f>
        <v>-517</v>
      </c>
      <c r="Y321" s="36" t="n">
        <f aca="false">SUM(U321:X321)</f>
        <v>-2091</v>
      </c>
    </row>
    <row r="322" customFormat="false" ht="12.75" hidden="false" customHeight="false" outlineLevel="0" collapsed="false">
      <c r="A322" s="30" t="s">
        <v>253</v>
      </c>
      <c r="C322" s="47" t="n">
        <v>0</v>
      </c>
      <c r="D322" s="47" t="n">
        <v>0</v>
      </c>
      <c r="E322" s="47" t="n">
        <v>0</v>
      </c>
      <c r="F322" s="47" t="n">
        <v>0</v>
      </c>
      <c r="G322" s="47" t="n">
        <v>0</v>
      </c>
      <c r="H322" s="47" t="n">
        <v>0</v>
      </c>
      <c r="I322" s="47" t="n">
        <v>0</v>
      </c>
      <c r="J322" s="47" t="n">
        <v>0</v>
      </c>
      <c r="K322" s="47" t="n">
        <v>0</v>
      </c>
      <c r="L322" s="47" t="n">
        <v>0</v>
      </c>
      <c r="M322" s="47" t="n">
        <v>0</v>
      </c>
      <c r="N322" s="47" t="n">
        <v>0</v>
      </c>
      <c r="O322" s="83" t="n">
        <f aca="false">SUM(C322:N322)</f>
        <v>0</v>
      </c>
      <c r="P322" s="83"/>
      <c r="Q322" s="33"/>
      <c r="R322" s="34" t="s">
        <v>120</v>
      </c>
      <c r="S322" s="33"/>
      <c r="T322" s="83"/>
      <c r="U322" s="35" t="n">
        <f aca="false">C322+D322+E322</f>
        <v>0</v>
      </c>
      <c r="V322" s="35" t="n">
        <f aca="false">F322+G322+H322</f>
        <v>0</v>
      </c>
      <c r="W322" s="35" t="n">
        <f aca="false">I322+J322+K322</f>
        <v>0</v>
      </c>
      <c r="X322" s="35" t="n">
        <f aca="false">L322+M322+N322</f>
        <v>0</v>
      </c>
      <c r="Y322" s="36" t="n">
        <f aca="false">SUM(U322:X322)</f>
        <v>0</v>
      </c>
    </row>
    <row r="323" customFormat="false" ht="12.75" hidden="false" customHeight="true" outlineLevel="0" collapsed="false">
      <c r="A323" s="30" t="s">
        <v>254</v>
      </c>
      <c r="C323" s="122" t="n">
        <v>0</v>
      </c>
      <c r="D323" s="122" t="n">
        <v>0</v>
      </c>
      <c r="E323" s="122" t="n">
        <v>0</v>
      </c>
      <c r="F323" s="122" t="n">
        <v>0</v>
      </c>
      <c r="G323" s="122" t="n">
        <v>0</v>
      </c>
      <c r="H323" s="122" t="n">
        <v>0</v>
      </c>
      <c r="I323" s="122" t="n">
        <v>0</v>
      </c>
      <c r="J323" s="122" t="n">
        <v>0</v>
      </c>
      <c r="K323" s="122" t="n">
        <v>0</v>
      </c>
      <c r="L323" s="122" t="n">
        <v>0</v>
      </c>
      <c r="M323" s="122" t="n">
        <v>0</v>
      </c>
      <c r="N323" s="122" t="n">
        <v>0</v>
      </c>
      <c r="O323" s="86" t="n">
        <f aca="false">SUM(C323:N323)</f>
        <v>0</v>
      </c>
      <c r="P323" s="83"/>
      <c r="Q323" s="70"/>
      <c r="R323" s="34" t="s">
        <v>120</v>
      </c>
      <c r="S323" s="70"/>
      <c r="T323" s="83"/>
      <c r="U323" s="91" t="n">
        <f aca="false">C323+D323+E323</f>
        <v>0</v>
      </c>
      <c r="V323" s="91" t="n">
        <f aca="false">F323+G323+H323</f>
        <v>0</v>
      </c>
      <c r="W323" s="91" t="n">
        <f aca="false">I323+J323+K323</f>
        <v>0</v>
      </c>
      <c r="X323" s="91" t="n">
        <f aca="false">L323+M323+N323</f>
        <v>0</v>
      </c>
      <c r="Y323" s="54" t="n">
        <f aca="false">SUM(U323:X323)</f>
        <v>0</v>
      </c>
    </row>
    <row r="324" customFormat="false" ht="12.75" hidden="false" customHeight="true" outlineLevel="0" collapsed="false">
      <c r="A324" s="30" t="s">
        <v>127</v>
      </c>
      <c r="C324" s="71" t="n">
        <f aca="false">SUM(C321:C323)</f>
        <v>-169</v>
      </c>
      <c r="D324" s="71" t="n">
        <f aca="false">SUM(D321:D323)</f>
        <v>-197</v>
      </c>
      <c r="E324" s="71" t="n">
        <f aca="false">SUM(E321:E323)</f>
        <v>-173</v>
      </c>
      <c r="F324" s="71" t="n">
        <f aca="false">SUM(F321:F323)</f>
        <v>-172</v>
      </c>
      <c r="G324" s="71" t="n">
        <f aca="false">SUM(G321:G323)</f>
        <v>-173</v>
      </c>
      <c r="H324" s="71" t="n">
        <f aca="false">SUM(H321:H323)</f>
        <v>-172</v>
      </c>
      <c r="I324" s="71" t="n">
        <f aca="false">SUM(I321:I323)</f>
        <v>-173</v>
      </c>
      <c r="J324" s="71" t="n">
        <f aca="false">SUM(J321:J323)</f>
        <v>-172</v>
      </c>
      <c r="K324" s="71" t="n">
        <f aca="false">SUM(K321:K323)</f>
        <v>-173</v>
      </c>
      <c r="L324" s="71" t="n">
        <f aca="false">SUM(L321:L323)</f>
        <v>-172</v>
      </c>
      <c r="M324" s="71" t="n">
        <f aca="false">SUM(M321:M323)</f>
        <v>-173</v>
      </c>
      <c r="N324" s="71" t="n">
        <f aca="false">SUM(N321:N323)</f>
        <v>-172</v>
      </c>
      <c r="O324" s="71" t="n">
        <f aca="false">SUM(O321:O323)</f>
        <v>-2091</v>
      </c>
      <c r="P324" s="83"/>
      <c r="Q324" s="70"/>
      <c r="R324" s="34"/>
      <c r="S324" s="70"/>
      <c r="T324" s="83"/>
      <c r="U324" s="71" t="n">
        <f aca="false">SUM(U321:U323)</f>
        <v>-539</v>
      </c>
      <c r="V324" s="71" t="n">
        <f aca="false">SUM(V321:V323)</f>
        <v>-517</v>
      </c>
      <c r="W324" s="71" t="n">
        <f aca="false">SUM(W321:W323)</f>
        <v>-518</v>
      </c>
      <c r="X324" s="71" t="n">
        <f aca="false">SUM(X321:X323)</f>
        <v>-517</v>
      </c>
      <c r="Y324" s="71" t="n">
        <f aca="false">SUM(Y321:Y323)</f>
        <v>-2091</v>
      </c>
    </row>
    <row r="325" customFormat="false" ht="3.95" hidden="false" customHeight="true" outlineLevel="0" collapsed="false">
      <c r="A325" s="30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3"/>
      <c r="P325" s="83"/>
      <c r="Q325" s="70"/>
      <c r="R325" s="34"/>
      <c r="S325" s="70"/>
      <c r="T325" s="83"/>
      <c r="U325" s="69"/>
      <c r="V325" s="69"/>
      <c r="W325" s="69"/>
      <c r="X325" s="69"/>
      <c r="Y325" s="36"/>
    </row>
    <row r="326" customFormat="false" ht="12.75" hidden="false" customHeight="true" outlineLevel="0" collapsed="false">
      <c r="A326" s="30" t="s">
        <v>179</v>
      </c>
      <c r="C326" s="45" t="n">
        <v>0</v>
      </c>
      <c r="D326" s="45" t="n">
        <v>0</v>
      </c>
      <c r="E326" s="45" t="n">
        <v>0</v>
      </c>
      <c r="F326" s="45" t="n">
        <v>0</v>
      </c>
      <c r="G326" s="45" t="n">
        <v>0</v>
      </c>
      <c r="H326" s="45" t="n">
        <v>0</v>
      </c>
      <c r="I326" s="45" t="n">
        <v>0</v>
      </c>
      <c r="J326" s="45" t="n">
        <v>0</v>
      </c>
      <c r="K326" s="45" t="n">
        <v>0</v>
      </c>
      <c r="L326" s="45" t="n">
        <v>0</v>
      </c>
      <c r="M326" s="45" t="n">
        <v>0</v>
      </c>
      <c r="N326" s="45" t="n">
        <v>0</v>
      </c>
      <c r="O326" s="46" t="n">
        <f aca="false">SUM(C326:N326)</f>
        <v>0</v>
      </c>
      <c r="P326" s="46"/>
      <c r="Q326" s="33"/>
      <c r="R326" s="34" t="s">
        <v>129</v>
      </c>
      <c r="S326" s="33"/>
      <c r="T326" s="46"/>
      <c r="U326" s="35" t="n">
        <f aca="false">C326+D326+E326</f>
        <v>0</v>
      </c>
      <c r="V326" s="35" t="n">
        <f aca="false">F326+G326+H326</f>
        <v>0</v>
      </c>
      <c r="W326" s="35" t="n">
        <f aca="false">I326+J326+K326</f>
        <v>0</v>
      </c>
      <c r="X326" s="35" t="n">
        <f aca="false">L326+M326+N326</f>
        <v>0</v>
      </c>
      <c r="Y326" s="36" t="n">
        <f aca="false">SUM(U326:X326)</f>
        <v>0</v>
      </c>
    </row>
    <row r="327" customFormat="false" ht="3.95" hidden="false" customHeight="true" outlineLevel="0" collapsed="false">
      <c r="A327" s="30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3"/>
      <c r="P327" s="83"/>
      <c r="Q327" s="70"/>
      <c r="R327" s="34"/>
      <c r="S327" s="70"/>
      <c r="T327" s="83"/>
      <c r="U327" s="69"/>
      <c r="V327" s="69"/>
      <c r="W327" s="69"/>
      <c r="X327" s="69"/>
      <c r="Y327" s="36"/>
    </row>
    <row r="328" customFormat="false" ht="12.75" hidden="false" customHeight="true" outlineLevel="0" collapsed="false">
      <c r="A328" s="30" t="s">
        <v>135</v>
      </c>
      <c r="B328" s="141"/>
      <c r="C328" s="45" t="n">
        <v>0</v>
      </c>
      <c r="D328" s="45" t="n">
        <v>0</v>
      </c>
      <c r="E328" s="45" t="n">
        <v>0</v>
      </c>
      <c r="F328" s="45" t="n">
        <v>0</v>
      </c>
      <c r="G328" s="45" t="n">
        <v>0</v>
      </c>
      <c r="H328" s="45" t="n">
        <v>0</v>
      </c>
      <c r="I328" s="45" t="n">
        <v>0</v>
      </c>
      <c r="J328" s="45" t="n">
        <v>0</v>
      </c>
      <c r="K328" s="45" t="n">
        <v>0</v>
      </c>
      <c r="L328" s="45" t="n">
        <v>0</v>
      </c>
      <c r="M328" s="45" t="n">
        <v>0</v>
      </c>
      <c r="N328" s="45" t="n">
        <v>0</v>
      </c>
      <c r="O328" s="46" t="n">
        <f aca="false">SUM(C328:N328)</f>
        <v>0</v>
      </c>
      <c r="P328" s="46"/>
      <c r="Q328" s="33"/>
      <c r="R328" s="34" t="s">
        <v>136</v>
      </c>
      <c r="S328" s="33"/>
      <c r="T328" s="46"/>
      <c r="U328" s="35" t="n">
        <f aca="false">C328+D328+E328</f>
        <v>0</v>
      </c>
      <c r="V328" s="35" t="n">
        <f aca="false">F328+G328+H328</f>
        <v>0</v>
      </c>
      <c r="W328" s="35" t="n">
        <f aca="false">I328+J328+K328</f>
        <v>0</v>
      </c>
      <c r="X328" s="35" t="n">
        <f aca="false">L328+M328+N328</f>
        <v>0</v>
      </c>
      <c r="Y328" s="36" t="n">
        <f aca="false">SUM(U328:X328)</f>
        <v>0</v>
      </c>
      <c r="Z328" s="141"/>
      <c r="AA328" s="141"/>
      <c r="AB328" s="141"/>
      <c r="AC328" s="141"/>
      <c r="AD328" s="141"/>
      <c r="AE328" s="141"/>
      <c r="AF328" s="141"/>
      <c r="AG328" s="141"/>
      <c r="AH328" s="141"/>
      <c r="AI328" s="141"/>
      <c r="AJ328" s="141"/>
      <c r="AK328" s="141"/>
      <c r="AL328" s="141"/>
      <c r="AM328" s="141"/>
      <c r="AN328" s="141"/>
      <c r="AO328" s="141"/>
      <c r="AP328" s="141"/>
      <c r="AQ328" s="141"/>
      <c r="AR328" s="141"/>
      <c r="AS328" s="141"/>
      <c r="AT328" s="141"/>
      <c r="AU328" s="141"/>
      <c r="AV328" s="141"/>
      <c r="AW328" s="141"/>
      <c r="AX328" s="141"/>
      <c r="AY328" s="141"/>
      <c r="AZ328" s="141"/>
      <c r="BA328" s="141"/>
      <c r="BB328" s="141"/>
      <c r="BC328" s="141"/>
      <c r="BD328" s="141"/>
      <c r="BE328" s="141"/>
      <c r="BF328" s="141"/>
      <c r="BG328" s="141"/>
      <c r="BH328" s="141"/>
      <c r="BI328" s="141"/>
      <c r="BJ328" s="141"/>
      <c r="BK328" s="141"/>
      <c r="BL328" s="141"/>
      <c r="BM328" s="141"/>
      <c r="BN328" s="141"/>
      <c r="BO328" s="141"/>
      <c r="BP328" s="141"/>
      <c r="BQ328" s="141"/>
      <c r="BR328" s="141"/>
      <c r="BS328" s="141"/>
      <c r="BT328" s="141"/>
      <c r="BU328" s="141"/>
      <c r="BV328" s="141"/>
      <c r="BW328" s="141"/>
      <c r="BX328" s="141"/>
      <c r="BY328" s="141"/>
      <c r="BZ328" s="141"/>
      <c r="CA328" s="141"/>
      <c r="CB328" s="141"/>
      <c r="CC328" s="141"/>
      <c r="CD328" s="141"/>
      <c r="CE328" s="141"/>
      <c r="CF328" s="141"/>
      <c r="CG328" s="141"/>
      <c r="CH328" s="141"/>
      <c r="CI328" s="141"/>
      <c r="CJ328" s="141"/>
      <c r="CK328" s="141"/>
      <c r="CL328" s="141"/>
      <c r="CM328" s="141"/>
      <c r="CN328" s="141"/>
      <c r="CO328" s="141"/>
      <c r="CP328" s="141"/>
      <c r="CQ328" s="141"/>
      <c r="CR328" s="141"/>
      <c r="CS328" s="141"/>
      <c r="CT328" s="141"/>
      <c r="CU328" s="141"/>
      <c r="CV328" s="141"/>
      <c r="CW328" s="141"/>
      <c r="CX328" s="141"/>
      <c r="CY328" s="141"/>
      <c r="CZ328" s="141"/>
      <c r="DA328" s="141"/>
      <c r="DB328" s="141"/>
      <c r="DC328" s="141"/>
      <c r="DD328" s="141"/>
      <c r="DE328" s="141"/>
      <c r="DF328" s="141"/>
      <c r="DG328" s="141"/>
      <c r="DH328" s="141"/>
      <c r="DI328" s="141"/>
      <c r="DJ328" s="141"/>
      <c r="DK328" s="141"/>
      <c r="DL328" s="141"/>
      <c r="DM328" s="141"/>
      <c r="DN328" s="141"/>
      <c r="DO328" s="141"/>
      <c r="DP328" s="141"/>
      <c r="DQ328" s="141"/>
      <c r="DR328" s="141"/>
      <c r="DS328" s="141"/>
      <c r="DT328" s="141"/>
      <c r="DU328" s="141"/>
      <c r="DV328" s="141"/>
      <c r="DW328" s="141"/>
      <c r="DX328" s="141"/>
      <c r="DY328" s="141"/>
      <c r="DZ328" s="141"/>
      <c r="EA328" s="141"/>
      <c r="EB328" s="141"/>
      <c r="EC328" s="141"/>
      <c r="ED328" s="141"/>
      <c r="EE328" s="141"/>
      <c r="EF328" s="141"/>
      <c r="EG328" s="141"/>
      <c r="EH328" s="141"/>
      <c r="EI328" s="141"/>
      <c r="EJ328" s="141"/>
      <c r="EK328" s="141"/>
      <c r="EL328" s="141"/>
      <c r="EM328" s="141"/>
      <c r="EN328" s="141"/>
      <c r="EO328" s="141"/>
      <c r="EP328" s="141"/>
      <c r="EQ328" s="141"/>
      <c r="ER328" s="141"/>
      <c r="ES328" s="141"/>
      <c r="ET328" s="141"/>
      <c r="EU328" s="141"/>
      <c r="EV328" s="141"/>
      <c r="EW328" s="141"/>
      <c r="EX328" s="141"/>
      <c r="EY328" s="141"/>
      <c r="EZ328" s="141"/>
      <c r="FA328" s="141"/>
      <c r="FB328" s="141"/>
      <c r="FC328" s="141"/>
      <c r="FD328" s="141"/>
      <c r="FE328" s="141"/>
      <c r="FF328" s="141"/>
      <c r="FG328" s="141"/>
      <c r="FH328" s="141"/>
      <c r="FI328" s="141"/>
      <c r="FJ328" s="141"/>
      <c r="FK328" s="141"/>
      <c r="FL328" s="141"/>
      <c r="FM328" s="141"/>
      <c r="FN328" s="141"/>
      <c r="FO328" s="141"/>
      <c r="FP328" s="141"/>
      <c r="FQ328" s="141"/>
      <c r="FR328" s="141"/>
      <c r="FS328" s="141"/>
      <c r="FT328" s="141"/>
      <c r="FU328" s="141"/>
      <c r="FV328" s="141"/>
      <c r="FW328" s="141"/>
      <c r="FX328" s="141"/>
      <c r="FY328" s="141"/>
      <c r="FZ328" s="141"/>
      <c r="GA328" s="141"/>
      <c r="GB328" s="141"/>
      <c r="GC328" s="141"/>
      <c r="GD328" s="141"/>
      <c r="GE328" s="141"/>
      <c r="GF328" s="141"/>
      <c r="GG328" s="141"/>
      <c r="GH328" s="141"/>
      <c r="GI328" s="141"/>
      <c r="GJ328" s="141"/>
      <c r="GK328" s="141"/>
      <c r="GL328" s="141"/>
      <c r="GM328" s="141"/>
      <c r="GN328" s="141"/>
      <c r="GO328" s="141"/>
      <c r="GP328" s="141"/>
      <c r="GQ328" s="141"/>
      <c r="GR328" s="141"/>
      <c r="GS328" s="141"/>
      <c r="GT328" s="141"/>
      <c r="GU328" s="141"/>
      <c r="GV328" s="141"/>
      <c r="GW328" s="141"/>
      <c r="GX328" s="141"/>
      <c r="GY328" s="141"/>
      <c r="GZ328" s="141"/>
      <c r="HA328" s="141"/>
      <c r="HB328" s="141"/>
      <c r="HC328" s="141"/>
      <c r="HD328" s="141"/>
      <c r="HE328" s="141"/>
      <c r="HF328" s="141"/>
      <c r="HG328" s="141"/>
      <c r="HH328" s="141"/>
      <c r="HI328" s="141"/>
      <c r="HJ328" s="141"/>
      <c r="HK328" s="141"/>
      <c r="HL328" s="141"/>
      <c r="HM328" s="141"/>
      <c r="HN328" s="141"/>
      <c r="HO328" s="141"/>
      <c r="HP328" s="141"/>
      <c r="HQ328" s="141"/>
      <c r="HR328" s="141"/>
      <c r="HS328" s="141"/>
      <c r="HT328" s="141"/>
      <c r="HU328" s="141"/>
      <c r="HV328" s="141"/>
      <c r="HW328" s="141"/>
      <c r="HX328" s="141"/>
      <c r="HY328" s="141"/>
      <c r="HZ328" s="141"/>
      <c r="IA328" s="141"/>
      <c r="IB328" s="141"/>
      <c r="IC328" s="141"/>
      <c r="ID328" s="141"/>
      <c r="IE328" s="141"/>
      <c r="IF328" s="141"/>
      <c r="IG328" s="141"/>
      <c r="IH328" s="141"/>
      <c r="II328" s="141"/>
      <c r="IJ328" s="141"/>
      <c r="IK328" s="141"/>
      <c r="IL328" s="141"/>
      <c r="IM328" s="141"/>
      <c r="IN328" s="141"/>
      <c r="IO328" s="141"/>
      <c r="IP328" s="141"/>
      <c r="IQ328" s="141"/>
      <c r="IR328" s="141"/>
      <c r="IS328" s="141"/>
      <c r="IT328" s="141"/>
      <c r="IU328" s="141"/>
      <c r="IV328" s="141"/>
      <c r="IW328" s="141"/>
    </row>
    <row r="329" customFormat="false" ht="3.95" hidden="false" customHeight="true" outlineLevel="0" collapsed="false">
      <c r="A329" s="30"/>
      <c r="B329" s="141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6"/>
      <c r="P329" s="46"/>
      <c r="Q329" s="33"/>
      <c r="R329" s="34"/>
      <c r="S329" s="33"/>
      <c r="T329" s="46"/>
      <c r="U329" s="35"/>
      <c r="V329" s="35"/>
      <c r="W329" s="35"/>
      <c r="X329" s="35"/>
      <c r="Y329" s="36"/>
      <c r="Z329" s="141"/>
      <c r="AA329" s="141"/>
      <c r="AB329" s="141"/>
      <c r="AC329" s="141"/>
      <c r="AD329" s="141"/>
      <c r="AE329" s="141"/>
      <c r="AF329" s="141"/>
      <c r="AG329" s="141"/>
      <c r="AH329" s="141"/>
      <c r="AI329" s="141"/>
      <c r="AJ329" s="141"/>
      <c r="AK329" s="141"/>
      <c r="AL329" s="141"/>
      <c r="AM329" s="141"/>
      <c r="AN329" s="141"/>
      <c r="AO329" s="141"/>
      <c r="AP329" s="141"/>
      <c r="AQ329" s="141"/>
      <c r="AR329" s="141"/>
      <c r="AS329" s="141"/>
      <c r="AT329" s="141"/>
      <c r="AU329" s="141"/>
      <c r="AV329" s="141"/>
      <c r="AW329" s="141"/>
      <c r="AX329" s="141"/>
      <c r="AY329" s="141"/>
      <c r="AZ329" s="141"/>
      <c r="BA329" s="141"/>
      <c r="BB329" s="141"/>
      <c r="BC329" s="141"/>
      <c r="BD329" s="141"/>
      <c r="BE329" s="141"/>
      <c r="BF329" s="141"/>
      <c r="BG329" s="141"/>
      <c r="BH329" s="141"/>
      <c r="BI329" s="141"/>
      <c r="BJ329" s="141"/>
      <c r="BK329" s="141"/>
      <c r="BL329" s="141"/>
      <c r="BM329" s="141"/>
      <c r="BN329" s="141"/>
      <c r="BO329" s="141"/>
      <c r="BP329" s="141"/>
      <c r="BQ329" s="141"/>
      <c r="BR329" s="141"/>
      <c r="BS329" s="141"/>
      <c r="BT329" s="141"/>
      <c r="BU329" s="141"/>
      <c r="BV329" s="141"/>
      <c r="BW329" s="141"/>
      <c r="BX329" s="141"/>
      <c r="BY329" s="141"/>
      <c r="BZ329" s="141"/>
      <c r="CA329" s="141"/>
      <c r="CB329" s="141"/>
      <c r="CC329" s="141"/>
      <c r="CD329" s="141"/>
      <c r="CE329" s="141"/>
      <c r="CF329" s="141"/>
      <c r="CG329" s="141"/>
      <c r="CH329" s="141"/>
      <c r="CI329" s="141"/>
      <c r="CJ329" s="141"/>
      <c r="CK329" s="141"/>
      <c r="CL329" s="141"/>
      <c r="CM329" s="141"/>
      <c r="CN329" s="141"/>
      <c r="CO329" s="141"/>
      <c r="CP329" s="141"/>
      <c r="CQ329" s="141"/>
      <c r="CR329" s="141"/>
      <c r="CS329" s="141"/>
      <c r="CT329" s="141"/>
      <c r="CU329" s="141"/>
      <c r="CV329" s="141"/>
      <c r="CW329" s="141"/>
      <c r="CX329" s="141"/>
      <c r="CY329" s="141"/>
      <c r="CZ329" s="141"/>
      <c r="DA329" s="141"/>
      <c r="DB329" s="141"/>
      <c r="DC329" s="141"/>
      <c r="DD329" s="141"/>
      <c r="DE329" s="141"/>
      <c r="DF329" s="141"/>
      <c r="DG329" s="141"/>
      <c r="DH329" s="141"/>
      <c r="DI329" s="141"/>
      <c r="DJ329" s="141"/>
      <c r="DK329" s="141"/>
      <c r="DL329" s="141"/>
      <c r="DM329" s="141"/>
      <c r="DN329" s="141"/>
      <c r="DO329" s="141"/>
      <c r="DP329" s="141"/>
      <c r="DQ329" s="141"/>
      <c r="DR329" s="141"/>
      <c r="DS329" s="141"/>
      <c r="DT329" s="141"/>
      <c r="DU329" s="141"/>
      <c r="DV329" s="141"/>
      <c r="DW329" s="141"/>
      <c r="DX329" s="141"/>
      <c r="DY329" s="141"/>
      <c r="DZ329" s="141"/>
      <c r="EA329" s="141"/>
      <c r="EB329" s="141"/>
      <c r="EC329" s="141"/>
      <c r="ED329" s="141"/>
      <c r="EE329" s="141"/>
      <c r="EF329" s="141"/>
      <c r="EG329" s="141"/>
      <c r="EH329" s="141"/>
      <c r="EI329" s="141"/>
      <c r="EJ329" s="141"/>
      <c r="EK329" s="141"/>
      <c r="EL329" s="141"/>
      <c r="EM329" s="141"/>
      <c r="EN329" s="141"/>
      <c r="EO329" s="141"/>
      <c r="EP329" s="141"/>
      <c r="EQ329" s="141"/>
      <c r="ER329" s="141"/>
      <c r="ES329" s="141"/>
      <c r="ET329" s="141"/>
      <c r="EU329" s="141"/>
      <c r="EV329" s="141"/>
      <c r="EW329" s="141"/>
      <c r="EX329" s="141"/>
      <c r="EY329" s="141"/>
      <c r="EZ329" s="141"/>
      <c r="FA329" s="141"/>
      <c r="FB329" s="141"/>
      <c r="FC329" s="141"/>
      <c r="FD329" s="141"/>
      <c r="FE329" s="141"/>
      <c r="FF329" s="141"/>
      <c r="FG329" s="141"/>
      <c r="FH329" s="141"/>
      <c r="FI329" s="141"/>
      <c r="FJ329" s="141"/>
      <c r="FK329" s="141"/>
      <c r="FL329" s="141"/>
      <c r="FM329" s="141"/>
      <c r="FN329" s="141"/>
      <c r="FO329" s="141"/>
      <c r="FP329" s="141"/>
      <c r="FQ329" s="141"/>
      <c r="FR329" s="141"/>
      <c r="FS329" s="141"/>
      <c r="FT329" s="141"/>
      <c r="FU329" s="141"/>
      <c r="FV329" s="141"/>
      <c r="FW329" s="141"/>
      <c r="FX329" s="141"/>
      <c r="FY329" s="141"/>
      <c r="FZ329" s="141"/>
      <c r="GA329" s="141"/>
      <c r="GB329" s="141"/>
      <c r="GC329" s="141"/>
      <c r="GD329" s="141"/>
      <c r="GE329" s="141"/>
      <c r="GF329" s="141"/>
      <c r="GG329" s="141"/>
      <c r="GH329" s="141"/>
      <c r="GI329" s="141"/>
      <c r="GJ329" s="141"/>
      <c r="GK329" s="141"/>
      <c r="GL329" s="141"/>
      <c r="GM329" s="141"/>
      <c r="GN329" s="141"/>
      <c r="GO329" s="141"/>
      <c r="GP329" s="141"/>
      <c r="GQ329" s="141"/>
      <c r="GR329" s="141"/>
      <c r="GS329" s="141"/>
      <c r="GT329" s="141"/>
      <c r="GU329" s="141"/>
      <c r="GV329" s="141"/>
      <c r="GW329" s="141"/>
      <c r="GX329" s="141"/>
      <c r="GY329" s="141"/>
      <c r="GZ329" s="141"/>
      <c r="HA329" s="141"/>
      <c r="HB329" s="141"/>
      <c r="HC329" s="141"/>
      <c r="HD329" s="141"/>
      <c r="HE329" s="141"/>
      <c r="HF329" s="141"/>
      <c r="HG329" s="141"/>
      <c r="HH329" s="141"/>
      <c r="HI329" s="141"/>
      <c r="HJ329" s="141"/>
      <c r="HK329" s="141"/>
      <c r="HL329" s="141"/>
      <c r="HM329" s="141"/>
      <c r="HN329" s="141"/>
      <c r="HO329" s="141"/>
      <c r="HP329" s="141"/>
      <c r="HQ329" s="141"/>
      <c r="HR329" s="141"/>
      <c r="HS329" s="141"/>
      <c r="HT329" s="141"/>
      <c r="HU329" s="141"/>
      <c r="HV329" s="141"/>
      <c r="HW329" s="141"/>
      <c r="HX329" s="141"/>
      <c r="HY329" s="141"/>
      <c r="HZ329" s="141"/>
      <c r="IA329" s="141"/>
      <c r="IB329" s="141"/>
      <c r="IC329" s="141"/>
      <c r="ID329" s="141"/>
      <c r="IE329" s="141"/>
      <c r="IF329" s="141"/>
      <c r="IG329" s="141"/>
      <c r="IH329" s="141"/>
      <c r="II329" s="141"/>
      <c r="IJ329" s="141"/>
      <c r="IK329" s="141"/>
      <c r="IL329" s="141"/>
      <c r="IM329" s="141"/>
      <c r="IN329" s="141"/>
      <c r="IO329" s="141"/>
      <c r="IP329" s="141"/>
      <c r="IQ329" s="141"/>
      <c r="IR329" s="141"/>
      <c r="IS329" s="141"/>
      <c r="IT329" s="141"/>
      <c r="IU329" s="141"/>
      <c r="IV329" s="141"/>
      <c r="IW329" s="141"/>
    </row>
    <row r="330" customFormat="false" ht="12.75" hidden="false" customHeight="true" outlineLevel="0" collapsed="false">
      <c r="A330" s="64" t="s">
        <v>137</v>
      </c>
      <c r="B330" s="141"/>
      <c r="C330" s="66" t="n">
        <f aca="false">SUM(C324:C328)</f>
        <v>-169</v>
      </c>
      <c r="D330" s="67" t="n">
        <f aca="false">SUM(D324:D328)</f>
        <v>-197</v>
      </c>
      <c r="E330" s="67" t="n">
        <f aca="false">SUM(E324:E328)</f>
        <v>-173</v>
      </c>
      <c r="F330" s="67" t="n">
        <f aca="false">SUM(F324:F328)</f>
        <v>-172</v>
      </c>
      <c r="G330" s="67" t="n">
        <f aca="false">SUM(G324:G328)</f>
        <v>-173</v>
      </c>
      <c r="H330" s="67" t="n">
        <f aca="false">SUM(H324:H328)</f>
        <v>-172</v>
      </c>
      <c r="I330" s="67" t="n">
        <f aca="false">SUM(I324:I328)</f>
        <v>-173</v>
      </c>
      <c r="J330" s="67" t="n">
        <f aca="false">SUM(J324:J328)</f>
        <v>-172</v>
      </c>
      <c r="K330" s="67" t="n">
        <f aca="false">SUM(K324:K328)</f>
        <v>-173</v>
      </c>
      <c r="L330" s="67" t="n">
        <f aca="false">SUM(L324:L328)</f>
        <v>-172</v>
      </c>
      <c r="M330" s="67" t="n">
        <f aca="false">SUM(M324:M328)</f>
        <v>-173</v>
      </c>
      <c r="N330" s="67" t="n">
        <f aca="false">SUM(N324:N328)</f>
        <v>-172</v>
      </c>
      <c r="O330" s="68" t="n">
        <f aca="false">SUM(O324:O328)</f>
        <v>-2091</v>
      </c>
      <c r="P330" s="69"/>
      <c r="Q330" s="89"/>
      <c r="R330" s="71"/>
      <c r="S330" s="89"/>
      <c r="T330" s="69"/>
      <c r="U330" s="66" t="n">
        <f aca="false">SUM(U324:U328)</f>
        <v>-539</v>
      </c>
      <c r="V330" s="67" t="n">
        <f aca="false">SUM(V324:V328)</f>
        <v>-517</v>
      </c>
      <c r="W330" s="67" t="n">
        <f aca="false">SUM(W324:W328)</f>
        <v>-518</v>
      </c>
      <c r="X330" s="67" t="n">
        <f aca="false">SUM(X324:X328)</f>
        <v>-517</v>
      </c>
      <c r="Y330" s="68" t="n">
        <f aca="false">SUM(Y324:Y328)</f>
        <v>-2091</v>
      </c>
      <c r="Z330" s="141"/>
      <c r="AA330" s="141"/>
      <c r="AB330" s="141"/>
      <c r="AC330" s="141"/>
      <c r="AD330" s="141"/>
      <c r="AE330" s="141"/>
      <c r="AF330" s="141"/>
      <c r="AG330" s="141"/>
      <c r="AH330" s="141"/>
      <c r="AI330" s="141"/>
      <c r="AJ330" s="141"/>
      <c r="AK330" s="141"/>
      <c r="AL330" s="141"/>
      <c r="AM330" s="141"/>
      <c r="AN330" s="141"/>
      <c r="AO330" s="141"/>
      <c r="AP330" s="141"/>
      <c r="AQ330" s="141"/>
      <c r="AR330" s="141"/>
      <c r="AS330" s="141"/>
      <c r="AT330" s="141"/>
      <c r="AU330" s="141"/>
      <c r="AV330" s="141"/>
      <c r="AW330" s="141"/>
      <c r="AX330" s="141"/>
      <c r="AY330" s="141"/>
      <c r="AZ330" s="141"/>
      <c r="BA330" s="141"/>
      <c r="BB330" s="141"/>
      <c r="BC330" s="141"/>
      <c r="BD330" s="141"/>
      <c r="BE330" s="141"/>
      <c r="BF330" s="141"/>
      <c r="BG330" s="141"/>
      <c r="BH330" s="141"/>
      <c r="BI330" s="141"/>
      <c r="BJ330" s="141"/>
      <c r="BK330" s="141"/>
      <c r="BL330" s="141"/>
      <c r="BM330" s="141"/>
      <c r="BN330" s="141"/>
      <c r="BO330" s="141"/>
      <c r="BP330" s="141"/>
      <c r="BQ330" s="141"/>
      <c r="BR330" s="141"/>
      <c r="BS330" s="141"/>
      <c r="BT330" s="141"/>
      <c r="BU330" s="141"/>
      <c r="BV330" s="141"/>
      <c r="BW330" s="141"/>
      <c r="BX330" s="141"/>
      <c r="BY330" s="141"/>
      <c r="BZ330" s="141"/>
      <c r="CA330" s="141"/>
      <c r="CB330" s="141"/>
      <c r="CC330" s="141"/>
      <c r="CD330" s="141"/>
      <c r="CE330" s="141"/>
      <c r="CF330" s="141"/>
      <c r="CG330" s="141"/>
      <c r="CH330" s="141"/>
      <c r="CI330" s="141"/>
      <c r="CJ330" s="141"/>
      <c r="CK330" s="141"/>
      <c r="CL330" s="141"/>
      <c r="CM330" s="141"/>
      <c r="CN330" s="141"/>
      <c r="CO330" s="141"/>
      <c r="CP330" s="141"/>
      <c r="CQ330" s="141"/>
      <c r="CR330" s="141"/>
      <c r="CS330" s="141"/>
      <c r="CT330" s="141"/>
      <c r="CU330" s="141"/>
      <c r="CV330" s="141"/>
      <c r="CW330" s="141"/>
      <c r="CX330" s="141"/>
      <c r="CY330" s="141"/>
      <c r="CZ330" s="141"/>
      <c r="DA330" s="141"/>
      <c r="DB330" s="141"/>
      <c r="DC330" s="141"/>
      <c r="DD330" s="141"/>
      <c r="DE330" s="141"/>
      <c r="DF330" s="141"/>
      <c r="DG330" s="141"/>
      <c r="DH330" s="141"/>
      <c r="DI330" s="141"/>
      <c r="DJ330" s="141"/>
      <c r="DK330" s="141"/>
      <c r="DL330" s="141"/>
      <c r="DM330" s="141"/>
      <c r="DN330" s="141"/>
      <c r="DO330" s="141"/>
      <c r="DP330" s="141"/>
      <c r="DQ330" s="141"/>
      <c r="DR330" s="141"/>
      <c r="DS330" s="141"/>
      <c r="DT330" s="141"/>
      <c r="DU330" s="141"/>
      <c r="DV330" s="141"/>
      <c r="DW330" s="141"/>
      <c r="DX330" s="141"/>
      <c r="DY330" s="141"/>
      <c r="DZ330" s="141"/>
      <c r="EA330" s="141"/>
      <c r="EB330" s="141"/>
      <c r="EC330" s="141"/>
      <c r="ED330" s="141"/>
      <c r="EE330" s="141"/>
      <c r="EF330" s="141"/>
      <c r="EG330" s="141"/>
      <c r="EH330" s="141"/>
      <c r="EI330" s="141"/>
      <c r="EJ330" s="141"/>
      <c r="EK330" s="141"/>
      <c r="EL330" s="141"/>
      <c r="EM330" s="141"/>
      <c r="EN330" s="141"/>
      <c r="EO330" s="141"/>
      <c r="EP330" s="141"/>
      <c r="EQ330" s="141"/>
      <c r="ER330" s="141"/>
      <c r="ES330" s="141"/>
      <c r="ET330" s="141"/>
      <c r="EU330" s="141"/>
      <c r="EV330" s="141"/>
      <c r="EW330" s="141"/>
      <c r="EX330" s="141"/>
      <c r="EY330" s="141"/>
      <c r="EZ330" s="141"/>
      <c r="FA330" s="141"/>
      <c r="FB330" s="141"/>
      <c r="FC330" s="141"/>
      <c r="FD330" s="141"/>
      <c r="FE330" s="141"/>
      <c r="FF330" s="141"/>
      <c r="FG330" s="141"/>
      <c r="FH330" s="141"/>
      <c r="FI330" s="141"/>
      <c r="FJ330" s="141"/>
      <c r="FK330" s="141"/>
      <c r="FL330" s="141"/>
      <c r="FM330" s="141"/>
      <c r="FN330" s="141"/>
      <c r="FO330" s="141"/>
      <c r="FP330" s="141"/>
      <c r="FQ330" s="141"/>
      <c r="FR330" s="141"/>
      <c r="FS330" s="141"/>
      <c r="FT330" s="141"/>
      <c r="FU330" s="141"/>
      <c r="FV330" s="141"/>
      <c r="FW330" s="141"/>
      <c r="FX330" s="141"/>
      <c r="FY330" s="141"/>
      <c r="FZ330" s="141"/>
      <c r="GA330" s="141"/>
      <c r="GB330" s="141"/>
      <c r="GC330" s="141"/>
      <c r="GD330" s="141"/>
      <c r="GE330" s="141"/>
      <c r="GF330" s="141"/>
      <c r="GG330" s="141"/>
      <c r="GH330" s="141"/>
      <c r="GI330" s="141"/>
      <c r="GJ330" s="141"/>
      <c r="GK330" s="141"/>
      <c r="GL330" s="141"/>
      <c r="GM330" s="141"/>
      <c r="GN330" s="141"/>
      <c r="GO330" s="141"/>
      <c r="GP330" s="141"/>
      <c r="GQ330" s="141"/>
      <c r="GR330" s="141"/>
      <c r="GS330" s="141"/>
      <c r="GT330" s="141"/>
      <c r="GU330" s="141"/>
      <c r="GV330" s="141"/>
      <c r="GW330" s="141"/>
      <c r="GX330" s="141"/>
      <c r="GY330" s="141"/>
      <c r="GZ330" s="141"/>
      <c r="HA330" s="141"/>
      <c r="HB330" s="141"/>
      <c r="HC330" s="141"/>
      <c r="HD330" s="141"/>
      <c r="HE330" s="141"/>
      <c r="HF330" s="141"/>
      <c r="HG330" s="141"/>
      <c r="HH330" s="141"/>
      <c r="HI330" s="141"/>
      <c r="HJ330" s="141"/>
      <c r="HK330" s="141"/>
      <c r="HL330" s="141"/>
      <c r="HM330" s="141"/>
      <c r="HN330" s="141"/>
      <c r="HO330" s="141"/>
      <c r="HP330" s="141"/>
      <c r="HQ330" s="141"/>
      <c r="HR330" s="141"/>
      <c r="HS330" s="141"/>
      <c r="HT330" s="141"/>
      <c r="HU330" s="141"/>
      <c r="HV330" s="141"/>
      <c r="HW330" s="141"/>
      <c r="HX330" s="141"/>
      <c r="HY330" s="141"/>
      <c r="HZ330" s="141"/>
      <c r="IA330" s="141"/>
      <c r="IB330" s="141"/>
      <c r="IC330" s="141"/>
      <c r="ID330" s="141"/>
      <c r="IE330" s="141"/>
      <c r="IF330" s="141"/>
      <c r="IG330" s="141"/>
      <c r="IH330" s="141"/>
      <c r="II330" s="141"/>
      <c r="IJ330" s="141"/>
      <c r="IK330" s="141"/>
      <c r="IL330" s="141"/>
      <c r="IM330" s="141"/>
      <c r="IN330" s="141"/>
      <c r="IO330" s="141"/>
      <c r="IP330" s="141"/>
      <c r="IQ330" s="141"/>
      <c r="IR330" s="141"/>
      <c r="IS330" s="141"/>
      <c r="IT330" s="141"/>
      <c r="IU330" s="141"/>
      <c r="IV330" s="141"/>
      <c r="IW330" s="141"/>
    </row>
    <row r="331" customFormat="false" ht="12.75" hidden="false" customHeight="false" outlineLevel="0" collapsed="false">
      <c r="A331" s="10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5"/>
      <c r="P331" s="35"/>
      <c r="Q331" s="33"/>
      <c r="R331" s="36"/>
      <c r="S331" s="33"/>
      <c r="T331" s="35"/>
      <c r="U331" s="35"/>
      <c r="V331" s="35"/>
      <c r="W331" s="35"/>
      <c r="X331" s="35"/>
      <c r="Y331" s="36"/>
    </row>
    <row r="332" customFormat="false" ht="12.75" hidden="false" customHeight="false" outlineLevel="0" collapsed="false"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5"/>
      <c r="P332" s="35"/>
      <c r="Q332" s="33"/>
      <c r="R332" s="36"/>
      <c r="S332" s="33"/>
      <c r="T332" s="35"/>
      <c r="U332" s="35"/>
      <c r="V332" s="35"/>
      <c r="W332" s="35"/>
      <c r="X332" s="35"/>
      <c r="Y332" s="36"/>
    </row>
    <row r="333" customFormat="false" ht="12.75" hidden="false" customHeight="false" outlineLevel="0" collapsed="false">
      <c r="A333" s="26" t="s">
        <v>255</v>
      </c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5"/>
      <c r="P333" s="35"/>
      <c r="Q333" s="33"/>
      <c r="R333" s="36"/>
      <c r="S333" s="33"/>
      <c r="T333" s="35"/>
      <c r="U333" s="35"/>
      <c r="V333" s="35"/>
      <c r="W333" s="35"/>
      <c r="X333" s="35"/>
      <c r="Y333" s="36"/>
    </row>
    <row r="334" customFormat="false" ht="12.75" hidden="false" customHeight="false" outlineLevel="0" collapsed="false">
      <c r="A334" s="29" t="s">
        <v>94</v>
      </c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5"/>
      <c r="P334" s="35"/>
      <c r="Q334" s="33"/>
      <c r="R334" s="36"/>
      <c r="S334" s="33"/>
      <c r="T334" s="35"/>
      <c r="U334" s="35"/>
      <c r="V334" s="35"/>
      <c r="W334" s="35"/>
      <c r="X334" s="35"/>
      <c r="Y334" s="36"/>
    </row>
    <row r="335" customFormat="false" ht="12.75" hidden="false" customHeight="false" outlineLevel="0" collapsed="false">
      <c r="A335" s="30" t="s">
        <v>256</v>
      </c>
      <c r="C335" s="84" t="n">
        <v>-121</v>
      </c>
      <c r="D335" s="84" t="n">
        <v>-134</v>
      </c>
      <c r="E335" s="84" t="n">
        <v>-124</v>
      </c>
      <c r="F335" s="84" t="n">
        <v>-125</v>
      </c>
      <c r="G335" s="84" t="n">
        <v>-124</v>
      </c>
      <c r="H335" s="84" t="n">
        <v>-125</v>
      </c>
      <c r="I335" s="84" t="n">
        <v>-125</v>
      </c>
      <c r="J335" s="84" t="n">
        <v>-125</v>
      </c>
      <c r="K335" s="84" t="n">
        <v>-125</v>
      </c>
      <c r="L335" s="84" t="n">
        <v>-124</v>
      </c>
      <c r="M335" s="84" t="n">
        <v>-124</v>
      </c>
      <c r="N335" s="84" t="n">
        <v>-125</v>
      </c>
      <c r="O335" s="83" t="n">
        <f aca="false">SUM(C335:N335)</f>
        <v>-1501</v>
      </c>
      <c r="P335" s="83"/>
      <c r="Q335" s="33"/>
      <c r="R335" s="34" t="s">
        <v>120</v>
      </c>
      <c r="S335" s="33"/>
      <c r="T335" s="83"/>
      <c r="U335" s="35" t="n">
        <f aca="false">C335+D335+E335</f>
        <v>-379</v>
      </c>
      <c r="V335" s="35" t="n">
        <f aca="false">F335+G335+H335</f>
        <v>-374</v>
      </c>
      <c r="W335" s="35" t="n">
        <f aca="false">I335+J335+K335</f>
        <v>-375</v>
      </c>
      <c r="X335" s="35" t="n">
        <f aca="false">L335+M335+N335</f>
        <v>-373</v>
      </c>
      <c r="Y335" s="36" t="n">
        <f aca="false">SUM(U335:X335)</f>
        <v>-1501</v>
      </c>
    </row>
    <row r="336" customFormat="false" ht="12.75" hidden="false" customHeight="false" outlineLevel="0" collapsed="false">
      <c r="A336" s="30" t="s">
        <v>121</v>
      </c>
      <c r="C336" s="47" t="n">
        <v>0</v>
      </c>
      <c r="D336" s="47" t="n">
        <v>0</v>
      </c>
      <c r="E336" s="47" t="n">
        <v>0</v>
      </c>
      <c r="F336" s="47" t="n">
        <v>0</v>
      </c>
      <c r="G336" s="47" t="n">
        <v>0</v>
      </c>
      <c r="H336" s="47" t="n">
        <v>0</v>
      </c>
      <c r="I336" s="47" t="n">
        <v>0</v>
      </c>
      <c r="J336" s="47" t="n">
        <v>0</v>
      </c>
      <c r="K336" s="47" t="n">
        <v>0</v>
      </c>
      <c r="L336" s="47" t="n">
        <v>0</v>
      </c>
      <c r="M336" s="47" t="n">
        <v>0</v>
      </c>
      <c r="N336" s="47" t="n">
        <v>0</v>
      </c>
      <c r="O336" s="35" t="n">
        <f aca="false">C336+D336+E336+F336+G336+H336+I336+J336+K336+L336+M336+N336</f>
        <v>0</v>
      </c>
      <c r="P336" s="35"/>
      <c r="Q336" s="33"/>
      <c r="R336" s="34" t="s">
        <v>120</v>
      </c>
      <c r="S336" s="33"/>
      <c r="T336" s="35"/>
      <c r="U336" s="35" t="n">
        <f aca="false">C336+D336+E336</f>
        <v>0</v>
      </c>
      <c r="V336" s="35" t="n">
        <f aca="false">F336+G336+H336</f>
        <v>0</v>
      </c>
      <c r="W336" s="35" t="n">
        <f aca="false">I336+J336+K336</f>
        <v>0</v>
      </c>
      <c r="X336" s="35" t="n">
        <f aca="false">L336+M336+N336</f>
        <v>0</v>
      </c>
      <c r="Y336" s="36" t="n">
        <f aca="false">SUM(U336:X336)</f>
        <v>0</v>
      </c>
    </row>
    <row r="337" customFormat="false" ht="12.75" hidden="false" customHeight="true" outlineLevel="0" collapsed="false">
      <c r="A337" s="55" t="s">
        <v>257</v>
      </c>
      <c r="B337" s="65"/>
      <c r="C337" s="122" t="n">
        <v>0</v>
      </c>
      <c r="D337" s="122" t="n">
        <v>0</v>
      </c>
      <c r="E337" s="122" t="n">
        <v>0</v>
      </c>
      <c r="F337" s="122" t="n">
        <v>0</v>
      </c>
      <c r="G337" s="122" t="n">
        <v>0</v>
      </c>
      <c r="H337" s="122" t="n">
        <v>0</v>
      </c>
      <c r="I337" s="122" t="n">
        <v>0</v>
      </c>
      <c r="J337" s="122" t="n">
        <v>0</v>
      </c>
      <c r="K337" s="122" t="n">
        <v>0</v>
      </c>
      <c r="L337" s="122" t="n">
        <v>0</v>
      </c>
      <c r="M337" s="122" t="n">
        <v>0</v>
      </c>
      <c r="N337" s="122" t="n">
        <v>0</v>
      </c>
      <c r="O337" s="86" t="n">
        <f aca="false">SUM(C337:N337)</f>
        <v>0</v>
      </c>
      <c r="P337" s="83"/>
      <c r="Q337" s="70"/>
      <c r="R337" s="34" t="s">
        <v>120</v>
      </c>
      <c r="S337" s="70"/>
      <c r="T337" s="83"/>
      <c r="U337" s="91" t="n">
        <f aca="false">C337+D337+E337</f>
        <v>0</v>
      </c>
      <c r="V337" s="91" t="n">
        <f aca="false">F337+G337+H337</f>
        <v>0</v>
      </c>
      <c r="W337" s="91" t="n">
        <f aca="false">I337+J337+K337</f>
        <v>0</v>
      </c>
      <c r="X337" s="91" t="n">
        <f aca="false">L337+M337+N337</f>
        <v>0</v>
      </c>
      <c r="Y337" s="54" t="n">
        <f aca="false">SUM(U337:X337)</f>
        <v>0</v>
      </c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  <c r="AO337" s="65"/>
      <c r="AP337" s="65"/>
      <c r="AQ337" s="65"/>
      <c r="AR337" s="65"/>
      <c r="AS337" s="65"/>
      <c r="AT337" s="65"/>
      <c r="AU337" s="65"/>
      <c r="AV337" s="65"/>
      <c r="AW337" s="65"/>
      <c r="AX337" s="65"/>
      <c r="AY337" s="65"/>
      <c r="AZ337" s="65"/>
      <c r="BA337" s="65"/>
      <c r="BB337" s="65"/>
      <c r="BC337" s="65"/>
      <c r="BD337" s="65"/>
      <c r="BE337" s="65"/>
      <c r="BF337" s="65"/>
      <c r="BG337" s="65"/>
      <c r="BH337" s="65"/>
      <c r="BI337" s="65"/>
      <c r="BJ337" s="65"/>
      <c r="BK337" s="65"/>
      <c r="BL337" s="65"/>
      <c r="BM337" s="65"/>
      <c r="BN337" s="65"/>
      <c r="BO337" s="65"/>
      <c r="BP337" s="65"/>
      <c r="BQ337" s="65"/>
      <c r="BR337" s="65"/>
      <c r="BS337" s="65"/>
      <c r="BT337" s="65"/>
      <c r="BU337" s="65"/>
      <c r="BV337" s="65"/>
      <c r="BW337" s="65"/>
      <c r="BX337" s="65"/>
      <c r="BY337" s="65"/>
      <c r="BZ337" s="65"/>
      <c r="CA337" s="65"/>
      <c r="CB337" s="65"/>
      <c r="CC337" s="65"/>
      <c r="CD337" s="65"/>
      <c r="CE337" s="65"/>
      <c r="CF337" s="65"/>
      <c r="CG337" s="65"/>
      <c r="CH337" s="65"/>
      <c r="CI337" s="65"/>
      <c r="CJ337" s="65"/>
      <c r="CK337" s="65"/>
      <c r="CL337" s="65"/>
      <c r="CM337" s="65"/>
      <c r="CN337" s="65"/>
      <c r="CO337" s="65"/>
      <c r="CP337" s="65"/>
      <c r="CQ337" s="65"/>
      <c r="CR337" s="65"/>
      <c r="CS337" s="65"/>
      <c r="CT337" s="65"/>
      <c r="CU337" s="65"/>
      <c r="CV337" s="65"/>
      <c r="CW337" s="65"/>
      <c r="CX337" s="65"/>
      <c r="CY337" s="65"/>
      <c r="CZ337" s="65"/>
      <c r="DA337" s="65"/>
      <c r="DB337" s="65"/>
      <c r="DC337" s="65"/>
      <c r="DD337" s="65"/>
      <c r="DE337" s="65"/>
      <c r="DF337" s="65"/>
      <c r="DG337" s="65"/>
      <c r="DH337" s="65"/>
      <c r="DI337" s="65"/>
      <c r="DJ337" s="65"/>
      <c r="DK337" s="65"/>
      <c r="DL337" s="65"/>
      <c r="DM337" s="65"/>
      <c r="DN337" s="65"/>
      <c r="DO337" s="65"/>
      <c r="DP337" s="65"/>
      <c r="DQ337" s="65"/>
      <c r="DR337" s="65"/>
      <c r="DS337" s="65"/>
      <c r="DT337" s="65"/>
      <c r="DU337" s="65"/>
      <c r="DV337" s="65"/>
      <c r="DW337" s="65"/>
      <c r="DX337" s="65"/>
      <c r="DY337" s="65"/>
      <c r="DZ337" s="65"/>
      <c r="EA337" s="65"/>
      <c r="EB337" s="65"/>
      <c r="EC337" s="65"/>
      <c r="ED337" s="65"/>
      <c r="EE337" s="65"/>
      <c r="EF337" s="65"/>
      <c r="EG337" s="65"/>
      <c r="EH337" s="65"/>
      <c r="EI337" s="65"/>
      <c r="EJ337" s="65"/>
      <c r="EK337" s="65"/>
      <c r="EL337" s="65"/>
      <c r="EM337" s="65"/>
      <c r="EN337" s="65"/>
      <c r="EO337" s="65"/>
      <c r="EP337" s="65"/>
      <c r="EQ337" s="65"/>
      <c r="ER337" s="65"/>
      <c r="ES337" s="65"/>
      <c r="ET337" s="65"/>
      <c r="EU337" s="65"/>
      <c r="EV337" s="65"/>
      <c r="EW337" s="65"/>
      <c r="EX337" s="65"/>
      <c r="EY337" s="65"/>
      <c r="EZ337" s="65"/>
      <c r="FA337" s="65"/>
      <c r="FB337" s="65"/>
      <c r="FC337" s="65"/>
      <c r="FD337" s="65"/>
      <c r="FE337" s="65"/>
      <c r="FF337" s="65"/>
      <c r="FG337" s="65"/>
      <c r="FH337" s="65"/>
      <c r="FI337" s="65"/>
      <c r="FJ337" s="65"/>
      <c r="FK337" s="65"/>
      <c r="FL337" s="65"/>
      <c r="FM337" s="65"/>
      <c r="FN337" s="65"/>
      <c r="FO337" s="65"/>
      <c r="FP337" s="65"/>
      <c r="FQ337" s="65"/>
      <c r="FR337" s="65"/>
      <c r="FS337" s="65"/>
      <c r="FT337" s="65"/>
      <c r="FU337" s="65"/>
      <c r="FV337" s="65"/>
      <c r="FW337" s="65"/>
      <c r="FX337" s="65"/>
      <c r="FY337" s="65"/>
      <c r="FZ337" s="65"/>
      <c r="GA337" s="65"/>
      <c r="GB337" s="65"/>
      <c r="GC337" s="65"/>
      <c r="GD337" s="65"/>
      <c r="GE337" s="65"/>
      <c r="GF337" s="65"/>
      <c r="GG337" s="65"/>
      <c r="GH337" s="65"/>
      <c r="GI337" s="65"/>
      <c r="GJ337" s="65"/>
      <c r="GK337" s="65"/>
      <c r="GL337" s="65"/>
      <c r="GM337" s="65"/>
      <c r="GN337" s="65"/>
      <c r="GO337" s="65"/>
      <c r="GP337" s="65"/>
      <c r="GQ337" s="65"/>
      <c r="GR337" s="65"/>
      <c r="GS337" s="65"/>
      <c r="GT337" s="65"/>
      <c r="GU337" s="65"/>
      <c r="GV337" s="65"/>
      <c r="GW337" s="65"/>
      <c r="GX337" s="65"/>
      <c r="GY337" s="65"/>
      <c r="GZ337" s="65"/>
      <c r="HA337" s="65"/>
      <c r="HB337" s="65"/>
      <c r="HC337" s="65"/>
      <c r="HD337" s="65"/>
      <c r="HE337" s="65"/>
      <c r="HF337" s="65"/>
      <c r="HG337" s="65"/>
      <c r="HH337" s="65"/>
      <c r="HI337" s="65"/>
      <c r="HJ337" s="65"/>
      <c r="HK337" s="65"/>
      <c r="HL337" s="65"/>
      <c r="HM337" s="65"/>
      <c r="HN337" s="65"/>
      <c r="HO337" s="65"/>
      <c r="HP337" s="65"/>
      <c r="HQ337" s="65"/>
      <c r="HR337" s="65"/>
      <c r="HS337" s="65"/>
      <c r="HT337" s="65"/>
      <c r="HU337" s="65"/>
      <c r="HV337" s="65"/>
      <c r="HW337" s="65"/>
      <c r="HX337" s="65"/>
      <c r="HY337" s="65"/>
      <c r="HZ337" s="65"/>
      <c r="IA337" s="65"/>
      <c r="IB337" s="65"/>
      <c r="IC337" s="65"/>
      <c r="ID337" s="65"/>
      <c r="IE337" s="65"/>
      <c r="IF337" s="65"/>
      <c r="IG337" s="65"/>
      <c r="IH337" s="65"/>
      <c r="II337" s="65"/>
      <c r="IJ337" s="65"/>
      <c r="IK337" s="65"/>
      <c r="IL337" s="65"/>
      <c r="IM337" s="65"/>
      <c r="IN337" s="65"/>
      <c r="IO337" s="65"/>
      <c r="IP337" s="65"/>
      <c r="IQ337" s="65"/>
      <c r="IR337" s="65"/>
      <c r="IS337" s="65"/>
      <c r="IT337" s="65"/>
      <c r="IU337" s="65"/>
      <c r="IV337" s="65"/>
      <c r="IW337" s="65"/>
    </row>
    <row r="338" customFormat="false" ht="12.75" hidden="false" customHeight="true" outlineLevel="0" collapsed="false">
      <c r="A338" s="30" t="s">
        <v>127</v>
      </c>
      <c r="B338" s="65"/>
      <c r="C338" s="71" t="n">
        <f aca="false">SUM(C335:C337)</f>
        <v>-121</v>
      </c>
      <c r="D338" s="71" t="n">
        <f aca="false">SUM(D335:D337)</f>
        <v>-134</v>
      </c>
      <c r="E338" s="71" t="n">
        <f aca="false">SUM(E335:E337)</f>
        <v>-124</v>
      </c>
      <c r="F338" s="71" t="n">
        <f aca="false">SUM(F335:F337)</f>
        <v>-125</v>
      </c>
      <c r="G338" s="71" t="n">
        <f aca="false">SUM(G335:G337)</f>
        <v>-124</v>
      </c>
      <c r="H338" s="71" t="n">
        <f aca="false">SUM(H335:H337)</f>
        <v>-125</v>
      </c>
      <c r="I338" s="71" t="n">
        <f aca="false">SUM(I335:I337)</f>
        <v>-125</v>
      </c>
      <c r="J338" s="71" t="n">
        <f aca="false">SUM(J335:J337)</f>
        <v>-125</v>
      </c>
      <c r="K338" s="71" t="n">
        <f aca="false">SUM(K335:K337)</f>
        <v>-125</v>
      </c>
      <c r="L338" s="71" t="n">
        <f aca="false">SUM(L335:L337)</f>
        <v>-124</v>
      </c>
      <c r="M338" s="71" t="n">
        <f aca="false">SUM(M335:M337)</f>
        <v>-124</v>
      </c>
      <c r="N338" s="71" t="n">
        <f aca="false">SUM(N335:N337)</f>
        <v>-125</v>
      </c>
      <c r="O338" s="71" t="n">
        <f aca="false">SUM(O335:O337)</f>
        <v>-1501</v>
      </c>
      <c r="P338" s="83"/>
      <c r="Q338" s="70"/>
      <c r="R338" s="34"/>
      <c r="S338" s="70"/>
      <c r="T338" s="83"/>
      <c r="U338" s="71" t="n">
        <f aca="false">SUM(U335:U337)</f>
        <v>-379</v>
      </c>
      <c r="V338" s="71" t="n">
        <f aca="false">SUM(V335:V337)</f>
        <v>-374</v>
      </c>
      <c r="W338" s="71" t="n">
        <f aca="false">SUM(W335:W337)</f>
        <v>-375</v>
      </c>
      <c r="X338" s="71" t="n">
        <f aca="false">SUM(X335:X337)</f>
        <v>-373</v>
      </c>
      <c r="Y338" s="71" t="n">
        <f aca="false">SUM(Y335:Y337)</f>
        <v>-1501</v>
      </c>
      <c r="Z338" s="65"/>
      <c r="AA338" s="65"/>
      <c r="AB338" s="65"/>
      <c r="AC338" s="65"/>
      <c r="AD338" s="65"/>
      <c r="AE338" s="65"/>
      <c r="AF338" s="65"/>
      <c r="AG338" s="65"/>
      <c r="AH338" s="65"/>
      <c r="AI338" s="65"/>
      <c r="AJ338" s="65"/>
      <c r="AK338" s="65"/>
      <c r="AL338" s="65"/>
      <c r="AM338" s="65"/>
      <c r="AN338" s="65"/>
      <c r="AO338" s="65"/>
      <c r="AP338" s="65"/>
      <c r="AQ338" s="65"/>
      <c r="AR338" s="65"/>
      <c r="AS338" s="65"/>
      <c r="AT338" s="65"/>
      <c r="AU338" s="65"/>
      <c r="AV338" s="65"/>
      <c r="AW338" s="65"/>
      <c r="AX338" s="65"/>
      <c r="AY338" s="65"/>
      <c r="AZ338" s="65"/>
      <c r="BA338" s="65"/>
      <c r="BB338" s="65"/>
      <c r="BC338" s="65"/>
      <c r="BD338" s="65"/>
      <c r="BE338" s="65"/>
      <c r="BF338" s="65"/>
      <c r="BG338" s="65"/>
      <c r="BH338" s="65"/>
      <c r="BI338" s="65"/>
      <c r="BJ338" s="65"/>
      <c r="BK338" s="65"/>
      <c r="BL338" s="65"/>
      <c r="BM338" s="65"/>
      <c r="BN338" s="65"/>
      <c r="BO338" s="65"/>
      <c r="BP338" s="65"/>
      <c r="BQ338" s="65"/>
      <c r="BR338" s="65"/>
      <c r="BS338" s="65"/>
      <c r="BT338" s="65"/>
      <c r="BU338" s="65"/>
      <c r="BV338" s="65"/>
      <c r="BW338" s="65"/>
      <c r="BX338" s="65"/>
      <c r="BY338" s="65"/>
      <c r="BZ338" s="65"/>
      <c r="CA338" s="65"/>
      <c r="CB338" s="65"/>
      <c r="CC338" s="65"/>
      <c r="CD338" s="65"/>
      <c r="CE338" s="65"/>
      <c r="CF338" s="65"/>
      <c r="CG338" s="65"/>
      <c r="CH338" s="65"/>
      <c r="CI338" s="65"/>
      <c r="CJ338" s="65"/>
      <c r="CK338" s="65"/>
      <c r="CL338" s="65"/>
      <c r="CM338" s="65"/>
      <c r="CN338" s="65"/>
      <c r="CO338" s="65"/>
      <c r="CP338" s="65"/>
      <c r="CQ338" s="65"/>
      <c r="CR338" s="65"/>
      <c r="CS338" s="65"/>
      <c r="CT338" s="65"/>
      <c r="CU338" s="65"/>
      <c r="CV338" s="65"/>
      <c r="CW338" s="65"/>
      <c r="CX338" s="65"/>
      <c r="CY338" s="65"/>
      <c r="CZ338" s="65"/>
      <c r="DA338" s="65"/>
      <c r="DB338" s="65"/>
      <c r="DC338" s="65"/>
      <c r="DD338" s="65"/>
      <c r="DE338" s="65"/>
      <c r="DF338" s="65"/>
      <c r="DG338" s="65"/>
      <c r="DH338" s="65"/>
      <c r="DI338" s="65"/>
      <c r="DJ338" s="65"/>
      <c r="DK338" s="65"/>
      <c r="DL338" s="65"/>
      <c r="DM338" s="65"/>
      <c r="DN338" s="65"/>
      <c r="DO338" s="65"/>
      <c r="DP338" s="65"/>
      <c r="DQ338" s="65"/>
      <c r="DR338" s="65"/>
      <c r="DS338" s="65"/>
      <c r="DT338" s="65"/>
      <c r="DU338" s="65"/>
      <c r="DV338" s="65"/>
      <c r="DW338" s="65"/>
      <c r="DX338" s="65"/>
      <c r="DY338" s="65"/>
      <c r="DZ338" s="65"/>
      <c r="EA338" s="65"/>
      <c r="EB338" s="65"/>
      <c r="EC338" s="65"/>
      <c r="ED338" s="65"/>
      <c r="EE338" s="65"/>
      <c r="EF338" s="65"/>
      <c r="EG338" s="65"/>
      <c r="EH338" s="65"/>
      <c r="EI338" s="65"/>
      <c r="EJ338" s="65"/>
      <c r="EK338" s="65"/>
      <c r="EL338" s="65"/>
      <c r="EM338" s="65"/>
      <c r="EN338" s="65"/>
      <c r="EO338" s="65"/>
      <c r="EP338" s="65"/>
      <c r="EQ338" s="65"/>
      <c r="ER338" s="65"/>
      <c r="ES338" s="65"/>
      <c r="ET338" s="65"/>
      <c r="EU338" s="65"/>
      <c r="EV338" s="65"/>
      <c r="EW338" s="65"/>
      <c r="EX338" s="65"/>
      <c r="EY338" s="65"/>
      <c r="EZ338" s="65"/>
      <c r="FA338" s="65"/>
      <c r="FB338" s="65"/>
      <c r="FC338" s="65"/>
      <c r="FD338" s="65"/>
      <c r="FE338" s="65"/>
      <c r="FF338" s="65"/>
      <c r="FG338" s="65"/>
      <c r="FH338" s="65"/>
      <c r="FI338" s="65"/>
      <c r="FJ338" s="65"/>
      <c r="FK338" s="65"/>
      <c r="FL338" s="65"/>
      <c r="FM338" s="65"/>
      <c r="FN338" s="65"/>
      <c r="FO338" s="65"/>
      <c r="FP338" s="65"/>
      <c r="FQ338" s="65"/>
      <c r="FR338" s="65"/>
      <c r="FS338" s="65"/>
      <c r="FT338" s="65"/>
      <c r="FU338" s="65"/>
      <c r="FV338" s="65"/>
      <c r="FW338" s="65"/>
      <c r="FX338" s="65"/>
      <c r="FY338" s="65"/>
      <c r="FZ338" s="65"/>
      <c r="GA338" s="65"/>
      <c r="GB338" s="65"/>
      <c r="GC338" s="65"/>
      <c r="GD338" s="65"/>
      <c r="GE338" s="65"/>
      <c r="GF338" s="65"/>
      <c r="GG338" s="65"/>
      <c r="GH338" s="65"/>
      <c r="GI338" s="65"/>
      <c r="GJ338" s="65"/>
      <c r="GK338" s="65"/>
      <c r="GL338" s="65"/>
      <c r="GM338" s="65"/>
      <c r="GN338" s="65"/>
      <c r="GO338" s="65"/>
      <c r="GP338" s="65"/>
      <c r="GQ338" s="65"/>
      <c r="GR338" s="65"/>
      <c r="GS338" s="65"/>
      <c r="GT338" s="65"/>
      <c r="GU338" s="65"/>
      <c r="GV338" s="65"/>
      <c r="GW338" s="65"/>
      <c r="GX338" s="65"/>
      <c r="GY338" s="65"/>
      <c r="GZ338" s="65"/>
      <c r="HA338" s="65"/>
      <c r="HB338" s="65"/>
      <c r="HC338" s="65"/>
      <c r="HD338" s="65"/>
      <c r="HE338" s="65"/>
      <c r="HF338" s="65"/>
      <c r="HG338" s="65"/>
      <c r="HH338" s="65"/>
      <c r="HI338" s="65"/>
      <c r="HJ338" s="65"/>
      <c r="HK338" s="65"/>
      <c r="HL338" s="65"/>
      <c r="HM338" s="65"/>
      <c r="HN338" s="65"/>
      <c r="HO338" s="65"/>
      <c r="HP338" s="65"/>
      <c r="HQ338" s="65"/>
      <c r="HR338" s="65"/>
      <c r="HS338" s="65"/>
      <c r="HT338" s="65"/>
      <c r="HU338" s="65"/>
      <c r="HV338" s="65"/>
      <c r="HW338" s="65"/>
      <c r="HX338" s="65"/>
      <c r="HY338" s="65"/>
      <c r="HZ338" s="65"/>
      <c r="IA338" s="65"/>
      <c r="IB338" s="65"/>
      <c r="IC338" s="65"/>
      <c r="ID338" s="65"/>
      <c r="IE338" s="65"/>
      <c r="IF338" s="65"/>
      <c r="IG338" s="65"/>
      <c r="IH338" s="65"/>
      <c r="II338" s="65"/>
      <c r="IJ338" s="65"/>
      <c r="IK338" s="65"/>
      <c r="IL338" s="65"/>
      <c r="IM338" s="65"/>
      <c r="IN338" s="65"/>
      <c r="IO338" s="65"/>
      <c r="IP338" s="65"/>
      <c r="IQ338" s="65"/>
      <c r="IR338" s="65"/>
      <c r="IS338" s="65"/>
      <c r="IT338" s="65"/>
      <c r="IU338" s="65"/>
      <c r="IV338" s="65"/>
      <c r="IW338" s="65"/>
    </row>
    <row r="339" customFormat="false" ht="3.95" hidden="false" customHeight="true" outlineLevel="0" collapsed="false">
      <c r="A339" s="55"/>
      <c r="B339" s="65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3"/>
      <c r="P339" s="83"/>
      <c r="Q339" s="70"/>
      <c r="R339" s="34"/>
      <c r="S339" s="70"/>
      <c r="T339" s="83"/>
      <c r="U339" s="69"/>
      <c r="V339" s="69"/>
      <c r="W339" s="69"/>
      <c r="X339" s="69"/>
      <c r="Y339" s="36"/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/>
      <c r="AS339" s="65"/>
      <c r="AT339" s="65"/>
      <c r="AU339" s="65"/>
      <c r="AV339" s="65"/>
      <c r="AW339" s="65"/>
      <c r="AX339" s="65"/>
      <c r="AY339" s="65"/>
      <c r="AZ339" s="65"/>
      <c r="BA339" s="65"/>
      <c r="BB339" s="65"/>
      <c r="BC339" s="65"/>
      <c r="BD339" s="65"/>
      <c r="BE339" s="65"/>
      <c r="BF339" s="65"/>
      <c r="BG339" s="65"/>
      <c r="BH339" s="65"/>
      <c r="BI339" s="65"/>
      <c r="BJ339" s="65"/>
      <c r="BK339" s="65"/>
      <c r="BL339" s="65"/>
      <c r="BM339" s="65"/>
      <c r="BN339" s="65"/>
      <c r="BO339" s="65"/>
      <c r="BP339" s="65"/>
      <c r="BQ339" s="65"/>
      <c r="BR339" s="65"/>
      <c r="BS339" s="65"/>
      <c r="BT339" s="65"/>
      <c r="BU339" s="65"/>
      <c r="BV339" s="65"/>
      <c r="BW339" s="65"/>
      <c r="BX339" s="65"/>
      <c r="BY339" s="65"/>
      <c r="BZ339" s="65"/>
      <c r="CA339" s="65"/>
      <c r="CB339" s="65"/>
      <c r="CC339" s="65"/>
      <c r="CD339" s="65"/>
      <c r="CE339" s="65"/>
      <c r="CF339" s="65"/>
      <c r="CG339" s="65"/>
      <c r="CH339" s="65"/>
      <c r="CI339" s="65"/>
      <c r="CJ339" s="65"/>
      <c r="CK339" s="65"/>
      <c r="CL339" s="65"/>
      <c r="CM339" s="65"/>
      <c r="CN339" s="65"/>
      <c r="CO339" s="65"/>
      <c r="CP339" s="65"/>
      <c r="CQ339" s="65"/>
      <c r="CR339" s="65"/>
      <c r="CS339" s="65"/>
      <c r="CT339" s="65"/>
      <c r="CU339" s="65"/>
      <c r="CV339" s="65"/>
      <c r="CW339" s="65"/>
      <c r="CX339" s="65"/>
      <c r="CY339" s="65"/>
      <c r="CZ339" s="65"/>
      <c r="DA339" s="65"/>
      <c r="DB339" s="65"/>
      <c r="DC339" s="65"/>
      <c r="DD339" s="65"/>
      <c r="DE339" s="65"/>
      <c r="DF339" s="65"/>
      <c r="DG339" s="65"/>
      <c r="DH339" s="65"/>
      <c r="DI339" s="65"/>
      <c r="DJ339" s="65"/>
      <c r="DK339" s="65"/>
      <c r="DL339" s="65"/>
      <c r="DM339" s="65"/>
      <c r="DN339" s="65"/>
      <c r="DO339" s="65"/>
      <c r="DP339" s="65"/>
      <c r="DQ339" s="65"/>
      <c r="DR339" s="65"/>
      <c r="DS339" s="65"/>
      <c r="DT339" s="65"/>
      <c r="DU339" s="65"/>
      <c r="DV339" s="65"/>
      <c r="DW339" s="65"/>
      <c r="DX339" s="65"/>
      <c r="DY339" s="65"/>
      <c r="DZ339" s="65"/>
      <c r="EA339" s="65"/>
      <c r="EB339" s="65"/>
      <c r="EC339" s="65"/>
      <c r="ED339" s="65"/>
      <c r="EE339" s="65"/>
      <c r="EF339" s="65"/>
      <c r="EG339" s="65"/>
      <c r="EH339" s="65"/>
      <c r="EI339" s="65"/>
      <c r="EJ339" s="65"/>
      <c r="EK339" s="65"/>
      <c r="EL339" s="65"/>
      <c r="EM339" s="65"/>
      <c r="EN339" s="65"/>
      <c r="EO339" s="65"/>
      <c r="EP339" s="65"/>
      <c r="EQ339" s="65"/>
      <c r="ER339" s="65"/>
      <c r="ES339" s="65"/>
      <c r="ET339" s="65"/>
      <c r="EU339" s="65"/>
      <c r="EV339" s="65"/>
      <c r="EW339" s="65"/>
      <c r="EX339" s="65"/>
      <c r="EY339" s="65"/>
      <c r="EZ339" s="65"/>
      <c r="FA339" s="65"/>
      <c r="FB339" s="65"/>
      <c r="FC339" s="65"/>
      <c r="FD339" s="65"/>
      <c r="FE339" s="65"/>
      <c r="FF339" s="65"/>
      <c r="FG339" s="65"/>
      <c r="FH339" s="65"/>
      <c r="FI339" s="65"/>
      <c r="FJ339" s="65"/>
      <c r="FK339" s="65"/>
      <c r="FL339" s="65"/>
      <c r="FM339" s="65"/>
      <c r="FN339" s="65"/>
      <c r="FO339" s="65"/>
      <c r="FP339" s="65"/>
      <c r="FQ339" s="65"/>
      <c r="FR339" s="65"/>
      <c r="FS339" s="65"/>
      <c r="FT339" s="65"/>
      <c r="FU339" s="65"/>
      <c r="FV339" s="65"/>
      <c r="FW339" s="65"/>
      <c r="FX339" s="65"/>
      <c r="FY339" s="65"/>
      <c r="FZ339" s="65"/>
      <c r="GA339" s="65"/>
      <c r="GB339" s="65"/>
      <c r="GC339" s="65"/>
      <c r="GD339" s="65"/>
      <c r="GE339" s="65"/>
      <c r="GF339" s="65"/>
      <c r="GG339" s="65"/>
      <c r="GH339" s="65"/>
      <c r="GI339" s="65"/>
      <c r="GJ339" s="65"/>
      <c r="GK339" s="65"/>
      <c r="GL339" s="65"/>
      <c r="GM339" s="65"/>
      <c r="GN339" s="65"/>
      <c r="GO339" s="65"/>
      <c r="GP339" s="65"/>
      <c r="GQ339" s="65"/>
      <c r="GR339" s="65"/>
      <c r="GS339" s="65"/>
      <c r="GT339" s="65"/>
      <c r="GU339" s="65"/>
      <c r="GV339" s="65"/>
      <c r="GW339" s="65"/>
      <c r="GX339" s="65"/>
      <c r="GY339" s="65"/>
      <c r="GZ339" s="65"/>
      <c r="HA339" s="65"/>
      <c r="HB339" s="65"/>
      <c r="HC339" s="65"/>
      <c r="HD339" s="65"/>
      <c r="HE339" s="65"/>
      <c r="HF339" s="65"/>
      <c r="HG339" s="65"/>
      <c r="HH339" s="65"/>
      <c r="HI339" s="65"/>
      <c r="HJ339" s="65"/>
      <c r="HK339" s="65"/>
      <c r="HL339" s="65"/>
      <c r="HM339" s="65"/>
      <c r="HN339" s="65"/>
      <c r="HO339" s="65"/>
      <c r="HP339" s="65"/>
      <c r="HQ339" s="65"/>
      <c r="HR339" s="65"/>
      <c r="HS339" s="65"/>
      <c r="HT339" s="65"/>
      <c r="HU339" s="65"/>
      <c r="HV339" s="65"/>
      <c r="HW339" s="65"/>
      <c r="HX339" s="65"/>
      <c r="HY339" s="65"/>
      <c r="HZ339" s="65"/>
      <c r="IA339" s="65"/>
      <c r="IB339" s="65"/>
      <c r="IC339" s="65"/>
      <c r="ID339" s="65"/>
      <c r="IE339" s="65"/>
      <c r="IF339" s="65"/>
      <c r="IG339" s="65"/>
      <c r="IH339" s="65"/>
      <c r="II339" s="65"/>
      <c r="IJ339" s="65"/>
      <c r="IK339" s="65"/>
      <c r="IL339" s="65"/>
      <c r="IM339" s="65"/>
      <c r="IN339" s="65"/>
      <c r="IO339" s="65"/>
      <c r="IP339" s="65"/>
      <c r="IQ339" s="65"/>
      <c r="IR339" s="65"/>
      <c r="IS339" s="65"/>
      <c r="IT339" s="65"/>
      <c r="IU339" s="65"/>
      <c r="IV339" s="65"/>
      <c r="IW339" s="65"/>
    </row>
    <row r="340" customFormat="false" ht="12.75" hidden="false" customHeight="true" outlineLevel="0" collapsed="false">
      <c r="A340" s="30" t="s">
        <v>179</v>
      </c>
      <c r="C340" s="45" t="n">
        <v>0</v>
      </c>
      <c r="D340" s="45" t="n">
        <v>0</v>
      </c>
      <c r="E340" s="45" t="n">
        <v>0</v>
      </c>
      <c r="F340" s="45" t="n">
        <v>0</v>
      </c>
      <c r="G340" s="45" t="n">
        <v>0</v>
      </c>
      <c r="H340" s="45" t="n">
        <v>0</v>
      </c>
      <c r="I340" s="45" t="n">
        <v>0</v>
      </c>
      <c r="J340" s="45" t="n">
        <v>0</v>
      </c>
      <c r="K340" s="45" t="n">
        <v>0</v>
      </c>
      <c r="L340" s="45" t="n">
        <v>0</v>
      </c>
      <c r="M340" s="45" t="n">
        <v>0</v>
      </c>
      <c r="N340" s="45" t="n">
        <v>0</v>
      </c>
      <c r="O340" s="46" t="n">
        <f aca="false">SUM(C340:N340)</f>
        <v>0</v>
      </c>
      <c r="P340" s="46"/>
      <c r="Q340" s="33"/>
      <c r="R340" s="34" t="s">
        <v>129</v>
      </c>
      <c r="S340" s="33"/>
      <c r="T340" s="46"/>
      <c r="U340" s="35" t="n">
        <f aca="false">C340+D340+E340</f>
        <v>0</v>
      </c>
      <c r="V340" s="35" t="n">
        <f aca="false">F340+G340+H340</f>
        <v>0</v>
      </c>
      <c r="W340" s="35" t="n">
        <f aca="false">I340+J340+K340</f>
        <v>0</v>
      </c>
      <c r="X340" s="35" t="n">
        <f aca="false">L340+M340+N340</f>
        <v>0</v>
      </c>
      <c r="Y340" s="36" t="n">
        <f aca="false">SUM(U340:X340)</f>
        <v>0</v>
      </c>
      <c r="Z340" s="65"/>
      <c r="AA340" s="65"/>
      <c r="AB340" s="65"/>
      <c r="AC340" s="65"/>
      <c r="AD340" s="65"/>
      <c r="AE340" s="65"/>
      <c r="AF340" s="65"/>
      <c r="AG340" s="65"/>
      <c r="AH340" s="65"/>
      <c r="AI340" s="65"/>
      <c r="AJ340" s="65"/>
      <c r="AK340" s="65"/>
      <c r="AL340" s="65"/>
      <c r="AM340" s="65"/>
      <c r="AN340" s="65"/>
      <c r="AO340" s="65"/>
      <c r="AP340" s="65"/>
      <c r="AQ340" s="65"/>
      <c r="AR340" s="65"/>
      <c r="AS340" s="65"/>
      <c r="AT340" s="65"/>
      <c r="AU340" s="65"/>
      <c r="AV340" s="65"/>
      <c r="AW340" s="65"/>
      <c r="AX340" s="65"/>
      <c r="AY340" s="65"/>
      <c r="AZ340" s="65"/>
      <c r="BA340" s="65"/>
      <c r="BB340" s="65"/>
      <c r="BC340" s="65"/>
      <c r="BD340" s="65"/>
      <c r="BE340" s="65"/>
      <c r="BF340" s="65"/>
      <c r="BG340" s="65"/>
      <c r="BH340" s="65"/>
      <c r="BI340" s="65"/>
      <c r="BJ340" s="65"/>
      <c r="BK340" s="65"/>
      <c r="BL340" s="65"/>
      <c r="BM340" s="65"/>
      <c r="BN340" s="65"/>
      <c r="BO340" s="65"/>
      <c r="BP340" s="65"/>
      <c r="BQ340" s="65"/>
      <c r="BR340" s="65"/>
      <c r="BS340" s="65"/>
      <c r="BT340" s="65"/>
      <c r="BU340" s="65"/>
      <c r="BV340" s="65"/>
      <c r="BW340" s="65"/>
      <c r="BX340" s="65"/>
      <c r="BY340" s="65"/>
      <c r="BZ340" s="65"/>
      <c r="CA340" s="65"/>
      <c r="CB340" s="65"/>
      <c r="CC340" s="65"/>
      <c r="CD340" s="65"/>
      <c r="CE340" s="65"/>
      <c r="CF340" s="65"/>
      <c r="CG340" s="65"/>
      <c r="CH340" s="65"/>
      <c r="CI340" s="65"/>
      <c r="CJ340" s="65"/>
      <c r="CK340" s="65"/>
      <c r="CL340" s="65"/>
      <c r="CM340" s="65"/>
      <c r="CN340" s="65"/>
      <c r="CO340" s="65"/>
      <c r="CP340" s="65"/>
      <c r="CQ340" s="65"/>
      <c r="CR340" s="65"/>
      <c r="CS340" s="65"/>
      <c r="CT340" s="65"/>
      <c r="CU340" s="65"/>
      <c r="CV340" s="65"/>
      <c r="CW340" s="65"/>
      <c r="CX340" s="65"/>
      <c r="CY340" s="65"/>
      <c r="CZ340" s="65"/>
      <c r="DA340" s="65"/>
      <c r="DB340" s="65"/>
      <c r="DC340" s="65"/>
      <c r="DD340" s="65"/>
      <c r="DE340" s="65"/>
      <c r="DF340" s="65"/>
      <c r="DG340" s="65"/>
      <c r="DH340" s="65"/>
      <c r="DI340" s="65"/>
      <c r="DJ340" s="65"/>
      <c r="DK340" s="65"/>
      <c r="DL340" s="65"/>
      <c r="DM340" s="65"/>
      <c r="DN340" s="65"/>
      <c r="DO340" s="65"/>
      <c r="DP340" s="65"/>
      <c r="DQ340" s="65"/>
      <c r="DR340" s="65"/>
      <c r="DS340" s="65"/>
      <c r="DT340" s="65"/>
      <c r="DU340" s="65"/>
      <c r="DV340" s="65"/>
      <c r="DW340" s="65"/>
      <c r="DX340" s="65"/>
      <c r="DY340" s="65"/>
      <c r="DZ340" s="65"/>
      <c r="EA340" s="65"/>
      <c r="EB340" s="65"/>
      <c r="EC340" s="65"/>
      <c r="ED340" s="65"/>
      <c r="EE340" s="65"/>
      <c r="EF340" s="65"/>
      <c r="EG340" s="65"/>
      <c r="EH340" s="65"/>
      <c r="EI340" s="65"/>
      <c r="EJ340" s="65"/>
      <c r="EK340" s="65"/>
      <c r="EL340" s="65"/>
      <c r="EM340" s="65"/>
      <c r="EN340" s="65"/>
      <c r="EO340" s="65"/>
      <c r="EP340" s="65"/>
      <c r="EQ340" s="65"/>
      <c r="ER340" s="65"/>
      <c r="ES340" s="65"/>
      <c r="ET340" s="65"/>
      <c r="EU340" s="65"/>
      <c r="EV340" s="65"/>
      <c r="EW340" s="65"/>
      <c r="EX340" s="65"/>
      <c r="EY340" s="65"/>
      <c r="EZ340" s="65"/>
      <c r="FA340" s="65"/>
      <c r="FB340" s="65"/>
      <c r="FC340" s="65"/>
      <c r="FD340" s="65"/>
      <c r="FE340" s="65"/>
      <c r="FF340" s="65"/>
      <c r="FG340" s="65"/>
      <c r="FH340" s="65"/>
      <c r="FI340" s="65"/>
      <c r="FJ340" s="65"/>
      <c r="FK340" s="65"/>
      <c r="FL340" s="65"/>
      <c r="FM340" s="65"/>
      <c r="FN340" s="65"/>
      <c r="FO340" s="65"/>
      <c r="FP340" s="65"/>
      <c r="FQ340" s="65"/>
      <c r="FR340" s="65"/>
      <c r="FS340" s="65"/>
      <c r="FT340" s="65"/>
      <c r="FU340" s="65"/>
      <c r="FV340" s="65"/>
      <c r="FW340" s="65"/>
      <c r="FX340" s="65"/>
      <c r="FY340" s="65"/>
      <c r="FZ340" s="65"/>
      <c r="GA340" s="65"/>
      <c r="GB340" s="65"/>
      <c r="GC340" s="65"/>
      <c r="GD340" s="65"/>
      <c r="GE340" s="65"/>
      <c r="GF340" s="65"/>
      <c r="GG340" s="65"/>
      <c r="GH340" s="65"/>
      <c r="GI340" s="65"/>
      <c r="GJ340" s="65"/>
      <c r="GK340" s="65"/>
      <c r="GL340" s="65"/>
      <c r="GM340" s="65"/>
      <c r="GN340" s="65"/>
      <c r="GO340" s="65"/>
      <c r="GP340" s="65"/>
      <c r="GQ340" s="65"/>
      <c r="GR340" s="65"/>
      <c r="GS340" s="65"/>
      <c r="GT340" s="65"/>
      <c r="GU340" s="65"/>
      <c r="GV340" s="65"/>
      <c r="GW340" s="65"/>
      <c r="GX340" s="65"/>
      <c r="GY340" s="65"/>
      <c r="GZ340" s="65"/>
      <c r="HA340" s="65"/>
      <c r="HB340" s="65"/>
      <c r="HC340" s="65"/>
      <c r="HD340" s="65"/>
      <c r="HE340" s="65"/>
      <c r="HF340" s="65"/>
      <c r="HG340" s="65"/>
      <c r="HH340" s="65"/>
      <c r="HI340" s="65"/>
      <c r="HJ340" s="65"/>
      <c r="HK340" s="65"/>
      <c r="HL340" s="65"/>
      <c r="HM340" s="65"/>
      <c r="HN340" s="65"/>
      <c r="HO340" s="65"/>
      <c r="HP340" s="65"/>
      <c r="HQ340" s="65"/>
      <c r="HR340" s="65"/>
      <c r="HS340" s="65"/>
      <c r="HT340" s="65"/>
      <c r="HU340" s="65"/>
      <c r="HV340" s="65"/>
      <c r="HW340" s="65"/>
      <c r="HX340" s="65"/>
      <c r="HY340" s="65"/>
      <c r="HZ340" s="65"/>
      <c r="IA340" s="65"/>
      <c r="IB340" s="65"/>
      <c r="IC340" s="65"/>
      <c r="ID340" s="65"/>
      <c r="IE340" s="65"/>
      <c r="IF340" s="65"/>
      <c r="IG340" s="65"/>
      <c r="IH340" s="65"/>
      <c r="II340" s="65"/>
      <c r="IJ340" s="65"/>
      <c r="IK340" s="65"/>
      <c r="IL340" s="65"/>
      <c r="IM340" s="65"/>
      <c r="IN340" s="65"/>
      <c r="IO340" s="65"/>
      <c r="IP340" s="65"/>
      <c r="IQ340" s="65"/>
      <c r="IR340" s="65"/>
      <c r="IS340" s="65"/>
      <c r="IT340" s="65"/>
      <c r="IU340" s="65"/>
      <c r="IV340" s="65"/>
      <c r="IW340" s="65"/>
    </row>
    <row r="341" customFormat="false" ht="3.95" hidden="false" customHeight="true" outlineLevel="0" collapsed="false">
      <c r="A341" s="55"/>
      <c r="B341" s="65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3"/>
      <c r="P341" s="83"/>
      <c r="Q341" s="70"/>
      <c r="R341" s="34"/>
      <c r="S341" s="70"/>
      <c r="T341" s="83"/>
      <c r="U341" s="69"/>
      <c r="V341" s="69"/>
      <c r="W341" s="69"/>
      <c r="X341" s="69"/>
      <c r="Y341" s="36"/>
      <c r="Z341" s="65"/>
      <c r="AA341" s="65"/>
      <c r="AB341" s="65"/>
      <c r="AC341" s="65"/>
      <c r="AD341" s="65"/>
      <c r="AE341" s="65"/>
      <c r="AF341" s="65"/>
      <c r="AG341" s="65"/>
      <c r="AH341" s="65"/>
      <c r="AI341" s="65"/>
      <c r="AJ341" s="65"/>
      <c r="AK341" s="65"/>
      <c r="AL341" s="65"/>
      <c r="AM341" s="65"/>
      <c r="AN341" s="65"/>
      <c r="AO341" s="65"/>
      <c r="AP341" s="65"/>
      <c r="AQ341" s="65"/>
      <c r="AR341" s="65"/>
      <c r="AS341" s="65"/>
      <c r="AT341" s="65"/>
      <c r="AU341" s="65"/>
      <c r="AV341" s="65"/>
      <c r="AW341" s="65"/>
      <c r="AX341" s="65"/>
      <c r="AY341" s="65"/>
      <c r="AZ341" s="65"/>
      <c r="BA341" s="65"/>
      <c r="BB341" s="65"/>
      <c r="BC341" s="65"/>
      <c r="BD341" s="65"/>
      <c r="BE341" s="65"/>
      <c r="BF341" s="65"/>
      <c r="BG341" s="65"/>
      <c r="BH341" s="65"/>
      <c r="BI341" s="65"/>
      <c r="BJ341" s="65"/>
      <c r="BK341" s="65"/>
      <c r="BL341" s="65"/>
      <c r="BM341" s="65"/>
      <c r="BN341" s="65"/>
      <c r="BO341" s="65"/>
      <c r="BP341" s="65"/>
      <c r="BQ341" s="65"/>
      <c r="BR341" s="65"/>
      <c r="BS341" s="65"/>
      <c r="BT341" s="65"/>
      <c r="BU341" s="65"/>
      <c r="BV341" s="65"/>
      <c r="BW341" s="65"/>
      <c r="BX341" s="65"/>
      <c r="BY341" s="65"/>
      <c r="BZ341" s="65"/>
      <c r="CA341" s="65"/>
      <c r="CB341" s="65"/>
      <c r="CC341" s="65"/>
      <c r="CD341" s="65"/>
      <c r="CE341" s="65"/>
      <c r="CF341" s="65"/>
      <c r="CG341" s="65"/>
      <c r="CH341" s="65"/>
      <c r="CI341" s="65"/>
      <c r="CJ341" s="65"/>
      <c r="CK341" s="65"/>
      <c r="CL341" s="65"/>
      <c r="CM341" s="65"/>
      <c r="CN341" s="65"/>
      <c r="CO341" s="65"/>
      <c r="CP341" s="65"/>
      <c r="CQ341" s="65"/>
      <c r="CR341" s="65"/>
      <c r="CS341" s="65"/>
      <c r="CT341" s="65"/>
      <c r="CU341" s="65"/>
      <c r="CV341" s="65"/>
      <c r="CW341" s="65"/>
      <c r="CX341" s="65"/>
      <c r="CY341" s="65"/>
      <c r="CZ341" s="65"/>
      <c r="DA341" s="65"/>
      <c r="DB341" s="65"/>
      <c r="DC341" s="65"/>
      <c r="DD341" s="65"/>
      <c r="DE341" s="65"/>
      <c r="DF341" s="65"/>
      <c r="DG341" s="65"/>
      <c r="DH341" s="65"/>
      <c r="DI341" s="65"/>
      <c r="DJ341" s="65"/>
      <c r="DK341" s="65"/>
      <c r="DL341" s="65"/>
      <c r="DM341" s="65"/>
      <c r="DN341" s="65"/>
      <c r="DO341" s="65"/>
      <c r="DP341" s="65"/>
      <c r="DQ341" s="65"/>
      <c r="DR341" s="65"/>
      <c r="DS341" s="65"/>
      <c r="DT341" s="65"/>
      <c r="DU341" s="65"/>
      <c r="DV341" s="65"/>
      <c r="DW341" s="65"/>
      <c r="DX341" s="65"/>
      <c r="DY341" s="65"/>
      <c r="DZ341" s="65"/>
      <c r="EA341" s="65"/>
      <c r="EB341" s="65"/>
      <c r="EC341" s="65"/>
      <c r="ED341" s="65"/>
      <c r="EE341" s="65"/>
      <c r="EF341" s="65"/>
      <c r="EG341" s="65"/>
      <c r="EH341" s="65"/>
      <c r="EI341" s="65"/>
      <c r="EJ341" s="65"/>
      <c r="EK341" s="65"/>
      <c r="EL341" s="65"/>
      <c r="EM341" s="65"/>
      <c r="EN341" s="65"/>
      <c r="EO341" s="65"/>
      <c r="EP341" s="65"/>
      <c r="EQ341" s="65"/>
      <c r="ER341" s="65"/>
      <c r="ES341" s="65"/>
      <c r="ET341" s="65"/>
      <c r="EU341" s="65"/>
      <c r="EV341" s="65"/>
      <c r="EW341" s="65"/>
      <c r="EX341" s="65"/>
      <c r="EY341" s="65"/>
      <c r="EZ341" s="65"/>
      <c r="FA341" s="65"/>
      <c r="FB341" s="65"/>
      <c r="FC341" s="65"/>
      <c r="FD341" s="65"/>
      <c r="FE341" s="65"/>
      <c r="FF341" s="65"/>
      <c r="FG341" s="65"/>
      <c r="FH341" s="65"/>
      <c r="FI341" s="65"/>
      <c r="FJ341" s="65"/>
      <c r="FK341" s="65"/>
      <c r="FL341" s="65"/>
      <c r="FM341" s="65"/>
      <c r="FN341" s="65"/>
      <c r="FO341" s="65"/>
      <c r="FP341" s="65"/>
      <c r="FQ341" s="65"/>
      <c r="FR341" s="65"/>
      <c r="FS341" s="65"/>
      <c r="FT341" s="65"/>
      <c r="FU341" s="65"/>
      <c r="FV341" s="65"/>
      <c r="FW341" s="65"/>
      <c r="FX341" s="65"/>
      <c r="FY341" s="65"/>
      <c r="FZ341" s="65"/>
      <c r="GA341" s="65"/>
      <c r="GB341" s="65"/>
      <c r="GC341" s="65"/>
      <c r="GD341" s="65"/>
      <c r="GE341" s="65"/>
      <c r="GF341" s="65"/>
      <c r="GG341" s="65"/>
      <c r="GH341" s="65"/>
      <c r="GI341" s="65"/>
      <c r="GJ341" s="65"/>
      <c r="GK341" s="65"/>
      <c r="GL341" s="65"/>
      <c r="GM341" s="65"/>
      <c r="GN341" s="65"/>
      <c r="GO341" s="65"/>
      <c r="GP341" s="65"/>
      <c r="GQ341" s="65"/>
      <c r="GR341" s="65"/>
      <c r="GS341" s="65"/>
      <c r="GT341" s="65"/>
      <c r="GU341" s="65"/>
      <c r="GV341" s="65"/>
      <c r="GW341" s="65"/>
      <c r="GX341" s="65"/>
      <c r="GY341" s="65"/>
      <c r="GZ341" s="65"/>
      <c r="HA341" s="65"/>
      <c r="HB341" s="65"/>
      <c r="HC341" s="65"/>
      <c r="HD341" s="65"/>
      <c r="HE341" s="65"/>
      <c r="HF341" s="65"/>
      <c r="HG341" s="65"/>
      <c r="HH341" s="65"/>
      <c r="HI341" s="65"/>
      <c r="HJ341" s="65"/>
      <c r="HK341" s="65"/>
      <c r="HL341" s="65"/>
      <c r="HM341" s="65"/>
      <c r="HN341" s="65"/>
      <c r="HO341" s="65"/>
      <c r="HP341" s="65"/>
      <c r="HQ341" s="65"/>
      <c r="HR341" s="65"/>
      <c r="HS341" s="65"/>
      <c r="HT341" s="65"/>
      <c r="HU341" s="65"/>
      <c r="HV341" s="65"/>
      <c r="HW341" s="65"/>
      <c r="HX341" s="65"/>
      <c r="HY341" s="65"/>
      <c r="HZ341" s="65"/>
      <c r="IA341" s="65"/>
      <c r="IB341" s="65"/>
      <c r="IC341" s="65"/>
      <c r="ID341" s="65"/>
      <c r="IE341" s="65"/>
      <c r="IF341" s="65"/>
      <c r="IG341" s="65"/>
      <c r="IH341" s="65"/>
      <c r="II341" s="65"/>
      <c r="IJ341" s="65"/>
      <c r="IK341" s="65"/>
      <c r="IL341" s="65"/>
      <c r="IM341" s="65"/>
      <c r="IN341" s="65"/>
      <c r="IO341" s="65"/>
      <c r="IP341" s="65"/>
      <c r="IQ341" s="65"/>
      <c r="IR341" s="65"/>
      <c r="IS341" s="65"/>
      <c r="IT341" s="65"/>
      <c r="IU341" s="65"/>
      <c r="IV341" s="65"/>
      <c r="IW341" s="65"/>
    </row>
    <row r="342" customFormat="false" ht="12.75" hidden="false" customHeight="true" outlineLevel="0" collapsed="false">
      <c r="A342" s="30" t="s">
        <v>135</v>
      </c>
      <c r="B342" s="141"/>
      <c r="C342" s="45" t="n">
        <v>0</v>
      </c>
      <c r="D342" s="45" t="n">
        <v>0</v>
      </c>
      <c r="E342" s="45" t="n">
        <v>0</v>
      </c>
      <c r="F342" s="45" t="n">
        <v>0</v>
      </c>
      <c r="G342" s="45" t="n">
        <v>0</v>
      </c>
      <c r="H342" s="45" t="n">
        <v>0</v>
      </c>
      <c r="I342" s="45" t="n">
        <v>0</v>
      </c>
      <c r="J342" s="45" t="n">
        <v>0</v>
      </c>
      <c r="K342" s="45" t="n">
        <v>0</v>
      </c>
      <c r="L342" s="45" t="n">
        <v>0</v>
      </c>
      <c r="M342" s="45" t="n">
        <v>0</v>
      </c>
      <c r="N342" s="45" t="n">
        <v>0</v>
      </c>
      <c r="O342" s="46" t="n">
        <f aca="false">SUM(C342:N342)</f>
        <v>0</v>
      </c>
      <c r="P342" s="46"/>
      <c r="Q342" s="33"/>
      <c r="R342" s="34" t="s">
        <v>136</v>
      </c>
      <c r="S342" s="33"/>
      <c r="T342" s="46"/>
      <c r="U342" s="35" t="n">
        <f aca="false">C342+D342+E342</f>
        <v>0</v>
      </c>
      <c r="V342" s="35" t="n">
        <f aca="false">F342+G342+H342</f>
        <v>0</v>
      </c>
      <c r="W342" s="35" t="n">
        <f aca="false">I342+J342+K342</f>
        <v>0</v>
      </c>
      <c r="X342" s="35" t="n">
        <f aca="false">L342+M342+N342</f>
        <v>0</v>
      </c>
      <c r="Y342" s="36" t="n">
        <f aca="false">SUM(U342:X342)</f>
        <v>0</v>
      </c>
      <c r="Z342" s="65"/>
      <c r="AA342" s="65"/>
      <c r="AB342" s="65"/>
      <c r="AC342" s="65"/>
      <c r="AD342" s="65"/>
      <c r="AE342" s="65"/>
      <c r="AF342" s="65"/>
      <c r="AG342" s="65"/>
      <c r="AH342" s="65"/>
      <c r="AI342" s="65"/>
      <c r="AJ342" s="65"/>
      <c r="AK342" s="65"/>
      <c r="AL342" s="65"/>
      <c r="AM342" s="65"/>
      <c r="AN342" s="65"/>
      <c r="AO342" s="65"/>
      <c r="AP342" s="65"/>
      <c r="AQ342" s="65"/>
      <c r="AR342" s="65"/>
      <c r="AS342" s="65"/>
      <c r="AT342" s="65"/>
      <c r="AU342" s="65"/>
      <c r="AV342" s="65"/>
      <c r="AW342" s="65"/>
      <c r="AX342" s="65"/>
      <c r="AY342" s="65"/>
      <c r="AZ342" s="65"/>
      <c r="BA342" s="65"/>
      <c r="BB342" s="65"/>
      <c r="BC342" s="65"/>
      <c r="BD342" s="65"/>
      <c r="BE342" s="65"/>
      <c r="BF342" s="65"/>
      <c r="BG342" s="65"/>
      <c r="BH342" s="65"/>
      <c r="BI342" s="65"/>
      <c r="BJ342" s="65"/>
      <c r="BK342" s="65"/>
      <c r="BL342" s="65"/>
      <c r="BM342" s="65"/>
      <c r="BN342" s="65"/>
      <c r="BO342" s="65"/>
      <c r="BP342" s="65"/>
      <c r="BQ342" s="65"/>
      <c r="BR342" s="65"/>
      <c r="BS342" s="65"/>
      <c r="BT342" s="65"/>
      <c r="BU342" s="65"/>
      <c r="BV342" s="65"/>
      <c r="BW342" s="65"/>
      <c r="BX342" s="65"/>
      <c r="BY342" s="65"/>
      <c r="BZ342" s="65"/>
      <c r="CA342" s="65"/>
      <c r="CB342" s="65"/>
      <c r="CC342" s="65"/>
      <c r="CD342" s="65"/>
      <c r="CE342" s="65"/>
      <c r="CF342" s="65"/>
      <c r="CG342" s="65"/>
      <c r="CH342" s="65"/>
      <c r="CI342" s="65"/>
      <c r="CJ342" s="65"/>
      <c r="CK342" s="65"/>
      <c r="CL342" s="65"/>
      <c r="CM342" s="65"/>
      <c r="CN342" s="65"/>
      <c r="CO342" s="65"/>
      <c r="CP342" s="65"/>
      <c r="CQ342" s="65"/>
      <c r="CR342" s="65"/>
      <c r="CS342" s="65"/>
      <c r="CT342" s="65"/>
      <c r="CU342" s="65"/>
      <c r="CV342" s="65"/>
      <c r="CW342" s="65"/>
      <c r="CX342" s="65"/>
      <c r="CY342" s="65"/>
      <c r="CZ342" s="65"/>
      <c r="DA342" s="65"/>
      <c r="DB342" s="65"/>
      <c r="DC342" s="65"/>
      <c r="DD342" s="65"/>
      <c r="DE342" s="65"/>
      <c r="DF342" s="65"/>
      <c r="DG342" s="65"/>
      <c r="DH342" s="65"/>
      <c r="DI342" s="65"/>
      <c r="DJ342" s="65"/>
      <c r="DK342" s="65"/>
      <c r="DL342" s="65"/>
      <c r="DM342" s="65"/>
      <c r="DN342" s="65"/>
      <c r="DO342" s="65"/>
      <c r="DP342" s="65"/>
      <c r="DQ342" s="65"/>
      <c r="DR342" s="65"/>
      <c r="DS342" s="65"/>
      <c r="DT342" s="65"/>
      <c r="DU342" s="65"/>
      <c r="DV342" s="65"/>
      <c r="DW342" s="65"/>
      <c r="DX342" s="65"/>
      <c r="DY342" s="65"/>
      <c r="DZ342" s="65"/>
      <c r="EA342" s="65"/>
      <c r="EB342" s="65"/>
      <c r="EC342" s="65"/>
      <c r="ED342" s="65"/>
      <c r="EE342" s="65"/>
      <c r="EF342" s="65"/>
      <c r="EG342" s="65"/>
      <c r="EH342" s="65"/>
      <c r="EI342" s="65"/>
      <c r="EJ342" s="65"/>
      <c r="EK342" s="65"/>
      <c r="EL342" s="65"/>
      <c r="EM342" s="65"/>
      <c r="EN342" s="65"/>
      <c r="EO342" s="65"/>
      <c r="EP342" s="65"/>
      <c r="EQ342" s="65"/>
      <c r="ER342" s="65"/>
      <c r="ES342" s="65"/>
      <c r="ET342" s="65"/>
      <c r="EU342" s="65"/>
      <c r="EV342" s="65"/>
      <c r="EW342" s="65"/>
      <c r="EX342" s="65"/>
      <c r="EY342" s="65"/>
      <c r="EZ342" s="65"/>
      <c r="FA342" s="65"/>
      <c r="FB342" s="65"/>
      <c r="FC342" s="65"/>
      <c r="FD342" s="65"/>
      <c r="FE342" s="65"/>
      <c r="FF342" s="65"/>
      <c r="FG342" s="65"/>
      <c r="FH342" s="65"/>
      <c r="FI342" s="65"/>
      <c r="FJ342" s="65"/>
      <c r="FK342" s="65"/>
      <c r="FL342" s="65"/>
      <c r="FM342" s="65"/>
      <c r="FN342" s="65"/>
      <c r="FO342" s="65"/>
      <c r="FP342" s="65"/>
      <c r="FQ342" s="65"/>
      <c r="FR342" s="65"/>
      <c r="FS342" s="65"/>
      <c r="FT342" s="65"/>
      <c r="FU342" s="65"/>
      <c r="FV342" s="65"/>
      <c r="FW342" s="65"/>
      <c r="FX342" s="65"/>
      <c r="FY342" s="65"/>
      <c r="FZ342" s="65"/>
      <c r="GA342" s="65"/>
      <c r="GB342" s="65"/>
      <c r="GC342" s="65"/>
      <c r="GD342" s="65"/>
      <c r="GE342" s="65"/>
      <c r="GF342" s="65"/>
      <c r="GG342" s="65"/>
      <c r="GH342" s="65"/>
      <c r="GI342" s="65"/>
      <c r="GJ342" s="65"/>
      <c r="GK342" s="65"/>
      <c r="GL342" s="65"/>
      <c r="GM342" s="65"/>
      <c r="GN342" s="65"/>
      <c r="GO342" s="65"/>
      <c r="GP342" s="65"/>
      <c r="GQ342" s="65"/>
      <c r="GR342" s="65"/>
      <c r="GS342" s="65"/>
      <c r="GT342" s="65"/>
      <c r="GU342" s="65"/>
      <c r="GV342" s="65"/>
      <c r="GW342" s="65"/>
      <c r="GX342" s="65"/>
      <c r="GY342" s="65"/>
      <c r="GZ342" s="65"/>
      <c r="HA342" s="65"/>
      <c r="HB342" s="65"/>
      <c r="HC342" s="65"/>
      <c r="HD342" s="65"/>
      <c r="HE342" s="65"/>
      <c r="HF342" s="65"/>
      <c r="HG342" s="65"/>
      <c r="HH342" s="65"/>
      <c r="HI342" s="65"/>
      <c r="HJ342" s="65"/>
      <c r="HK342" s="65"/>
      <c r="HL342" s="65"/>
      <c r="HM342" s="65"/>
      <c r="HN342" s="65"/>
      <c r="HO342" s="65"/>
      <c r="HP342" s="65"/>
      <c r="HQ342" s="65"/>
      <c r="HR342" s="65"/>
      <c r="HS342" s="65"/>
      <c r="HT342" s="65"/>
      <c r="HU342" s="65"/>
      <c r="HV342" s="65"/>
      <c r="HW342" s="65"/>
      <c r="HX342" s="65"/>
      <c r="HY342" s="65"/>
      <c r="HZ342" s="65"/>
      <c r="IA342" s="65"/>
      <c r="IB342" s="65"/>
      <c r="IC342" s="65"/>
      <c r="ID342" s="65"/>
      <c r="IE342" s="65"/>
      <c r="IF342" s="65"/>
      <c r="IG342" s="65"/>
      <c r="IH342" s="65"/>
      <c r="II342" s="65"/>
      <c r="IJ342" s="65"/>
      <c r="IK342" s="65"/>
      <c r="IL342" s="65"/>
      <c r="IM342" s="65"/>
      <c r="IN342" s="65"/>
      <c r="IO342" s="65"/>
      <c r="IP342" s="65"/>
      <c r="IQ342" s="65"/>
      <c r="IR342" s="65"/>
      <c r="IS342" s="65"/>
      <c r="IT342" s="65"/>
      <c r="IU342" s="65"/>
      <c r="IV342" s="65"/>
      <c r="IW342" s="65"/>
    </row>
    <row r="343" customFormat="false" ht="3.95" hidden="false" customHeight="true" outlineLevel="0" collapsed="false">
      <c r="A343" s="30"/>
      <c r="B343" s="141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6"/>
      <c r="P343" s="46"/>
      <c r="Q343" s="33"/>
      <c r="R343" s="34"/>
      <c r="S343" s="33"/>
      <c r="T343" s="46"/>
      <c r="U343" s="35"/>
      <c r="V343" s="35"/>
      <c r="W343" s="35"/>
      <c r="X343" s="35"/>
      <c r="Y343" s="36"/>
      <c r="Z343" s="65"/>
      <c r="AA343" s="65"/>
      <c r="AB343" s="65"/>
      <c r="AC343" s="65"/>
      <c r="AD343" s="65"/>
      <c r="AE343" s="65"/>
      <c r="AF343" s="65"/>
      <c r="AG343" s="65"/>
      <c r="AH343" s="65"/>
      <c r="AI343" s="65"/>
      <c r="AJ343" s="65"/>
      <c r="AK343" s="65"/>
      <c r="AL343" s="65"/>
      <c r="AM343" s="65"/>
      <c r="AN343" s="65"/>
      <c r="AO343" s="65"/>
      <c r="AP343" s="65"/>
      <c r="AQ343" s="65"/>
      <c r="AR343" s="65"/>
      <c r="AS343" s="65"/>
      <c r="AT343" s="65"/>
      <c r="AU343" s="65"/>
      <c r="AV343" s="65"/>
      <c r="AW343" s="65"/>
      <c r="AX343" s="65"/>
      <c r="AY343" s="65"/>
      <c r="AZ343" s="65"/>
      <c r="BA343" s="65"/>
      <c r="BB343" s="65"/>
      <c r="BC343" s="65"/>
      <c r="BD343" s="65"/>
      <c r="BE343" s="65"/>
      <c r="BF343" s="65"/>
      <c r="BG343" s="65"/>
      <c r="BH343" s="65"/>
      <c r="BI343" s="65"/>
      <c r="BJ343" s="65"/>
      <c r="BK343" s="65"/>
      <c r="BL343" s="65"/>
      <c r="BM343" s="65"/>
      <c r="BN343" s="65"/>
      <c r="BO343" s="65"/>
      <c r="BP343" s="65"/>
      <c r="BQ343" s="65"/>
      <c r="BR343" s="65"/>
      <c r="BS343" s="65"/>
      <c r="BT343" s="65"/>
      <c r="BU343" s="65"/>
      <c r="BV343" s="65"/>
      <c r="BW343" s="65"/>
      <c r="BX343" s="65"/>
      <c r="BY343" s="65"/>
      <c r="BZ343" s="65"/>
      <c r="CA343" s="65"/>
      <c r="CB343" s="65"/>
      <c r="CC343" s="65"/>
      <c r="CD343" s="65"/>
      <c r="CE343" s="65"/>
      <c r="CF343" s="65"/>
      <c r="CG343" s="65"/>
      <c r="CH343" s="65"/>
      <c r="CI343" s="65"/>
      <c r="CJ343" s="65"/>
      <c r="CK343" s="65"/>
      <c r="CL343" s="65"/>
      <c r="CM343" s="65"/>
      <c r="CN343" s="65"/>
      <c r="CO343" s="65"/>
      <c r="CP343" s="65"/>
      <c r="CQ343" s="65"/>
      <c r="CR343" s="65"/>
      <c r="CS343" s="65"/>
      <c r="CT343" s="65"/>
      <c r="CU343" s="65"/>
      <c r="CV343" s="65"/>
      <c r="CW343" s="65"/>
      <c r="CX343" s="65"/>
      <c r="CY343" s="65"/>
      <c r="CZ343" s="65"/>
      <c r="DA343" s="65"/>
      <c r="DB343" s="65"/>
      <c r="DC343" s="65"/>
      <c r="DD343" s="65"/>
      <c r="DE343" s="65"/>
      <c r="DF343" s="65"/>
      <c r="DG343" s="65"/>
      <c r="DH343" s="65"/>
      <c r="DI343" s="65"/>
      <c r="DJ343" s="65"/>
      <c r="DK343" s="65"/>
      <c r="DL343" s="65"/>
      <c r="DM343" s="65"/>
      <c r="DN343" s="65"/>
      <c r="DO343" s="65"/>
      <c r="DP343" s="65"/>
      <c r="DQ343" s="65"/>
      <c r="DR343" s="65"/>
      <c r="DS343" s="65"/>
      <c r="DT343" s="65"/>
      <c r="DU343" s="65"/>
      <c r="DV343" s="65"/>
      <c r="DW343" s="65"/>
      <c r="DX343" s="65"/>
      <c r="DY343" s="65"/>
      <c r="DZ343" s="65"/>
      <c r="EA343" s="65"/>
      <c r="EB343" s="65"/>
      <c r="EC343" s="65"/>
      <c r="ED343" s="65"/>
      <c r="EE343" s="65"/>
      <c r="EF343" s="65"/>
      <c r="EG343" s="65"/>
      <c r="EH343" s="65"/>
      <c r="EI343" s="65"/>
      <c r="EJ343" s="65"/>
      <c r="EK343" s="65"/>
      <c r="EL343" s="65"/>
      <c r="EM343" s="65"/>
      <c r="EN343" s="65"/>
      <c r="EO343" s="65"/>
      <c r="EP343" s="65"/>
      <c r="EQ343" s="65"/>
      <c r="ER343" s="65"/>
      <c r="ES343" s="65"/>
      <c r="ET343" s="65"/>
      <c r="EU343" s="65"/>
      <c r="EV343" s="65"/>
      <c r="EW343" s="65"/>
      <c r="EX343" s="65"/>
      <c r="EY343" s="65"/>
      <c r="EZ343" s="65"/>
      <c r="FA343" s="65"/>
      <c r="FB343" s="65"/>
      <c r="FC343" s="65"/>
      <c r="FD343" s="65"/>
      <c r="FE343" s="65"/>
      <c r="FF343" s="65"/>
      <c r="FG343" s="65"/>
      <c r="FH343" s="65"/>
      <c r="FI343" s="65"/>
      <c r="FJ343" s="65"/>
      <c r="FK343" s="65"/>
      <c r="FL343" s="65"/>
      <c r="FM343" s="65"/>
      <c r="FN343" s="65"/>
      <c r="FO343" s="65"/>
      <c r="FP343" s="65"/>
      <c r="FQ343" s="65"/>
      <c r="FR343" s="65"/>
      <c r="FS343" s="65"/>
      <c r="FT343" s="65"/>
      <c r="FU343" s="65"/>
      <c r="FV343" s="65"/>
      <c r="FW343" s="65"/>
      <c r="FX343" s="65"/>
      <c r="FY343" s="65"/>
      <c r="FZ343" s="65"/>
      <c r="GA343" s="65"/>
      <c r="GB343" s="65"/>
      <c r="GC343" s="65"/>
      <c r="GD343" s="65"/>
      <c r="GE343" s="65"/>
      <c r="GF343" s="65"/>
      <c r="GG343" s="65"/>
      <c r="GH343" s="65"/>
      <c r="GI343" s="65"/>
      <c r="GJ343" s="65"/>
      <c r="GK343" s="65"/>
      <c r="GL343" s="65"/>
      <c r="GM343" s="65"/>
      <c r="GN343" s="65"/>
      <c r="GO343" s="65"/>
      <c r="GP343" s="65"/>
      <c r="GQ343" s="65"/>
      <c r="GR343" s="65"/>
      <c r="GS343" s="65"/>
      <c r="GT343" s="65"/>
      <c r="GU343" s="65"/>
      <c r="GV343" s="65"/>
      <c r="GW343" s="65"/>
      <c r="GX343" s="65"/>
      <c r="GY343" s="65"/>
      <c r="GZ343" s="65"/>
      <c r="HA343" s="65"/>
      <c r="HB343" s="65"/>
      <c r="HC343" s="65"/>
      <c r="HD343" s="65"/>
      <c r="HE343" s="65"/>
      <c r="HF343" s="65"/>
      <c r="HG343" s="65"/>
      <c r="HH343" s="65"/>
      <c r="HI343" s="65"/>
      <c r="HJ343" s="65"/>
      <c r="HK343" s="65"/>
      <c r="HL343" s="65"/>
      <c r="HM343" s="65"/>
      <c r="HN343" s="65"/>
      <c r="HO343" s="65"/>
      <c r="HP343" s="65"/>
      <c r="HQ343" s="65"/>
      <c r="HR343" s="65"/>
      <c r="HS343" s="65"/>
      <c r="HT343" s="65"/>
      <c r="HU343" s="65"/>
      <c r="HV343" s="65"/>
      <c r="HW343" s="65"/>
      <c r="HX343" s="65"/>
      <c r="HY343" s="65"/>
      <c r="HZ343" s="65"/>
      <c r="IA343" s="65"/>
      <c r="IB343" s="65"/>
      <c r="IC343" s="65"/>
      <c r="ID343" s="65"/>
      <c r="IE343" s="65"/>
      <c r="IF343" s="65"/>
      <c r="IG343" s="65"/>
      <c r="IH343" s="65"/>
      <c r="II343" s="65"/>
      <c r="IJ343" s="65"/>
      <c r="IK343" s="65"/>
      <c r="IL343" s="65"/>
      <c r="IM343" s="65"/>
      <c r="IN343" s="65"/>
      <c r="IO343" s="65"/>
      <c r="IP343" s="65"/>
      <c r="IQ343" s="65"/>
      <c r="IR343" s="65"/>
      <c r="IS343" s="65"/>
      <c r="IT343" s="65"/>
      <c r="IU343" s="65"/>
      <c r="IV343" s="65"/>
      <c r="IW343" s="65"/>
    </row>
    <row r="344" customFormat="false" ht="12.75" hidden="false" customHeight="true" outlineLevel="0" collapsed="false">
      <c r="A344" s="64" t="s">
        <v>137</v>
      </c>
      <c r="B344" s="141"/>
      <c r="C344" s="66" t="n">
        <f aca="false">SUM(C338:C342)</f>
        <v>-121</v>
      </c>
      <c r="D344" s="67" t="n">
        <f aca="false">SUM(D338:D342)</f>
        <v>-134</v>
      </c>
      <c r="E344" s="67" t="n">
        <f aca="false">SUM(E338:E342)</f>
        <v>-124</v>
      </c>
      <c r="F344" s="67" t="n">
        <f aca="false">SUM(F338:F342)</f>
        <v>-125</v>
      </c>
      <c r="G344" s="67" t="n">
        <f aca="false">SUM(G338:G342)</f>
        <v>-124</v>
      </c>
      <c r="H344" s="67" t="n">
        <f aca="false">SUM(H338:H342)</f>
        <v>-125</v>
      </c>
      <c r="I344" s="67" t="n">
        <f aca="false">SUM(I338:I342)</f>
        <v>-125</v>
      </c>
      <c r="J344" s="67" t="n">
        <f aca="false">SUM(J338:J342)</f>
        <v>-125</v>
      </c>
      <c r="K344" s="67" t="n">
        <f aca="false">SUM(K338:K342)</f>
        <v>-125</v>
      </c>
      <c r="L344" s="67" t="n">
        <f aca="false">SUM(L338:L342)</f>
        <v>-124</v>
      </c>
      <c r="M344" s="67" t="n">
        <f aca="false">SUM(M338:M342)</f>
        <v>-124</v>
      </c>
      <c r="N344" s="67" t="n">
        <f aca="false">SUM(N338:N342)</f>
        <v>-125</v>
      </c>
      <c r="O344" s="68" t="n">
        <f aca="false">SUM(O338:O342)</f>
        <v>-1501</v>
      </c>
      <c r="P344" s="69"/>
      <c r="Q344" s="89"/>
      <c r="R344" s="71"/>
      <c r="S344" s="89"/>
      <c r="T344" s="69"/>
      <c r="U344" s="66" t="n">
        <f aca="false">SUM(U338:U342)</f>
        <v>-379</v>
      </c>
      <c r="V344" s="67" t="n">
        <f aca="false">SUM(V338:V342)</f>
        <v>-374</v>
      </c>
      <c r="W344" s="67" t="n">
        <f aca="false">SUM(W338:W342)</f>
        <v>-375</v>
      </c>
      <c r="X344" s="67" t="n">
        <f aca="false">SUM(X338:X342)</f>
        <v>-373</v>
      </c>
      <c r="Y344" s="68" t="n">
        <f aca="false">SUM(Y338:Y342)</f>
        <v>-1501</v>
      </c>
      <c r="Z344" s="65"/>
      <c r="AA344" s="65"/>
      <c r="AB344" s="65"/>
      <c r="AC344" s="65"/>
      <c r="AD344" s="65"/>
      <c r="AE344" s="65"/>
      <c r="AF344" s="65"/>
      <c r="AG344" s="65"/>
      <c r="AH344" s="65"/>
      <c r="AI344" s="65"/>
      <c r="AJ344" s="65"/>
      <c r="AK344" s="65"/>
      <c r="AL344" s="65"/>
      <c r="AM344" s="65"/>
      <c r="AN344" s="65"/>
      <c r="AO344" s="65"/>
      <c r="AP344" s="65"/>
      <c r="AQ344" s="65"/>
      <c r="AR344" s="65"/>
      <c r="AS344" s="65"/>
      <c r="AT344" s="65"/>
      <c r="AU344" s="65"/>
      <c r="AV344" s="65"/>
      <c r="AW344" s="65"/>
      <c r="AX344" s="65"/>
      <c r="AY344" s="65"/>
      <c r="AZ344" s="65"/>
      <c r="BA344" s="65"/>
      <c r="BB344" s="65"/>
      <c r="BC344" s="65"/>
      <c r="BD344" s="65"/>
      <c r="BE344" s="65"/>
      <c r="BF344" s="65"/>
      <c r="BG344" s="65"/>
      <c r="BH344" s="65"/>
      <c r="BI344" s="65"/>
      <c r="BJ344" s="65"/>
      <c r="BK344" s="65"/>
      <c r="BL344" s="65"/>
      <c r="BM344" s="65"/>
      <c r="BN344" s="65"/>
      <c r="BO344" s="65"/>
      <c r="BP344" s="65"/>
      <c r="BQ344" s="65"/>
      <c r="BR344" s="65"/>
      <c r="BS344" s="65"/>
      <c r="BT344" s="65"/>
      <c r="BU344" s="65"/>
      <c r="BV344" s="65"/>
      <c r="BW344" s="65"/>
      <c r="BX344" s="65"/>
      <c r="BY344" s="65"/>
      <c r="BZ344" s="65"/>
      <c r="CA344" s="65"/>
      <c r="CB344" s="65"/>
      <c r="CC344" s="65"/>
      <c r="CD344" s="65"/>
      <c r="CE344" s="65"/>
      <c r="CF344" s="65"/>
      <c r="CG344" s="65"/>
      <c r="CH344" s="65"/>
      <c r="CI344" s="65"/>
      <c r="CJ344" s="65"/>
      <c r="CK344" s="65"/>
      <c r="CL344" s="65"/>
      <c r="CM344" s="65"/>
      <c r="CN344" s="65"/>
      <c r="CO344" s="65"/>
      <c r="CP344" s="65"/>
      <c r="CQ344" s="65"/>
      <c r="CR344" s="65"/>
      <c r="CS344" s="65"/>
      <c r="CT344" s="65"/>
      <c r="CU344" s="65"/>
      <c r="CV344" s="65"/>
      <c r="CW344" s="65"/>
      <c r="CX344" s="65"/>
      <c r="CY344" s="65"/>
      <c r="CZ344" s="65"/>
      <c r="DA344" s="65"/>
      <c r="DB344" s="65"/>
      <c r="DC344" s="65"/>
      <c r="DD344" s="65"/>
      <c r="DE344" s="65"/>
      <c r="DF344" s="65"/>
      <c r="DG344" s="65"/>
      <c r="DH344" s="65"/>
      <c r="DI344" s="65"/>
      <c r="DJ344" s="65"/>
      <c r="DK344" s="65"/>
      <c r="DL344" s="65"/>
      <c r="DM344" s="65"/>
      <c r="DN344" s="65"/>
      <c r="DO344" s="65"/>
      <c r="DP344" s="65"/>
      <c r="DQ344" s="65"/>
      <c r="DR344" s="65"/>
      <c r="DS344" s="65"/>
      <c r="DT344" s="65"/>
      <c r="DU344" s="65"/>
      <c r="DV344" s="65"/>
      <c r="DW344" s="65"/>
      <c r="DX344" s="65"/>
      <c r="DY344" s="65"/>
      <c r="DZ344" s="65"/>
      <c r="EA344" s="65"/>
      <c r="EB344" s="65"/>
      <c r="EC344" s="65"/>
      <c r="ED344" s="65"/>
      <c r="EE344" s="65"/>
      <c r="EF344" s="65"/>
      <c r="EG344" s="65"/>
      <c r="EH344" s="65"/>
      <c r="EI344" s="65"/>
      <c r="EJ344" s="65"/>
      <c r="EK344" s="65"/>
      <c r="EL344" s="65"/>
      <c r="EM344" s="65"/>
      <c r="EN344" s="65"/>
      <c r="EO344" s="65"/>
      <c r="EP344" s="65"/>
      <c r="EQ344" s="65"/>
      <c r="ER344" s="65"/>
      <c r="ES344" s="65"/>
      <c r="ET344" s="65"/>
      <c r="EU344" s="65"/>
      <c r="EV344" s="65"/>
      <c r="EW344" s="65"/>
      <c r="EX344" s="65"/>
      <c r="EY344" s="65"/>
      <c r="EZ344" s="65"/>
      <c r="FA344" s="65"/>
      <c r="FB344" s="65"/>
      <c r="FC344" s="65"/>
      <c r="FD344" s="65"/>
      <c r="FE344" s="65"/>
      <c r="FF344" s="65"/>
      <c r="FG344" s="65"/>
      <c r="FH344" s="65"/>
      <c r="FI344" s="65"/>
      <c r="FJ344" s="65"/>
      <c r="FK344" s="65"/>
      <c r="FL344" s="65"/>
      <c r="FM344" s="65"/>
      <c r="FN344" s="65"/>
      <c r="FO344" s="65"/>
      <c r="FP344" s="65"/>
      <c r="FQ344" s="65"/>
      <c r="FR344" s="65"/>
      <c r="FS344" s="65"/>
      <c r="FT344" s="65"/>
      <c r="FU344" s="65"/>
      <c r="FV344" s="65"/>
      <c r="FW344" s="65"/>
      <c r="FX344" s="65"/>
      <c r="FY344" s="65"/>
      <c r="FZ344" s="65"/>
      <c r="GA344" s="65"/>
      <c r="GB344" s="65"/>
      <c r="GC344" s="65"/>
      <c r="GD344" s="65"/>
      <c r="GE344" s="65"/>
      <c r="GF344" s="65"/>
      <c r="GG344" s="65"/>
      <c r="GH344" s="65"/>
      <c r="GI344" s="65"/>
      <c r="GJ344" s="65"/>
      <c r="GK344" s="65"/>
      <c r="GL344" s="65"/>
      <c r="GM344" s="65"/>
      <c r="GN344" s="65"/>
      <c r="GO344" s="65"/>
      <c r="GP344" s="65"/>
      <c r="GQ344" s="65"/>
      <c r="GR344" s="65"/>
      <c r="GS344" s="65"/>
      <c r="GT344" s="65"/>
      <c r="GU344" s="65"/>
      <c r="GV344" s="65"/>
      <c r="GW344" s="65"/>
      <c r="GX344" s="65"/>
      <c r="GY344" s="65"/>
      <c r="GZ344" s="65"/>
      <c r="HA344" s="65"/>
      <c r="HB344" s="65"/>
      <c r="HC344" s="65"/>
      <c r="HD344" s="65"/>
      <c r="HE344" s="65"/>
      <c r="HF344" s="65"/>
      <c r="HG344" s="65"/>
      <c r="HH344" s="65"/>
      <c r="HI344" s="65"/>
      <c r="HJ344" s="65"/>
      <c r="HK344" s="65"/>
      <c r="HL344" s="65"/>
      <c r="HM344" s="65"/>
      <c r="HN344" s="65"/>
      <c r="HO344" s="65"/>
      <c r="HP344" s="65"/>
      <c r="HQ344" s="65"/>
      <c r="HR344" s="65"/>
      <c r="HS344" s="65"/>
      <c r="HT344" s="65"/>
      <c r="HU344" s="65"/>
      <c r="HV344" s="65"/>
      <c r="HW344" s="65"/>
      <c r="HX344" s="65"/>
      <c r="HY344" s="65"/>
      <c r="HZ344" s="65"/>
      <c r="IA344" s="65"/>
      <c r="IB344" s="65"/>
      <c r="IC344" s="65"/>
      <c r="ID344" s="65"/>
      <c r="IE344" s="65"/>
      <c r="IF344" s="65"/>
      <c r="IG344" s="65"/>
      <c r="IH344" s="65"/>
      <c r="II344" s="65"/>
      <c r="IJ344" s="65"/>
      <c r="IK344" s="65"/>
      <c r="IL344" s="65"/>
      <c r="IM344" s="65"/>
      <c r="IN344" s="65"/>
      <c r="IO344" s="65"/>
      <c r="IP344" s="65"/>
      <c r="IQ344" s="65"/>
      <c r="IR344" s="65"/>
      <c r="IS344" s="65"/>
      <c r="IT344" s="65"/>
      <c r="IU344" s="65"/>
      <c r="IV344" s="65"/>
      <c r="IW344" s="65"/>
    </row>
    <row r="345" customFormat="false" ht="12.75" hidden="false" customHeight="true" outlineLevel="0" collapsed="false">
      <c r="A345" s="98"/>
      <c r="B345" s="65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69"/>
      <c r="P345" s="69"/>
      <c r="Q345" s="89"/>
      <c r="R345" s="71"/>
      <c r="S345" s="89"/>
      <c r="T345" s="69"/>
      <c r="U345" s="69"/>
      <c r="V345" s="69"/>
      <c r="W345" s="69"/>
      <c r="X345" s="69"/>
      <c r="Y345" s="71"/>
      <c r="Z345" s="65"/>
      <c r="AA345" s="65"/>
      <c r="AB345" s="65"/>
      <c r="AC345" s="65"/>
      <c r="AD345" s="65"/>
      <c r="AE345" s="65"/>
      <c r="AF345" s="65"/>
      <c r="AG345" s="65"/>
      <c r="AH345" s="65"/>
      <c r="AI345" s="65"/>
      <c r="AJ345" s="65"/>
      <c r="AK345" s="65"/>
      <c r="AL345" s="65"/>
      <c r="AM345" s="65"/>
      <c r="AN345" s="65"/>
      <c r="AO345" s="65"/>
      <c r="AP345" s="65"/>
      <c r="AQ345" s="65"/>
      <c r="AR345" s="65"/>
      <c r="AS345" s="65"/>
      <c r="AT345" s="65"/>
      <c r="AU345" s="65"/>
      <c r="AV345" s="65"/>
      <c r="AW345" s="65"/>
      <c r="AX345" s="65"/>
      <c r="AY345" s="65"/>
      <c r="AZ345" s="65"/>
      <c r="BA345" s="65"/>
      <c r="BB345" s="65"/>
      <c r="BC345" s="65"/>
      <c r="BD345" s="65"/>
      <c r="BE345" s="65"/>
      <c r="BF345" s="65"/>
      <c r="BG345" s="65"/>
      <c r="BH345" s="65"/>
      <c r="BI345" s="65"/>
      <c r="BJ345" s="65"/>
      <c r="BK345" s="65"/>
      <c r="BL345" s="65"/>
      <c r="BM345" s="65"/>
      <c r="BN345" s="65"/>
      <c r="BO345" s="65"/>
      <c r="BP345" s="65"/>
      <c r="BQ345" s="65"/>
      <c r="BR345" s="65"/>
      <c r="BS345" s="65"/>
      <c r="BT345" s="65"/>
      <c r="BU345" s="65"/>
      <c r="BV345" s="65"/>
      <c r="BW345" s="65"/>
      <c r="BX345" s="65"/>
      <c r="BY345" s="65"/>
      <c r="BZ345" s="65"/>
      <c r="CA345" s="65"/>
      <c r="CB345" s="65"/>
      <c r="CC345" s="65"/>
      <c r="CD345" s="65"/>
      <c r="CE345" s="65"/>
      <c r="CF345" s="65"/>
      <c r="CG345" s="65"/>
      <c r="CH345" s="65"/>
      <c r="CI345" s="65"/>
      <c r="CJ345" s="65"/>
      <c r="CK345" s="65"/>
      <c r="CL345" s="65"/>
      <c r="CM345" s="65"/>
      <c r="CN345" s="65"/>
      <c r="CO345" s="65"/>
      <c r="CP345" s="65"/>
      <c r="CQ345" s="65"/>
      <c r="CR345" s="65"/>
      <c r="CS345" s="65"/>
      <c r="CT345" s="65"/>
      <c r="CU345" s="65"/>
      <c r="CV345" s="65"/>
      <c r="CW345" s="65"/>
      <c r="CX345" s="65"/>
      <c r="CY345" s="65"/>
      <c r="CZ345" s="65"/>
      <c r="DA345" s="65"/>
      <c r="DB345" s="65"/>
      <c r="DC345" s="65"/>
      <c r="DD345" s="65"/>
      <c r="DE345" s="65"/>
      <c r="DF345" s="65"/>
      <c r="DG345" s="65"/>
      <c r="DH345" s="65"/>
      <c r="DI345" s="65"/>
      <c r="DJ345" s="65"/>
      <c r="DK345" s="65"/>
      <c r="DL345" s="65"/>
      <c r="DM345" s="65"/>
      <c r="DN345" s="65"/>
      <c r="DO345" s="65"/>
      <c r="DP345" s="65"/>
      <c r="DQ345" s="65"/>
      <c r="DR345" s="65"/>
      <c r="DS345" s="65"/>
      <c r="DT345" s="65"/>
      <c r="DU345" s="65"/>
      <c r="DV345" s="65"/>
      <c r="DW345" s="65"/>
      <c r="DX345" s="65"/>
      <c r="DY345" s="65"/>
      <c r="DZ345" s="65"/>
      <c r="EA345" s="65"/>
      <c r="EB345" s="65"/>
      <c r="EC345" s="65"/>
      <c r="ED345" s="65"/>
      <c r="EE345" s="65"/>
      <c r="EF345" s="65"/>
      <c r="EG345" s="65"/>
      <c r="EH345" s="65"/>
      <c r="EI345" s="65"/>
      <c r="EJ345" s="65"/>
      <c r="EK345" s="65"/>
      <c r="EL345" s="65"/>
      <c r="EM345" s="65"/>
      <c r="EN345" s="65"/>
      <c r="EO345" s="65"/>
      <c r="EP345" s="65"/>
      <c r="EQ345" s="65"/>
      <c r="ER345" s="65"/>
      <c r="ES345" s="65"/>
      <c r="ET345" s="65"/>
      <c r="EU345" s="65"/>
      <c r="EV345" s="65"/>
      <c r="EW345" s="65"/>
      <c r="EX345" s="65"/>
      <c r="EY345" s="65"/>
      <c r="EZ345" s="65"/>
      <c r="FA345" s="65"/>
      <c r="FB345" s="65"/>
      <c r="FC345" s="65"/>
      <c r="FD345" s="65"/>
      <c r="FE345" s="65"/>
      <c r="FF345" s="65"/>
      <c r="FG345" s="65"/>
      <c r="FH345" s="65"/>
      <c r="FI345" s="65"/>
      <c r="FJ345" s="65"/>
      <c r="FK345" s="65"/>
      <c r="FL345" s="65"/>
      <c r="FM345" s="65"/>
      <c r="FN345" s="65"/>
      <c r="FO345" s="65"/>
      <c r="FP345" s="65"/>
      <c r="FQ345" s="65"/>
      <c r="FR345" s="65"/>
      <c r="FS345" s="65"/>
      <c r="FT345" s="65"/>
      <c r="FU345" s="65"/>
      <c r="FV345" s="65"/>
      <c r="FW345" s="65"/>
      <c r="FX345" s="65"/>
      <c r="FY345" s="65"/>
      <c r="FZ345" s="65"/>
      <c r="GA345" s="65"/>
      <c r="GB345" s="65"/>
      <c r="GC345" s="65"/>
      <c r="GD345" s="65"/>
      <c r="GE345" s="65"/>
      <c r="GF345" s="65"/>
      <c r="GG345" s="65"/>
      <c r="GH345" s="65"/>
      <c r="GI345" s="65"/>
      <c r="GJ345" s="65"/>
      <c r="GK345" s="65"/>
      <c r="GL345" s="65"/>
      <c r="GM345" s="65"/>
      <c r="GN345" s="65"/>
      <c r="GO345" s="65"/>
      <c r="GP345" s="65"/>
      <c r="GQ345" s="65"/>
      <c r="GR345" s="65"/>
      <c r="GS345" s="65"/>
      <c r="GT345" s="65"/>
      <c r="GU345" s="65"/>
      <c r="GV345" s="65"/>
      <c r="GW345" s="65"/>
      <c r="GX345" s="65"/>
      <c r="GY345" s="65"/>
      <c r="GZ345" s="65"/>
      <c r="HA345" s="65"/>
      <c r="HB345" s="65"/>
      <c r="HC345" s="65"/>
      <c r="HD345" s="65"/>
      <c r="HE345" s="65"/>
      <c r="HF345" s="65"/>
      <c r="HG345" s="65"/>
      <c r="HH345" s="65"/>
      <c r="HI345" s="65"/>
      <c r="HJ345" s="65"/>
      <c r="HK345" s="65"/>
      <c r="HL345" s="65"/>
      <c r="HM345" s="65"/>
      <c r="HN345" s="65"/>
      <c r="HO345" s="65"/>
      <c r="HP345" s="65"/>
      <c r="HQ345" s="65"/>
      <c r="HR345" s="65"/>
      <c r="HS345" s="65"/>
      <c r="HT345" s="65"/>
      <c r="HU345" s="65"/>
      <c r="HV345" s="65"/>
      <c r="HW345" s="65"/>
      <c r="HX345" s="65"/>
      <c r="HY345" s="65"/>
      <c r="HZ345" s="65"/>
      <c r="IA345" s="65"/>
      <c r="IB345" s="65"/>
      <c r="IC345" s="65"/>
      <c r="ID345" s="65"/>
      <c r="IE345" s="65"/>
      <c r="IF345" s="65"/>
      <c r="IG345" s="65"/>
      <c r="IH345" s="65"/>
      <c r="II345" s="65"/>
      <c r="IJ345" s="65"/>
      <c r="IK345" s="65"/>
      <c r="IL345" s="65"/>
      <c r="IM345" s="65"/>
      <c r="IN345" s="65"/>
      <c r="IO345" s="65"/>
      <c r="IP345" s="65"/>
      <c r="IQ345" s="65"/>
      <c r="IR345" s="65"/>
      <c r="IS345" s="65"/>
      <c r="IT345" s="65"/>
      <c r="IU345" s="65"/>
      <c r="IV345" s="65"/>
      <c r="IW345" s="65"/>
    </row>
    <row r="346" customFormat="false" ht="12.75" hidden="false" customHeight="false" outlineLevel="0" collapsed="false">
      <c r="A346" s="119" t="s">
        <v>258</v>
      </c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5"/>
      <c r="P346" s="35"/>
      <c r="Q346" s="33"/>
      <c r="R346" s="36"/>
      <c r="S346" s="33"/>
      <c r="T346" s="35"/>
      <c r="U346" s="35"/>
      <c r="V346" s="35"/>
      <c r="W346" s="35"/>
      <c r="X346" s="35"/>
      <c r="Y346" s="36"/>
    </row>
    <row r="347" customFormat="false" ht="12.75" hidden="false" customHeight="false" outlineLevel="0" collapsed="false">
      <c r="A347" s="29" t="s">
        <v>94</v>
      </c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5"/>
      <c r="P347" s="35"/>
      <c r="Q347" s="33"/>
      <c r="R347" s="36"/>
      <c r="S347" s="33"/>
      <c r="T347" s="35"/>
      <c r="U347" s="35"/>
      <c r="V347" s="35"/>
      <c r="W347" s="35"/>
      <c r="X347" s="35"/>
      <c r="Y347" s="36"/>
    </row>
    <row r="348" customFormat="false" ht="12.75" hidden="false" customHeight="false" outlineLevel="0" collapsed="false">
      <c r="A348" s="30" t="s">
        <v>119</v>
      </c>
      <c r="C348" s="47" t="n">
        <v>-18</v>
      </c>
      <c r="D348" s="47" t="n">
        <v>-21</v>
      </c>
      <c r="E348" s="47" t="n">
        <v>-19</v>
      </c>
      <c r="F348" s="47" t="n">
        <v>-18</v>
      </c>
      <c r="G348" s="47" t="n">
        <v>-18</v>
      </c>
      <c r="H348" s="47" t="n">
        <v>-19</v>
      </c>
      <c r="I348" s="47" t="n">
        <v>-18</v>
      </c>
      <c r="J348" s="47" t="n">
        <v>-18</v>
      </c>
      <c r="K348" s="47" t="n">
        <v>-19</v>
      </c>
      <c r="L348" s="47" t="n">
        <v>-18</v>
      </c>
      <c r="M348" s="47" t="n">
        <v>-18</v>
      </c>
      <c r="N348" s="47" t="n">
        <v>-19</v>
      </c>
      <c r="O348" s="83" t="n">
        <f aca="false">SUM(C348:N348)</f>
        <v>-223</v>
      </c>
      <c r="P348" s="83"/>
      <c r="Q348" s="33"/>
      <c r="R348" s="90" t="s">
        <v>120</v>
      </c>
      <c r="S348" s="33"/>
      <c r="T348" s="83"/>
      <c r="U348" s="35" t="n">
        <f aca="false">C348+D348+E348</f>
        <v>-58</v>
      </c>
      <c r="V348" s="35" t="n">
        <f aca="false">F348+G348+H348</f>
        <v>-55</v>
      </c>
      <c r="W348" s="35" t="n">
        <f aca="false">I348+J348+K348</f>
        <v>-55</v>
      </c>
      <c r="X348" s="35" t="n">
        <f aca="false">L348+M348+N348</f>
        <v>-55</v>
      </c>
      <c r="Y348" s="36" t="n">
        <f aca="false">SUM(U348:X348)</f>
        <v>-223</v>
      </c>
    </row>
    <row r="349" customFormat="false" ht="12.75" hidden="false" customHeight="false" outlineLevel="0" collapsed="false">
      <c r="A349" s="30" t="s">
        <v>259</v>
      </c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83" t="n">
        <f aca="false">SUM(C349:N349)</f>
        <v>0</v>
      </c>
      <c r="P349" s="83"/>
      <c r="Q349" s="33"/>
      <c r="R349" s="90" t="s">
        <v>120</v>
      </c>
      <c r="S349" s="33"/>
      <c r="T349" s="83"/>
      <c r="U349" s="35" t="n">
        <f aca="false">C349+D349+E349</f>
        <v>0</v>
      </c>
      <c r="V349" s="35" t="n">
        <f aca="false">F349+G349+H349</f>
        <v>0</v>
      </c>
      <c r="W349" s="35" t="n">
        <f aca="false">I349+J349+K349</f>
        <v>0</v>
      </c>
      <c r="X349" s="35" t="n">
        <f aca="false">L349+M349+N349</f>
        <v>0</v>
      </c>
      <c r="Y349" s="36" t="n">
        <f aca="false">SUM(U349:X349)</f>
        <v>0</v>
      </c>
    </row>
    <row r="350" customFormat="false" ht="12.75" hidden="false" customHeight="false" outlineLevel="0" collapsed="false">
      <c r="A350" s="30" t="s">
        <v>260</v>
      </c>
      <c r="C350" s="47" t="n">
        <v>-10</v>
      </c>
      <c r="D350" s="47" t="n">
        <v>-10</v>
      </c>
      <c r="E350" s="47" t="n">
        <v>-10</v>
      </c>
      <c r="F350" s="47" t="n">
        <v>-10</v>
      </c>
      <c r="G350" s="47" t="n">
        <v>-11</v>
      </c>
      <c r="H350" s="47" t="n">
        <v>-10</v>
      </c>
      <c r="I350" s="47" t="n">
        <v>-10</v>
      </c>
      <c r="J350" s="47" t="n">
        <v>-10</v>
      </c>
      <c r="K350" s="47" t="n">
        <v>-10</v>
      </c>
      <c r="L350" s="47" t="n">
        <v>-11</v>
      </c>
      <c r="M350" s="47" t="n">
        <v>-10</v>
      </c>
      <c r="N350" s="47" t="n">
        <v>-10</v>
      </c>
      <c r="O350" s="83" t="n">
        <f aca="false">SUM(C350:N350)</f>
        <v>-122</v>
      </c>
      <c r="P350" s="83"/>
      <c r="Q350" s="33"/>
      <c r="R350" s="90" t="s">
        <v>120</v>
      </c>
      <c r="S350" s="33"/>
      <c r="T350" s="83"/>
      <c r="U350" s="35" t="n">
        <f aca="false">C350+D350+E350</f>
        <v>-30</v>
      </c>
      <c r="V350" s="35" t="n">
        <f aca="false">F350+G350+H350</f>
        <v>-31</v>
      </c>
      <c r="W350" s="35" t="n">
        <f aca="false">I350+J350+K350</f>
        <v>-30</v>
      </c>
      <c r="X350" s="35" t="n">
        <f aca="false">L350+M350+N350</f>
        <v>-31</v>
      </c>
      <c r="Y350" s="36" t="n">
        <f aca="false">SUM(U350:X350)</f>
        <v>-122</v>
      </c>
    </row>
    <row r="351" customFormat="false" ht="12.75" hidden="false" customHeight="false" outlineLevel="0" collapsed="false">
      <c r="A351" s="30" t="s">
        <v>261</v>
      </c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83" t="n">
        <f aca="false">SUM(C351:N351)</f>
        <v>0</v>
      </c>
      <c r="P351" s="83"/>
      <c r="Q351" s="33"/>
      <c r="R351" s="90" t="s">
        <v>120</v>
      </c>
      <c r="S351" s="33"/>
      <c r="T351" s="83"/>
      <c r="U351" s="35" t="n">
        <f aca="false">C351+D351+E351</f>
        <v>0</v>
      </c>
      <c r="V351" s="35" t="n">
        <f aca="false">F351+G351+H351</f>
        <v>0</v>
      </c>
      <c r="W351" s="35" t="n">
        <f aca="false">I351+J351+K351</f>
        <v>0</v>
      </c>
      <c r="X351" s="35" t="n">
        <f aca="false">L351+M351+N351</f>
        <v>0</v>
      </c>
      <c r="Y351" s="36" t="n">
        <f aca="false">SUM(U351:X351)</f>
        <v>0</v>
      </c>
    </row>
    <row r="352" customFormat="false" ht="12.75" hidden="false" customHeight="false" outlineLevel="0" collapsed="false">
      <c r="A352" s="30" t="s">
        <v>262</v>
      </c>
      <c r="C352" s="47"/>
      <c r="D352" s="47"/>
      <c r="E352" s="47"/>
      <c r="F352" s="47"/>
      <c r="G352" s="47"/>
      <c r="H352" s="47"/>
      <c r="I352" s="47"/>
      <c r="J352" s="47" t="n">
        <v>0</v>
      </c>
      <c r="K352" s="47" t="n">
        <v>0</v>
      </c>
      <c r="L352" s="47" t="n">
        <v>0</v>
      </c>
      <c r="M352" s="47" t="n">
        <v>0</v>
      </c>
      <c r="N352" s="47" t="n">
        <v>0</v>
      </c>
      <c r="O352" s="83" t="n">
        <f aca="false">SUM(C352:N352)</f>
        <v>0</v>
      </c>
      <c r="P352" s="83"/>
      <c r="Q352" s="33"/>
      <c r="R352" s="90" t="s">
        <v>120</v>
      </c>
      <c r="S352" s="33"/>
      <c r="T352" s="83"/>
      <c r="U352" s="35" t="n">
        <f aca="false">C352+D352+E352</f>
        <v>0</v>
      </c>
      <c r="V352" s="35" t="n">
        <f aca="false">F352+G352+H352</f>
        <v>0</v>
      </c>
      <c r="W352" s="35" t="n">
        <f aca="false">I352+J352+K352</f>
        <v>0</v>
      </c>
      <c r="X352" s="35" t="n">
        <f aca="false">L352+M352+N352</f>
        <v>0</v>
      </c>
      <c r="Y352" s="36" t="n">
        <f aca="false">SUM(U352:X352)</f>
        <v>0</v>
      </c>
    </row>
    <row r="353" customFormat="false" ht="12.75" hidden="false" customHeight="false" outlineLevel="0" collapsed="false">
      <c r="A353" s="30" t="s">
        <v>263</v>
      </c>
      <c r="C353" s="47" t="n">
        <v>-28</v>
      </c>
      <c r="D353" s="47" t="n">
        <v>-31</v>
      </c>
      <c r="E353" s="47" t="n">
        <v>-29</v>
      </c>
      <c r="F353" s="47" t="n">
        <v>-28</v>
      </c>
      <c r="G353" s="47" t="n">
        <v>-28</v>
      </c>
      <c r="H353" s="47" t="n">
        <v>-29</v>
      </c>
      <c r="I353" s="47" t="n">
        <v>-28</v>
      </c>
      <c r="J353" s="47" t="n">
        <v>-28</v>
      </c>
      <c r="K353" s="47" t="n">
        <v>-29</v>
      </c>
      <c r="L353" s="47" t="n">
        <v>-28</v>
      </c>
      <c r="M353" s="47" t="n">
        <v>-28</v>
      </c>
      <c r="N353" s="47" t="n">
        <v>-29</v>
      </c>
      <c r="O353" s="83" t="n">
        <f aca="false">SUM(C353:N353)</f>
        <v>-343</v>
      </c>
      <c r="P353" s="83"/>
      <c r="Q353" s="33"/>
      <c r="R353" s="90" t="s">
        <v>120</v>
      </c>
      <c r="S353" s="33"/>
      <c r="T353" s="83"/>
      <c r="U353" s="35" t="n">
        <f aca="false">C353+D353+E353</f>
        <v>-88</v>
      </c>
      <c r="V353" s="35" t="n">
        <f aca="false">F353+G353+H353</f>
        <v>-85</v>
      </c>
      <c r="W353" s="35" t="n">
        <f aca="false">I353+J353+K353</f>
        <v>-85</v>
      </c>
      <c r="X353" s="35" t="n">
        <f aca="false">L353+M353+N353</f>
        <v>-85</v>
      </c>
      <c r="Y353" s="36" t="n">
        <f aca="false">SUM(U353:X353)</f>
        <v>-343</v>
      </c>
    </row>
    <row r="354" customFormat="false" ht="12.75" hidden="false" customHeight="true" outlineLevel="0" collapsed="false">
      <c r="A354" s="55" t="s">
        <v>264</v>
      </c>
      <c r="B354" s="65"/>
      <c r="C354" s="122" t="n">
        <v>0</v>
      </c>
      <c r="D354" s="122" t="n">
        <v>0</v>
      </c>
      <c r="E354" s="122" t="n">
        <v>0</v>
      </c>
      <c r="F354" s="122" t="n">
        <v>0</v>
      </c>
      <c r="G354" s="122" t="n">
        <v>0</v>
      </c>
      <c r="H354" s="122" t="n">
        <v>0</v>
      </c>
      <c r="I354" s="122" t="n">
        <v>0</v>
      </c>
      <c r="J354" s="122" t="n">
        <v>0</v>
      </c>
      <c r="K354" s="122" t="n">
        <v>0</v>
      </c>
      <c r="L354" s="122" t="n">
        <v>0</v>
      </c>
      <c r="M354" s="122" t="n">
        <v>0</v>
      </c>
      <c r="N354" s="122" t="n">
        <v>0</v>
      </c>
      <c r="O354" s="86" t="n">
        <f aca="false">SUM(C354:N354)</f>
        <v>0</v>
      </c>
      <c r="P354" s="83"/>
      <c r="Q354" s="70"/>
      <c r="R354" s="34" t="s">
        <v>120</v>
      </c>
      <c r="S354" s="70"/>
      <c r="T354" s="83"/>
      <c r="U354" s="91" t="n">
        <f aca="false">C354+D354+E354</f>
        <v>0</v>
      </c>
      <c r="V354" s="91" t="n">
        <f aca="false">F354+G354+H354</f>
        <v>0</v>
      </c>
      <c r="W354" s="91" t="n">
        <f aca="false">I354+J354+K354</f>
        <v>0</v>
      </c>
      <c r="X354" s="91" t="n">
        <f aca="false">L354+M354+N354</f>
        <v>0</v>
      </c>
      <c r="Y354" s="54" t="n">
        <f aca="false">SUM(U354:X354)</f>
        <v>0</v>
      </c>
    </row>
    <row r="355" customFormat="false" ht="12.75" hidden="false" customHeight="true" outlineLevel="0" collapsed="false">
      <c r="A355" s="30" t="s">
        <v>127</v>
      </c>
      <c r="B355" s="65"/>
      <c r="C355" s="71" t="n">
        <f aca="false">SUM(C348:C354)</f>
        <v>-56</v>
      </c>
      <c r="D355" s="71" t="n">
        <f aca="false">SUM(D348:D354)</f>
        <v>-62</v>
      </c>
      <c r="E355" s="71" t="n">
        <f aca="false">SUM(E348:E354)</f>
        <v>-58</v>
      </c>
      <c r="F355" s="71" t="n">
        <f aca="false">SUM(F348:F354)</f>
        <v>-56</v>
      </c>
      <c r="G355" s="71" t="n">
        <f aca="false">SUM(G348:G354)</f>
        <v>-57</v>
      </c>
      <c r="H355" s="71" t="n">
        <f aca="false">SUM(H348:H354)</f>
        <v>-58</v>
      </c>
      <c r="I355" s="71" t="n">
        <f aca="false">SUM(I348:I354)</f>
        <v>-56</v>
      </c>
      <c r="J355" s="71" t="n">
        <f aca="false">SUM(J348:J354)</f>
        <v>-56</v>
      </c>
      <c r="K355" s="71" t="n">
        <f aca="false">SUM(K348:K354)</f>
        <v>-58</v>
      </c>
      <c r="L355" s="71" t="n">
        <f aca="false">SUM(L348:L354)</f>
        <v>-57</v>
      </c>
      <c r="M355" s="71" t="n">
        <f aca="false">SUM(M348:M354)</f>
        <v>-56</v>
      </c>
      <c r="N355" s="71" t="n">
        <f aca="false">SUM(N348:N354)</f>
        <v>-58</v>
      </c>
      <c r="O355" s="71" t="n">
        <f aca="false">SUM(O348:O354)</f>
        <v>-688</v>
      </c>
      <c r="P355" s="83"/>
      <c r="Q355" s="70"/>
      <c r="R355" s="34"/>
      <c r="S355" s="70"/>
      <c r="T355" s="83"/>
      <c r="U355" s="71" t="n">
        <f aca="false">SUM(U348:U354)</f>
        <v>-176</v>
      </c>
      <c r="V355" s="71" t="n">
        <f aca="false">SUM(V348:V354)</f>
        <v>-171</v>
      </c>
      <c r="W355" s="71" t="n">
        <f aca="false">SUM(W348:W354)</f>
        <v>-170</v>
      </c>
      <c r="X355" s="71" t="n">
        <f aca="false">SUM(X348:X354)</f>
        <v>-171</v>
      </c>
      <c r="Y355" s="71" t="n">
        <f aca="false">SUM(Y348:Y354)</f>
        <v>-688</v>
      </c>
    </row>
    <row r="356" customFormat="false" ht="3.95" hidden="false" customHeight="true" outlineLevel="0" collapsed="false">
      <c r="A356" s="55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3"/>
      <c r="P356" s="83"/>
      <c r="Q356" s="89"/>
      <c r="R356" s="90"/>
      <c r="S356" s="89"/>
      <c r="T356" s="83"/>
      <c r="U356" s="35"/>
      <c r="V356" s="35"/>
      <c r="W356" s="35"/>
      <c r="X356" s="35"/>
      <c r="Y356" s="36"/>
    </row>
    <row r="357" customFormat="false" ht="12.75" hidden="false" customHeight="true" outlineLevel="0" collapsed="false">
      <c r="A357" s="30" t="s">
        <v>179</v>
      </c>
      <c r="C357" s="45" t="n">
        <v>0</v>
      </c>
      <c r="D357" s="45" t="n">
        <v>0</v>
      </c>
      <c r="E357" s="45" t="n">
        <v>0</v>
      </c>
      <c r="F357" s="45" t="n">
        <v>0</v>
      </c>
      <c r="G357" s="45" t="n">
        <v>0</v>
      </c>
      <c r="H357" s="45" t="n">
        <v>0</v>
      </c>
      <c r="I357" s="45" t="n">
        <v>0</v>
      </c>
      <c r="J357" s="45" t="n">
        <v>0</v>
      </c>
      <c r="K357" s="45" t="n">
        <v>0</v>
      </c>
      <c r="L357" s="45" t="n">
        <v>0</v>
      </c>
      <c r="M357" s="45" t="n">
        <v>0</v>
      </c>
      <c r="N357" s="45" t="n">
        <v>0</v>
      </c>
      <c r="O357" s="46" t="n">
        <f aca="false">SUM(C357:N357)</f>
        <v>0</v>
      </c>
      <c r="P357" s="46"/>
      <c r="Q357" s="33"/>
      <c r="R357" s="34" t="s">
        <v>129</v>
      </c>
      <c r="S357" s="33"/>
      <c r="T357" s="46"/>
      <c r="U357" s="35" t="n">
        <f aca="false">C357+D357+E357</f>
        <v>0</v>
      </c>
      <c r="V357" s="35" t="n">
        <f aca="false">F357+G357+H357</f>
        <v>0</v>
      </c>
      <c r="W357" s="35" t="n">
        <f aca="false">I357+J357+K357</f>
        <v>0</v>
      </c>
      <c r="X357" s="35" t="n">
        <f aca="false">L357+M357+N357</f>
        <v>0</v>
      </c>
      <c r="Y357" s="36" t="n">
        <f aca="false">SUM(U357:X357)</f>
        <v>0</v>
      </c>
    </row>
    <row r="358" customFormat="false" ht="3.95" hidden="false" customHeight="true" outlineLevel="0" collapsed="false">
      <c r="A358" s="55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3"/>
      <c r="P358" s="83"/>
      <c r="Q358" s="89"/>
      <c r="R358" s="90"/>
      <c r="S358" s="89"/>
      <c r="T358" s="83"/>
      <c r="U358" s="35"/>
      <c r="V358" s="35"/>
      <c r="W358" s="35"/>
      <c r="X358" s="35"/>
      <c r="Y358" s="36"/>
    </row>
    <row r="359" customFormat="false" ht="12.75" hidden="false" customHeight="false" outlineLevel="0" collapsed="false">
      <c r="A359" s="30" t="s">
        <v>135</v>
      </c>
      <c r="B359" s="141"/>
      <c r="C359" s="45" t="n">
        <v>0</v>
      </c>
      <c r="D359" s="45" t="n">
        <v>0</v>
      </c>
      <c r="E359" s="45" t="n">
        <v>0</v>
      </c>
      <c r="F359" s="45" t="n">
        <v>0</v>
      </c>
      <c r="G359" s="45" t="n">
        <v>0</v>
      </c>
      <c r="H359" s="45" t="n">
        <v>0</v>
      </c>
      <c r="I359" s="45" t="n">
        <v>0</v>
      </c>
      <c r="J359" s="45" t="n">
        <v>0</v>
      </c>
      <c r="K359" s="45" t="n">
        <v>0</v>
      </c>
      <c r="L359" s="45" t="n">
        <v>0</v>
      </c>
      <c r="M359" s="45" t="n">
        <v>0</v>
      </c>
      <c r="N359" s="45" t="n">
        <v>0</v>
      </c>
      <c r="O359" s="46" t="n">
        <f aca="false">SUM(C359:N359)</f>
        <v>0</v>
      </c>
      <c r="P359" s="46"/>
      <c r="Q359" s="89"/>
      <c r="R359" s="34" t="s">
        <v>136</v>
      </c>
      <c r="S359" s="89"/>
      <c r="T359" s="46"/>
      <c r="U359" s="69" t="n">
        <f aca="false">C359+D359+E359</f>
        <v>0</v>
      </c>
      <c r="V359" s="69" t="n">
        <f aca="false">F359+G359+H359</f>
        <v>0</v>
      </c>
      <c r="W359" s="69" t="n">
        <f aca="false">I359+J359+K359</f>
        <v>0</v>
      </c>
      <c r="X359" s="69" t="n">
        <f aca="false">L359+M359+N359</f>
        <v>0</v>
      </c>
      <c r="Y359" s="36" t="n">
        <f aca="false">SUM(U359:X359)</f>
        <v>0</v>
      </c>
    </row>
    <row r="360" customFormat="false" ht="3.95" hidden="false" customHeight="true" outlineLevel="0" collapsed="false">
      <c r="A360" s="30"/>
      <c r="B360" s="141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6"/>
      <c r="P360" s="46"/>
      <c r="Q360" s="89"/>
      <c r="R360" s="34"/>
      <c r="S360" s="89"/>
      <c r="T360" s="46"/>
      <c r="U360" s="69"/>
      <c r="V360" s="69"/>
      <c r="W360" s="69"/>
      <c r="X360" s="69"/>
      <c r="Y360" s="36"/>
    </row>
    <row r="361" customFormat="false" ht="12.75" hidden="false" customHeight="true" outlineLevel="0" collapsed="false">
      <c r="A361" s="64" t="s">
        <v>137</v>
      </c>
      <c r="B361" s="141"/>
      <c r="C361" s="66" t="n">
        <f aca="false">SUM(C355:C359)</f>
        <v>-56</v>
      </c>
      <c r="D361" s="67" t="n">
        <f aca="false">SUM(D355:D359)</f>
        <v>-62</v>
      </c>
      <c r="E361" s="67" t="n">
        <f aca="false">SUM(E355:E359)</f>
        <v>-58</v>
      </c>
      <c r="F361" s="67" t="n">
        <f aca="false">SUM(F355:F359)</f>
        <v>-56</v>
      </c>
      <c r="G361" s="67" t="n">
        <f aca="false">SUM(G355:G359)</f>
        <v>-57</v>
      </c>
      <c r="H361" s="67" t="n">
        <f aca="false">SUM(H355:H359)</f>
        <v>-58</v>
      </c>
      <c r="I361" s="67" t="n">
        <f aca="false">SUM(I355:I359)</f>
        <v>-56</v>
      </c>
      <c r="J361" s="67" t="n">
        <f aca="false">SUM(J355:J359)</f>
        <v>-56</v>
      </c>
      <c r="K361" s="67" t="n">
        <f aca="false">SUM(K355:K359)</f>
        <v>-58</v>
      </c>
      <c r="L361" s="67" t="n">
        <f aca="false">SUM(L355:L359)</f>
        <v>-57</v>
      </c>
      <c r="M361" s="67" t="n">
        <f aca="false">SUM(M355:M359)</f>
        <v>-56</v>
      </c>
      <c r="N361" s="67" t="n">
        <f aca="false">SUM(N355:N359)</f>
        <v>-58</v>
      </c>
      <c r="O361" s="68" t="n">
        <f aca="false">SUM(O355:O359)</f>
        <v>-688</v>
      </c>
      <c r="P361" s="69"/>
      <c r="Q361" s="89"/>
      <c r="R361" s="71"/>
      <c r="S361" s="89"/>
      <c r="T361" s="69"/>
      <c r="U361" s="66" t="n">
        <f aca="false">SUM(U355:U359)</f>
        <v>-176</v>
      </c>
      <c r="V361" s="67" t="n">
        <f aca="false">SUM(V355:V359)</f>
        <v>-171</v>
      </c>
      <c r="W361" s="67" t="n">
        <f aca="false">SUM(W355:W359)</f>
        <v>-170</v>
      </c>
      <c r="X361" s="67" t="n">
        <f aca="false">SUM(X355:X359)</f>
        <v>-171</v>
      </c>
      <c r="Y361" s="68" t="n">
        <f aca="false">SUM(Y355:Y359)</f>
        <v>-688</v>
      </c>
    </row>
    <row r="362" customFormat="false" ht="12.75" hidden="false" customHeight="false" outlineLevel="0" collapsed="false">
      <c r="A362" s="10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5"/>
      <c r="P362" s="35"/>
      <c r="Q362" s="33"/>
      <c r="R362" s="36"/>
      <c r="S362" s="33"/>
      <c r="T362" s="35"/>
      <c r="U362" s="35"/>
      <c r="V362" s="35"/>
      <c r="W362" s="35"/>
      <c r="X362" s="35"/>
      <c r="Y362" s="36"/>
    </row>
    <row r="363" customFormat="false" ht="12.75" hidden="false" customHeight="true" outlineLevel="0" collapsed="false">
      <c r="A363" s="142" t="s">
        <v>265</v>
      </c>
      <c r="B363" s="141"/>
      <c r="C363" s="101" t="n">
        <f aca="false">C158+C180+C208+C289+C317+C330+C344+C361</f>
        <v>32499</v>
      </c>
      <c r="D363" s="102" t="n">
        <f aca="false">D158+D180+D208+D289+D317+D330+D344+D361</f>
        <v>31315</v>
      </c>
      <c r="E363" s="102" t="n">
        <f aca="false">E158+E180+E208+E289+E317+E330+E344+E361</f>
        <v>35621</v>
      </c>
      <c r="F363" s="102" t="n">
        <f aca="false">F158+F180+F208+F289+F317+F330+F344+F361</f>
        <v>289</v>
      </c>
      <c r="G363" s="102" t="n">
        <f aca="false">G158+G180+G208+G289+G317+G330+G344+G361</f>
        <v>145</v>
      </c>
      <c r="H363" s="102" t="n">
        <f aca="false">H158+H180+H208+H289+H317+H330+H344+H361</f>
        <v>14811</v>
      </c>
      <c r="I363" s="102" t="n">
        <f aca="false">I158+I180+I208+I289+I317+I330+I344+I361</f>
        <v>1254</v>
      </c>
      <c r="J363" s="102" t="n">
        <f aca="false">J158+J180+J208+J289+J317+J330+J344+J361</f>
        <v>2182</v>
      </c>
      <c r="K363" s="102" t="n">
        <f aca="false">K158+K180+K208+K289+K317+K330+K344+K361</f>
        <v>2146</v>
      </c>
      <c r="L363" s="102" t="n">
        <f aca="false">L158+L180+L208+L289+L317+L330+L344+L361</f>
        <v>840</v>
      </c>
      <c r="M363" s="102" t="n">
        <f aca="false">M158+M180+M208+M289+M317+M330+M344+M361</f>
        <v>30742</v>
      </c>
      <c r="N363" s="102" t="n">
        <f aca="false">N158+N180+N208+N289+N317+N330+N344+N361</f>
        <v>37306</v>
      </c>
      <c r="O363" s="103" t="n">
        <f aca="false">O158+O180+O208+O289+O317+O330+O344+O361</f>
        <v>189150</v>
      </c>
      <c r="P363" s="104"/>
      <c r="Q363" s="105"/>
      <c r="R363" s="71"/>
      <c r="S363" s="105"/>
      <c r="T363" s="104"/>
      <c r="U363" s="101" t="n">
        <f aca="false">U158+U180+U208+U289+U317+U330+U344+U361</f>
        <v>99435</v>
      </c>
      <c r="V363" s="102" t="n">
        <f aca="false">V158+V180+V208+V289+V317+V330+V344+V361</f>
        <v>15245</v>
      </c>
      <c r="W363" s="102" t="n">
        <f aca="false">W158+W180+W208+W289+W317+W330+W344+W361</f>
        <v>5582</v>
      </c>
      <c r="X363" s="102" t="n">
        <f aca="false">X158+X180+X208+X289+X317+X330+X344+X361</f>
        <v>68888</v>
      </c>
      <c r="Y363" s="103" t="n">
        <f aca="false">Y158+Y180+Y208+Y289+Y317+Y330+Y344+Y361</f>
        <v>189150</v>
      </c>
      <c r="Z363" s="141"/>
      <c r="AA363" s="141"/>
      <c r="AB363" s="141"/>
      <c r="AC363" s="141"/>
      <c r="AD363" s="141"/>
      <c r="AE363" s="141"/>
      <c r="AF363" s="141"/>
      <c r="AG363" s="141"/>
      <c r="AH363" s="141"/>
      <c r="AI363" s="141"/>
      <c r="AJ363" s="141"/>
      <c r="AK363" s="141"/>
      <c r="AL363" s="141"/>
      <c r="AM363" s="141"/>
      <c r="AN363" s="141"/>
      <c r="AO363" s="141"/>
      <c r="AP363" s="141"/>
      <c r="AQ363" s="141"/>
      <c r="AR363" s="141"/>
      <c r="AS363" s="141"/>
      <c r="AT363" s="141"/>
      <c r="AU363" s="141"/>
      <c r="AV363" s="141"/>
      <c r="AW363" s="141"/>
      <c r="AX363" s="141"/>
      <c r="AY363" s="141"/>
      <c r="AZ363" s="141"/>
      <c r="BA363" s="141"/>
      <c r="BB363" s="141"/>
      <c r="BC363" s="141"/>
      <c r="BD363" s="141"/>
      <c r="BE363" s="141"/>
      <c r="BF363" s="141"/>
      <c r="BG363" s="141"/>
      <c r="BH363" s="141"/>
      <c r="BI363" s="141"/>
      <c r="BJ363" s="141"/>
      <c r="BK363" s="141"/>
      <c r="BL363" s="141"/>
      <c r="BM363" s="141"/>
      <c r="BN363" s="141"/>
      <c r="BO363" s="141"/>
      <c r="BP363" s="141"/>
      <c r="BQ363" s="141"/>
      <c r="BR363" s="141"/>
      <c r="BS363" s="141"/>
      <c r="BT363" s="141"/>
      <c r="BU363" s="141"/>
      <c r="BV363" s="141"/>
      <c r="BW363" s="141"/>
      <c r="BX363" s="141"/>
      <c r="BY363" s="141"/>
      <c r="BZ363" s="141"/>
      <c r="CA363" s="141"/>
      <c r="CB363" s="141"/>
      <c r="CC363" s="141"/>
      <c r="CD363" s="141"/>
      <c r="CE363" s="141"/>
      <c r="CF363" s="141"/>
      <c r="CG363" s="141"/>
      <c r="CH363" s="141"/>
      <c r="CI363" s="141"/>
      <c r="CJ363" s="141"/>
      <c r="CK363" s="141"/>
      <c r="CL363" s="141"/>
      <c r="CM363" s="141"/>
      <c r="CN363" s="141"/>
      <c r="CO363" s="141"/>
      <c r="CP363" s="141"/>
      <c r="CQ363" s="141"/>
      <c r="CR363" s="141"/>
      <c r="CS363" s="141"/>
      <c r="CT363" s="141"/>
      <c r="CU363" s="141"/>
      <c r="CV363" s="141"/>
      <c r="CW363" s="141"/>
      <c r="CX363" s="141"/>
      <c r="CY363" s="141"/>
      <c r="CZ363" s="141"/>
      <c r="DA363" s="141"/>
      <c r="DB363" s="141"/>
      <c r="DC363" s="141"/>
      <c r="DD363" s="141"/>
      <c r="DE363" s="141"/>
      <c r="DF363" s="141"/>
      <c r="DG363" s="141"/>
      <c r="DH363" s="141"/>
      <c r="DI363" s="141"/>
      <c r="DJ363" s="141"/>
      <c r="DK363" s="141"/>
      <c r="DL363" s="141"/>
      <c r="DM363" s="141"/>
      <c r="DN363" s="141"/>
      <c r="DO363" s="141"/>
      <c r="DP363" s="141"/>
      <c r="DQ363" s="141"/>
      <c r="DR363" s="141"/>
      <c r="DS363" s="141"/>
      <c r="DT363" s="141"/>
      <c r="DU363" s="141"/>
      <c r="DV363" s="141"/>
      <c r="DW363" s="141"/>
      <c r="DX363" s="141"/>
      <c r="DY363" s="141"/>
      <c r="DZ363" s="141"/>
      <c r="EA363" s="141"/>
      <c r="EB363" s="141"/>
      <c r="EC363" s="141"/>
      <c r="ED363" s="141"/>
      <c r="EE363" s="141"/>
      <c r="EF363" s="141"/>
      <c r="EG363" s="141"/>
      <c r="EH363" s="141"/>
      <c r="EI363" s="141"/>
      <c r="EJ363" s="141"/>
      <c r="EK363" s="141"/>
      <c r="EL363" s="141"/>
      <c r="EM363" s="141"/>
      <c r="EN363" s="141"/>
      <c r="EO363" s="141"/>
      <c r="EP363" s="141"/>
      <c r="EQ363" s="141"/>
      <c r="ER363" s="141"/>
      <c r="ES363" s="141"/>
      <c r="ET363" s="141"/>
      <c r="EU363" s="141"/>
      <c r="EV363" s="141"/>
      <c r="EW363" s="141"/>
      <c r="EX363" s="141"/>
      <c r="EY363" s="141"/>
      <c r="EZ363" s="141"/>
      <c r="FA363" s="141"/>
      <c r="FB363" s="141"/>
      <c r="FC363" s="141"/>
      <c r="FD363" s="141"/>
      <c r="FE363" s="141"/>
      <c r="FF363" s="141"/>
      <c r="FG363" s="141"/>
      <c r="FH363" s="141"/>
      <c r="FI363" s="141"/>
      <c r="FJ363" s="141"/>
      <c r="FK363" s="141"/>
      <c r="FL363" s="141"/>
      <c r="FM363" s="141"/>
      <c r="FN363" s="141"/>
      <c r="FO363" s="141"/>
      <c r="FP363" s="141"/>
      <c r="FQ363" s="141"/>
      <c r="FR363" s="141"/>
      <c r="FS363" s="141"/>
      <c r="FT363" s="141"/>
      <c r="FU363" s="141"/>
      <c r="FV363" s="141"/>
      <c r="FW363" s="141"/>
      <c r="FX363" s="141"/>
      <c r="FY363" s="141"/>
      <c r="FZ363" s="141"/>
      <c r="GA363" s="141"/>
      <c r="GB363" s="141"/>
      <c r="GC363" s="141"/>
      <c r="GD363" s="141"/>
      <c r="GE363" s="141"/>
      <c r="GF363" s="141"/>
      <c r="GG363" s="141"/>
      <c r="GH363" s="141"/>
      <c r="GI363" s="141"/>
      <c r="GJ363" s="141"/>
      <c r="GK363" s="141"/>
      <c r="GL363" s="141"/>
      <c r="GM363" s="141"/>
      <c r="GN363" s="141"/>
      <c r="GO363" s="141"/>
      <c r="GP363" s="141"/>
      <c r="GQ363" s="141"/>
      <c r="GR363" s="141"/>
      <c r="GS363" s="141"/>
      <c r="GT363" s="141"/>
      <c r="GU363" s="141"/>
      <c r="GV363" s="141"/>
      <c r="GW363" s="141"/>
      <c r="GX363" s="141"/>
      <c r="GY363" s="141"/>
      <c r="GZ363" s="141"/>
      <c r="HA363" s="141"/>
      <c r="HB363" s="141"/>
      <c r="HC363" s="141"/>
      <c r="HD363" s="141"/>
      <c r="HE363" s="141"/>
      <c r="HF363" s="141"/>
      <c r="HG363" s="141"/>
      <c r="HH363" s="141"/>
      <c r="HI363" s="141"/>
      <c r="HJ363" s="141"/>
      <c r="HK363" s="141"/>
      <c r="HL363" s="141"/>
      <c r="HM363" s="141"/>
      <c r="HN363" s="141"/>
      <c r="HO363" s="141"/>
      <c r="HP363" s="141"/>
      <c r="HQ363" s="141"/>
      <c r="HR363" s="141"/>
      <c r="HS363" s="141"/>
      <c r="HT363" s="141"/>
      <c r="HU363" s="141"/>
      <c r="HV363" s="141"/>
      <c r="HW363" s="141"/>
      <c r="HX363" s="141"/>
      <c r="HY363" s="141"/>
      <c r="HZ363" s="141"/>
      <c r="IA363" s="141"/>
      <c r="IB363" s="141"/>
      <c r="IC363" s="141"/>
      <c r="ID363" s="141"/>
      <c r="IE363" s="141"/>
      <c r="IF363" s="141"/>
      <c r="IG363" s="141"/>
      <c r="IH363" s="141"/>
      <c r="II363" s="141"/>
      <c r="IJ363" s="141"/>
      <c r="IK363" s="141"/>
      <c r="IL363" s="141"/>
      <c r="IM363" s="141"/>
      <c r="IN363" s="141"/>
      <c r="IO363" s="141"/>
      <c r="IP363" s="141"/>
      <c r="IQ363" s="141"/>
      <c r="IR363" s="141"/>
      <c r="IS363" s="141"/>
      <c r="IT363" s="141"/>
      <c r="IU363" s="141"/>
      <c r="IV363" s="141"/>
      <c r="IW363" s="141"/>
    </row>
    <row r="364" customFormat="false" ht="6" hidden="false" customHeight="true" outlineLevel="0" collapsed="false">
      <c r="A364" s="142"/>
      <c r="B364" s="141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Q364" s="105"/>
      <c r="R364" s="71"/>
      <c r="S364" s="105"/>
      <c r="T364" s="104"/>
      <c r="U364" s="104"/>
      <c r="V364" s="104"/>
      <c r="W364" s="104"/>
      <c r="X364" s="104"/>
      <c r="Y364" s="104"/>
      <c r="Z364" s="141"/>
      <c r="AA364" s="141"/>
      <c r="AB364" s="141"/>
      <c r="AC364" s="141"/>
      <c r="AD364" s="141"/>
      <c r="AE364" s="141"/>
      <c r="AF364" s="141"/>
      <c r="AG364" s="141"/>
      <c r="AH364" s="141"/>
      <c r="AI364" s="141"/>
      <c r="AJ364" s="141"/>
      <c r="AK364" s="141"/>
      <c r="AL364" s="141"/>
      <c r="AM364" s="141"/>
      <c r="AN364" s="141"/>
      <c r="AO364" s="141"/>
      <c r="AP364" s="141"/>
      <c r="AQ364" s="141"/>
      <c r="AR364" s="141"/>
      <c r="AS364" s="141"/>
      <c r="AT364" s="141"/>
      <c r="AU364" s="141"/>
      <c r="AV364" s="141"/>
      <c r="AW364" s="141"/>
      <c r="AX364" s="141"/>
      <c r="AY364" s="141"/>
      <c r="AZ364" s="141"/>
      <c r="BA364" s="141"/>
      <c r="BB364" s="141"/>
      <c r="BC364" s="141"/>
      <c r="BD364" s="141"/>
      <c r="BE364" s="141"/>
      <c r="BF364" s="141"/>
      <c r="BG364" s="141"/>
      <c r="BH364" s="141"/>
      <c r="BI364" s="141"/>
      <c r="BJ364" s="141"/>
      <c r="BK364" s="141"/>
      <c r="BL364" s="141"/>
      <c r="BM364" s="141"/>
      <c r="BN364" s="141"/>
      <c r="BO364" s="141"/>
      <c r="BP364" s="141"/>
      <c r="BQ364" s="141"/>
      <c r="BR364" s="141"/>
      <c r="BS364" s="141"/>
      <c r="BT364" s="141"/>
      <c r="BU364" s="141"/>
      <c r="BV364" s="141"/>
      <c r="BW364" s="141"/>
      <c r="BX364" s="141"/>
      <c r="BY364" s="141"/>
      <c r="BZ364" s="141"/>
      <c r="CA364" s="141"/>
      <c r="CB364" s="141"/>
      <c r="CC364" s="141"/>
      <c r="CD364" s="141"/>
      <c r="CE364" s="141"/>
      <c r="CF364" s="141"/>
      <c r="CG364" s="141"/>
      <c r="CH364" s="141"/>
      <c r="CI364" s="141"/>
      <c r="CJ364" s="141"/>
      <c r="CK364" s="141"/>
      <c r="CL364" s="141"/>
      <c r="CM364" s="141"/>
      <c r="CN364" s="141"/>
      <c r="CO364" s="141"/>
      <c r="CP364" s="141"/>
      <c r="CQ364" s="141"/>
      <c r="CR364" s="141"/>
      <c r="CS364" s="141"/>
      <c r="CT364" s="141"/>
      <c r="CU364" s="141"/>
      <c r="CV364" s="141"/>
      <c r="CW364" s="141"/>
      <c r="CX364" s="141"/>
      <c r="CY364" s="141"/>
      <c r="CZ364" s="141"/>
      <c r="DA364" s="141"/>
      <c r="DB364" s="141"/>
      <c r="DC364" s="141"/>
      <c r="DD364" s="141"/>
      <c r="DE364" s="141"/>
      <c r="DF364" s="141"/>
      <c r="DG364" s="141"/>
      <c r="DH364" s="141"/>
      <c r="DI364" s="141"/>
      <c r="DJ364" s="141"/>
      <c r="DK364" s="141"/>
      <c r="DL364" s="141"/>
      <c r="DM364" s="141"/>
      <c r="DN364" s="141"/>
      <c r="DO364" s="141"/>
      <c r="DP364" s="141"/>
      <c r="DQ364" s="141"/>
      <c r="DR364" s="141"/>
      <c r="DS364" s="141"/>
      <c r="DT364" s="141"/>
      <c r="DU364" s="141"/>
      <c r="DV364" s="141"/>
      <c r="DW364" s="141"/>
      <c r="DX364" s="141"/>
      <c r="DY364" s="141"/>
      <c r="DZ364" s="141"/>
      <c r="EA364" s="141"/>
      <c r="EB364" s="141"/>
      <c r="EC364" s="141"/>
      <c r="ED364" s="141"/>
      <c r="EE364" s="141"/>
      <c r="EF364" s="141"/>
      <c r="EG364" s="141"/>
      <c r="EH364" s="141"/>
      <c r="EI364" s="141"/>
      <c r="EJ364" s="141"/>
      <c r="EK364" s="141"/>
      <c r="EL364" s="141"/>
      <c r="EM364" s="141"/>
      <c r="EN364" s="141"/>
      <c r="EO364" s="141"/>
      <c r="EP364" s="141"/>
      <c r="EQ364" s="141"/>
      <c r="ER364" s="141"/>
      <c r="ES364" s="141"/>
      <c r="ET364" s="141"/>
      <c r="EU364" s="141"/>
      <c r="EV364" s="141"/>
      <c r="EW364" s="141"/>
      <c r="EX364" s="141"/>
      <c r="EY364" s="141"/>
      <c r="EZ364" s="141"/>
      <c r="FA364" s="141"/>
      <c r="FB364" s="141"/>
      <c r="FC364" s="141"/>
      <c r="FD364" s="141"/>
      <c r="FE364" s="141"/>
      <c r="FF364" s="141"/>
      <c r="FG364" s="141"/>
      <c r="FH364" s="141"/>
      <c r="FI364" s="141"/>
      <c r="FJ364" s="141"/>
      <c r="FK364" s="141"/>
      <c r="FL364" s="141"/>
      <c r="FM364" s="141"/>
      <c r="FN364" s="141"/>
      <c r="FO364" s="141"/>
      <c r="FP364" s="141"/>
      <c r="FQ364" s="141"/>
      <c r="FR364" s="141"/>
      <c r="FS364" s="141"/>
      <c r="FT364" s="141"/>
      <c r="FU364" s="141"/>
      <c r="FV364" s="141"/>
      <c r="FW364" s="141"/>
      <c r="FX364" s="141"/>
      <c r="FY364" s="141"/>
      <c r="FZ364" s="141"/>
      <c r="GA364" s="141"/>
      <c r="GB364" s="141"/>
      <c r="GC364" s="141"/>
      <c r="GD364" s="141"/>
      <c r="GE364" s="141"/>
      <c r="GF364" s="141"/>
      <c r="GG364" s="141"/>
      <c r="GH364" s="141"/>
      <c r="GI364" s="141"/>
      <c r="GJ364" s="141"/>
      <c r="GK364" s="141"/>
      <c r="GL364" s="141"/>
      <c r="GM364" s="141"/>
      <c r="GN364" s="141"/>
      <c r="GO364" s="141"/>
      <c r="GP364" s="141"/>
      <c r="GQ364" s="141"/>
      <c r="GR364" s="141"/>
      <c r="GS364" s="141"/>
      <c r="GT364" s="141"/>
      <c r="GU364" s="141"/>
      <c r="GV364" s="141"/>
      <c r="GW364" s="141"/>
      <c r="GX364" s="141"/>
      <c r="GY364" s="141"/>
      <c r="GZ364" s="141"/>
      <c r="HA364" s="141"/>
      <c r="HB364" s="141"/>
      <c r="HC364" s="141"/>
      <c r="HD364" s="141"/>
      <c r="HE364" s="141"/>
      <c r="HF364" s="141"/>
      <c r="HG364" s="141"/>
      <c r="HH364" s="141"/>
      <c r="HI364" s="141"/>
      <c r="HJ364" s="141"/>
      <c r="HK364" s="141"/>
      <c r="HL364" s="141"/>
      <c r="HM364" s="141"/>
      <c r="HN364" s="141"/>
      <c r="HO364" s="141"/>
      <c r="HP364" s="141"/>
      <c r="HQ364" s="141"/>
      <c r="HR364" s="141"/>
      <c r="HS364" s="141"/>
      <c r="HT364" s="141"/>
      <c r="HU364" s="141"/>
      <c r="HV364" s="141"/>
      <c r="HW364" s="141"/>
      <c r="HX364" s="141"/>
      <c r="HY364" s="141"/>
      <c r="HZ364" s="141"/>
      <c r="IA364" s="141"/>
      <c r="IB364" s="141"/>
      <c r="IC364" s="141"/>
      <c r="ID364" s="141"/>
      <c r="IE364" s="141"/>
      <c r="IF364" s="141"/>
      <c r="IG364" s="141"/>
      <c r="IH364" s="141"/>
      <c r="II364" s="141"/>
      <c r="IJ364" s="141"/>
      <c r="IK364" s="141"/>
      <c r="IL364" s="141"/>
      <c r="IM364" s="141"/>
      <c r="IN364" s="141"/>
      <c r="IO364" s="141"/>
      <c r="IP364" s="141"/>
      <c r="IQ364" s="141"/>
      <c r="IR364" s="141"/>
      <c r="IS364" s="141"/>
      <c r="IT364" s="141"/>
      <c r="IU364" s="141"/>
      <c r="IV364" s="141"/>
      <c r="IW364" s="141"/>
    </row>
    <row r="365" customFormat="false" ht="12.75" hidden="false" customHeight="false" outlineLevel="0" collapsed="false">
      <c r="A365" s="29" t="s">
        <v>266</v>
      </c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5"/>
      <c r="P365" s="35"/>
      <c r="Q365" s="33"/>
      <c r="R365" s="36"/>
      <c r="S365" s="33"/>
      <c r="T365" s="35"/>
      <c r="U365" s="35"/>
      <c r="V365" s="35"/>
      <c r="W365" s="35"/>
      <c r="X365" s="35"/>
      <c r="Y365" s="36"/>
    </row>
    <row r="366" customFormat="false" ht="12.75" hidden="false" customHeight="false" outlineLevel="0" collapsed="false">
      <c r="A366" s="30" t="s">
        <v>267</v>
      </c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63" t="n">
        <f aca="false">SUM(C366:N366)</f>
        <v>0</v>
      </c>
      <c r="P366" s="63"/>
      <c r="Q366" s="33"/>
      <c r="R366" s="36"/>
      <c r="S366" s="33"/>
      <c r="T366" s="63"/>
      <c r="U366" s="35" t="n">
        <f aca="false">C366+D366+E366</f>
        <v>0</v>
      </c>
      <c r="V366" s="35" t="n">
        <f aca="false">F366+G366+H366</f>
        <v>0</v>
      </c>
      <c r="W366" s="35" t="n">
        <f aca="false">I366+J366+K366</f>
        <v>0</v>
      </c>
      <c r="X366" s="35" t="n">
        <f aca="false">L366+M366+N366</f>
        <v>0</v>
      </c>
      <c r="Y366" s="36" t="n">
        <f aca="false">SUM(U366:X366)</f>
        <v>0</v>
      </c>
    </row>
    <row r="367" customFormat="false" ht="12.75" hidden="false" customHeight="false" outlineLevel="0" collapsed="false">
      <c r="A367" s="30" t="s">
        <v>268</v>
      </c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63" t="n">
        <f aca="false">SUM(C367:N367)</f>
        <v>0</v>
      </c>
      <c r="P367" s="63"/>
      <c r="Q367" s="33"/>
      <c r="R367" s="36"/>
      <c r="S367" s="33"/>
      <c r="T367" s="63"/>
      <c r="U367" s="35" t="n">
        <f aca="false">C367+D367+E367</f>
        <v>0</v>
      </c>
      <c r="V367" s="35" t="n">
        <f aca="false">F367+G367+H367</f>
        <v>0</v>
      </c>
      <c r="W367" s="35" t="n">
        <f aca="false">I367+J367+K367</f>
        <v>0</v>
      </c>
      <c r="X367" s="35" t="n">
        <f aca="false">L367+M367+N367</f>
        <v>0</v>
      </c>
      <c r="Y367" s="36" t="n">
        <f aca="false">SUM(U367:X367)</f>
        <v>0</v>
      </c>
    </row>
    <row r="368" customFormat="false" ht="12.75" hidden="false" customHeight="false" outlineLevel="0" collapsed="false">
      <c r="A368" s="30" t="s">
        <v>269</v>
      </c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63" t="n">
        <f aca="false">SUM(C368:N368)</f>
        <v>0</v>
      </c>
      <c r="P368" s="63"/>
      <c r="Q368" s="33"/>
      <c r="R368" s="36"/>
      <c r="S368" s="33"/>
      <c r="T368" s="63"/>
      <c r="U368" s="35" t="n">
        <f aca="false">C368+D368+E368</f>
        <v>0</v>
      </c>
      <c r="V368" s="35" t="n">
        <f aca="false">F368+G368+H368</f>
        <v>0</v>
      </c>
      <c r="W368" s="35" t="n">
        <f aca="false">I368+J368+K368</f>
        <v>0</v>
      </c>
      <c r="X368" s="35" t="n">
        <f aca="false">L368+M368+N368</f>
        <v>0</v>
      </c>
      <c r="Y368" s="36" t="n">
        <f aca="false">SUM(U368:X368)</f>
        <v>0</v>
      </c>
    </row>
    <row r="369" customFormat="false" ht="12.75" hidden="false" customHeight="false" outlineLevel="0" collapsed="false">
      <c r="A369" s="30" t="s">
        <v>270</v>
      </c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63" t="n">
        <f aca="false">SUM(C369:N369)</f>
        <v>0</v>
      </c>
      <c r="P369" s="63"/>
      <c r="Q369" s="33"/>
      <c r="R369" s="36"/>
      <c r="S369" s="33"/>
      <c r="T369" s="63"/>
      <c r="U369" s="35" t="n">
        <f aca="false">C369+D369+E369</f>
        <v>0</v>
      </c>
      <c r="V369" s="35" t="n">
        <f aca="false">F369+G369+H369</f>
        <v>0</v>
      </c>
      <c r="W369" s="35" t="n">
        <f aca="false">I369+J369+K369</f>
        <v>0</v>
      </c>
      <c r="X369" s="35" t="n">
        <f aca="false">L369+M369+N369</f>
        <v>0</v>
      </c>
      <c r="Y369" s="36" t="n">
        <f aca="false">SUM(U369:X369)</f>
        <v>0</v>
      </c>
    </row>
    <row r="370" customFormat="false" ht="12.75" hidden="false" customHeight="false" outlineLevel="0" collapsed="false">
      <c r="A370" s="30" t="s">
        <v>271</v>
      </c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63" t="n">
        <f aca="false">SUM(C370:N370)</f>
        <v>0</v>
      </c>
      <c r="P370" s="63"/>
      <c r="Q370" s="33"/>
      <c r="R370" s="36"/>
      <c r="S370" s="33"/>
      <c r="T370" s="63"/>
      <c r="U370" s="35" t="n">
        <f aca="false">C370+D370+E370</f>
        <v>0</v>
      </c>
      <c r="V370" s="35" t="n">
        <f aca="false">F370+G370+H370</f>
        <v>0</v>
      </c>
      <c r="W370" s="35" t="n">
        <f aca="false">I370+J370+K370</f>
        <v>0</v>
      </c>
      <c r="X370" s="35" t="n">
        <f aca="false">L370+M370+N370</f>
        <v>0</v>
      </c>
      <c r="Y370" s="36" t="n">
        <f aca="false">SUM(U370:X370)</f>
        <v>0</v>
      </c>
    </row>
    <row r="371" customFormat="false" ht="12.75" hidden="false" customHeight="false" outlineLevel="0" collapsed="false">
      <c r="A371" s="30" t="s">
        <v>272</v>
      </c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63" t="n">
        <f aca="false">SUM(C371:N371)</f>
        <v>0</v>
      </c>
      <c r="P371" s="63"/>
      <c r="Q371" s="33"/>
      <c r="R371" s="36"/>
      <c r="S371" s="33"/>
      <c r="T371" s="63"/>
      <c r="U371" s="35" t="n">
        <f aca="false">C371+D371+E371</f>
        <v>0</v>
      </c>
      <c r="V371" s="35" t="n">
        <f aca="false">F371+G371+H371</f>
        <v>0</v>
      </c>
      <c r="W371" s="35" t="n">
        <f aca="false">I371+J371+K371</f>
        <v>0</v>
      </c>
      <c r="X371" s="35" t="n">
        <f aca="false">L371+M371+N371</f>
        <v>0</v>
      </c>
      <c r="Y371" s="36" t="n">
        <f aca="false">SUM(U371:X371)</f>
        <v>0</v>
      </c>
    </row>
    <row r="372" customFormat="false" ht="12.75" hidden="false" customHeight="true" outlineLevel="0" collapsed="false">
      <c r="A372" s="98" t="s">
        <v>273</v>
      </c>
      <c r="B372" s="65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63" t="n">
        <f aca="false">SUM(C372:N372)</f>
        <v>0</v>
      </c>
      <c r="P372" s="63"/>
      <c r="Q372" s="105"/>
      <c r="R372" s="90"/>
      <c r="S372" s="105"/>
      <c r="T372" s="63"/>
      <c r="U372" s="69" t="n">
        <f aca="false">C372+D372+E372</f>
        <v>0</v>
      </c>
      <c r="V372" s="69" t="n">
        <f aca="false">F372+G372+H372</f>
        <v>0</v>
      </c>
      <c r="W372" s="69" t="n">
        <f aca="false">I372+J372+K372</f>
        <v>0</v>
      </c>
      <c r="X372" s="69" t="n">
        <f aca="false">L372+M372+N372</f>
        <v>0</v>
      </c>
      <c r="Y372" s="36" t="n">
        <f aca="false">SUM(U372:X372)</f>
        <v>0</v>
      </c>
      <c r="Z372" s="65"/>
      <c r="AA372" s="65"/>
      <c r="AB372" s="65"/>
      <c r="AC372" s="65"/>
      <c r="AD372" s="65"/>
      <c r="AE372" s="65"/>
      <c r="AF372" s="65"/>
      <c r="AG372" s="65"/>
      <c r="AH372" s="65"/>
      <c r="AI372" s="65"/>
      <c r="AJ372" s="65"/>
      <c r="AK372" s="65"/>
      <c r="AL372" s="65"/>
      <c r="AM372" s="65"/>
      <c r="AN372" s="65"/>
      <c r="AO372" s="65"/>
      <c r="AP372" s="65"/>
      <c r="AQ372" s="65"/>
      <c r="AR372" s="65"/>
      <c r="AS372" s="65"/>
      <c r="AT372" s="65"/>
      <c r="AU372" s="65"/>
      <c r="AV372" s="65"/>
      <c r="AW372" s="65"/>
      <c r="AX372" s="65"/>
      <c r="AY372" s="65"/>
      <c r="AZ372" s="65"/>
      <c r="BA372" s="65"/>
      <c r="BB372" s="65"/>
      <c r="BC372" s="65"/>
      <c r="BD372" s="65"/>
      <c r="BE372" s="65"/>
      <c r="BF372" s="65"/>
      <c r="BG372" s="65"/>
      <c r="BH372" s="65"/>
      <c r="BI372" s="65"/>
      <c r="BJ372" s="65"/>
      <c r="BK372" s="65"/>
      <c r="BL372" s="65"/>
      <c r="BM372" s="65"/>
      <c r="BN372" s="65"/>
      <c r="BO372" s="65"/>
      <c r="BP372" s="65"/>
      <c r="BQ372" s="65"/>
      <c r="BR372" s="65"/>
      <c r="BS372" s="65"/>
      <c r="BT372" s="65"/>
      <c r="BU372" s="65"/>
      <c r="BV372" s="65"/>
      <c r="BW372" s="65"/>
      <c r="BX372" s="65"/>
      <c r="BY372" s="65"/>
      <c r="BZ372" s="65"/>
      <c r="CA372" s="65"/>
      <c r="CB372" s="65"/>
      <c r="CC372" s="65"/>
      <c r="CD372" s="65"/>
      <c r="CE372" s="65"/>
      <c r="CF372" s="65"/>
      <c r="CG372" s="65"/>
      <c r="CH372" s="65"/>
      <c r="CI372" s="65"/>
      <c r="CJ372" s="65"/>
      <c r="CK372" s="65"/>
      <c r="CL372" s="65"/>
      <c r="CM372" s="65"/>
      <c r="CN372" s="65"/>
      <c r="CO372" s="65"/>
      <c r="CP372" s="65"/>
      <c r="CQ372" s="65"/>
      <c r="CR372" s="65"/>
      <c r="CS372" s="65"/>
      <c r="CT372" s="65"/>
      <c r="CU372" s="65"/>
      <c r="CV372" s="65"/>
      <c r="CW372" s="65"/>
      <c r="CX372" s="65"/>
      <c r="CY372" s="65"/>
      <c r="CZ372" s="65"/>
      <c r="DA372" s="65"/>
      <c r="DB372" s="65"/>
      <c r="DC372" s="65"/>
      <c r="DD372" s="65"/>
      <c r="DE372" s="65"/>
      <c r="DF372" s="65"/>
      <c r="DG372" s="65"/>
      <c r="DH372" s="65"/>
      <c r="DI372" s="65"/>
      <c r="DJ372" s="65"/>
      <c r="DK372" s="65"/>
      <c r="DL372" s="65"/>
      <c r="DM372" s="65"/>
      <c r="DN372" s="65"/>
      <c r="DO372" s="65"/>
      <c r="DP372" s="65"/>
      <c r="DQ372" s="65"/>
      <c r="DR372" s="65"/>
      <c r="DS372" s="65"/>
      <c r="DT372" s="65"/>
      <c r="DU372" s="65"/>
      <c r="DV372" s="65"/>
      <c r="DW372" s="65"/>
      <c r="DX372" s="65"/>
      <c r="DY372" s="65"/>
      <c r="DZ372" s="65"/>
      <c r="EA372" s="65"/>
      <c r="EB372" s="65"/>
      <c r="EC372" s="65"/>
      <c r="ED372" s="65"/>
      <c r="EE372" s="65"/>
      <c r="EF372" s="65"/>
      <c r="EG372" s="65"/>
      <c r="EH372" s="65"/>
      <c r="EI372" s="65"/>
      <c r="EJ372" s="65"/>
      <c r="EK372" s="65"/>
      <c r="EL372" s="65"/>
      <c r="EM372" s="65"/>
      <c r="EN372" s="65"/>
      <c r="EO372" s="65"/>
      <c r="EP372" s="65"/>
      <c r="EQ372" s="65"/>
      <c r="ER372" s="65"/>
      <c r="ES372" s="65"/>
      <c r="ET372" s="65"/>
      <c r="EU372" s="65"/>
      <c r="EV372" s="65"/>
      <c r="EW372" s="65"/>
      <c r="EX372" s="65"/>
      <c r="EY372" s="65"/>
      <c r="EZ372" s="65"/>
      <c r="FA372" s="65"/>
      <c r="FB372" s="65"/>
      <c r="FC372" s="65"/>
      <c r="FD372" s="65"/>
      <c r="FE372" s="65"/>
      <c r="FF372" s="65"/>
      <c r="FG372" s="65"/>
      <c r="FH372" s="65"/>
      <c r="FI372" s="65"/>
      <c r="FJ372" s="65"/>
      <c r="FK372" s="65"/>
      <c r="FL372" s="65"/>
      <c r="FM372" s="65"/>
      <c r="FN372" s="65"/>
      <c r="FO372" s="65"/>
      <c r="FP372" s="65"/>
      <c r="FQ372" s="65"/>
      <c r="FR372" s="65"/>
      <c r="FS372" s="65"/>
      <c r="FT372" s="65"/>
      <c r="FU372" s="65"/>
      <c r="FV372" s="65"/>
      <c r="FW372" s="65"/>
      <c r="FX372" s="65"/>
      <c r="FY372" s="65"/>
      <c r="FZ372" s="65"/>
      <c r="GA372" s="65"/>
      <c r="GB372" s="65"/>
      <c r="GC372" s="65"/>
      <c r="GD372" s="65"/>
      <c r="GE372" s="65"/>
      <c r="GF372" s="65"/>
      <c r="GG372" s="65"/>
      <c r="GH372" s="65"/>
      <c r="GI372" s="65"/>
      <c r="GJ372" s="65"/>
      <c r="GK372" s="65"/>
      <c r="GL372" s="65"/>
      <c r="GM372" s="65"/>
      <c r="GN372" s="65"/>
      <c r="GO372" s="65"/>
      <c r="GP372" s="65"/>
      <c r="GQ372" s="65"/>
      <c r="GR372" s="65"/>
      <c r="GS372" s="65"/>
      <c r="GT372" s="65"/>
      <c r="GU372" s="65"/>
      <c r="GV372" s="65"/>
      <c r="GW372" s="65"/>
      <c r="GX372" s="65"/>
      <c r="GY372" s="65"/>
      <c r="GZ372" s="65"/>
      <c r="HA372" s="65"/>
      <c r="HB372" s="65"/>
      <c r="HC372" s="65"/>
      <c r="HD372" s="65"/>
      <c r="HE372" s="65"/>
      <c r="HF372" s="65"/>
      <c r="HG372" s="65"/>
      <c r="HH372" s="65"/>
      <c r="HI372" s="65"/>
      <c r="HJ372" s="65"/>
      <c r="HK372" s="65"/>
      <c r="HL372" s="65"/>
      <c r="HM372" s="65"/>
      <c r="HN372" s="65"/>
      <c r="HO372" s="65"/>
      <c r="HP372" s="65"/>
      <c r="HQ372" s="65"/>
      <c r="HR372" s="65"/>
      <c r="HS372" s="65"/>
      <c r="HT372" s="65"/>
      <c r="HU372" s="65"/>
      <c r="HV372" s="65"/>
      <c r="HW372" s="65"/>
      <c r="HX372" s="65"/>
      <c r="HY372" s="65"/>
      <c r="HZ372" s="65"/>
      <c r="IA372" s="65"/>
      <c r="IB372" s="65"/>
      <c r="IC372" s="65"/>
      <c r="ID372" s="65"/>
      <c r="IE372" s="65"/>
      <c r="IF372" s="65"/>
      <c r="IG372" s="65"/>
      <c r="IH372" s="65"/>
      <c r="II372" s="65"/>
      <c r="IJ372" s="65"/>
      <c r="IK372" s="65"/>
      <c r="IL372" s="65"/>
      <c r="IM372" s="65"/>
      <c r="IN372" s="65"/>
      <c r="IO372" s="65"/>
      <c r="IP372" s="65"/>
      <c r="IQ372" s="65"/>
      <c r="IR372" s="65"/>
      <c r="IS372" s="65"/>
      <c r="IT372" s="65"/>
      <c r="IU372" s="65"/>
      <c r="IV372" s="65"/>
      <c r="IW372" s="65"/>
    </row>
    <row r="373" customFormat="false" ht="6" hidden="false" customHeight="true" outlineLevel="0" collapsed="false">
      <c r="A373" s="98"/>
      <c r="B373" s="65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69"/>
      <c r="P373" s="69"/>
      <c r="Q373" s="89"/>
      <c r="R373" s="71"/>
      <c r="S373" s="89"/>
      <c r="T373" s="69"/>
      <c r="U373" s="69"/>
      <c r="V373" s="69"/>
      <c r="W373" s="69"/>
      <c r="X373" s="69"/>
      <c r="Y373" s="71"/>
      <c r="Z373" s="65"/>
      <c r="AA373" s="65"/>
      <c r="AB373" s="65"/>
      <c r="AC373" s="65"/>
      <c r="AD373" s="65"/>
      <c r="AE373" s="65"/>
      <c r="AF373" s="65"/>
      <c r="AG373" s="65"/>
      <c r="AH373" s="65"/>
      <c r="AI373" s="65"/>
      <c r="AJ373" s="65"/>
      <c r="AK373" s="65"/>
      <c r="AL373" s="65"/>
      <c r="AM373" s="65"/>
      <c r="AN373" s="65"/>
      <c r="AO373" s="65"/>
      <c r="AP373" s="65"/>
      <c r="AQ373" s="65"/>
      <c r="AR373" s="65"/>
      <c r="AS373" s="65"/>
      <c r="AT373" s="65"/>
      <c r="AU373" s="65"/>
      <c r="AV373" s="65"/>
      <c r="AW373" s="65"/>
      <c r="AX373" s="65"/>
      <c r="AY373" s="65"/>
      <c r="AZ373" s="65"/>
      <c r="BA373" s="65"/>
      <c r="BB373" s="65"/>
      <c r="BC373" s="65"/>
      <c r="BD373" s="65"/>
      <c r="BE373" s="65"/>
      <c r="BF373" s="65"/>
      <c r="BG373" s="65"/>
      <c r="BH373" s="65"/>
      <c r="BI373" s="65"/>
      <c r="BJ373" s="65"/>
      <c r="BK373" s="65"/>
      <c r="BL373" s="65"/>
      <c r="BM373" s="65"/>
      <c r="BN373" s="65"/>
      <c r="BO373" s="65"/>
      <c r="BP373" s="65"/>
      <c r="BQ373" s="65"/>
      <c r="BR373" s="65"/>
      <c r="BS373" s="65"/>
      <c r="BT373" s="65"/>
      <c r="BU373" s="65"/>
      <c r="BV373" s="65"/>
      <c r="BW373" s="65"/>
      <c r="BX373" s="65"/>
      <c r="BY373" s="65"/>
      <c r="BZ373" s="65"/>
      <c r="CA373" s="65"/>
      <c r="CB373" s="65"/>
      <c r="CC373" s="65"/>
      <c r="CD373" s="65"/>
      <c r="CE373" s="65"/>
      <c r="CF373" s="65"/>
      <c r="CG373" s="65"/>
      <c r="CH373" s="65"/>
      <c r="CI373" s="65"/>
      <c r="CJ373" s="65"/>
      <c r="CK373" s="65"/>
      <c r="CL373" s="65"/>
      <c r="CM373" s="65"/>
      <c r="CN373" s="65"/>
      <c r="CO373" s="65"/>
      <c r="CP373" s="65"/>
      <c r="CQ373" s="65"/>
      <c r="CR373" s="65"/>
      <c r="CS373" s="65"/>
      <c r="CT373" s="65"/>
      <c r="CU373" s="65"/>
      <c r="CV373" s="65"/>
      <c r="CW373" s="65"/>
      <c r="CX373" s="65"/>
      <c r="CY373" s="65"/>
      <c r="CZ373" s="65"/>
      <c r="DA373" s="65"/>
      <c r="DB373" s="65"/>
      <c r="DC373" s="65"/>
      <c r="DD373" s="65"/>
      <c r="DE373" s="65"/>
      <c r="DF373" s="65"/>
      <c r="DG373" s="65"/>
      <c r="DH373" s="65"/>
      <c r="DI373" s="65"/>
      <c r="DJ373" s="65"/>
      <c r="DK373" s="65"/>
      <c r="DL373" s="65"/>
      <c r="DM373" s="65"/>
      <c r="DN373" s="65"/>
      <c r="DO373" s="65"/>
      <c r="DP373" s="65"/>
      <c r="DQ373" s="65"/>
      <c r="DR373" s="65"/>
      <c r="DS373" s="65"/>
      <c r="DT373" s="65"/>
      <c r="DU373" s="65"/>
      <c r="DV373" s="65"/>
      <c r="DW373" s="65"/>
      <c r="DX373" s="65"/>
      <c r="DY373" s="65"/>
      <c r="DZ373" s="65"/>
      <c r="EA373" s="65"/>
      <c r="EB373" s="65"/>
      <c r="EC373" s="65"/>
      <c r="ED373" s="65"/>
      <c r="EE373" s="65"/>
      <c r="EF373" s="65"/>
      <c r="EG373" s="65"/>
      <c r="EH373" s="65"/>
      <c r="EI373" s="65"/>
      <c r="EJ373" s="65"/>
      <c r="EK373" s="65"/>
      <c r="EL373" s="65"/>
      <c r="EM373" s="65"/>
      <c r="EN373" s="65"/>
      <c r="EO373" s="65"/>
      <c r="EP373" s="65"/>
      <c r="EQ373" s="65"/>
      <c r="ER373" s="65"/>
      <c r="ES373" s="65"/>
      <c r="ET373" s="65"/>
      <c r="EU373" s="65"/>
      <c r="EV373" s="65"/>
      <c r="EW373" s="65"/>
      <c r="EX373" s="65"/>
      <c r="EY373" s="65"/>
      <c r="EZ373" s="65"/>
      <c r="FA373" s="65"/>
      <c r="FB373" s="65"/>
      <c r="FC373" s="65"/>
      <c r="FD373" s="65"/>
      <c r="FE373" s="65"/>
      <c r="FF373" s="65"/>
      <c r="FG373" s="65"/>
      <c r="FH373" s="65"/>
      <c r="FI373" s="65"/>
      <c r="FJ373" s="65"/>
      <c r="FK373" s="65"/>
      <c r="FL373" s="65"/>
      <c r="FM373" s="65"/>
      <c r="FN373" s="65"/>
      <c r="FO373" s="65"/>
      <c r="FP373" s="65"/>
      <c r="FQ373" s="65"/>
      <c r="FR373" s="65"/>
      <c r="FS373" s="65"/>
      <c r="FT373" s="65"/>
      <c r="FU373" s="65"/>
      <c r="FV373" s="65"/>
      <c r="FW373" s="65"/>
      <c r="FX373" s="65"/>
      <c r="FY373" s="65"/>
      <c r="FZ373" s="65"/>
      <c r="GA373" s="65"/>
      <c r="GB373" s="65"/>
      <c r="GC373" s="65"/>
      <c r="GD373" s="65"/>
      <c r="GE373" s="65"/>
      <c r="GF373" s="65"/>
      <c r="GG373" s="65"/>
      <c r="GH373" s="65"/>
      <c r="GI373" s="65"/>
      <c r="GJ373" s="65"/>
      <c r="GK373" s="65"/>
      <c r="GL373" s="65"/>
      <c r="GM373" s="65"/>
      <c r="GN373" s="65"/>
      <c r="GO373" s="65"/>
      <c r="GP373" s="65"/>
      <c r="GQ373" s="65"/>
      <c r="GR373" s="65"/>
      <c r="GS373" s="65"/>
      <c r="GT373" s="65"/>
      <c r="GU373" s="65"/>
      <c r="GV373" s="65"/>
      <c r="GW373" s="65"/>
      <c r="GX373" s="65"/>
      <c r="GY373" s="65"/>
      <c r="GZ373" s="65"/>
      <c r="HA373" s="65"/>
      <c r="HB373" s="65"/>
      <c r="HC373" s="65"/>
      <c r="HD373" s="65"/>
      <c r="HE373" s="65"/>
      <c r="HF373" s="65"/>
      <c r="HG373" s="65"/>
      <c r="HH373" s="65"/>
      <c r="HI373" s="65"/>
      <c r="HJ373" s="65"/>
      <c r="HK373" s="65"/>
      <c r="HL373" s="65"/>
      <c r="HM373" s="65"/>
      <c r="HN373" s="65"/>
      <c r="HO373" s="65"/>
      <c r="HP373" s="65"/>
      <c r="HQ373" s="65"/>
      <c r="HR373" s="65"/>
      <c r="HS373" s="65"/>
      <c r="HT373" s="65"/>
      <c r="HU373" s="65"/>
      <c r="HV373" s="65"/>
      <c r="HW373" s="65"/>
      <c r="HX373" s="65"/>
      <c r="HY373" s="65"/>
      <c r="HZ373" s="65"/>
      <c r="IA373" s="65"/>
      <c r="IB373" s="65"/>
      <c r="IC373" s="65"/>
      <c r="ID373" s="65"/>
      <c r="IE373" s="65"/>
      <c r="IF373" s="65"/>
      <c r="IG373" s="65"/>
      <c r="IH373" s="65"/>
      <c r="II373" s="65"/>
      <c r="IJ373" s="65"/>
      <c r="IK373" s="65"/>
      <c r="IL373" s="65"/>
      <c r="IM373" s="65"/>
      <c r="IN373" s="65"/>
      <c r="IO373" s="65"/>
      <c r="IP373" s="65"/>
      <c r="IQ373" s="65"/>
      <c r="IR373" s="65"/>
      <c r="IS373" s="65"/>
      <c r="IT373" s="65"/>
      <c r="IU373" s="65"/>
      <c r="IV373" s="65"/>
      <c r="IW373" s="65"/>
    </row>
    <row r="374" customFormat="false" ht="12.75" hidden="false" customHeight="true" outlineLevel="0" collapsed="false">
      <c r="A374" s="99" t="s">
        <v>274</v>
      </c>
      <c r="B374" s="65"/>
      <c r="C374" s="143" t="n">
        <f aca="false">SUM(C363:C372)</f>
        <v>32499</v>
      </c>
      <c r="D374" s="144" t="n">
        <f aca="false">SUM(D363:D372)</f>
        <v>31315</v>
      </c>
      <c r="E374" s="144" t="n">
        <f aca="false">SUM(E363:E372)</f>
        <v>35621</v>
      </c>
      <c r="F374" s="144" t="n">
        <f aca="false">SUM(F363:F372)</f>
        <v>289</v>
      </c>
      <c r="G374" s="144" t="n">
        <f aca="false">SUM(G363:G372)</f>
        <v>145</v>
      </c>
      <c r="H374" s="144" t="n">
        <f aca="false">SUM(H363:H372)</f>
        <v>14811</v>
      </c>
      <c r="I374" s="144" t="n">
        <f aca="false">SUM(I363:I372)</f>
        <v>1254</v>
      </c>
      <c r="J374" s="144" t="n">
        <f aca="false">SUM(J363:J372)</f>
        <v>2182</v>
      </c>
      <c r="K374" s="144" t="n">
        <f aca="false">SUM(K363:K372)</f>
        <v>2146</v>
      </c>
      <c r="L374" s="144" t="n">
        <f aca="false">SUM(L363:L372)</f>
        <v>840</v>
      </c>
      <c r="M374" s="144" t="n">
        <f aca="false">SUM(M363:M372)</f>
        <v>30742</v>
      </c>
      <c r="N374" s="144" t="n">
        <f aca="false">SUM(N363:N372)</f>
        <v>37306</v>
      </c>
      <c r="O374" s="145" t="n">
        <f aca="false">SUM(O363:O372)</f>
        <v>189150</v>
      </c>
      <c r="P374" s="104"/>
      <c r="Q374" s="146"/>
      <c r="R374" s="69"/>
      <c r="S374" s="146"/>
      <c r="T374" s="104"/>
      <c r="U374" s="143" t="n">
        <f aca="false">SUM(U363:U372)</f>
        <v>99435</v>
      </c>
      <c r="V374" s="144" t="n">
        <f aca="false">SUM(V363:V372)</f>
        <v>15245</v>
      </c>
      <c r="W374" s="144" t="n">
        <f aca="false">SUM(W363:W372)</f>
        <v>5582</v>
      </c>
      <c r="X374" s="144" t="n">
        <f aca="false">SUM(X363:X372)</f>
        <v>68888</v>
      </c>
      <c r="Y374" s="145" t="n">
        <f aca="false">SUM(Y363:Y372)</f>
        <v>189150</v>
      </c>
      <c r="Z374" s="65"/>
      <c r="AA374" s="65"/>
      <c r="AB374" s="65"/>
      <c r="AC374" s="65"/>
      <c r="AD374" s="65"/>
      <c r="AE374" s="65"/>
      <c r="AF374" s="65"/>
      <c r="AG374" s="65"/>
      <c r="AH374" s="65"/>
      <c r="AI374" s="65"/>
      <c r="AJ374" s="65"/>
      <c r="AK374" s="65"/>
      <c r="AL374" s="65"/>
      <c r="AM374" s="65"/>
      <c r="AN374" s="65"/>
      <c r="AO374" s="65"/>
      <c r="AP374" s="65"/>
      <c r="AQ374" s="65"/>
      <c r="AR374" s="65"/>
      <c r="AS374" s="65"/>
      <c r="AT374" s="65"/>
      <c r="AU374" s="65"/>
      <c r="AV374" s="65"/>
      <c r="AW374" s="65"/>
      <c r="AX374" s="65"/>
      <c r="AY374" s="65"/>
      <c r="AZ374" s="65"/>
      <c r="BA374" s="65"/>
      <c r="BB374" s="65"/>
      <c r="BC374" s="65"/>
      <c r="BD374" s="65"/>
      <c r="BE374" s="65"/>
      <c r="BF374" s="65"/>
      <c r="BG374" s="65"/>
      <c r="BH374" s="65"/>
      <c r="BI374" s="65"/>
      <c r="BJ374" s="65"/>
      <c r="BK374" s="65"/>
      <c r="BL374" s="65"/>
      <c r="BM374" s="65"/>
      <c r="BN374" s="65"/>
      <c r="BO374" s="65"/>
      <c r="BP374" s="65"/>
      <c r="BQ374" s="65"/>
      <c r="BR374" s="65"/>
      <c r="BS374" s="65"/>
      <c r="BT374" s="65"/>
      <c r="BU374" s="65"/>
      <c r="BV374" s="65"/>
      <c r="BW374" s="65"/>
      <c r="BX374" s="65"/>
      <c r="BY374" s="65"/>
      <c r="BZ374" s="65"/>
      <c r="CA374" s="65"/>
      <c r="CB374" s="65"/>
      <c r="CC374" s="65"/>
      <c r="CD374" s="65"/>
      <c r="CE374" s="65"/>
      <c r="CF374" s="65"/>
      <c r="CG374" s="65"/>
      <c r="CH374" s="65"/>
      <c r="CI374" s="65"/>
      <c r="CJ374" s="65"/>
      <c r="CK374" s="65"/>
      <c r="CL374" s="65"/>
      <c r="CM374" s="65"/>
      <c r="CN374" s="65"/>
      <c r="CO374" s="65"/>
      <c r="CP374" s="65"/>
      <c r="CQ374" s="65"/>
      <c r="CR374" s="65"/>
      <c r="CS374" s="65"/>
      <c r="CT374" s="65"/>
      <c r="CU374" s="65"/>
      <c r="CV374" s="65"/>
      <c r="CW374" s="65"/>
      <c r="CX374" s="65"/>
      <c r="CY374" s="65"/>
      <c r="CZ374" s="65"/>
      <c r="DA374" s="65"/>
      <c r="DB374" s="65"/>
      <c r="DC374" s="65"/>
      <c r="DD374" s="65"/>
      <c r="DE374" s="65"/>
      <c r="DF374" s="65"/>
      <c r="DG374" s="65"/>
      <c r="DH374" s="65"/>
      <c r="DI374" s="65"/>
      <c r="DJ374" s="65"/>
      <c r="DK374" s="65"/>
      <c r="DL374" s="65"/>
      <c r="DM374" s="65"/>
      <c r="DN374" s="65"/>
      <c r="DO374" s="65"/>
      <c r="DP374" s="65"/>
      <c r="DQ374" s="65"/>
      <c r="DR374" s="65"/>
      <c r="DS374" s="65"/>
      <c r="DT374" s="65"/>
      <c r="DU374" s="65"/>
      <c r="DV374" s="65"/>
      <c r="DW374" s="65"/>
      <c r="DX374" s="65"/>
      <c r="DY374" s="65"/>
      <c r="DZ374" s="65"/>
      <c r="EA374" s="65"/>
      <c r="EB374" s="65"/>
      <c r="EC374" s="65"/>
      <c r="ED374" s="65"/>
      <c r="EE374" s="65"/>
      <c r="EF374" s="65"/>
      <c r="EG374" s="65"/>
      <c r="EH374" s="65"/>
      <c r="EI374" s="65"/>
      <c r="EJ374" s="65"/>
      <c r="EK374" s="65"/>
      <c r="EL374" s="65"/>
      <c r="EM374" s="65"/>
      <c r="EN374" s="65"/>
      <c r="EO374" s="65"/>
      <c r="EP374" s="65"/>
      <c r="EQ374" s="65"/>
      <c r="ER374" s="65"/>
      <c r="ES374" s="65"/>
      <c r="ET374" s="65"/>
      <c r="EU374" s="65"/>
      <c r="EV374" s="65"/>
      <c r="EW374" s="65"/>
      <c r="EX374" s="65"/>
      <c r="EY374" s="65"/>
      <c r="EZ374" s="65"/>
      <c r="FA374" s="65"/>
      <c r="FB374" s="65"/>
      <c r="FC374" s="65"/>
      <c r="FD374" s="65"/>
      <c r="FE374" s="65"/>
      <c r="FF374" s="65"/>
      <c r="FG374" s="65"/>
      <c r="FH374" s="65"/>
      <c r="FI374" s="65"/>
      <c r="FJ374" s="65"/>
      <c r="FK374" s="65"/>
      <c r="FL374" s="65"/>
      <c r="FM374" s="65"/>
      <c r="FN374" s="65"/>
      <c r="FO374" s="65"/>
      <c r="FP374" s="65"/>
      <c r="FQ374" s="65"/>
      <c r="FR374" s="65"/>
      <c r="FS374" s="65"/>
      <c r="FT374" s="65"/>
      <c r="FU374" s="65"/>
      <c r="FV374" s="65"/>
      <c r="FW374" s="65"/>
      <c r="FX374" s="65"/>
      <c r="FY374" s="65"/>
      <c r="FZ374" s="65"/>
      <c r="GA374" s="65"/>
      <c r="GB374" s="65"/>
      <c r="GC374" s="65"/>
      <c r="GD374" s="65"/>
      <c r="GE374" s="65"/>
      <c r="GF374" s="65"/>
      <c r="GG374" s="65"/>
      <c r="GH374" s="65"/>
      <c r="GI374" s="65"/>
      <c r="GJ374" s="65"/>
      <c r="GK374" s="65"/>
      <c r="GL374" s="65"/>
      <c r="GM374" s="65"/>
      <c r="GN374" s="65"/>
      <c r="GO374" s="65"/>
      <c r="GP374" s="65"/>
      <c r="GQ374" s="65"/>
      <c r="GR374" s="65"/>
      <c r="GS374" s="65"/>
      <c r="GT374" s="65"/>
      <c r="GU374" s="65"/>
      <c r="GV374" s="65"/>
      <c r="GW374" s="65"/>
      <c r="GX374" s="65"/>
      <c r="GY374" s="65"/>
      <c r="GZ374" s="65"/>
      <c r="HA374" s="65"/>
      <c r="HB374" s="65"/>
      <c r="HC374" s="65"/>
      <c r="HD374" s="65"/>
      <c r="HE374" s="65"/>
      <c r="HF374" s="65"/>
      <c r="HG374" s="65"/>
      <c r="HH374" s="65"/>
      <c r="HI374" s="65"/>
      <c r="HJ374" s="65"/>
      <c r="HK374" s="65"/>
      <c r="HL374" s="65"/>
      <c r="HM374" s="65"/>
      <c r="HN374" s="65"/>
      <c r="HO374" s="65"/>
      <c r="HP374" s="65"/>
      <c r="HQ374" s="65"/>
      <c r="HR374" s="65"/>
      <c r="HS374" s="65"/>
      <c r="HT374" s="65"/>
      <c r="HU374" s="65"/>
      <c r="HV374" s="65"/>
      <c r="HW374" s="65"/>
      <c r="HX374" s="65"/>
      <c r="HY374" s="65"/>
      <c r="HZ374" s="65"/>
      <c r="IA374" s="65"/>
      <c r="IB374" s="65"/>
      <c r="IC374" s="65"/>
      <c r="ID374" s="65"/>
      <c r="IE374" s="65"/>
      <c r="IF374" s="65"/>
      <c r="IG374" s="65"/>
      <c r="IH374" s="65"/>
      <c r="II374" s="65"/>
      <c r="IJ374" s="65"/>
      <c r="IK374" s="65"/>
      <c r="IL374" s="65"/>
      <c r="IM374" s="65"/>
      <c r="IN374" s="65"/>
      <c r="IO374" s="65"/>
      <c r="IP374" s="65"/>
      <c r="IQ374" s="65"/>
      <c r="IR374" s="65"/>
      <c r="IS374" s="65"/>
      <c r="IT374" s="65"/>
      <c r="IU374" s="65"/>
      <c r="IV374" s="65"/>
      <c r="IW374" s="65"/>
    </row>
    <row r="375" customFormat="false" ht="6" hidden="false" customHeight="true" outlineLevel="0" collapsed="false">
      <c r="A375" s="99"/>
      <c r="B375" s="65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46"/>
      <c r="R375" s="69"/>
      <c r="S375" s="146"/>
      <c r="T375" s="104"/>
      <c r="U375" s="104"/>
      <c r="V375" s="104"/>
      <c r="W375" s="104"/>
      <c r="X375" s="104"/>
      <c r="Y375" s="104"/>
      <c r="Z375" s="65"/>
      <c r="AA375" s="65"/>
      <c r="AB375" s="65"/>
      <c r="AC375" s="65"/>
      <c r="AD375" s="65"/>
      <c r="AE375" s="65"/>
      <c r="AF375" s="65"/>
      <c r="AG375" s="65"/>
      <c r="AH375" s="65"/>
      <c r="AI375" s="65"/>
      <c r="AJ375" s="65"/>
      <c r="AK375" s="65"/>
      <c r="AL375" s="65"/>
      <c r="AM375" s="65"/>
      <c r="AN375" s="65"/>
      <c r="AO375" s="65"/>
      <c r="AP375" s="65"/>
      <c r="AQ375" s="65"/>
      <c r="AR375" s="65"/>
      <c r="AS375" s="65"/>
      <c r="AT375" s="65"/>
      <c r="AU375" s="65"/>
      <c r="AV375" s="65"/>
      <c r="AW375" s="65"/>
      <c r="AX375" s="65"/>
      <c r="AY375" s="65"/>
      <c r="AZ375" s="65"/>
      <c r="BA375" s="65"/>
      <c r="BB375" s="65"/>
      <c r="BC375" s="65"/>
      <c r="BD375" s="65"/>
      <c r="BE375" s="65"/>
      <c r="BF375" s="65"/>
      <c r="BG375" s="65"/>
      <c r="BH375" s="65"/>
      <c r="BI375" s="65"/>
      <c r="BJ375" s="65"/>
      <c r="BK375" s="65"/>
      <c r="BL375" s="65"/>
      <c r="BM375" s="65"/>
      <c r="BN375" s="65"/>
      <c r="BO375" s="65"/>
      <c r="BP375" s="65"/>
      <c r="BQ375" s="65"/>
      <c r="BR375" s="65"/>
      <c r="BS375" s="65"/>
      <c r="BT375" s="65"/>
      <c r="BU375" s="65"/>
      <c r="BV375" s="65"/>
      <c r="BW375" s="65"/>
      <c r="BX375" s="65"/>
      <c r="BY375" s="65"/>
      <c r="BZ375" s="65"/>
      <c r="CA375" s="65"/>
      <c r="CB375" s="65"/>
      <c r="CC375" s="65"/>
      <c r="CD375" s="65"/>
      <c r="CE375" s="65"/>
      <c r="CF375" s="65"/>
      <c r="CG375" s="65"/>
      <c r="CH375" s="65"/>
      <c r="CI375" s="65"/>
      <c r="CJ375" s="65"/>
      <c r="CK375" s="65"/>
      <c r="CL375" s="65"/>
      <c r="CM375" s="65"/>
      <c r="CN375" s="65"/>
      <c r="CO375" s="65"/>
      <c r="CP375" s="65"/>
      <c r="CQ375" s="65"/>
      <c r="CR375" s="65"/>
      <c r="CS375" s="65"/>
      <c r="CT375" s="65"/>
      <c r="CU375" s="65"/>
      <c r="CV375" s="65"/>
      <c r="CW375" s="65"/>
      <c r="CX375" s="65"/>
      <c r="CY375" s="65"/>
      <c r="CZ375" s="65"/>
      <c r="DA375" s="65"/>
      <c r="DB375" s="65"/>
      <c r="DC375" s="65"/>
      <c r="DD375" s="65"/>
      <c r="DE375" s="65"/>
      <c r="DF375" s="65"/>
      <c r="DG375" s="65"/>
      <c r="DH375" s="65"/>
      <c r="DI375" s="65"/>
      <c r="DJ375" s="65"/>
      <c r="DK375" s="65"/>
      <c r="DL375" s="65"/>
      <c r="DM375" s="65"/>
      <c r="DN375" s="65"/>
      <c r="DO375" s="65"/>
      <c r="DP375" s="65"/>
      <c r="DQ375" s="65"/>
      <c r="DR375" s="65"/>
      <c r="DS375" s="65"/>
      <c r="DT375" s="65"/>
      <c r="DU375" s="65"/>
      <c r="DV375" s="65"/>
      <c r="DW375" s="65"/>
      <c r="DX375" s="65"/>
      <c r="DY375" s="65"/>
      <c r="DZ375" s="65"/>
      <c r="EA375" s="65"/>
      <c r="EB375" s="65"/>
      <c r="EC375" s="65"/>
      <c r="ED375" s="65"/>
      <c r="EE375" s="65"/>
      <c r="EF375" s="65"/>
      <c r="EG375" s="65"/>
      <c r="EH375" s="65"/>
      <c r="EI375" s="65"/>
      <c r="EJ375" s="65"/>
      <c r="EK375" s="65"/>
      <c r="EL375" s="65"/>
      <c r="EM375" s="65"/>
      <c r="EN375" s="65"/>
      <c r="EO375" s="65"/>
      <c r="EP375" s="65"/>
      <c r="EQ375" s="65"/>
      <c r="ER375" s="65"/>
      <c r="ES375" s="65"/>
      <c r="ET375" s="65"/>
      <c r="EU375" s="65"/>
      <c r="EV375" s="65"/>
      <c r="EW375" s="65"/>
      <c r="EX375" s="65"/>
      <c r="EY375" s="65"/>
      <c r="EZ375" s="65"/>
      <c r="FA375" s="65"/>
      <c r="FB375" s="65"/>
      <c r="FC375" s="65"/>
      <c r="FD375" s="65"/>
      <c r="FE375" s="65"/>
      <c r="FF375" s="65"/>
      <c r="FG375" s="65"/>
      <c r="FH375" s="65"/>
      <c r="FI375" s="65"/>
      <c r="FJ375" s="65"/>
      <c r="FK375" s="65"/>
      <c r="FL375" s="65"/>
      <c r="FM375" s="65"/>
      <c r="FN375" s="65"/>
      <c r="FO375" s="65"/>
      <c r="FP375" s="65"/>
      <c r="FQ375" s="65"/>
      <c r="FR375" s="65"/>
      <c r="FS375" s="65"/>
      <c r="FT375" s="65"/>
      <c r="FU375" s="65"/>
      <c r="FV375" s="65"/>
      <c r="FW375" s="65"/>
      <c r="FX375" s="65"/>
      <c r="FY375" s="65"/>
      <c r="FZ375" s="65"/>
      <c r="GA375" s="65"/>
      <c r="GB375" s="65"/>
      <c r="GC375" s="65"/>
      <c r="GD375" s="65"/>
      <c r="GE375" s="65"/>
      <c r="GF375" s="65"/>
      <c r="GG375" s="65"/>
      <c r="GH375" s="65"/>
      <c r="GI375" s="65"/>
      <c r="GJ375" s="65"/>
      <c r="GK375" s="65"/>
      <c r="GL375" s="65"/>
      <c r="GM375" s="65"/>
      <c r="GN375" s="65"/>
      <c r="GO375" s="65"/>
      <c r="GP375" s="65"/>
      <c r="GQ375" s="65"/>
      <c r="GR375" s="65"/>
      <c r="GS375" s="65"/>
      <c r="GT375" s="65"/>
      <c r="GU375" s="65"/>
      <c r="GV375" s="65"/>
      <c r="GW375" s="65"/>
      <c r="GX375" s="65"/>
      <c r="GY375" s="65"/>
      <c r="GZ375" s="65"/>
      <c r="HA375" s="65"/>
      <c r="HB375" s="65"/>
      <c r="HC375" s="65"/>
      <c r="HD375" s="65"/>
      <c r="HE375" s="65"/>
      <c r="HF375" s="65"/>
      <c r="HG375" s="65"/>
      <c r="HH375" s="65"/>
      <c r="HI375" s="65"/>
      <c r="HJ375" s="65"/>
      <c r="HK375" s="65"/>
      <c r="HL375" s="65"/>
      <c r="HM375" s="65"/>
      <c r="HN375" s="65"/>
      <c r="HO375" s="65"/>
      <c r="HP375" s="65"/>
      <c r="HQ375" s="65"/>
      <c r="HR375" s="65"/>
      <c r="HS375" s="65"/>
      <c r="HT375" s="65"/>
      <c r="HU375" s="65"/>
      <c r="HV375" s="65"/>
      <c r="HW375" s="65"/>
      <c r="HX375" s="65"/>
      <c r="HY375" s="65"/>
      <c r="HZ375" s="65"/>
      <c r="IA375" s="65"/>
      <c r="IB375" s="65"/>
      <c r="IC375" s="65"/>
      <c r="ID375" s="65"/>
      <c r="IE375" s="65"/>
      <c r="IF375" s="65"/>
      <c r="IG375" s="65"/>
      <c r="IH375" s="65"/>
      <c r="II375" s="65"/>
      <c r="IJ375" s="65"/>
      <c r="IK375" s="65"/>
      <c r="IL375" s="65"/>
      <c r="IM375" s="65"/>
      <c r="IN375" s="65"/>
      <c r="IO375" s="65"/>
      <c r="IP375" s="65"/>
      <c r="IQ375" s="65"/>
      <c r="IR375" s="65"/>
      <c r="IS375" s="65"/>
      <c r="IT375" s="65"/>
      <c r="IU375" s="65"/>
      <c r="IV375" s="65"/>
      <c r="IW375" s="65"/>
    </row>
    <row r="376" customFormat="false" ht="12.75" hidden="false" customHeight="false" outlineLevel="0" collapsed="false">
      <c r="A376" s="30" t="s">
        <v>275</v>
      </c>
      <c r="C376" s="35" t="n">
        <f aca="false">-IntDeduct!C7</f>
        <v>0</v>
      </c>
      <c r="D376" s="35" t="n">
        <f aca="false">-IntDeduct!D7</f>
        <v>0</v>
      </c>
      <c r="E376" s="35" t="n">
        <f aca="false">-IntDeduct!E7</f>
        <v>0</v>
      </c>
      <c r="F376" s="35" t="n">
        <f aca="false">-IntDeduct!F7</f>
        <v>0</v>
      </c>
      <c r="G376" s="35" t="n">
        <f aca="false">-IntDeduct!G7</f>
        <v>0</v>
      </c>
      <c r="H376" s="35" t="n">
        <f aca="false">-IntDeduct!H7</f>
        <v>0</v>
      </c>
      <c r="I376" s="35" t="n">
        <f aca="false">-IntDeduct!I7</f>
        <v>0</v>
      </c>
      <c r="J376" s="35" t="n">
        <f aca="false">-IntDeduct!J7</f>
        <v>0</v>
      </c>
      <c r="K376" s="35" t="n">
        <f aca="false">-IntDeduct!K7</f>
        <v>0</v>
      </c>
      <c r="L376" s="35" t="n">
        <f aca="false">-IntDeduct!L7</f>
        <v>0</v>
      </c>
      <c r="M376" s="35" t="n">
        <f aca="false">-IntDeduct!M7</f>
        <v>0</v>
      </c>
      <c r="N376" s="35" t="n">
        <f aca="false">-IntDeduct!N7</f>
        <v>0</v>
      </c>
      <c r="O376" s="63" t="n">
        <f aca="false">SUM(C376:N376)</f>
        <v>0</v>
      </c>
      <c r="P376" s="63"/>
      <c r="Q376" s="147"/>
      <c r="R376" s="90" t="s">
        <v>276</v>
      </c>
      <c r="S376" s="147"/>
      <c r="T376" s="63"/>
      <c r="U376" s="69" t="n">
        <f aca="false">C376+D376+E376</f>
        <v>0</v>
      </c>
      <c r="V376" s="69" t="n">
        <f aca="false">F376+G376+H376</f>
        <v>0</v>
      </c>
      <c r="W376" s="69" t="n">
        <f aca="false">I376+J376+K376</f>
        <v>0</v>
      </c>
      <c r="X376" s="69" t="n">
        <f aca="false">L376+M376+N376</f>
        <v>0</v>
      </c>
      <c r="Y376" s="36" t="n">
        <f aca="false">SUM(U376:X376)</f>
        <v>0</v>
      </c>
    </row>
    <row r="377" customFormat="false" ht="12.75" hidden="false" customHeight="false" outlineLevel="0" collapsed="false">
      <c r="A377" s="30" t="s">
        <v>277</v>
      </c>
      <c r="C377" s="35" t="n">
        <f aca="false">-IntDeduct!C8</f>
        <v>-12</v>
      </c>
      <c r="D377" s="35" t="n">
        <f aca="false">-IntDeduct!D8</f>
        <v>-10</v>
      </c>
      <c r="E377" s="35" t="n">
        <f aca="false">-IntDeduct!E8</f>
        <v>-12</v>
      </c>
      <c r="F377" s="35" t="n">
        <f aca="false">-IntDeduct!F8</f>
        <v>-11</v>
      </c>
      <c r="G377" s="35" t="n">
        <f aca="false">-IntDeduct!G8</f>
        <v>-12</v>
      </c>
      <c r="H377" s="35" t="n">
        <f aca="false">-IntDeduct!H8</f>
        <v>-12</v>
      </c>
      <c r="I377" s="35" t="n">
        <f aca="false">-IntDeduct!I8</f>
        <v>-12</v>
      </c>
      <c r="J377" s="35" t="n">
        <f aca="false">-IntDeduct!J8</f>
        <v>-12</v>
      </c>
      <c r="K377" s="35" t="n">
        <f aca="false">-IntDeduct!K8</f>
        <v>-12</v>
      </c>
      <c r="L377" s="35" t="n">
        <f aca="false">-IntDeduct!L8</f>
        <v>-6</v>
      </c>
      <c r="M377" s="35" t="n">
        <f aca="false">-IntDeduct!M8</f>
        <v>-6</v>
      </c>
      <c r="N377" s="35" t="n">
        <f aca="false">-IntDeduct!N8</f>
        <v>-6</v>
      </c>
      <c r="O377" s="63" t="n">
        <f aca="false">SUM(C377:N377)</f>
        <v>-123</v>
      </c>
      <c r="P377" s="63"/>
      <c r="Q377" s="147"/>
      <c r="R377" s="90" t="s">
        <v>276</v>
      </c>
      <c r="S377" s="147"/>
      <c r="T377" s="63"/>
      <c r="U377" s="69" t="n">
        <f aca="false">C377+D377+E377</f>
        <v>-34</v>
      </c>
      <c r="V377" s="69" t="n">
        <f aca="false">F377+G377+H377</f>
        <v>-35</v>
      </c>
      <c r="W377" s="69" t="n">
        <f aca="false">I377+J377+K377</f>
        <v>-36</v>
      </c>
      <c r="X377" s="69" t="n">
        <f aca="false">L377+M377+N377</f>
        <v>-18</v>
      </c>
      <c r="Y377" s="36" t="n">
        <f aca="false">SUM(U377:X377)</f>
        <v>-123</v>
      </c>
    </row>
    <row r="378" customFormat="false" ht="12.75" hidden="false" customHeight="false" outlineLevel="0" collapsed="false">
      <c r="A378" s="30" t="s">
        <v>278</v>
      </c>
      <c r="C378" s="35" t="n">
        <f aca="false">-IntDeduct!C9</f>
        <v>0</v>
      </c>
      <c r="D378" s="35" t="n">
        <f aca="false">-IntDeduct!D9</f>
        <v>0</v>
      </c>
      <c r="E378" s="35" t="n">
        <f aca="false">-IntDeduct!E9</f>
        <v>0</v>
      </c>
      <c r="F378" s="35" t="n">
        <f aca="false">-IntDeduct!F9</f>
        <v>0</v>
      </c>
      <c r="G378" s="35" t="n">
        <f aca="false">-IntDeduct!G9</f>
        <v>0</v>
      </c>
      <c r="H378" s="35" t="n">
        <f aca="false">-IntDeduct!H9</f>
        <v>0</v>
      </c>
      <c r="I378" s="35" t="n">
        <f aca="false">-IntDeduct!I9</f>
        <v>0</v>
      </c>
      <c r="J378" s="35" t="n">
        <f aca="false">-IntDeduct!J9</f>
        <v>0</v>
      </c>
      <c r="K378" s="35" t="n">
        <f aca="false">-IntDeduct!K9</f>
        <v>0</v>
      </c>
      <c r="L378" s="35" t="n">
        <f aca="false">-IntDeduct!L9</f>
        <v>0</v>
      </c>
      <c r="M378" s="35" t="n">
        <f aca="false">-IntDeduct!M9</f>
        <v>0</v>
      </c>
      <c r="N378" s="35" t="n">
        <f aca="false">-IntDeduct!N9</f>
        <v>0</v>
      </c>
      <c r="O378" s="63" t="n">
        <f aca="false">SUM(C378:N378)</f>
        <v>0</v>
      </c>
      <c r="P378" s="63"/>
      <c r="Q378" s="147"/>
      <c r="R378" s="90" t="s">
        <v>276</v>
      </c>
      <c r="S378" s="147"/>
      <c r="T378" s="63"/>
      <c r="U378" s="69" t="n">
        <f aca="false">C378+D378+E378</f>
        <v>0</v>
      </c>
      <c r="V378" s="69" t="n">
        <f aca="false">F378+G378+H378</f>
        <v>0</v>
      </c>
      <c r="W378" s="69" t="n">
        <f aca="false">I378+J378+K378</f>
        <v>0</v>
      </c>
      <c r="X378" s="69" t="n">
        <f aca="false">L378+M378+N378</f>
        <v>0</v>
      </c>
      <c r="Y378" s="36" t="n">
        <f aca="false">SUM(U378:X378)</f>
        <v>0</v>
      </c>
    </row>
    <row r="379" customFormat="false" ht="12.75" hidden="false" customHeight="false" outlineLevel="0" collapsed="false">
      <c r="A379" s="30" t="s">
        <v>279</v>
      </c>
      <c r="C379" s="35" t="n">
        <f aca="false">-IntDeduct!C10</f>
        <v>0</v>
      </c>
      <c r="D379" s="35" t="n">
        <f aca="false">-IntDeduct!D10</f>
        <v>0</v>
      </c>
      <c r="E379" s="35" t="n">
        <f aca="false">-IntDeduct!E10</f>
        <v>0</v>
      </c>
      <c r="F379" s="35" t="n">
        <f aca="false">-IntDeduct!F10</f>
        <v>0</v>
      </c>
      <c r="G379" s="35" t="n">
        <f aca="false">-IntDeduct!G10</f>
        <v>0</v>
      </c>
      <c r="H379" s="35" t="n">
        <f aca="false">-IntDeduct!H10</f>
        <v>0</v>
      </c>
      <c r="I379" s="35" t="n">
        <f aca="false">-IntDeduct!I10</f>
        <v>0</v>
      </c>
      <c r="J379" s="35" t="n">
        <f aca="false">-IntDeduct!J10</f>
        <v>0</v>
      </c>
      <c r="K379" s="35" t="n">
        <f aca="false">-IntDeduct!K10</f>
        <v>0</v>
      </c>
      <c r="L379" s="35" t="n">
        <f aca="false">-IntDeduct!L10</f>
        <v>0</v>
      </c>
      <c r="M379" s="35" t="n">
        <f aca="false">-IntDeduct!M10</f>
        <v>0</v>
      </c>
      <c r="N379" s="35" t="n">
        <f aca="false">-IntDeduct!N10</f>
        <v>0</v>
      </c>
      <c r="O379" s="63" t="n">
        <f aca="false">SUM(C379:N379)</f>
        <v>0</v>
      </c>
      <c r="P379" s="63"/>
      <c r="Q379" s="147"/>
      <c r="R379" s="90" t="s">
        <v>276</v>
      </c>
      <c r="S379" s="147"/>
      <c r="T379" s="63"/>
      <c r="U379" s="69" t="n">
        <f aca="false">C379+D379+E379</f>
        <v>0</v>
      </c>
      <c r="V379" s="69" t="n">
        <f aca="false">F379+G379+H379</f>
        <v>0</v>
      </c>
      <c r="W379" s="69" t="n">
        <f aca="false">I379+J379+K379</f>
        <v>0</v>
      </c>
      <c r="X379" s="69" t="n">
        <f aca="false">L379+M379+N379</f>
        <v>0</v>
      </c>
      <c r="Y379" s="36" t="n">
        <f aca="false">SUM(U379:X379)</f>
        <v>0</v>
      </c>
    </row>
    <row r="380" customFormat="false" ht="12.75" hidden="false" customHeight="false" outlineLevel="0" collapsed="false">
      <c r="A380" s="30" t="s">
        <v>280</v>
      </c>
      <c r="C380" s="35" t="n">
        <f aca="false">-IntDeduct!C11</f>
        <v>0</v>
      </c>
      <c r="D380" s="35" t="n">
        <f aca="false">-IntDeduct!D11</f>
        <v>-1</v>
      </c>
      <c r="E380" s="35" t="n">
        <f aca="false">-IntDeduct!E11</f>
        <v>0</v>
      </c>
      <c r="F380" s="35" t="n">
        <f aca="false">-IntDeduct!F11</f>
        <v>-1</v>
      </c>
      <c r="G380" s="35" t="n">
        <f aca="false">-IntDeduct!G11</f>
        <v>0</v>
      </c>
      <c r="H380" s="35" t="n">
        <f aca="false">-IntDeduct!H11</f>
        <v>-1</v>
      </c>
      <c r="I380" s="35" t="n">
        <f aca="false">-IntDeduct!I11</f>
        <v>0</v>
      </c>
      <c r="J380" s="35" t="n">
        <f aca="false">-IntDeduct!J11</f>
        <v>-1</v>
      </c>
      <c r="K380" s="35" t="n">
        <f aca="false">-IntDeduct!K11</f>
        <v>0</v>
      </c>
      <c r="L380" s="35" t="n">
        <f aca="false">-IntDeduct!L11</f>
        <v>-1</v>
      </c>
      <c r="M380" s="35" t="n">
        <f aca="false">-IntDeduct!M11</f>
        <v>0</v>
      </c>
      <c r="N380" s="35" t="n">
        <f aca="false">-IntDeduct!N11</f>
        <v>-1</v>
      </c>
      <c r="O380" s="63" t="n">
        <f aca="false">SUM(C380:N380)</f>
        <v>-6</v>
      </c>
      <c r="P380" s="63"/>
      <c r="Q380" s="147"/>
      <c r="R380" s="90" t="s">
        <v>276</v>
      </c>
      <c r="S380" s="147"/>
      <c r="T380" s="63"/>
      <c r="U380" s="69" t="n">
        <f aca="false">C380+D380+E380</f>
        <v>-1</v>
      </c>
      <c r="V380" s="69" t="n">
        <f aca="false">F380+G380+H380</f>
        <v>-2</v>
      </c>
      <c r="W380" s="69" t="n">
        <f aca="false">I380+J380+K380</f>
        <v>-1</v>
      </c>
      <c r="X380" s="69" t="n">
        <f aca="false">L380+M380+N380</f>
        <v>-2</v>
      </c>
      <c r="Y380" s="36" t="n">
        <f aca="false">SUM(U380:X380)</f>
        <v>-6</v>
      </c>
    </row>
    <row r="381" customFormat="false" ht="12.75" hidden="false" customHeight="false" outlineLevel="0" collapsed="false">
      <c r="A381" s="30" t="s">
        <v>281</v>
      </c>
      <c r="C381" s="35" t="n">
        <f aca="false">-IntDeduct!C12</f>
        <v>0</v>
      </c>
      <c r="D381" s="35" t="n">
        <f aca="false">-IntDeduct!D12</f>
        <v>0</v>
      </c>
      <c r="E381" s="35" t="n">
        <f aca="false">-IntDeduct!E12</f>
        <v>0</v>
      </c>
      <c r="F381" s="35" t="n">
        <f aca="false">-IntDeduct!F12</f>
        <v>0</v>
      </c>
      <c r="G381" s="35" t="n">
        <f aca="false">-IntDeduct!G12</f>
        <v>0</v>
      </c>
      <c r="H381" s="35" t="n">
        <f aca="false">-IntDeduct!H12</f>
        <v>0</v>
      </c>
      <c r="I381" s="35" t="n">
        <f aca="false">-IntDeduct!I12</f>
        <v>0</v>
      </c>
      <c r="J381" s="35" t="n">
        <f aca="false">-IntDeduct!J12</f>
        <v>0</v>
      </c>
      <c r="K381" s="35" t="n">
        <f aca="false">-IntDeduct!K12</f>
        <v>0</v>
      </c>
      <c r="L381" s="35" t="n">
        <f aca="false">-IntDeduct!L12</f>
        <v>0</v>
      </c>
      <c r="M381" s="35" t="n">
        <f aca="false">-IntDeduct!M12</f>
        <v>0</v>
      </c>
      <c r="N381" s="35" t="n">
        <f aca="false">-IntDeduct!N12</f>
        <v>0</v>
      </c>
      <c r="O381" s="63" t="n">
        <f aca="false">SUM(C381:N381)</f>
        <v>0</v>
      </c>
      <c r="P381" s="63"/>
      <c r="Q381" s="147"/>
      <c r="R381" s="90" t="s">
        <v>276</v>
      </c>
      <c r="S381" s="147"/>
      <c r="T381" s="63"/>
      <c r="U381" s="69" t="n">
        <f aca="false">C381+D381+E381</f>
        <v>0</v>
      </c>
      <c r="V381" s="69" t="n">
        <f aca="false">F381+G381+H381</f>
        <v>0</v>
      </c>
      <c r="W381" s="69" t="n">
        <f aca="false">I381+J381+K381</f>
        <v>0</v>
      </c>
      <c r="X381" s="69" t="n">
        <f aca="false">L381+M381+N381</f>
        <v>0</v>
      </c>
      <c r="Y381" s="36" t="n">
        <f aca="false">SUM(U381:X381)</f>
        <v>0</v>
      </c>
    </row>
    <row r="382" customFormat="false" ht="12.75" hidden="false" customHeight="false" outlineLevel="0" collapsed="false">
      <c r="A382" s="30" t="s">
        <v>282</v>
      </c>
      <c r="C382" s="35" t="n">
        <f aca="false">-IntDeduct!C13</f>
        <v>-8</v>
      </c>
      <c r="D382" s="35" t="n">
        <f aca="false">-IntDeduct!D13</f>
        <v>-8</v>
      </c>
      <c r="E382" s="35" t="n">
        <f aca="false">-IntDeduct!E13</f>
        <v>-11</v>
      </c>
      <c r="F382" s="35" t="n">
        <f aca="false">-IntDeduct!F13</f>
        <v>-12</v>
      </c>
      <c r="G382" s="35" t="n">
        <f aca="false">-IntDeduct!G13</f>
        <v>-12</v>
      </c>
      <c r="H382" s="35" t="n">
        <f aca="false">-IntDeduct!H13</f>
        <v>0</v>
      </c>
      <c r="I382" s="35" t="n">
        <f aca="false">-IntDeduct!I13</f>
        <v>0</v>
      </c>
      <c r="J382" s="35" t="n">
        <f aca="false">-IntDeduct!J13</f>
        <v>0</v>
      </c>
      <c r="K382" s="35" t="n">
        <f aca="false">-IntDeduct!K13</f>
        <v>0</v>
      </c>
      <c r="L382" s="35" t="n">
        <f aca="false">-IntDeduct!L13</f>
        <v>0</v>
      </c>
      <c r="M382" s="35" t="n">
        <f aca="false">-IntDeduct!M13</f>
        <v>0</v>
      </c>
      <c r="N382" s="35" t="n">
        <f aca="false">-IntDeduct!N13</f>
        <v>-1</v>
      </c>
      <c r="O382" s="63" t="n">
        <f aca="false">SUM(C382:N382)</f>
        <v>-52</v>
      </c>
      <c r="P382" s="63"/>
      <c r="Q382" s="147"/>
      <c r="R382" s="90" t="s">
        <v>276</v>
      </c>
      <c r="S382" s="147"/>
      <c r="T382" s="63"/>
      <c r="U382" s="69" t="n">
        <f aca="false">C382+D382+E382</f>
        <v>-27</v>
      </c>
      <c r="V382" s="69" t="n">
        <f aca="false">F382+G382+H382</f>
        <v>-24</v>
      </c>
      <c r="W382" s="69" t="n">
        <f aca="false">I382+J382+K382</f>
        <v>0</v>
      </c>
      <c r="X382" s="69" t="n">
        <f aca="false">L382+M382+N382</f>
        <v>-1</v>
      </c>
      <c r="Y382" s="36" t="n">
        <f aca="false">SUM(U382:X382)</f>
        <v>-52</v>
      </c>
    </row>
    <row r="383" customFormat="false" ht="12.75" hidden="false" customHeight="false" outlineLevel="0" collapsed="false">
      <c r="A383" s="30" t="s">
        <v>283</v>
      </c>
      <c r="C383" s="35" t="n">
        <f aca="false">-IntDeduct!C14</f>
        <v>-1</v>
      </c>
      <c r="D383" s="35" t="n">
        <f aca="false">-IntDeduct!D14</f>
        <v>-2</v>
      </c>
      <c r="E383" s="35" t="n">
        <f aca="false">-IntDeduct!E14</f>
        <v>-3</v>
      </c>
      <c r="F383" s="35" t="n">
        <f aca="false">-IntDeduct!F14</f>
        <v>-3</v>
      </c>
      <c r="G383" s="35" t="n">
        <f aca="false">-IntDeduct!G14</f>
        <v>-0</v>
      </c>
      <c r="H383" s="35" t="n">
        <f aca="false">-IntDeduct!H14</f>
        <v>-0</v>
      </c>
      <c r="I383" s="35" t="n">
        <f aca="false">-IntDeduct!I14</f>
        <v>-0</v>
      </c>
      <c r="J383" s="35" t="n">
        <f aca="false">-IntDeduct!J14</f>
        <v>-0</v>
      </c>
      <c r="K383" s="35" t="n">
        <f aca="false">-IntDeduct!K14</f>
        <v>-0</v>
      </c>
      <c r="L383" s="35" t="n">
        <f aca="false">-IntDeduct!L14</f>
        <v>-0</v>
      </c>
      <c r="M383" s="35" t="n">
        <f aca="false">-IntDeduct!M14</f>
        <v>-0</v>
      </c>
      <c r="N383" s="35" t="n">
        <f aca="false">-IntDeduct!N14</f>
        <v>-1</v>
      </c>
      <c r="O383" s="63" t="n">
        <f aca="false">SUM(C383:N383)</f>
        <v>-10</v>
      </c>
      <c r="P383" s="63"/>
      <c r="Q383" s="147"/>
      <c r="R383" s="90" t="s">
        <v>276</v>
      </c>
      <c r="S383" s="147"/>
      <c r="T383" s="63"/>
      <c r="U383" s="69" t="n">
        <f aca="false">C383+D383+E383</f>
        <v>-6</v>
      </c>
      <c r="V383" s="69" t="n">
        <f aca="false">F383+G383+H383</f>
        <v>-3</v>
      </c>
      <c r="W383" s="69" t="n">
        <f aca="false">I383+J383+K383</f>
        <v>-0</v>
      </c>
      <c r="X383" s="69" t="n">
        <f aca="false">L383+M383+N383</f>
        <v>-1</v>
      </c>
      <c r="Y383" s="36" t="n">
        <f aca="false">SUM(U383:X383)</f>
        <v>-10</v>
      </c>
    </row>
    <row r="384" customFormat="false" ht="12.75" hidden="false" customHeight="false" outlineLevel="0" collapsed="false">
      <c r="A384" s="30" t="s">
        <v>284</v>
      </c>
      <c r="C384" s="35" t="n">
        <f aca="false">-IntDeduct!C15</f>
        <v>-0</v>
      </c>
      <c r="D384" s="35" t="n">
        <f aca="false">-IntDeduct!D15</f>
        <v>-0</v>
      </c>
      <c r="E384" s="35" t="n">
        <f aca="false">-IntDeduct!E15</f>
        <v>-0</v>
      </c>
      <c r="F384" s="35" t="n">
        <f aca="false">-IntDeduct!F15</f>
        <v>-0</v>
      </c>
      <c r="G384" s="35" t="n">
        <f aca="false">-IntDeduct!G15</f>
        <v>-0</v>
      </c>
      <c r="H384" s="35" t="n">
        <f aca="false">-IntDeduct!H15</f>
        <v>-0</v>
      </c>
      <c r="I384" s="35" t="n">
        <f aca="false">-IntDeduct!I15</f>
        <v>-0</v>
      </c>
      <c r="J384" s="35" t="n">
        <f aca="false">-IntDeduct!J15</f>
        <v>-0</v>
      </c>
      <c r="K384" s="35" t="n">
        <f aca="false">-IntDeduct!K15</f>
        <v>-0</v>
      </c>
      <c r="L384" s="35" t="n">
        <f aca="false">-IntDeduct!L15</f>
        <v>-0</v>
      </c>
      <c r="M384" s="35" t="n">
        <f aca="false">-IntDeduct!M15</f>
        <v>-0</v>
      </c>
      <c r="N384" s="35" t="n">
        <f aca="false">-IntDeduct!N15</f>
        <v>-0</v>
      </c>
      <c r="O384" s="63" t="n">
        <f aca="false">SUM(C384:N384)</f>
        <v>0</v>
      </c>
      <c r="P384" s="63"/>
      <c r="Q384" s="147"/>
      <c r="R384" s="90" t="s">
        <v>276</v>
      </c>
      <c r="S384" s="147"/>
      <c r="T384" s="63"/>
      <c r="U384" s="69" t="n">
        <f aca="false">C384+D384+E384</f>
        <v>-0</v>
      </c>
      <c r="V384" s="69" t="n">
        <f aca="false">F384+G384+H384</f>
        <v>-0</v>
      </c>
      <c r="W384" s="69" t="n">
        <f aca="false">I384+J384+K384</f>
        <v>-0</v>
      </c>
      <c r="X384" s="69" t="n">
        <f aca="false">L384+M384+N384</f>
        <v>-0</v>
      </c>
      <c r="Y384" s="36" t="n">
        <f aca="false">SUM(U384:X384)</f>
        <v>0</v>
      </c>
    </row>
    <row r="385" customFormat="false" ht="12.75" hidden="false" customHeight="false" outlineLevel="0" collapsed="false">
      <c r="A385" s="30" t="s">
        <v>285</v>
      </c>
      <c r="C385" s="35" t="n">
        <f aca="false">-IntDeduct!C16</f>
        <v>-0</v>
      </c>
      <c r="D385" s="35" t="n">
        <f aca="false">-IntDeduct!D16</f>
        <v>-0</v>
      </c>
      <c r="E385" s="35" t="n">
        <f aca="false">-IntDeduct!E16</f>
        <v>-0</v>
      </c>
      <c r="F385" s="35" t="n">
        <f aca="false">-IntDeduct!F16</f>
        <v>-0</v>
      </c>
      <c r="G385" s="35" t="n">
        <f aca="false">-IntDeduct!G16</f>
        <v>-0</v>
      </c>
      <c r="H385" s="35" t="n">
        <f aca="false">-IntDeduct!H16</f>
        <v>-0</v>
      </c>
      <c r="I385" s="35" t="n">
        <f aca="false">-IntDeduct!I16</f>
        <v>-0</v>
      </c>
      <c r="J385" s="35" t="n">
        <f aca="false">-IntDeduct!J16</f>
        <v>-0</v>
      </c>
      <c r="K385" s="35" t="n">
        <f aca="false">-IntDeduct!K16</f>
        <v>-0</v>
      </c>
      <c r="L385" s="35" t="n">
        <f aca="false">-IntDeduct!L16</f>
        <v>-0</v>
      </c>
      <c r="M385" s="35" t="n">
        <f aca="false">-IntDeduct!M16</f>
        <v>-0</v>
      </c>
      <c r="N385" s="35" t="n">
        <f aca="false">-IntDeduct!N16</f>
        <v>-0</v>
      </c>
      <c r="O385" s="63" t="n">
        <f aca="false">SUM(C385:N385)</f>
        <v>0</v>
      </c>
      <c r="P385" s="63"/>
      <c r="Q385" s="147"/>
      <c r="R385" s="90" t="s">
        <v>276</v>
      </c>
      <c r="S385" s="147"/>
      <c r="T385" s="63"/>
      <c r="U385" s="69" t="n">
        <f aca="false">C385+D385+E385</f>
        <v>-0</v>
      </c>
      <c r="V385" s="69" t="n">
        <f aca="false">F385+G385+H385</f>
        <v>-0</v>
      </c>
      <c r="W385" s="69" t="n">
        <f aca="false">I385+J385+K385</f>
        <v>-0</v>
      </c>
      <c r="X385" s="69" t="n">
        <f aca="false">L385+M385+N385</f>
        <v>-0</v>
      </c>
      <c r="Y385" s="36" t="n">
        <f aca="false">SUM(U385:X385)</f>
        <v>0</v>
      </c>
    </row>
    <row r="386" customFormat="false" ht="12.75" hidden="false" customHeight="false" outlineLevel="0" collapsed="false">
      <c r="A386" s="30" t="s">
        <v>77</v>
      </c>
      <c r="C386" s="35" t="n">
        <f aca="false">-IntDeduct!C17</f>
        <v>-0</v>
      </c>
      <c r="D386" s="35" t="n">
        <f aca="false">-IntDeduct!D17</f>
        <v>-0</v>
      </c>
      <c r="E386" s="35" t="n">
        <f aca="false">-IntDeduct!E17</f>
        <v>-0</v>
      </c>
      <c r="F386" s="35" t="n">
        <f aca="false">-IntDeduct!F17</f>
        <v>-0</v>
      </c>
      <c r="G386" s="35" t="n">
        <f aca="false">-IntDeduct!G17</f>
        <v>-0</v>
      </c>
      <c r="H386" s="35" t="n">
        <f aca="false">-IntDeduct!H17</f>
        <v>-0</v>
      </c>
      <c r="I386" s="35" t="n">
        <f aca="false">-IntDeduct!I17</f>
        <v>-0</v>
      </c>
      <c r="J386" s="35" t="n">
        <f aca="false">-IntDeduct!J17</f>
        <v>-0</v>
      </c>
      <c r="K386" s="35" t="n">
        <f aca="false">-IntDeduct!K17</f>
        <v>-0</v>
      </c>
      <c r="L386" s="35" t="n">
        <f aca="false">-IntDeduct!L17</f>
        <v>-0</v>
      </c>
      <c r="M386" s="35" t="n">
        <f aca="false">-IntDeduct!M17</f>
        <v>-0</v>
      </c>
      <c r="N386" s="35" t="n">
        <f aca="false">-IntDeduct!N17</f>
        <v>-0</v>
      </c>
      <c r="O386" s="63" t="n">
        <f aca="false">SUM(C386:N386)</f>
        <v>0</v>
      </c>
      <c r="P386" s="63"/>
      <c r="Q386" s="147"/>
      <c r="R386" s="90" t="s">
        <v>276</v>
      </c>
      <c r="S386" s="147"/>
      <c r="T386" s="63"/>
      <c r="U386" s="69" t="n">
        <f aca="false">C386+D386+E386</f>
        <v>-0</v>
      </c>
      <c r="V386" s="69" t="n">
        <f aca="false">F386+G386+H386</f>
        <v>-0</v>
      </c>
      <c r="W386" s="69" t="n">
        <f aca="false">I386+J386+K386</f>
        <v>-0</v>
      </c>
      <c r="X386" s="69" t="n">
        <f aca="false">L386+M386+N386</f>
        <v>-0</v>
      </c>
      <c r="Y386" s="36" t="n">
        <f aca="false">SUM(U386:X386)</f>
        <v>0</v>
      </c>
    </row>
    <row r="387" customFormat="false" ht="12.75" hidden="false" customHeight="false" outlineLevel="0" collapsed="false">
      <c r="A387" s="30" t="s">
        <v>47</v>
      </c>
      <c r="C387" s="53" t="n">
        <f aca="false">-IntDeduct!C18</f>
        <v>-0</v>
      </c>
      <c r="D387" s="53" t="n">
        <f aca="false">-IntDeduct!D18</f>
        <v>-0</v>
      </c>
      <c r="E387" s="53" t="n">
        <f aca="false">-IntDeduct!E18</f>
        <v>-0</v>
      </c>
      <c r="F387" s="53" t="n">
        <f aca="false">-IntDeduct!F18</f>
        <v>-0</v>
      </c>
      <c r="G387" s="53" t="n">
        <f aca="false">-IntDeduct!G18</f>
        <v>-0</v>
      </c>
      <c r="H387" s="53" t="n">
        <f aca="false">-IntDeduct!H18</f>
        <v>-0</v>
      </c>
      <c r="I387" s="53" t="n">
        <f aca="false">-IntDeduct!I18</f>
        <v>-0</v>
      </c>
      <c r="J387" s="53" t="n">
        <f aca="false">-IntDeduct!J18</f>
        <v>-0</v>
      </c>
      <c r="K387" s="53" t="n">
        <f aca="false">-IntDeduct!K18</f>
        <v>-0</v>
      </c>
      <c r="L387" s="53" t="n">
        <f aca="false">-IntDeduct!L18</f>
        <v>-0</v>
      </c>
      <c r="M387" s="53" t="n">
        <f aca="false">-IntDeduct!M18</f>
        <v>-0</v>
      </c>
      <c r="N387" s="53" t="n">
        <f aca="false">-IntDeduct!N18</f>
        <v>-0</v>
      </c>
      <c r="O387" s="121" t="n">
        <f aca="false">SUM(C387:N387)</f>
        <v>0</v>
      </c>
      <c r="P387" s="63"/>
      <c r="Q387" s="147"/>
      <c r="R387" s="90" t="s">
        <v>276</v>
      </c>
      <c r="S387" s="147"/>
      <c r="T387" s="63"/>
      <c r="U387" s="91" t="n">
        <f aca="false">C387+D387+E387</f>
        <v>-0</v>
      </c>
      <c r="V387" s="91" t="n">
        <f aca="false">F387+G387+H387</f>
        <v>-0</v>
      </c>
      <c r="W387" s="91" t="n">
        <f aca="false">I387+J387+K387</f>
        <v>-0</v>
      </c>
      <c r="X387" s="91" t="n">
        <f aca="false">L387+M387+N387</f>
        <v>-0</v>
      </c>
      <c r="Y387" s="54" t="n">
        <f aca="false">SUM(U387:X387)</f>
        <v>0</v>
      </c>
    </row>
    <row r="388" customFormat="false" ht="12.75" hidden="false" customHeight="false" outlineLevel="0" collapsed="false">
      <c r="A388" s="30" t="s">
        <v>286</v>
      </c>
      <c r="C388" s="53" t="n">
        <f aca="false">SUM(C376:C387)</f>
        <v>-21</v>
      </c>
      <c r="D388" s="53" t="n">
        <f aca="false">SUM(D376:D387)</f>
        <v>-21</v>
      </c>
      <c r="E388" s="53" t="n">
        <f aca="false">SUM(E376:E387)</f>
        <v>-26</v>
      </c>
      <c r="F388" s="53" t="n">
        <f aca="false">SUM(F376:F387)</f>
        <v>-27</v>
      </c>
      <c r="G388" s="53" t="n">
        <f aca="false">SUM(G376:G387)</f>
        <v>-24</v>
      </c>
      <c r="H388" s="53" t="n">
        <f aca="false">SUM(H376:H387)</f>
        <v>-13</v>
      </c>
      <c r="I388" s="53" t="n">
        <f aca="false">SUM(I376:I387)</f>
        <v>-12</v>
      </c>
      <c r="J388" s="53" t="n">
        <f aca="false">SUM(J376:J387)</f>
        <v>-13</v>
      </c>
      <c r="K388" s="53" t="n">
        <f aca="false">SUM(K376:K387)</f>
        <v>-12</v>
      </c>
      <c r="L388" s="53" t="n">
        <f aca="false">SUM(L376:L387)</f>
        <v>-7</v>
      </c>
      <c r="M388" s="53" t="n">
        <f aca="false">SUM(M376:M387)</f>
        <v>-6</v>
      </c>
      <c r="N388" s="53" t="n">
        <f aca="false">SUM(N376:N387)</f>
        <v>-9</v>
      </c>
      <c r="O388" s="53" t="n">
        <f aca="false">SUM(O376:O387)</f>
        <v>-191</v>
      </c>
      <c r="P388" s="63"/>
      <c r="Q388" s="147"/>
      <c r="R388" s="90"/>
      <c r="S388" s="147"/>
      <c r="T388" s="63"/>
      <c r="U388" s="53" t="n">
        <f aca="false">SUM(U376:U387)</f>
        <v>-68</v>
      </c>
      <c r="V388" s="53" t="n">
        <f aca="false">SUM(V376:V387)</f>
        <v>-64</v>
      </c>
      <c r="W388" s="53" t="n">
        <f aca="false">SUM(W376:W387)</f>
        <v>-37</v>
      </c>
      <c r="X388" s="53" t="n">
        <f aca="false">SUM(X376:X387)</f>
        <v>-22</v>
      </c>
      <c r="Y388" s="53" t="n">
        <f aca="false">SUM(Y376:Y387)</f>
        <v>-191</v>
      </c>
    </row>
    <row r="389" customFormat="false" ht="6" hidden="false" customHeight="true" outlineLevel="0" collapsed="false">
      <c r="A389" s="30"/>
      <c r="C389" s="148"/>
      <c r="D389" s="148"/>
      <c r="E389" s="148"/>
      <c r="F389" s="148"/>
      <c r="G389" s="148"/>
      <c r="H389" s="148"/>
      <c r="I389" s="148"/>
      <c r="J389" s="148"/>
      <c r="K389" s="148"/>
      <c r="L389" s="148"/>
      <c r="M389" s="148"/>
      <c r="N389" s="148"/>
      <c r="O389" s="148"/>
      <c r="P389" s="148"/>
      <c r="Q389" s="147"/>
      <c r="R389" s="90"/>
      <c r="S389" s="147"/>
      <c r="T389" s="148"/>
      <c r="U389" s="148"/>
      <c r="V389" s="148"/>
      <c r="W389" s="148"/>
      <c r="X389" s="148"/>
      <c r="Y389" s="148"/>
    </row>
    <row r="390" customFormat="false" ht="12.75" hidden="false" customHeight="false" outlineLevel="0" collapsed="false">
      <c r="A390" s="30" t="s">
        <v>287</v>
      </c>
      <c r="B390" s="41" t="s">
        <v>67</v>
      </c>
      <c r="C390" s="35" t="n">
        <f aca="false">-IntDeduct!C24</f>
        <v>1000</v>
      </c>
      <c r="D390" s="35" t="n">
        <f aca="false">-IntDeduct!D24</f>
        <v>1000</v>
      </c>
      <c r="E390" s="35" t="n">
        <f aca="false">-IntDeduct!E24</f>
        <v>1100</v>
      </c>
      <c r="F390" s="35" t="n">
        <f aca="false">-IntDeduct!F24</f>
        <v>1100</v>
      </c>
      <c r="G390" s="35" t="n">
        <f aca="false">-IntDeduct!G24</f>
        <v>1200</v>
      </c>
      <c r="H390" s="35" t="n">
        <f aca="false">-IntDeduct!H24</f>
        <v>1100</v>
      </c>
      <c r="I390" s="35" t="n">
        <f aca="false">-IntDeduct!I24</f>
        <v>1100</v>
      </c>
      <c r="J390" s="35" t="n">
        <f aca="false">-IntDeduct!J24</f>
        <v>1100</v>
      </c>
      <c r="K390" s="35" t="n">
        <f aca="false">-IntDeduct!K24</f>
        <v>1000</v>
      </c>
      <c r="L390" s="35" t="n">
        <f aca="false">-IntDeduct!L24</f>
        <v>1000</v>
      </c>
      <c r="M390" s="35" t="n">
        <f aca="false">-IntDeduct!M24</f>
        <v>900</v>
      </c>
      <c r="N390" s="35" t="n">
        <f aca="false">-IntDeduct!N24</f>
        <v>900</v>
      </c>
      <c r="O390" s="63" t="n">
        <f aca="false">SUM(C390:N390)</f>
        <v>12500</v>
      </c>
      <c r="P390" s="63"/>
      <c r="Q390" s="147"/>
      <c r="R390" s="90" t="s">
        <v>288</v>
      </c>
      <c r="S390" s="147"/>
      <c r="T390" s="63"/>
      <c r="U390" s="69" t="n">
        <f aca="false">C390+D390+E390</f>
        <v>3100</v>
      </c>
      <c r="V390" s="69" t="n">
        <f aca="false">F390+G390+H390</f>
        <v>3400</v>
      </c>
      <c r="W390" s="69" t="n">
        <f aca="false">I390+J390+K390</f>
        <v>3200</v>
      </c>
      <c r="X390" s="69" t="n">
        <f aca="false">L390+M390+N390</f>
        <v>2800</v>
      </c>
      <c r="Y390" s="36" t="n">
        <f aca="false">SUM(U390:X390)</f>
        <v>12500</v>
      </c>
    </row>
    <row r="391" customFormat="false" ht="6" hidden="false" customHeight="true" outlineLevel="0" collapsed="false">
      <c r="A391" s="30"/>
      <c r="C391" s="148"/>
      <c r="D391" s="148"/>
      <c r="E391" s="148"/>
      <c r="F391" s="148"/>
      <c r="G391" s="148"/>
      <c r="H391" s="148"/>
      <c r="I391" s="148"/>
      <c r="J391" s="148"/>
      <c r="K391" s="148"/>
      <c r="L391" s="148"/>
      <c r="M391" s="148"/>
      <c r="N391" s="148"/>
      <c r="O391" s="148"/>
      <c r="P391" s="148"/>
      <c r="Q391" s="147"/>
      <c r="R391" s="90"/>
      <c r="S391" s="147"/>
      <c r="T391" s="148"/>
      <c r="U391" s="148"/>
      <c r="V391" s="148"/>
      <c r="W391" s="148"/>
      <c r="X391" s="148"/>
      <c r="Y391" s="148"/>
    </row>
    <row r="392" customFormat="false" ht="12.75" hidden="false" customHeight="false" outlineLevel="0" collapsed="false">
      <c r="A392" s="30" t="s">
        <v>289</v>
      </c>
      <c r="C392" s="35" t="n">
        <f aca="false">-IntDeduct!C25</f>
        <v>-2031</v>
      </c>
      <c r="D392" s="35" t="n">
        <f aca="false">-IntDeduct!D25</f>
        <v>-2031</v>
      </c>
      <c r="E392" s="35" t="n">
        <f aca="false">-IntDeduct!E25</f>
        <v>-2031</v>
      </c>
      <c r="F392" s="35" t="n">
        <f aca="false">-IntDeduct!F25</f>
        <v>-2031</v>
      </c>
      <c r="G392" s="35" t="n">
        <f aca="false">-IntDeduct!G25</f>
        <v>-2031</v>
      </c>
      <c r="H392" s="35" t="n">
        <f aca="false">-IntDeduct!H25</f>
        <v>-2031</v>
      </c>
      <c r="I392" s="35" t="n">
        <f aca="false">-IntDeduct!I25</f>
        <v>-2031</v>
      </c>
      <c r="J392" s="35" t="n">
        <f aca="false">-IntDeduct!J25</f>
        <v>-2031</v>
      </c>
      <c r="K392" s="35" t="n">
        <f aca="false">-IntDeduct!K25</f>
        <v>-2031</v>
      </c>
      <c r="L392" s="35" t="n">
        <f aca="false">-IntDeduct!L25</f>
        <v>-2031</v>
      </c>
      <c r="M392" s="35" t="n">
        <f aca="false">-IntDeduct!M25</f>
        <v>-2031</v>
      </c>
      <c r="N392" s="35" t="n">
        <f aca="false">-IntDeduct!N25</f>
        <v>-2031</v>
      </c>
      <c r="O392" s="63" t="n">
        <f aca="false">SUM(C392:N392)</f>
        <v>-24372</v>
      </c>
      <c r="P392" s="63"/>
      <c r="Q392" s="147"/>
      <c r="R392" s="90" t="s">
        <v>276</v>
      </c>
      <c r="S392" s="147"/>
      <c r="T392" s="63"/>
      <c r="U392" s="69" t="n">
        <f aca="false">C392+D392+E392</f>
        <v>-6093</v>
      </c>
      <c r="V392" s="69" t="n">
        <f aca="false">F392+G392+H392</f>
        <v>-6093</v>
      </c>
      <c r="W392" s="69" t="n">
        <f aca="false">I392+J392+K392</f>
        <v>-6093</v>
      </c>
      <c r="X392" s="69" t="n">
        <f aca="false">L392+M392+N392</f>
        <v>-6093</v>
      </c>
      <c r="Y392" s="36" t="n">
        <f aca="false">SUM(U392:X392)</f>
        <v>-24372</v>
      </c>
    </row>
    <row r="393" customFormat="false" ht="12.75" hidden="false" customHeight="false" outlineLevel="0" collapsed="false">
      <c r="A393" s="30" t="s">
        <v>290</v>
      </c>
      <c r="C393" s="35" t="n">
        <f aca="false">-IntDeduct!C26</f>
        <v>-27</v>
      </c>
      <c r="D393" s="35" t="n">
        <f aca="false">-IntDeduct!D26</f>
        <v>-27</v>
      </c>
      <c r="E393" s="35" t="n">
        <f aca="false">-IntDeduct!E26</f>
        <v>-27</v>
      </c>
      <c r="F393" s="35" t="n">
        <f aca="false">-IntDeduct!F26</f>
        <v>-27</v>
      </c>
      <c r="G393" s="35" t="n">
        <f aca="false">-IntDeduct!G26</f>
        <v>-27</v>
      </c>
      <c r="H393" s="35" t="n">
        <f aca="false">-IntDeduct!H26</f>
        <v>-27</v>
      </c>
      <c r="I393" s="35" t="n">
        <f aca="false">-IntDeduct!I26</f>
        <v>-27</v>
      </c>
      <c r="J393" s="35" t="n">
        <f aca="false">-IntDeduct!J26</f>
        <v>-27</v>
      </c>
      <c r="K393" s="35" t="n">
        <f aca="false">-IntDeduct!K26</f>
        <v>-27</v>
      </c>
      <c r="L393" s="35" t="n">
        <f aca="false">-IntDeduct!L26</f>
        <v>-27</v>
      </c>
      <c r="M393" s="35" t="n">
        <f aca="false">-IntDeduct!M26</f>
        <v>-27</v>
      </c>
      <c r="N393" s="35" t="n">
        <f aca="false">-IntDeduct!N26</f>
        <v>-28</v>
      </c>
      <c r="O393" s="63" t="n">
        <f aca="false">SUM(C393:N393)</f>
        <v>-325</v>
      </c>
      <c r="P393" s="63"/>
      <c r="Q393" s="147"/>
      <c r="R393" s="90" t="s">
        <v>276</v>
      </c>
      <c r="S393" s="147"/>
      <c r="T393" s="63"/>
      <c r="U393" s="69" t="n">
        <f aca="false">C393+D393+E393</f>
        <v>-81</v>
      </c>
      <c r="V393" s="69" t="n">
        <f aca="false">F393+G393+H393</f>
        <v>-81</v>
      </c>
      <c r="W393" s="69" t="n">
        <f aca="false">I393+J393+K393</f>
        <v>-81</v>
      </c>
      <c r="X393" s="69" t="n">
        <f aca="false">L393+M393+N393</f>
        <v>-82</v>
      </c>
      <c r="Y393" s="36" t="n">
        <f aca="false">SUM(U393:X393)</f>
        <v>-325</v>
      </c>
    </row>
    <row r="394" customFormat="false" ht="12.75" hidden="false" customHeight="false" outlineLevel="0" collapsed="false">
      <c r="A394" s="30" t="s">
        <v>291</v>
      </c>
      <c r="C394" s="35" t="n">
        <f aca="false">-IntDeduct!C27</f>
        <v>-844</v>
      </c>
      <c r="D394" s="35" t="n">
        <f aca="false">-IntDeduct!D27</f>
        <v>-844</v>
      </c>
      <c r="E394" s="35" t="n">
        <f aca="false">-IntDeduct!E27</f>
        <v>-844</v>
      </c>
      <c r="F394" s="35" t="n">
        <f aca="false">-IntDeduct!F27</f>
        <v>-843</v>
      </c>
      <c r="G394" s="35" t="n">
        <f aca="false">-IntDeduct!G27</f>
        <v>-844</v>
      </c>
      <c r="H394" s="35" t="n">
        <f aca="false">-IntDeduct!H27</f>
        <v>-844</v>
      </c>
      <c r="I394" s="35" t="n">
        <f aca="false">-IntDeduct!I27</f>
        <v>-844</v>
      </c>
      <c r="J394" s="35" t="n">
        <f aca="false">-IntDeduct!J27</f>
        <v>-843</v>
      </c>
      <c r="K394" s="35" t="n">
        <f aca="false">-IntDeduct!K27</f>
        <v>-844</v>
      </c>
      <c r="L394" s="35" t="n">
        <f aca="false">-IntDeduct!L27</f>
        <v>-844</v>
      </c>
      <c r="M394" s="35" t="n">
        <f aca="false">-IntDeduct!M27</f>
        <v>-844</v>
      </c>
      <c r="N394" s="35" t="n">
        <f aca="false">-IntDeduct!N27</f>
        <v>-843</v>
      </c>
      <c r="O394" s="63" t="n">
        <f aca="false">SUM(C394:N394)</f>
        <v>-10125</v>
      </c>
      <c r="P394" s="63"/>
      <c r="Q394" s="147"/>
      <c r="R394" s="90" t="s">
        <v>276</v>
      </c>
      <c r="S394" s="147"/>
      <c r="T394" s="63"/>
      <c r="U394" s="69" t="n">
        <f aca="false">C394+D394+E394</f>
        <v>-2532</v>
      </c>
      <c r="V394" s="69" t="n">
        <f aca="false">F394+G394+H394</f>
        <v>-2531</v>
      </c>
      <c r="W394" s="69" t="n">
        <f aca="false">I394+J394+K394</f>
        <v>-2531</v>
      </c>
      <c r="X394" s="69" t="n">
        <f aca="false">L394+M394+N394</f>
        <v>-2531</v>
      </c>
      <c r="Y394" s="36" t="n">
        <f aca="false">SUM(U394:X394)</f>
        <v>-10125</v>
      </c>
    </row>
    <row r="395" customFormat="false" ht="12.75" hidden="false" customHeight="false" outlineLevel="0" collapsed="false">
      <c r="A395" s="30" t="s">
        <v>290</v>
      </c>
      <c r="C395" s="35" t="n">
        <f aca="false">-IntDeduct!C28</f>
        <v>-11</v>
      </c>
      <c r="D395" s="35" t="n">
        <f aca="false">-IntDeduct!D28</f>
        <v>-11</v>
      </c>
      <c r="E395" s="35" t="n">
        <f aca="false">-IntDeduct!E28</f>
        <v>-11</v>
      </c>
      <c r="F395" s="35" t="n">
        <f aca="false">-IntDeduct!F28</f>
        <v>-11</v>
      </c>
      <c r="G395" s="35" t="n">
        <f aca="false">-IntDeduct!G28</f>
        <v>-11</v>
      </c>
      <c r="H395" s="35" t="n">
        <f aca="false">-IntDeduct!H28</f>
        <v>-11</v>
      </c>
      <c r="I395" s="35" t="n">
        <f aca="false">-IntDeduct!I28</f>
        <v>-11</v>
      </c>
      <c r="J395" s="35" t="n">
        <f aca="false">-IntDeduct!J28</f>
        <v>-11</v>
      </c>
      <c r="K395" s="35" t="n">
        <f aca="false">-IntDeduct!K28</f>
        <v>-11</v>
      </c>
      <c r="L395" s="35" t="n">
        <f aca="false">-IntDeduct!L28</f>
        <v>-10</v>
      </c>
      <c r="M395" s="35" t="n">
        <f aca="false">-IntDeduct!M28</f>
        <v>-11</v>
      </c>
      <c r="N395" s="35" t="n">
        <f aca="false">-IntDeduct!N28</f>
        <v>-11</v>
      </c>
      <c r="O395" s="63" t="n">
        <f aca="false">SUM(C395:N395)</f>
        <v>-131</v>
      </c>
      <c r="P395" s="63"/>
      <c r="Q395" s="147"/>
      <c r="R395" s="90" t="s">
        <v>276</v>
      </c>
      <c r="S395" s="147"/>
      <c r="T395" s="63"/>
      <c r="U395" s="69" t="n">
        <f aca="false">C395+D395+E395</f>
        <v>-33</v>
      </c>
      <c r="V395" s="69" t="n">
        <f aca="false">F395+G395+H395</f>
        <v>-33</v>
      </c>
      <c r="W395" s="69" t="n">
        <f aca="false">I395+J395+K395</f>
        <v>-33</v>
      </c>
      <c r="X395" s="69" t="n">
        <f aca="false">L395+M395+N395</f>
        <v>-32</v>
      </c>
      <c r="Y395" s="36" t="n">
        <f aca="false">SUM(U395:X395)</f>
        <v>-131</v>
      </c>
    </row>
    <row r="396" customFormat="false" ht="6" hidden="false" customHeight="true" outlineLevel="0" collapsed="false">
      <c r="A396" s="106"/>
      <c r="C396" s="148"/>
      <c r="D396" s="148"/>
      <c r="E396" s="148"/>
      <c r="F396" s="148"/>
      <c r="G396" s="148"/>
      <c r="H396" s="148"/>
      <c r="I396" s="148"/>
      <c r="J396" s="148"/>
      <c r="K396" s="148"/>
      <c r="L396" s="148"/>
      <c r="M396" s="148"/>
      <c r="N396" s="148"/>
      <c r="O396" s="148"/>
      <c r="P396" s="148"/>
      <c r="Q396" s="147"/>
      <c r="R396" s="90"/>
      <c r="S396" s="147"/>
      <c r="T396" s="148"/>
      <c r="U396" s="148"/>
      <c r="V396" s="148"/>
      <c r="W396" s="148"/>
      <c r="X396" s="148"/>
      <c r="Y396" s="148"/>
    </row>
    <row r="397" customFormat="false" ht="12.75" hidden="false" customHeight="false" outlineLevel="0" collapsed="false">
      <c r="A397" s="30" t="s">
        <v>292</v>
      </c>
      <c r="B397" s="41" t="s">
        <v>67</v>
      </c>
      <c r="C397" s="35" t="n">
        <f aca="false">-IntDeduct!C39</f>
        <v>10</v>
      </c>
      <c r="D397" s="35" t="n">
        <f aca="false">-IntDeduct!D39</f>
        <v>4</v>
      </c>
      <c r="E397" s="35" t="n">
        <f aca="false">-IntDeduct!E39</f>
        <v>12</v>
      </c>
      <c r="F397" s="35" t="n">
        <f aca="false">-IntDeduct!F39</f>
        <v>28</v>
      </c>
      <c r="G397" s="35" t="n">
        <f aca="false">-IntDeduct!G39</f>
        <v>50</v>
      </c>
      <c r="H397" s="35" t="n">
        <f aca="false">-IntDeduct!H39</f>
        <v>68</v>
      </c>
      <c r="I397" s="35" t="n">
        <f aca="false">-IntDeduct!I39</f>
        <v>2</v>
      </c>
      <c r="J397" s="35" t="n">
        <f aca="false">-IntDeduct!J39</f>
        <v>26</v>
      </c>
      <c r="K397" s="35" t="n">
        <f aca="false">-IntDeduct!K39</f>
        <v>48</v>
      </c>
      <c r="L397" s="35" t="n">
        <f aca="false">-IntDeduct!L39</f>
        <v>69</v>
      </c>
      <c r="M397" s="35" t="n">
        <f aca="false">-IntDeduct!M39</f>
        <v>53</v>
      </c>
      <c r="N397" s="35" t="n">
        <f aca="false">-IntDeduct!N39</f>
        <v>51</v>
      </c>
      <c r="O397" s="63" t="n">
        <f aca="false">SUM(C397:N397)</f>
        <v>421</v>
      </c>
      <c r="P397" s="63"/>
      <c r="Q397" s="96"/>
      <c r="R397" s="90" t="s">
        <v>293</v>
      </c>
      <c r="S397" s="96"/>
      <c r="T397" s="63"/>
      <c r="U397" s="69" t="n">
        <f aca="false">C397+D397+E397</f>
        <v>26</v>
      </c>
      <c r="V397" s="69" t="n">
        <f aca="false">F397+G397+H397</f>
        <v>146</v>
      </c>
      <c r="W397" s="69" t="n">
        <f aca="false">I397+J397+K397</f>
        <v>76</v>
      </c>
      <c r="X397" s="69" t="n">
        <f aca="false">L397+M397+N397</f>
        <v>173</v>
      </c>
      <c r="Y397" s="36" t="n">
        <f aca="false">SUM(U397:X397)</f>
        <v>421</v>
      </c>
    </row>
    <row r="398" customFormat="false" ht="6" hidden="false" customHeight="true" outlineLevel="0" collapsed="false">
      <c r="A398" s="30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63"/>
      <c r="P398" s="63"/>
      <c r="Q398" s="96"/>
      <c r="R398" s="90"/>
      <c r="S398" s="96"/>
      <c r="T398" s="63"/>
      <c r="U398" s="35"/>
      <c r="V398" s="35"/>
      <c r="W398" s="35"/>
      <c r="X398" s="35"/>
      <c r="Y398" s="36"/>
    </row>
    <row r="399" customFormat="false" ht="13.5" hidden="false" customHeight="false" outlineLevel="0" collapsed="false">
      <c r="A399" s="118" t="s">
        <v>294</v>
      </c>
      <c r="C399" s="149" t="n">
        <f aca="false">C374+SUM(C388:C397)</f>
        <v>30575</v>
      </c>
      <c r="D399" s="149" t="n">
        <f aca="false">D374+SUM(D388:D397)</f>
        <v>29385</v>
      </c>
      <c r="E399" s="149" t="n">
        <f aca="false">E374+SUM(E388:E397)</f>
        <v>33794</v>
      </c>
      <c r="F399" s="149" t="n">
        <f aca="false">F374+SUM(F388:F397)</f>
        <v>-1522</v>
      </c>
      <c r="G399" s="149" t="n">
        <f aca="false">G374+SUM(G388:G397)</f>
        <v>-1542</v>
      </c>
      <c r="H399" s="149" t="n">
        <f aca="false">H374+SUM(H388:H397)</f>
        <v>13053</v>
      </c>
      <c r="I399" s="149" t="n">
        <f aca="false">I374+SUM(I388:I397)</f>
        <v>-569</v>
      </c>
      <c r="J399" s="149" t="n">
        <f aca="false">J374+SUM(J388:J397)</f>
        <v>383</v>
      </c>
      <c r="K399" s="149" t="n">
        <f aca="false">K374+SUM(K388:K397)</f>
        <v>269</v>
      </c>
      <c r="L399" s="149" t="n">
        <f aca="false">L374+SUM(L388:L397)</f>
        <v>-1010</v>
      </c>
      <c r="M399" s="149" t="n">
        <f aca="false">M374+SUM(M388:M397)</f>
        <v>28776</v>
      </c>
      <c r="N399" s="149" t="n">
        <f aca="false">N374+SUM(N388:N397)</f>
        <v>35335</v>
      </c>
      <c r="O399" s="149" t="n">
        <f aca="false">O374+SUM(O388:O397)</f>
        <v>166927</v>
      </c>
      <c r="P399" s="148"/>
      <c r="Q399" s="147"/>
      <c r="R399" s="35"/>
      <c r="S399" s="147"/>
      <c r="T399" s="148"/>
      <c r="U399" s="150" t="n">
        <f aca="false">U374+SUM(U388:U397)</f>
        <v>93754</v>
      </c>
      <c r="V399" s="151" t="n">
        <f aca="false">V374+SUM(V388:V397)</f>
        <v>9989</v>
      </c>
      <c r="W399" s="151" t="n">
        <f aca="false">W374+SUM(W388:W397)</f>
        <v>83</v>
      </c>
      <c r="X399" s="151" t="n">
        <f aca="false">X374+SUM(X388:X397)</f>
        <v>63101</v>
      </c>
      <c r="Y399" s="152" t="n">
        <f aca="false">Y374+SUM(Y388:Y397)</f>
        <v>166927</v>
      </c>
    </row>
    <row r="400" customFormat="false" ht="6" hidden="false" customHeight="true" outlineLevel="0" collapsed="false">
      <c r="A400" s="118"/>
      <c r="C400" s="148"/>
      <c r="D400" s="148"/>
      <c r="E400" s="148"/>
      <c r="F400" s="148"/>
      <c r="G400" s="148"/>
      <c r="H400" s="148"/>
      <c r="I400" s="148"/>
      <c r="J400" s="148"/>
      <c r="K400" s="148"/>
      <c r="L400" s="148"/>
      <c r="M400" s="148"/>
      <c r="N400" s="148"/>
      <c r="O400" s="148"/>
      <c r="P400" s="148"/>
      <c r="Q400" s="147"/>
      <c r="R400" s="35"/>
      <c r="S400" s="147"/>
      <c r="T400" s="148"/>
      <c r="U400" s="148"/>
      <c r="V400" s="148"/>
      <c r="W400" s="148"/>
      <c r="X400" s="148"/>
      <c r="Y400" s="148"/>
    </row>
    <row r="401" customFormat="false" ht="12.75" hidden="false" customHeight="true" outlineLevel="0" collapsed="false">
      <c r="A401" s="55" t="s">
        <v>295</v>
      </c>
      <c r="B401" s="65"/>
      <c r="C401" s="69" t="n">
        <f aca="false">-IncomeState!C52</f>
        <v>-11427</v>
      </c>
      <c r="D401" s="69" t="n">
        <f aca="false">-IncomeState!D52</f>
        <v>-10928</v>
      </c>
      <c r="E401" s="69" t="n">
        <f aca="false">-IncomeState!E52</f>
        <v>-12650</v>
      </c>
      <c r="F401" s="69" t="n">
        <f aca="false">-IncomeState!F52</f>
        <v>1088</v>
      </c>
      <c r="G401" s="69" t="n">
        <f aca="false">-IncomeState!G52</f>
        <v>2005</v>
      </c>
      <c r="H401" s="69" t="n">
        <f aca="false">-IncomeState!H52</f>
        <v>-4131</v>
      </c>
      <c r="I401" s="69" t="n">
        <f aca="false">-IncomeState!I52</f>
        <v>318</v>
      </c>
      <c r="J401" s="69" t="n">
        <f aca="false">-IncomeState!J52</f>
        <v>43</v>
      </c>
      <c r="K401" s="69" t="n">
        <f aca="false">-IncomeState!K52</f>
        <v>1396</v>
      </c>
      <c r="L401" s="69" t="n">
        <f aca="false">-IncomeState!L52</f>
        <v>764</v>
      </c>
      <c r="M401" s="69" t="n">
        <f aca="false">-IncomeState!M52</f>
        <v>-11476</v>
      </c>
      <c r="N401" s="69" t="n">
        <f aca="false">-IncomeState!N52</f>
        <v>-13423</v>
      </c>
      <c r="O401" s="63" t="n">
        <f aca="false">SUM(C401:N401)</f>
        <v>-58421</v>
      </c>
      <c r="P401" s="63"/>
      <c r="Q401" s="146"/>
      <c r="R401" s="90" t="s">
        <v>296</v>
      </c>
      <c r="S401" s="146"/>
      <c r="T401" s="63"/>
      <c r="U401" s="69" t="n">
        <f aca="false">C401+D401+E401</f>
        <v>-35005</v>
      </c>
      <c r="V401" s="69" t="n">
        <f aca="false">F401+G401+H401</f>
        <v>-1038</v>
      </c>
      <c r="W401" s="69" t="n">
        <f aca="false">I401+J401+K401</f>
        <v>1757</v>
      </c>
      <c r="X401" s="69" t="n">
        <f aca="false">L401+M401+N401</f>
        <v>-24135</v>
      </c>
      <c r="Y401" s="36" t="n">
        <f aca="false">SUM(U401:X401)</f>
        <v>-58421</v>
      </c>
      <c r="Z401" s="65"/>
      <c r="AA401" s="65"/>
      <c r="AB401" s="65"/>
      <c r="AC401" s="65"/>
      <c r="AD401" s="65"/>
      <c r="AE401" s="65"/>
      <c r="AF401" s="65"/>
      <c r="AG401" s="65"/>
      <c r="AH401" s="65"/>
      <c r="AI401" s="65"/>
      <c r="AJ401" s="65"/>
      <c r="AK401" s="65"/>
      <c r="AL401" s="65"/>
      <c r="AM401" s="65"/>
      <c r="AN401" s="65"/>
      <c r="AO401" s="65"/>
      <c r="AP401" s="65"/>
      <c r="AQ401" s="65"/>
      <c r="AR401" s="65"/>
      <c r="AS401" s="65"/>
      <c r="AT401" s="65"/>
      <c r="AU401" s="65"/>
      <c r="AV401" s="65"/>
      <c r="AW401" s="65"/>
      <c r="AX401" s="65"/>
      <c r="AY401" s="65"/>
      <c r="AZ401" s="65"/>
      <c r="BA401" s="65"/>
      <c r="BB401" s="65"/>
      <c r="BC401" s="65"/>
      <c r="BD401" s="65"/>
      <c r="BE401" s="65"/>
      <c r="BF401" s="65"/>
      <c r="BG401" s="65"/>
      <c r="BH401" s="65"/>
      <c r="BI401" s="65"/>
      <c r="BJ401" s="65"/>
      <c r="BK401" s="65"/>
      <c r="BL401" s="65"/>
      <c r="BM401" s="65"/>
      <c r="BN401" s="65"/>
      <c r="BO401" s="65"/>
      <c r="BP401" s="65"/>
      <c r="BQ401" s="65"/>
      <c r="BR401" s="65"/>
      <c r="BS401" s="65"/>
      <c r="BT401" s="65"/>
      <c r="BU401" s="65"/>
      <c r="BV401" s="65"/>
      <c r="BW401" s="65"/>
      <c r="BX401" s="65"/>
      <c r="BY401" s="65"/>
      <c r="BZ401" s="65"/>
      <c r="CA401" s="65"/>
      <c r="CB401" s="65"/>
      <c r="CC401" s="65"/>
      <c r="CD401" s="65"/>
      <c r="CE401" s="65"/>
      <c r="CF401" s="65"/>
      <c r="CG401" s="65"/>
      <c r="CH401" s="65"/>
      <c r="CI401" s="65"/>
      <c r="CJ401" s="65"/>
      <c r="CK401" s="65"/>
      <c r="CL401" s="65"/>
      <c r="CM401" s="65"/>
      <c r="CN401" s="65"/>
      <c r="CO401" s="65"/>
      <c r="CP401" s="65"/>
      <c r="CQ401" s="65"/>
      <c r="CR401" s="65"/>
      <c r="CS401" s="65"/>
      <c r="CT401" s="65"/>
      <c r="CU401" s="65"/>
      <c r="CV401" s="65"/>
      <c r="CW401" s="65"/>
      <c r="CX401" s="65"/>
      <c r="CY401" s="65"/>
      <c r="CZ401" s="65"/>
      <c r="DA401" s="65"/>
      <c r="DB401" s="65"/>
      <c r="DC401" s="65"/>
      <c r="DD401" s="65"/>
      <c r="DE401" s="65"/>
      <c r="DF401" s="65"/>
      <c r="DG401" s="65"/>
      <c r="DH401" s="65"/>
      <c r="DI401" s="65"/>
      <c r="DJ401" s="65"/>
      <c r="DK401" s="65"/>
      <c r="DL401" s="65"/>
      <c r="DM401" s="65"/>
      <c r="DN401" s="65"/>
      <c r="DO401" s="65"/>
      <c r="DP401" s="65"/>
      <c r="DQ401" s="65"/>
      <c r="DR401" s="65"/>
      <c r="DS401" s="65"/>
      <c r="DT401" s="65"/>
      <c r="DU401" s="65"/>
      <c r="DV401" s="65"/>
      <c r="DW401" s="65"/>
      <c r="DX401" s="65"/>
      <c r="DY401" s="65"/>
      <c r="DZ401" s="65"/>
      <c r="EA401" s="65"/>
      <c r="EB401" s="65"/>
      <c r="EC401" s="65"/>
      <c r="ED401" s="65"/>
      <c r="EE401" s="65"/>
      <c r="EF401" s="65"/>
      <c r="EG401" s="65"/>
      <c r="EH401" s="65"/>
      <c r="EI401" s="65"/>
      <c r="EJ401" s="65"/>
      <c r="EK401" s="65"/>
      <c r="EL401" s="65"/>
      <c r="EM401" s="65"/>
      <c r="EN401" s="65"/>
      <c r="EO401" s="65"/>
      <c r="EP401" s="65"/>
      <c r="EQ401" s="65"/>
      <c r="ER401" s="65"/>
      <c r="ES401" s="65"/>
      <c r="ET401" s="65"/>
      <c r="EU401" s="65"/>
      <c r="EV401" s="65"/>
      <c r="EW401" s="65"/>
      <c r="EX401" s="65"/>
      <c r="EY401" s="65"/>
      <c r="EZ401" s="65"/>
      <c r="FA401" s="65"/>
      <c r="FB401" s="65"/>
      <c r="FC401" s="65"/>
      <c r="FD401" s="65"/>
      <c r="FE401" s="65"/>
      <c r="FF401" s="65"/>
      <c r="FG401" s="65"/>
      <c r="FH401" s="65"/>
      <c r="FI401" s="65"/>
      <c r="FJ401" s="65"/>
      <c r="FK401" s="65"/>
      <c r="FL401" s="65"/>
      <c r="FM401" s="65"/>
      <c r="FN401" s="65"/>
      <c r="FO401" s="65"/>
      <c r="FP401" s="65"/>
      <c r="FQ401" s="65"/>
      <c r="FR401" s="65"/>
      <c r="FS401" s="65"/>
      <c r="FT401" s="65"/>
      <c r="FU401" s="65"/>
      <c r="FV401" s="65"/>
      <c r="FW401" s="65"/>
      <c r="FX401" s="65"/>
      <c r="FY401" s="65"/>
      <c r="FZ401" s="65"/>
      <c r="GA401" s="65"/>
      <c r="GB401" s="65"/>
      <c r="GC401" s="65"/>
      <c r="GD401" s="65"/>
      <c r="GE401" s="65"/>
      <c r="GF401" s="65"/>
      <c r="GG401" s="65"/>
      <c r="GH401" s="65"/>
      <c r="GI401" s="65"/>
      <c r="GJ401" s="65"/>
      <c r="GK401" s="65"/>
      <c r="GL401" s="65"/>
      <c r="GM401" s="65"/>
      <c r="GN401" s="65"/>
      <c r="GO401" s="65"/>
      <c r="GP401" s="65"/>
      <c r="GQ401" s="65"/>
      <c r="GR401" s="65"/>
      <c r="GS401" s="65"/>
      <c r="GT401" s="65"/>
      <c r="GU401" s="65"/>
      <c r="GV401" s="65"/>
      <c r="GW401" s="65"/>
      <c r="GX401" s="65"/>
      <c r="GY401" s="65"/>
      <c r="GZ401" s="65"/>
      <c r="HA401" s="65"/>
      <c r="HB401" s="65"/>
      <c r="HC401" s="65"/>
      <c r="HD401" s="65"/>
      <c r="HE401" s="65"/>
      <c r="HF401" s="65"/>
      <c r="HG401" s="65"/>
      <c r="HH401" s="65"/>
      <c r="HI401" s="65"/>
      <c r="HJ401" s="65"/>
      <c r="HK401" s="65"/>
      <c r="HL401" s="65"/>
      <c r="HM401" s="65"/>
      <c r="HN401" s="65"/>
      <c r="HO401" s="65"/>
      <c r="HP401" s="65"/>
      <c r="HQ401" s="65"/>
      <c r="HR401" s="65"/>
      <c r="HS401" s="65"/>
      <c r="HT401" s="65"/>
      <c r="HU401" s="65"/>
      <c r="HV401" s="65"/>
      <c r="HW401" s="65"/>
      <c r="HX401" s="65"/>
      <c r="HY401" s="65"/>
      <c r="HZ401" s="65"/>
      <c r="IA401" s="65"/>
      <c r="IB401" s="65"/>
      <c r="IC401" s="65"/>
      <c r="ID401" s="65"/>
      <c r="IE401" s="65"/>
      <c r="IF401" s="65"/>
      <c r="IG401" s="65"/>
      <c r="IH401" s="65"/>
      <c r="II401" s="65"/>
      <c r="IJ401" s="65"/>
      <c r="IK401" s="65"/>
      <c r="IL401" s="65"/>
      <c r="IM401" s="65"/>
      <c r="IN401" s="65"/>
      <c r="IO401" s="65"/>
      <c r="IP401" s="65"/>
      <c r="IQ401" s="65"/>
      <c r="IR401" s="65"/>
      <c r="IS401" s="65"/>
      <c r="IT401" s="65"/>
      <c r="IU401" s="65"/>
      <c r="IV401" s="65"/>
      <c r="IW401" s="65"/>
    </row>
    <row r="402" customFormat="false" ht="12.75" hidden="false" customHeight="true" outlineLevel="0" collapsed="false">
      <c r="A402" s="55" t="s">
        <v>297</v>
      </c>
      <c r="B402" s="65"/>
      <c r="C402" s="91" t="n">
        <f aca="false">-IncomeState!C53</f>
        <v>-643</v>
      </c>
      <c r="D402" s="91" t="n">
        <f aca="false">-IncomeState!D53</f>
        <v>-672</v>
      </c>
      <c r="E402" s="91" t="n">
        <f aca="false">-IncomeState!E53</f>
        <v>-691</v>
      </c>
      <c r="F402" s="91" t="n">
        <f aca="false">-IncomeState!F53</f>
        <v>-488</v>
      </c>
      <c r="G402" s="91" t="n">
        <f aca="false">-IncomeState!G53</f>
        <v>-1398</v>
      </c>
      <c r="H402" s="91" t="n">
        <f aca="false">-IncomeState!H53</f>
        <v>-1010</v>
      </c>
      <c r="I402" s="91" t="n">
        <f aca="false">-IncomeState!I53</f>
        <v>-82</v>
      </c>
      <c r="J402" s="91" t="n">
        <f aca="false">-IncomeState!J53</f>
        <v>-186</v>
      </c>
      <c r="K402" s="91" t="n">
        <f aca="false">-IncomeState!K53</f>
        <v>-1494</v>
      </c>
      <c r="L402" s="91" t="n">
        <f aca="false">-IncomeState!L53</f>
        <v>-358</v>
      </c>
      <c r="M402" s="91" t="n">
        <f aca="false">-IncomeState!M53</f>
        <v>126</v>
      </c>
      <c r="N402" s="91" t="n">
        <f aca="false">-IncomeState!N53</f>
        <v>-516</v>
      </c>
      <c r="O402" s="121" t="n">
        <f aca="false">SUM(C402:N402)</f>
        <v>-7412</v>
      </c>
      <c r="P402" s="121"/>
      <c r="Q402" s="146"/>
      <c r="R402" s="90" t="s">
        <v>298</v>
      </c>
      <c r="S402" s="146"/>
      <c r="T402" s="121"/>
      <c r="U402" s="91" t="n">
        <f aca="false">C402+D402+E402</f>
        <v>-2006</v>
      </c>
      <c r="V402" s="91" t="n">
        <f aca="false">F402+G402+H402</f>
        <v>-2896</v>
      </c>
      <c r="W402" s="91" t="n">
        <f aca="false">I402+J402+K402</f>
        <v>-1762</v>
      </c>
      <c r="X402" s="91" t="n">
        <f aca="false">L402+M402+N402</f>
        <v>-748</v>
      </c>
      <c r="Y402" s="54" t="n">
        <f aca="false">SUM(U402:X402)</f>
        <v>-7412</v>
      </c>
      <c r="Z402" s="65"/>
      <c r="AA402" s="65"/>
      <c r="AB402" s="65"/>
      <c r="AC402" s="65"/>
      <c r="AD402" s="65"/>
      <c r="AE402" s="65"/>
      <c r="AF402" s="65"/>
      <c r="AG402" s="65"/>
      <c r="AH402" s="65"/>
      <c r="AI402" s="65"/>
      <c r="AJ402" s="65"/>
      <c r="AK402" s="65"/>
      <c r="AL402" s="65"/>
      <c r="AM402" s="65"/>
      <c r="AN402" s="65"/>
      <c r="AO402" s="65"/>
      <c r="AP402" s="65"/>
      <c r="AQ402" s="65"/>
      <c r="AR402" s="65"/>
      <c r="AS402" s="65"/>
      <c r="AT402" s="65"/>
      <c r="AU402" s="65"/>
      <c r="AV402" s="65"/>
      <c r="AW402" s="65"/>
      <c r="AX402" s="65"/>
      <c r="AY402" s="65"/>
      <c r="AZ402" s="65"/>
      <c r="BA402" s="65"/>
      <c r="BB402" s="65"/>
      <c r="BC402" s="65"/>
      <c r="BD402" s="65"/>
      <c r="BE402" s="65"/>
      <c r="BF402" s="65"/>
      <c r="BG402" s="65"/>
      <c r="BH402" s="65"/>
      <c r="BI402" s="65"/>
      <c r="BJ402" s="65"/>
      <c r="BK402" s="65"/>
      <c r="BL402" s="65"/>
      <c r="BM402" s="65"/>
      <c r="BN402" s="65"/>
      <c r="BO402" s="65"/>
      <c r="BP402" s="65"/>
      <c r="BQ402" s="65"/>
      <c r="BR402" s="65"/>
      <c r="BS402" s="65"/>
      <c r="BT402" s="65"/>
      <c r="BU402" s="65"/>
      <c r="BV402" s="65"/>
      <c r="BW402" s="65"/>
      <c r="BX402" s="65"/>
      <c r="BY402" s="65"/>
      <c r="BZ402" s="65"/>
      <c r="CA402" s="65"/>
      <c r="CB402" s="65"/>
      <c r="CC402" s="65"/>
      <c r="CD402" s="65"/>
      <c r="CE402" s="65"/>
      <c r="CF402" s="65"/>
      <c r="CG402" s="65"/>
      <c r="CH402" s="65"/>
      <c r="CI402" s="65"/>
      <c r="CJ402" s="65"/>
      <c r="CK402" s="65"/>
      <c r="CL402" s="65"/>
      <c r="CM402" s="65"/>
      <c r="CN402" s="65"/>
      <c r="CO402" s="65"/>
      <c r="CP402" s="65"/>
      <c r="CQ402" s="65"/>
      <c r="CR402" s="65"/>
      <c r="CS402" s="65"/>
      <c r="CT402" s="65"/>
      <c r="CU402" s="65"/>
      <c r="CV402" s="65"/>
      <c r="CW402" s="65"/>
      <c r="CX402" s="65"/>
      <c r="CY402" s="65"/>
      <c r="CZ402" s="65"/>
      <c r="DA402" s="65"/>
      <c r="DB402" s="65"/>
      <c r="DC402" s="65"/>
      <c r="DD402" s="65"/>
      <c r="DE402" s="65"/>
      <c r="DF402" s="65"/>
      <c r="DG402" s="65"/>
      <c r="DH402" s="65"/>
      <c r="DI402" s="65"/>
      <c r="DJ402" s="65"/>
      <c r="DK402" s="65"/>
      <c r="DL402" s="65"/>
      <c r="DM402" s="65"/>
      <c r="DN402" s="65"/>
      <c r="DO402" s="65"/>
      <c r="DP402" s="65"/>
      <c r="DQ402" s="65"/>
      <c r="DR402" s="65"/>
      <c r="DS402" s="65"/>
      <c r="DT402" s="65"/>
      <c r="DU402" s="65"/>
      <c r="DV402" s="65"/>
      <c r="DW402" s="65"/>
      <c r="DX402" s="65"/>
      <c r="DY402" s="65"/>
      <c r="DZ402" s="65"/>
      <c r="EA402" s="65"/>
      <c r="EB402" s="65"/>
      <c r="EC402" s="65"/>
      <c r="ED402" s="65"/>
      <c r="EE402" s="65"/>
      <c r="EF402" s="65"/>
      <c r="EG402" s="65"/>
      <c r="EH402" s="65"/>
      <c r="EI402" s="65"/>
      <c r="EJ402" s="65"/>
      <c r="EK402" s="65"/>
      <c r="EL402" s="65"/>
      <c r="EM402" s="65"/>
      <c r="EN402" s="65"/>
      <c r="EO402" s="65"/>
      <c r="EP402" s="65"/>
      <c r="EQ402" s="65"/>
      <c r="ER402" s="65"/>
      <c r="ES402" s="65"/>
      <c r="ET402" s="65"/>
      <c r="EU402" s="65"/>
      <c r="EV402" s="65"/>
      <c r="EW402" s="65"/>
      <c r="EX402" s="65"/>
      <c r="EY402" s="65"/>
      <c r="EZ402" s="65"/>
      <c r="FA402" s="65"/>
      <c r="FB402" s="65"/>
      <c r="FC402" s="65"/>
      <c r="FD402" s="65"/>
      <c r="FE402" s="65"/>
      <c r="FF402" s="65"/>
      <c r="FG402" s="65"/>
      <c r="FH402" s="65"/>
      <c r="FI402" s="65"/>
      <c r="FJ402" s="65"/>
      <c r="FK402" s="65"/>
      <c r="FL402" s="65"/>
      <c r="FM402" s="65"/>
      <c r="FN402" s="65"/>
      <c r="FO402" s="65"/>
      <c r="FP402" s="65"/>
      <c r="FQ402" s="65"/>
      <c r="FR402" s="65"/>
      <c r="FS402" s="65"/>
      <c r="FT402" s="65"/>
      <c r="FU402" s="65"/>
      <c r="FV402" s="65"/>
      <c r="FW402" s="65"/>
      <c r="FX402" s="65"/>
      <c r="FY402" s="65"/>
      <c r="FZ402" s="65"/>
      <c r="GA402" s="65"/>
      <c r="GB402" s="65"/>
      <c r="GC402" s="65"/>
      <c r="GD402" s="65"/>
      <c r="GE402" s="65"/>
      <c r="GF402" s="65"/>
      <c r="GG402" s="65"/>
      <c r="GH402" s="65"/>
      <c r="GI402" s="65"/>
      <c r="GJ402" s="65"/>
      <c r="GK402" s="65"/>
      <c r="GL402" s="65"/>
      <c r="GM402" s="65"/>
      <c r="GN402" s="65"/>
      <c r="GO402" s="65"/>
      <c r="GP402" s="65"/>
      <c r="GQ402" s="65"/>
      <c r="GR402" s="65"/>
      <c r="GS402" s="65"/>
      <c r="GT402" s="65"/>
      <c r="GU402" s="65"/>
      <c r="GV402" s="65"/>
      <c r="GW402" s="65"/>
      <c r="GX402" s="65"/>
      <c r="GY402" s="65"/>
      <c r="GZ402" s="65"/>
      <c r="HA402" s="65"/>
      <c r="HB402" s="65"/>
      <c r="HC402" s="65"/>
      <c r="HD402" s="65"/>
      <c r="HE402" s="65"/>
      <c r="HF402" s="65"/>
      <c r="HG402" s="65"/>
      <c r="HH402" s="65"/>
      <c r="HI402" s="65"/>
      <c r="HJ402" s="65"/>
      <c r="HK402" s="65"/>
      <c r="HL402" s="65"/>
      <c r="HM402" s="65"/>
      <c r="HN402" s="65"/>
      <c r="HO402" s="65"/>
      <c r="HP402" s="65"/>
      <c r="HQ402" s="65"/>
      <c r="HR402" s="65"/>
      <c r="HS402" s="65"/>
      <c r="HT402" s="65"/>
      <c r="HU402" s="65"/>
      <c r="HV402" s="65"/>
      <c r="HW402" s="65"/>
      <c r="HX402" s="65"/>
      <c r="HY402" s="65"/>
      <c r="HZ402" s="65"/>
      <c r="IA402" s="65"/>
      <c r="IB402" s="65"/>
      <c r="IC402" s="65"/>
      <c r="ID402" s="65"/>
      <c r="IE402" s="65"/>
      <c r="IF402" s="65"/>
      <c r="IG402" s="65"/>
      <c r="IH402" s="65"/>
      <c r="II402" s="65"/>
      <c r="IJ402" s="65"/>
      <c r="IK402" s="65"/>
      <c r="IL402" s="65"/>
      <c r="IM402" s="65"/>
      <c r="IN402" s="65"/>
      <c r="IO402" s="65"/>
      <c r="IP402" s="65"/>
      <c r="IQ402" s="65"/>
      <c r="IR402" s="65"/>
      <c r="IS402" s="65"/>
      <c r="IT402" s="65"/>
      <c r="IU402" s="65"/>
      <c r="IV402" s="65"/>
      <c r="IW402" s="65"/>
    </row>
    <row r="403" customFormat="false" ht="12.75" hidden="false" customHeight="true" outlineLevel="0" collapsed="false">
      <c r="A403" s="55" t="s">
        <v>299</v>
      </c>
      <c r="B403" s="65"/>
      <c r="C403" s="69" t="n">
        <f aca="false">+C401+C402</f>
        <v>-12070</v>
      </c>
      <c r="D403" s="69" t="n">
        <f aca="false">+D401+D402</f>
        <v>-11600</v>
      </c>
      <c r="E403" s="69" t="n">
        <f aca="false">+E401+E402</f>
        <v>-13341</v>
      </c>
      <c r="F403" s="69" t="n">
        <f aca="false">+F401+F402</f>
        <v>600</v>
      </c>
      <c r="G403" s="69" t="n">
        <f aca="false">+G401+G402</f>
        <v>607</v>
      </c>
      <c r="H403" s="69" t="n">
        <f aca="false">+H401+H402</f>
        <v>-5141</v>
      </c>
      <c r="I403" s="69" t="n">
        <f aca="false">+I401+I402</f>
        <v>236</v>
      </c>
      <c r="J403" s="69" t="n">
        <f aca="false">+J401+J402</f>
        <v>-143</v>
      </c>
      <c r="K403" s="69" t="n">
        <f aca="false">+K401+K402</f>
        <v>-98</v>
      </c>
      <c r="L403" s="69" t="n">
        <f aca="false">+L401+L402</f>
        <v>406</v>
      </c>
      <c r="M403" s="69" t="n">
        <f aca="false">+M401+M402</f>
        <v>-11350</v>
      </c>
      <c r="N403" s="69" t="n">
        <f aca="false">+N401+N402</f>
        <v>-13939</v>
      </c>
      <c r="O403" s="69" t="n">
        <f aca="false">C403+D403+E403+F403+G403+H403+I403+J403+K403+L403+M403+N403</f>
        <v>-65833</v>
      </c>
      <c r="P403" s="69"/>
      <c r="Q403" s="153"/>
      <c r="R403" s="90" t="s">
        <v>300</v>
      </c>
      <c r="S403" s="153"/>
      <c r="T403" s="69"/>
      <c r="U403" s="69" t="n">
        <f aca="false">C403+D403+E403</f>
        <v>-37011</v>
      </c>
      <c r="V403" s="69" t="n">
        <f aca="false">F403+G403+H403</f>
        <v>-3934</v>
      </c>
      <c r="W403" s="69" t="n">
        <f aca="false">I403+J403+K403</f>
        <v>-5</v>
      </c>
      <c r="X403" s="69" t="n">
        <f aca="false">L403+M403+N403</f>
        <v>-24883</v>
      </c>
      <c r="Y403" s="36" t="n">
        <f aca="false">SUM(U403:X403)</f>
        <v>-65833</v>
      </c>
      <c r="Z403" s="65"/>
      <c r="AA403" s="65"/>
      <c r="AB403" s="65"/>
      <c r="AC403" s="65"/>
      <c r="AD403" s="65"/>
      <c r="AE403" s="65"/>
      <c r="AF403" s="65"/>
      <c r="AG403" s="65"/>
      <c r="AH403" s="65"/>
      <c r="AI403" s="65"/>
      <c r="AJ403" s="65"/>
      <c r="AK403" s="65"/>
      <c r="AL403" s="65"/>
      <c r="AM403" s="65"/>
      <c r="AN403" s="65"/>
      <c r="AO403" s="65"/>
      <c r="AP403" s="65"/>
      <c r="AQ403" s="65"/>
      <c r="AR403" s="65"/>
      <c r="AS403" s="65"/>
      <c r="AT403" s="65"/>
      <c r="AU403" s="65"/>
      <c r="AV403" s="65"/>
      <c r="AW403" s="65"/>
      <c r="AX403" s="65"/>
      <c r="AY403" s="65"/>
      <c r="AZ403" s="65"/>
      <c r="BA403" s="65"/>
      <c r="BB403" s="65"/>
      <c r="BC403" s="65"/>
      <c r="BD403" s="65"/>
      <c r="BE403" s="65"/>
      <c r="BF403" s="65"/>
      <c r="BG403" s="65"/>
      <c r="BH403" s="65"/>
      <c r="BI403" s="65"/>
      <c r="BJ403" s="65"/>
      <c r="BK403" s="65"/>
      <c r="BL403" s="65"/>
      <c r="BM403" s="65"/>
      <c r="BN403" s="65"/>
      <c r="BO403" s="65"/>
      <c r="BP403" s="65"/>
      <c r="BQ403" s="65"/>
      <c r="BR403" s="65"/>
      <c r="BS403" s="65"/>
      <c r="BT403" s="65"/>
      <c r="BU403" s="65"/>
      <c r="BV403" s="65"/>
      <c r="BW403" s="65"/>
      <c r="BX403" s="65"/>
      <c r="BY403" s="65"/>
      <c r="BZ403" s="65"/>
      <c r="CA403" s="65"/>
      <c r="CB403" s="65"/>
      <c r="CC403" s="65"/>
      <c r="CD403" s="65"/>
      <c r="CE403" s="65"/>
      <c r="CF403" s="65"/>
      <c r="CG403" s="65"/>
      <c r="CH403" s="65"/>
      <c r="CI403" s="65"/>
      <c r="CJ403" s="65"/>
      <c r="CK403" s="65"/>
      <c r="CL403" s="65"/>
      <c r="CM403" s="65"/>
      <c r="CN403" s="65"/>
      <c r="CO403" s="65"/>
      <c r="CP403" s="65"/>
      <c r="CQ403" s="65"/>
      <c r="CR403" s="65"/>
      <c r="CS403" s="65"/>
      <c r="CT403" s="65"/>
      <c r="CU403" s="65"/>
      <c r="CV403" s="65"/>
      <c r="CW403" s="65"/>
      <c r="CX403" s="65"/>
      <c r="CY403" s="65"/>
      <c r="CZ403" s="65"/>
      <c r="DA403" s="65"/>
      <c r="DB403" s="65"/>
      <c r="DC403" s="65"/>
      <c r="DD403" s="65"/>
      <c r="DE403" s="65"/>
      <c r="DF403" s="65"/>
      <c r="DG403" s="65"/>
      <c r="DH403" s="65"/>
      <c r="DI403" s="65"/>
      <c r="DJ403" s="65"/>
      <c r="DK403" s="65"/>
      <c r="DL403" s="65"/>
      <c r="DM403" s="65"/>
      <c r="DN403" s="65"/>
      <c r="DO403" s="65"/>
      <c r="DP403" s="65"/>
      <c r="DQ403" s="65"/>
      <c r="DR403" s="65"/>
      <c r="DS403" s="65"/>
      <c r="DT403" s="65"/>
      <c r="DU403" s="65"/>
      <c r="DV403" s="65"/>
      <c r="DW403" s="65"/>
      <c r="DX403" s="65"/>
      <c r="DY403" s="65"/>
      <c r="DZ403" s="65"/>
      <c r="EA403" s="65"/>
      <c r="EB403" s="65"/>
      <c r="EC403" s="65"/>
      <c r="ED403" s="65"/>
      <c r="EE403" s="65"/>
      <c r="EF403" s="65"/>
      <c r="EG403" s="65"/>
      <c r="EH403" s="65"/>
      <c r="EI403" s="65"/>
      <c r="EJ403" s="65"/>
      <c r="EK403" s="65"/>
      <c r="EL403" s="65"/>
      <c r="EM403" s="65"/>
      <c r="EN403" s="65"/>
      <c r="EO403" s="65"/>
      <c r="EP403" s="65"/>
      <c r="EQ403" s="65"/>
      <c r="ER403" s="65"/>
      <c r="ES403" s="65"/>
      <c r="ET403" s="65"/>
      <c r="EU403" s="65"/>
      <c r="EV403" s="65"/>
      <c r="EW403" s="65"/>
      <c r="EX403" s="65"/>
      <c r="EY403" s="65"/>
      <c r="EZ403" s="65"/>
      <c r="FA403" s="65"/>
      <c r="FB403" s="65"/>
      <c r="FC403" s="65"/>
      <c r="FD403" s="65"/>
      <c r="FE403" s="65"/>
      <c r="FF403" s="65"/>
      <c r="FG403" s="65"/>
      <c r="FH403" s="65"/>
      <c r="FI403" s="65"/>
      <c r="FJ403" s="65"/>
      <c r="FK403" s="65"/>
      <c r="FL403" s="65"/>
      <c r="FM403" s="65"/>
      <c r="FN403" s="65"/>
      <c r="FO403" s="65"/>
      <c r="FP403" s="65"/>
      <c r="FQ403" s="65"/>
      <c r="FR403" s="65"/>
      <c r="FS403" s="65"/>
      <c r="FT403" s="65"/>
      <c r="FU403" s="65"/>
      <c r="FV403" s="65"/>
      <c r="FW403" s="65"/>
      <c r="FX403" s="65"/>
      <c r="FY403" s="65"/>
      <c r="FZ403" s="65"/>
      <c r="GA403" s="65"/>
      <c r="GB403" s="65"/>
      <c r="GC403" s="65"/>
      <c r="GD403" s="65"/>
      <c r="GE403" s="65"/>
      <c r="GF403" s="65"/>
      <c r="GG403" s="65"/>
      <c r="GH403" s="65"/>
      <c r="GI403" s="65"/>
      <c r="GJ403" s="65"/>
      <c r="GK403" s="65"/>
      <c r="GL403" s="65"/>
      <c r="GM403" s="65"/>
      <c r="GN403" s="65"/>
      <c r="GO403" s="65"/>
      <c r="GP403" s="65"/>
      <c r="GQ403" s="65"/>
      <c r="GR403" s="65"/>
      <c r="GS403" s="65"/>
      <c r="GT403" s="65"/>
      <c r="GU403" s="65"/>
      <c r="GV403" s="65"/>
      <c r="GW403" s="65"/>
      <c r="GX403" s="65"/>
      <c r="GY403" s="65"/>
      <c r="GZ403" s="65"/>
      <c r="HA403" s="65"/>
      <c r="HB403" s="65"/>
      <c r="HC403" s="65"/>
      <c r="HD403" s="65"/>
      <c r="HE403" s="65"/>
      <c r="HF403" s="65"/>
      <c r="HG403" s="65"/>
      <c r="HH403" s="65"/>
      <c r="HI403" s="65"/>
      <c r="HJ403" s="65"/>
      <c r="HK403" s="65"/>
      <c r="HL403" s="65"/>
      <c r="HM403" s="65"/>
      <c r="HN403" s="65"/>
      <c r="HO403" s="65"/>
      <c r="HP403" s="65"/>
      <c r="HQ403" s="65"/>
      <c r="HR403" s="65"/>
      <c r="HS403" s="65"/>
      <c r="HT403" s="65"/>
      <c r="HU403" s="65"/>
      <c r="HV403" s="65"/>
      <c r="HW403" s="65"/>
      <c r="HX403" s="65"/>
      <c r="HY403" s="65"/>
      <c r="HZ403" s="65"/>
      <c r="IA403" s="65"/>
      <c r="IB403" s="65"/>
      <c r="IC403" s="65"/>
      <c r="ID403" s="65"/>
      <c r="IE403" s="65"/>
      <c r="IF403" s="65"/>
      <c r="IG403" s="65"/>
      <c r="IH403" s="65"/>
      <c r="II403" s="65"/>
      <c r="IJ403" s="65"/>
      <c r="IK403" s="65"/>
      <c r="IL403" s="65"/>
      <c r="IM403" s="65"/>
      <c r="IN403" s="65"/>
      <c r="IO403" s="65"/>
      <c r="IP403" s="65"/>
      <c r="IQ403" s="65"/>
      <c r="IR403" s="65"/>
      <c r="IS403" s="65"/>
      <c r="IT403" s="65"/>
      <c r="IU403" s="65"/>
      <c r="IV403" s="65"/>
      <c r="IW403" s="65"/>
    </row>
    <row r="404" customFormat="false" ht="6" hidden="false" customHeight="true" outlineLevel="0" collapsed="false">
      <c r="A404" s="118"/>
      <c r="C404" s="148"/>
      <c r="D404" s="148"/>
      <c r="E404" s="148"/>
      <c r="F404" s="148"/>
      <c r="G404" s="148"/>
      <c r="H404" s="148"/>
      <c r="I404" s="148"/>
      <c r="J404" s="148"/>
      <c r="K404" s="148"/>
      <c r="L404" s="148"/>
      <c r="M404" s="148"/>
      <c r="N404" s="148"/>
      <c r="O404" s="148"/>
      <c r="P404" s="148"/>
      <c r="Q404" s="147"/>
      <c r="R404" s="35"/>
      <c r="S404" s="147"/>
      <c r="T404" s="148"/>
      <c r="U404" s="148"/>
      <c r="V404" s="148"/>
      <c r="W404" s="148"/>
      <c r="X404" s="148"/>
      <c r="Y404" s="148"/>
    </row>
    <row r="405" customFormat="false" ht="13.5" hidden="false" customHeight="false" outlineLevel="0" collapsed="false">
      <c r="A405" s="29" t="s">
        <v>301</v>
      </c>
      <c r="C405" s="149" t="n">
        <f aca="false">+C399+C403</f>
        <v>18505</v>
      </c>
      <c r="D405" s="149" t="n">
        <f aca="false">+D399+D403</f>
        <v>17785</v>
      </c>
      <c r="E405" s="149" t="n">
        <f aca="false">+E399+E403</f>
        <v>20453</v>
      </c>
      <c r="F405" s="149" t="n">
        <f aca="false">+F399+F403</f>
        <v>-922</v>
      </c>
      <c r="G405" s="149" t="n">
        <f aca="false">+G399+G403</f>
        <v>-935</v>
      </c>
      <c r="H405" s="149" t="n">
        <f aca="false">+H399+H403</f>
        <v>7912</v>
      </c>
      <c r="I405" s="149" t="n">
        <f aca="false">+I399+I403</f>
        <v>-333</v>
      </c>
      <c r="J405" s="149" t="n">
        <f aca="false">+J399+J403</f>
        <v>240</v>
      </c>
      <c r="K405" s="149" t="n">
        <f aca="false">+K399+K403</f>
        <v>171</v>
      </c>
      <c r="L405" s="149" t="n">
        <f aca="false">+L399+L403</f>
        <v>-604</v>
      </c>
      <c r="M405" s="149" t="n">
        <f aca="false">+M399+M403</f>
        <v>17426</v>
      </c>
      <c r="N405" s="149" t="n">
        <f aca="false">+N399+N403</f>
        <v>21396</v>
      </c>
      <c r="O405" s="149" t="n">
        <f aca="false">+O399+O403</f>
        <v>101094</v>
      </c>
      <c r="P405" s="148"/>
      <c r="Q405" s="147"/>
      <c r="R405" s="35"/>
      <c r="S405" s="147"/>
      <c r="T405" s="148"/>
      <c r="U405" s="150" t="n">
        <f aca="false">+U399+U403</f>
        <v>56743</v>
      </c>
      <c r="V405" s="151" t="n">
        <f aca="false">+V399+V403</f>
        <v>6055</v>
      </c>
      <c r="W405" s="151" t="n">
        <f aca="false">+W399+W403</f>
        <v>78</v>
      </c>
      <c r="X405" s="151" t="n">
        <f aca="false">+X399+X403</f>
        <v>38218</v>
      </c>
      <c r="Y405" s="152" t="n">
        <f aca="false">+Y399+Y403</f>
        <v>101094</v>
      </c>
    </row>
    <row r="406" customFormat="false" ht="6" hidden="false" customHeight="true" outlineLevel="0" collapsed="false">
      <c r="A406" s="29"/>
      <c r="C406" s="148"/>
      <c r="D406" s="148"/>
      <c r="E406" s="148"/>
      <c r="F406" s="148"/>
      <c r="G406" s="148"/>
      <c r="H406" s="148"/>
      <c r="I406" s="148"/>
      <c r="J406" s="148"/>
      <c r="K406" s="148"/>
      <c r="L406" s="148"/>
      <c r="M406" s="148"/>
      <c r="N406" s="148"/>
      <c r="O406" s="148"/>
      <c r="P406" s="148"/>
      <c r="Q406" s="147"/>
      <c r="R406" s="35"/>
      <c r="S406" s="147"/>
      <c r="T406" s="148"/>
      <c r="U406" s="148"/>
      <c r="V406" s="148"/>
      <c r="W406" s="148"/>
      <c r="X406" s="148"/>
      <c r="Y406" s="148"/>
    </row>
    <row r="407" customFormat="false" ht="12.75" hidden="false" customHeight="false" outlineLevel="0" collapsed="false">
      <c r="A407" s="29" t="s">
        <v>302</v>
      </c>
      <c r="C407" s="97" t="n">
        <v>0</v>
      </c>
      <c r="D407" s="97" t="n">
        <v>0</v>
      </c>
      <c r="E407" s="97" t="n">
        <v>0</v>
      </c>
      <c r="F407" s="97" t="n">
        <v>0</v>
      </c>
      <c r="G407" s="97" t="n">
        <v>0</v>
      </c>
      <c r="H407" s="97" t="n">
        <v>0</v>
      </c>
      <c r="I407" s="97" t="n">
        <v>0</v>
      </c>
      <c r="J407" s="97" t="n">
        <v>0</v>
      </c>
      <c r="K407" s="97" t="n">
        <v>0</v>
      </c>
      <c r="L407" s="97" t="n">
        <v>0</v>
      </c>
      <c r="M407" s="97" t="n">
        <v>0</v>
      </c>
      <c r="N407" s="97" t="n">
        <v>0</v>
      </c>
      <c r="O407" s="63" t="n">
        <f aca="false">SUM(C407:N407)</f>
        <v>0</v>
      </c>
      <c r="P407" s="63"/>
      <c r="Q407" s="147"/>
      <c r="R407" s="34" t="s">
        <v>303</v>
      </c>
      <c r="S407" s="147"/>
      <c r="T407" s="63"/>
      <c r="U407" s="35" t="n">
        <f aca="false">C407+D407+E407</f>
        <v>0</v>
      </c>
      <c r="V407" s="35" t="n">
        <f aca="false">F407+G407+H407</f>
        <v>0</v>
      </c>
      <c r="W407" s="35" t="n">
        <f aca="false">I407+J407+K407</f>
        <v>0</v>
      </c>
      <c r="X407" s="35" t="n">
        <f aca="false">L407+M407+N407</f>
        <v>0</v>
      </c>
      <c r="Y407" s="36" t="n">
        <f aca="false">SUM(U407:X407)</f>
        <v>0</v>
      </c>
    </row>
    <row r="408" customFormat="false" ht="6" hidden="false" customHeight="true" outlineLevel="0" collapsed="false">
      <c r="A408" s="106"/>
      <c r="C408" s="148"/>
      <c r="D408" s="148"/>
      <c r="E408" s="148"/>
      <c r="F408" s="148"/>
      <c r="G408" s="148"/>
      <c r="H408" s="148"/>
      <c r="I408" s="148"/>
      <c r="J408" s="148"/>
      <c r="K408" s="148"/>
      <c r="L408" s="148"/>
      <c r="M408" s="148"/>
      <c r="N408" s="148"/>
      <c r="O408" s="148"/>
      <c r="P408" s="148"/>
      <c r="Q408" s="147"/>
      <c r="R408" s="154"/>
      <c r="S408" s="147"/>
      <c r="T408" s="148"/>
      <c r="U408" s="148"/>
      <c r="V408" s="148"/>
      <c r="W408" s="148"/>
      <c r="X408" s="148"/>
      <c r="Y408" s="148"/>
    </row>
    <row r="409" customFormat="false" ht="13.5" hidden="false" customHeight="false" outlineLevel="0" collapsed="false">
      <c r="A409" s="29" t="s">
        <v>304</v>
      </c>
      <c r="C409" s="149" t="n">
        <f aca="false">SUM(C405:C408)</f>
        <v>18505</v>
      </c>
      <c r="D409" s="149" t="n">
        <f aca="false">SUM(D405:D408)</f>
        <v>17785</v>
      </c>
      <c r="E409" s="150" t="n">
        <f aca="false">SUM(E405:E408)</f>
        <v>20453</v>
      </c>
      <c r="F409" s="152" t="n">
        <f aca="false">SUM(F405:F408)</f>
        <v>-922</v>
      </c>
      <c r="G409" s="149" t="n">
        <f aca="false">SUM(G405:G408)</f>
        <v>-935</v>
      </c>
      <c r="H409" s="149" t="n">
        <f aca="false">SUM(H405:H408)</f>
        <v>7912</v>
      </c>
      <c r="I409" s="149" t="n">
        <f aca="false">SUM(I405:I408)</f>
        <v>-333</v>
      </c>
      <c r="J409" s="149" t="n">
        <f aca="false">SUM(J405:J408)</f>
        <v>240</v>
      </c>
      <c r="K409" s="149" t="n">
        <f aca="false">SUM(K405:K408)</f>
        <v>171</v>
      </c>
      <c r="L409" s="149" t="n">
        <f aca="false">SUM(L405:L408)</f>
        <v>-604</v>
      </c>
      <c r="M409" s="149" t="n">
        <f aca="false">SUM(M405:M408)</f>
        <v>17426</v>
      </c>
      <c r="N409" s="150" t="n">
        <f aca="false">SUM(N405:N408)</f>
        <v>21396</v>
      </c>
      <c r="O409" s="149" t="n">
        <f aca="false">SUM(O405:O408)</f>
        <v>101094</v>
      </c>
      <c r="P409" s="148"/>
      <c r="Q409" s="147"/>
      <c r="R409" s="154"/>
      <c r="S409" s="147"/>
      <c r="T409" s="148"/>
      <c r="U409" s="150" t="n">
        <f aca="false">SUM(U405:U408)</f>
        <v>56743</v>
      </c>
      <c r="V409" s="151" t="n">
        <f aca="false">SUM(V405:V408)</f>
        <v>6055</v>
      </c>
      <c r="W409" s="151" t="n">
        <f aca="false">SUM(W405:W408)</f>
        <v>78</v>
      </c>
      <c r="X409" s="151" t="n">
        <f aca="false">SUM(X405:X408)</f>
        <v>38218</v>
      </c>
      <c r="Y409" s="152" t="n">
        <f aca="false">SUM(Y405:Y408)</f>
        <v>101094</v>
      </c>
    </row>
    <row r="410" customFormat="false" ht="12.75" hidden="false" customHeight="false" outlineLevel="0" collapsed="false">
      <c r="A410" s="29"/>
      <c r="C410" s="148"/>
      <c r="D410" s="148"/>
      <c r="E410" s="148"/>
      <c r="F410" s="148"/>
      <c r="G410" s="148"/>
      <c r="H410" s="148"/>
      <c r="I410" s="148"/>
      <c r="J410" s="148"/>
      <c r="K410" s="148"/>
      <c r="L410" s="148"/>
      <c r="M410" s="148"/>
      <c r="N410" s="148"/>
      <c r="O410" s="148"/>
      <c r="P410" s="148"/>
      <c r="Q410" s="147"/>
      <c r="R410" s="154"/>
      <c r="S410" s="147"/>
      <c r="T410" s="148"/>
      <c r="U410" s="148"/>
      <c r="V410" s="148"/>
      <c r="W410" s="148"/>
      <c r="X410" s="148"/>
      <c r="Y410" s="148"/>
    </row>
    <row r="411" customFormat="false" ht="12.75" hidden="false" customHeight="false" outlineLevel="0" collapsed="false">
      <c r="A411" s="155" t="s">
        <v>305</v>
      </c>
      <c r="C411" s="156" t="n">
        <f aca="false">+C374-IncomeState!C38</f>
        <v>0</v>
      </c>
      <c r="D411" s="156" t="n">
        <f aca="false">+D374-IncomeState!D38</f>
        <v>0</v>
      </c>
      <c r="E411" s="156" t="n">
        <f aca="false">+E374-IncomeState!E38</f>
        <v>0</v>
      </c>
      <c r="F411" s="156" t="n">
        <f aca="false">+F374-IncomeState!F38</f>
        <v>0</v>
      </c>
      <c r="G411" s="156" t="n">
        <f aca="false">+G374-IncomeState!G38</f>
        <v>0</v>
      </c>
      <c r="H411" s="156" t="n">
        <f aca="false">+H374-IncomeState!H38</f>
        <v>0</v>
      </c>
      <c r="I411" s="156" t="n">
        <f aca="false">+I374-IncomeState!I38</f>
        <v>0</v>
      </c>
      <c r="J411" s="156" t="n">
        <f aca="false">+J374-IncomeState!J38</f>
        <v>0</v>
      </c>
      <c r="K411" s="156" t="n">
        <f aca="false">+K374-IncomeState!K38</f>
        <v>0</v>
      </c>
      <c r="L411" s="156" t="n">
        <f aca="false">+L374-IncomeState!L38</f>
        <v>0</v>
      </c>
      <c r="M411" s="156" t="n">
        <f aca="false">+M374-IncomeState!M38</f>
        <v>0</v>
      </c>
      <c r="N411" s="156" t="n">
        <f aca="false">+N374-IncomeState!N38</f>
        <v>0</v>
      </c>
      <c r="O411" s="156" t="n">
        <f aca="false">+O374-IncomeState!O38</f>
        <v>0</v>
      </c>
      <c r="P411" s="148"/>
      <c r="Q411" s="147"/>
      <c r="R411" s="154"/>
      <c r="S411" s="147"/>
      <c r="T411" s="148"/>
      <c r="U411" s="148"/>
      <c r="V411" s="148"/>
      <c r="W411" s="148"/>
      <c r="X411" s="148"/>
      <c r="Y411" s="148"/>
    </row>
    <row r="412" customFormat="false" ht="12.75" hidden="false" customHeight="false" outlineLevel="0" collapsed="false">
      <c r="A412" s="157" t="s">
        <v>306</v>
      </c>
      <c r="C412" s="156" t="n">
        <f aca="false">+C405-IncomeState!C57</f>
        <v>0</v>
      </c>
      <c r="D412" s="156" t="n">
        <f aca="false">+D405-IncomeState!D57</f>
        <v>0</v>
      </c>
      <c r="E412" s="156" t="n">
        <f aca="false">+E405-IncomeState!E57</f>
        <v>0</v>
      </c>
      <c r="F412" s="156" t="n">
        <f aca="false">+F405-IncomeState!F57</f>
        <v>0</v>
      </c>
      <c r="G412" s="156" t="n">
        <f aca="false">+G405-IncomeState!G57</f>
        <v>0</v>
      </c>
      <c r="H412" s="156" t="n">
        <f aca="false">+H405-IncomeState!H57</f>
        <v>0</v>
      </c>
      <c r="I412" s="156" t="n">
        <f aca="false">+I405-IncomeState!I57</f>
        <v>0</v>
      </c>
      <c r="J412" s="156" t="n">
        <f aca="false">+J405-IncomeState!J57</f>
        <v>0</v>
      </c>
      <c r="K412" s="156" t="n">
        <f aca="false">+K405-IncomeState!K57</f>
        <v>0</v>
      </c>
      <c r="L412" s="156" t="n">
        <f aca="false">+L405-IncomeState!L57</f>
        <v>0</v>
      </c>
      <c r="M412" s="156" t="n">
        <f aca="false">+M405-IncomeState!M57</f>
        <v>0</v>
      </c>
      <c r="N412" s="156" t="n">
        <f aca="false">+N405-IncomeState!N57</f>
        <v>0</v>
      </c>
      <c r="O412" s="156" t="n">
        <f aca="false">+O405-IncomeState!O57</f>
        <v>0</v>
      </c>
      <c r="Q412" s="147"/>
      <c r="R412" s="1"/>
      <c r="S412" s="147"/>
      <c r="T412" s="1"/>
    </row>
    <row r="413" customFormat="false" ht="12.75" hidden="false" customHeight="false" outlineLevel="0" collapsed="false">
      <c r="Q413" s="147"/>
      <c r="R413" s="1"/>
      <c r="S413" s="147"/>
      <c r="T413" s="1"/>
      <c r="Z413" s="148"/>
    </row>
    <row r="414" customFormat="false" ht="13.5" hidden="false" customHeight="false" outlineLevel="0" collapsed="false">
      <c r="Q414" s="147"/>
      <c r="R414" s="1"/>
      <c r="S414" s="147"/>
      <c r="T414" s="1"/>
      <c r="Z414" s="148"/>
    </row>
    <row r="415" customFormat="false" ht="3.95" hidden="false" customHeight="true" outlineLevel="0" collapsed="false">
      <c r="A415" s="106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48"/>
      <c r="Q415" s="33"/>
      <c r="R415" s="159"/>
      <c r="S415" s="33"/>
      <c r="T415" s="148"/>
      <c r="U415" s="158"/>
      <c r="V415" s="158"/>
      <c r="W415" s="158"/>
      <c r="X415" s="158"/>
      <c r="Y415" s="148"/>
      <c r="Z415" s="148"/>
    </row>
    <row r="416" customFormat="false" ht="12.75" hidden="false" customHeight="false" outlineLevel="0" collapsed="false">
      <c r="A416" s="99" t="s">
        <v>307</v>
      </c>
      <c r="C416" s="148"/>
      <c r="D416" s="148"/>
      <c r="E416" s="148"/>
      <c r="F416" s="148"/>
      <c r="G416" s="148"/>
      <c r="H416" s="148"/>
      <c r="I416" s="148"/>
      <c r="J416" s="148"/>
      <c r="K416" s="148"/>
      <c r="L416" s="148"/>
      <c r="M416" s="148"/>
      <c r="N416" s="148"/>
      <c r="O416" s="148"/>
      <c r="P416" s="148"/>
      <c r="Q416" s="33"/>
      <c r="R416" s="159"/>
      <c r="S416" s="33"/>
      <c r="T416" s="148"/>
      <c r="U416" s="148"/>
      <c r="V416" s="148"/>
      <c r="W416" s="148"/>
      <c r="X416" s="148"/>
      <c r="Y416" s="148"/>
      <c r="Z416" s="148"/>
    </row>
    <row r="417" customFormat="false" ht="12.75" hidden="false" customHeight="false" outlineLevel="0" collapsed="false">
      <c r="A417" s="64" t="s">
        <v>308</v>
      </c>
      <c r="B417" s="65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33"/>
      <c r="R417" s="160"/>
      <c r="S417" s="33"/>
      <c r="T417" s="69"/>
      <c r="U417" s="35"/>
      <c r="V417" s="35"/>
      <c r="W417" s="35"/>
      <c r="X417" s="35"/>
      <c r="Y417" s="71"/>
      <c r="Z417" s="36"/>
    </row>
    <row r="418" customFormat="false" ht="12.75" hidden="false" customHeight="false" outlineLevel="0" collapsed="false">
      <c r="A418" s="55" t="s">
        <v>309</v>
      </c>
      <c r="B418" s="65"/>
      <c r="C418" s="71" t="n">
        <f aca="false">SUM(C7:C10)+SUM(C133:C136)</f>
        <v>0</v>
      </c>
      <c r="D418" s="71" t="n">
        <f aca="false">SUM(D7:D10)+SUM(D133:D136)</f>
        <v>0</v>
      </c>
      <c r="E418" s="71" t="n">
        <f aca="false">SUM(E7:E10)+SUM(E133:E136)</f>
        <v>0</v>
      </c>
      <c r="F418" s="71" t="n">
        <f aca="false">SUM(F7:F10)+SUM(F133:F136)</f>
        <v>0</v>
      </c>
      <c r="G418" s="71" t="n">
        <f aca="false">SUM(G7:G10)+SUM(G133:G136)</f>
        <v>0</v>
      </c>
      <c r="H418" s="71" t="n">
        <f aca="false">SUM(H7:H10)+SUM(H133:H136)</f>
        <v>0</v>
      </c>
      <c r="I418" s="71" t="n">
        <f aca="false">SUM(I7:I10)+SUM(I133:I136)</f>
        <v>0</v>
      </c>
      <c r="J418" s="71" t="n">
        <f aca="false">SUM(J7:J10)+SUM(J133:J136)</f>
        <v>0</v>
      </c>
      <c r="K418" s="71" t="n">
        <f aca="false">SUM(K7:K10)+SUM(K133:K136)</f>
        <v>0</v>
      </c>
      <c r="L418" s="71" t="n">
        <f aca="false">SUM(L7:L10)+SUM(L133:L136)</f>
        <v>0</v>
      </c>
      <c r="M418" s="71" t="n">
        <f aca="false">SUM(M7:M10)+SUM(M133:M136)</f>
        <v>0</v>
      </c>
      <c r="N418" s="71" t="n">
        <f aca="false">SUM(N7:N10)+SUM(N133:N136)</f>
        <v>0</v>
      </c>
      <c r="O418" s="63" t="n">
        <f aca="false">SUM(C418:N418)</f>
        <v>0</v>
      </c>
      <c r="P418" s="63"/>
      <c r="Q418" s="33"/>
      <c r="R418" s="161"/>
      <c r="S418" s="33"/>
      <c r="T418" s="63"/>
      <c r="U418" s="69" t="n">
        <f aca="false">C418+D418+E418</f>
        <v>0</v>
      </c>
      <c r="V418" s="69" t="n">
        <f aca="false">F418+G418+H418</f>
        <v>0</v>
      </c>
      <c r="W418" s="69" t="n">
        <f aca="false">I418+J418+K418</f>
        <v>0</v>
      </c>
      <c r="X418" s="69" t="n">
        <f aca="false">L418+M418+N418</f>
        <v>0</v>
      </c>
      <c r="Y418" s="36" t="n">
        <f aca="false">SUM(U418:X418)</f>
        <v>0</v>
      </c>
      <c r="Z418" s="36"/>
    </row>
    <row r="419" customFormat="false" ht="12.75" hidden="false" customHeight="false" outlineLevel="0" collapsed="false">
      <c r="A419" s="55" t="s">
        <v>310</v>
      </c>
      <c r="B419" s="65"/>
      <c r="C419" s="71" t="n">
        <f aca="false">SUM(C12:C36)+C43+C44+C49+C50</f>
        <v>55287</v>
      </c>
      <c r="D419" s="71" t="n">
        <f aca="false">SUM(D12:D36)+D43+D44+D49+D50</f>
        <v>54297</v>
      </c>
      <c r="E419" s="71" t="n">
        <f aca="false">SUM(E12:E36)+E43+E44+E49+E50</f>
        <v>57788</v>
      </c>
      <c r="F419" s="71" t="n">
        <f aca="false">SUM(F12:F36)+F43+F44+F49+F50</f>
        <v>23074</v>
      </c>
      <c r="G419" s="71" t="n">
        <f aca="false">SUM(G12:G36)+G43+G44+G49+G50</f>
        <v>22070</v>
      </c>
      <c r="H419" s="71" t="n">
        <f aca="false">SUM(H12:H36)+H43+H44+H49+H50</f>
        <v>25185</v>
      </c>
      <c r="I419" s="71" t="n">
        <f aca="false">SUM(I12:I36)+I43+I44+I49+I50</f>
        <v>25128</v>
      </c>
      <c r="J419" s="71" t="n">
        <f aca="false">SUM(J12:J36)+J43+J44+J49+J50</f>
        <v>24715</v>
      </c>
      <c r="K419" s="71" t="n">
        <f aca="false">SUM(K12:K36)+K43+K44+K49+K50</f>
        <v>24496</v>
      </c>
      <c r="L419" s="71" t="n">
        <f aca="false">SUM(L12:L36)+L43+L44+L49+L50</f>
        <v>24301</v>
      </c>
      <c r="M419" s="71" t="n">
        <f aca="false">SUM(M12:M36)+M43+M44+M49+M50</f>
        <v>52563</v>
      </c>
      <c r="N419" s="71" t="n">
        <f aca="false">SUM(N12:N36)+N43+N44+N49+N50</f>
        <v>53454</v>
      </c>
      <c r="O419" s="63" t="n">
        <f aca="false">SUM(C419:N419)</f>
        <v>442358</v>
      </c>
      <c r="P419" s="63"/>
      <c r="Q419" s="33"/>
      <c r="R419" s="161"/>
      <c r="S419" s="33"/>
      <c r="T419" s="63"/>
      <c r="U419" s="69" t="n">
        <f aca="false">C419+D419+E419</f>
        <v>167372</v>
      </c>
      <c r="V419" s="69" t="n">
        <f aca="false">F419+G419+H419</f>
        <v>70329</v>
      </c>
      <c r="W419" s="69" t="n">
        <f aca="false">I419+J419+K419</f>
        <v>74339</v>
      </c>
      <c r="X419" s="69" t="n">
        <f aca="false">L419+M419+N419</f>
        <v>130318</v>
      </c>
      <c r="Y419" s="36" t="n">
        <f aca="false">SUM(U419:X419)</f>
        <v>442358</v>
      </c>
      <c r="Z419" s="36"/>
    </row>
    <row r="420" customFormat="false" ht="12.75" hidden="false" customHeight="true" outlineLevel="0" collapsed="false">
      <c r="A420" s="55" t="s">
        <v>311</v>
      </c>
      <c r="B420" s="65"/>
      <c r="C420" s="71" t="n">
        <f aca="false">SUM(C55:C72)</f>
        <v>651</v>
      </c>
      <c r="D420" s="71" t="n">
        <f aca="false">SUM(D55:D72)</f>
        <v>601</v>
      </c>
      <c r="E420" s="71" t="n">
        <f aca="false">SUM(E55:E72)</f>
        <v>977</v>
      </c>
      <c r="F420" s="71" t="n">
        <f aca="false">SUM(F55:F72)</f>
        <v>501</v>
      </c>
      <c r="G420" s="71" t="n">
        <f aca="false">SUM(G55:G72)</f>
        <v>501</v>
      </c>
      <c r="H420" s="71" t="n">
        <f aca="false">SUM(H55:H72)</f>
        <v>2902</v>
      </c>
      <c r="I420" s="71" t="n">
        <f aca="false">SUM(I55:I72)</f>
        <v>501</v>
      </c>
      <c r="J420" s="71" t="n">
        <f aca="false">SUM(J55:J72)</f>
        <v>501</v>
      </c>
      <c r="K420" s="71" t="n">
        <f aca="false">SUM(K55:K72)</f>
        <v>903</v>
      </c>
      <c r="L420" s="71" t="n">
        <f aca="false">SUM(L55:L72)</f>
        <v>502</v>
      </c>
      <c r="M420" s="71" t="n">
        <f aca="false">SUM(M55:M72)</f>
        <v>1092</v>
      </c>
      <c r="N420" s="71" t="n">
        <f aca="false">SUM(N55:N72)</f>
        <v>1518</v>
      </c>
      <c r="O420" s="63" t="n">
        <f aca="false">SUM(C420:N420)</f>
        <v>11150</v>
      </c>
      <c r="P420" s="63"/>
      <c r="Q420" s="89"/>
      <c r="R420" s="162"/>
      <c r="S420" s="89"/>
      <c r="T420" s="63"/>
      <c r="U420" s="69" t="n">
        <f aca="false">C420+D420+E420</f>
        <v>2229</v>
      </c>
      <c r="V420" s="69" t="n">
        <f aca="false">F420+G420+H420</f>
        <v>3904</v>
      </c>
      <c r="W420" s="69" t="n">
        <f aca="false">I420+J420+K420</f>
        <v>1905</v>
      </c>
      <c r="X420" s="69" t="n">
        <f aca="false">L420+M420+N420</f>
        <v>3112</v>
      </c>
      <c r="Y420" s="71" t="n">
        <f aca="false">SUM(U420:X420)</f>
        <v>11150</v>
      </c>
      <c r="Z420" s="71"/>
      <c r="AA420" s="65"/>
      <c r="AB420" s="65"/>
      <c r="AC420" s="65"/>
      <c r="AD420" s="65"/>
      <c r="AE420" s="65"/>
      <c r="AF420" s="65"/>
      <c r="AG420" s="65"/>
      <c r="AH420" s="65"/>
      <c r="AI420" s="65"/>
      <c r="AJ420" s="65"/>
      <c r="AK420" s="65"/>
      <c r="AL420" s="65"/>
      <c r="AM420" s="65"/>
      <c r="AN420" s="65"/>
      <c r="AO420" s="65"/>
      <c r="AP420" s="65"/>
      <c r="AQ420" s="65"/>
      <c r="AR420" s="65"/>
      <c r="AS420" s="65"/>
      <c r="AT420" s="65"/>
      <c r="AU420" s="65"/>
      <c r="AV420" s="65"/>
      <c r="AW420" s="65"/>
      <c r="AX420" s="65"/>
      <c r="AY420" s="65"/>
      <c r="AZ420" s="65"/>
      <c r="BA420" s="65"/>
      <c r="BB420" s="65"/>
      <c r="BC420" s="65"/>
      <c r="BD420" s="65"/>
      <c r="BE420" s="65"/>
      <c r="BF420" s="65"/>
      <c r="BG420" s="65"/>
      <c r="BH420" s="65"/>
      <c r="BI420" s="65"/>
      <c r="BJ420" s="65"/>
      <c r="BK420" s="65"/>
      <c r="BL420" s="65"/>
      <c r="BM420" s="65"/>
      <c r="BN420" s="65"/>
      <c r="BO420" s="65"/>
      <c r="BP420" s="65"/>
      <c r="BQ420" s="65"/>
      <c r="BR420" s="65"/>
      <c r="BS420" s="65"/>
      <c r="BT420" s="65"/>
      <c r="BU420" s="65"/>
      <c r="BV420" s="65"/>
      <c r="BW420" s="65"/>
      <c r="BX420" s="65"/>
      <c r="BY420" s="65"/>
      <c r="BZ420" s="65"/>
      <c r="CA420" s="65"/>
      <c r="CB420" s="65"/>
      <c r="CC420" s="65"/>
      <c r="CD420" s="65"/>
      <c r="CE420" s="65"/>
      <c r="CF420" s="65"/>
      <c r="CG420" s="65"/>
      <c r="CH420" s="65"/>
      <c r="CI420" s="65"/>
      <c r="CJ420" s="65"/>
      <c r="CK420" s="65"/>
      <c r="CL420" s="65"/>
      <c r="CM420" s="65"/>
      <c r="CN420" s="65"/>
      <c r="CO420" s="65"/>
      <c r="CP420" s="65"/>
      <c r="CQ420" s="65"/>
      <c r="CR420" s="65"/>
      <c r="CS420" s="65"/>
      <c r="CT420" s="65"/>
      <c r="CU420" s="65"/>
      <c r="CV420" s="65"/>
      <c r="CW420" s="65"/>
      <c r="CX420" s="65"/>
      <c r="CY420" s="65"/>
      <c r="CZ420" s="65"/>
      <c r="DA420" s="65"/>
      <c r="DB420" s="65"/>
      <c r="DC420" s="65"/>
      <c r="DD420" s="65"/>
      <c r="DE420" s="65"/>
      <c r="DF420" s="65"/>
      <c r="DG420" s="65"/>
      <c r="DH420" s="65"/>
      <c r="DI420" s="65"/>
      <c r="DJ420" s="65"/>
      <c r="DK420" s="65"/>
      <c r="DL420" s="65"/>
      <c r="DM420" s="65"/>
      <c r="DN420" s="65"/>
      <c r="DO420" s="65"/>
      <c r="DP420" s="65"/>
      <c r="DQ420" s="65"/>
      <c r="DR420" s="65"/>
      <c r="DS420" s="65"/>
      <c r="DT420" s="65"/>
      <c r="DU420" s="65"/>
      <c r="DV420" s="65"/>
      <c r="DW420" s="65"/>
      <c r="DX420" s="65"/>
      <c r="DY420" s="65"/>
      <c r="DZ420" s="65"/>
      <c r="EA420" s="65"/>
      <c r="EB420" s="65"/>
      <c r="EC420" s="65"/>
      <c r="ED420" s="65"/>
      <c r="EE420" s="65"/>
      <c r="EF420" s="65"/>
      <c r="EG420" s="65"/>
      <c r="EH420" s="65"/>
      <c r="EI420" s="65"/>
      <c r="EJ420" s="65"/>
      <c r="EK420" s="65"/>
      <c r="EL420" s="65"/>
      <c r="EM420" s="65"/>
      <c r="EN420" s="65"/>
      <c r="EO420" s="65"/>
      <c r="EP420" s="65"/>
      <c r="EQ420" s="65"/>
      <c r="ER420" s="65"/>
      <c r="ES420" s="65"/>
      <c r="ET420" s="65"/>
      <c r="EU420" s="65"/>
      <c r="EV420" s="65"/>
      <c r="EW420" s="65"/>
      <c r="EX420" s="65"/>
      <c r="EY420" s="65"/>
      <c r="EZ420" s="65"/>
      <c r="FA420" s="65"/>
      <c r="FB420" s="65"/>
      <c r="FC420" s="65"/>
      <c r="FD420" s="65"/>
      <c r="FE420" s="65"/>
      <c r="FF420" s="65"/>
      <c r="FG420" s="65"/>
      <c r="FH420" s="65"/>
      <c r="FI420" s="65"/>
      <c r="FJ420" s="65"/>
      <c r="FK420" s="65"/>
      <c r="FL420" s="65"/>
      <c r="FM420" s="65"/>
      <c r="FN420" s="65"/>
      <c r="FO420" s="65"/>
      <c r="FP420" s="65"/>
      <c r="FQ420" s="65"/>
      <c r="FR420" s="65"/>
      <c r="FS420" s="65"/>
      <c r="FT420" s="65"/>
      <c r="FU420" s="65"/>
      <c r="FV420" s="65"/>
      <c r="FW420" s="65"/>
      <c r="FX420" s="65"/>
      <c r="FY420" s="65"/>
      <c r="FZ420" s="65"/>
      <c r="GA420" s="65"/>
      <c r="GB420" s="65"/>
      <c r="GC420" s="65"/>
      <c r="GD420" s="65"/>
      <c r="GE420" s="65"/>
      <c r="GF420" s="65"/>
      <c r="GG420" s="65"/>
      <c r="GH420" s="65"/>
      <c r="GI420" s="65"/>
      <c r="GJ420" s="65"/>
      <c r="GK420" s="65"/>
      <c r="GL420" s="65"/>
      <c r="GM420" s="65"/>
      <c r="GN420" s="65"/>
      <c r="GO420" s="65"/>
      <c r="GP420" s="65"/>
      <c r="GQ420" s="65"/>
      <c r="GR420" s="65"/>
      <c r="GS420" s="65"/>
      <c r="GT420" s="65"/>
      <c r="GU420" s="65"/>
      <c r="GV420" s="65"/>
      <c r="GW420" s="65"/>
      <c r="GX420" s="65"/>
      <c r="GY420" s="65"/>
      <c r="GZ420" s="65"/>
      <c r="HA420" s="65"/>
      <c r="HB420" s="65"/>
      <c r="HC420" s="65"/>
      <c r="HD420" s="65"/>
      <c r="HE420" s="65"/>
      <c r="HF420" s="65"/>
      <c r="HG420" s="65"/>
      <c r="HH420" s="65"/>
      <c r="HI420" s="65"/>
      <c r="HJ420" s="65"/>
      <c r="HK420" s="65"/>
      <c r="HL420" s="65"/>
      <c r="HM420" s="65"/>
      <c r="HN420" s="65"/>
      <c r="HO420" s="65"/>
      <c r="HP420" s="65"/>
      <c r="HQ420" s="65"/>
      <c r="HR420" s="65"/>
      <c r="HS420" s="65"/>
      <c r="HT420" s="65"/>
      <c r="HU420" s="65"/>
      <c r="HV420" s="65"/>
      <c r="HW420" s="65"/>
      <c r="HX420" s="65"/>
      <c r="HY420" s="65"/>
      <c r="HZ420" s="65"/>
      <c r="IA420" s="65"/>
      <c r="IB420" s="65"/>
      <c r="IC420" s="65"/>
      <c r="ID420" s="65"/>
      <c r="IE420" s="65"/>
      <c r="IF420" s="65"/>
      <c r="IG420" s="65"/>
      <c r="IH420" s="65"/>
      <c r="II420" s="65"/>
      <c r="IJ420" s="65"/>
      <c r="IK420" s="65"/>
      <c r="IL420" s="65"/>
      <c r="IM420" s="65"/>
      <c r="IN420" s="65"/>
      <c r="IO420" s="65"/>
      <c r="IP420" s="65"/>
      <c r="IQ420" s="65"/>
      <c r="IR420" s="65"/>
      <c r="IS420" s="65"/>
      <c r="IT420" s="65"/>
      <c r="IU420" s="65"/>
      <c r="IV420" s="65"/>
      <c r="IW420" s="65"/>
    </row>
    <row r="421" customFormat="false" ht="12.75" hidden="false" customHeight="false" outlineLevel="0" collapsed="false">
      <c r="A421" s="55" t="s">
        <v>312</v>
      </c>
      <c r="B421" s="65"/>
      <c r="C421" s="71" t="n">
        <f aca="false">+C118</f>
        <v>-1683</v>
      </c>
      <c r="D421" s="71" t="n">
        <f aca="false">+D118</f>
        <v>-1148</v>
      </c>
      <c r="E421" s="71" t="n">
        <f aca="false">+E118</f>
        <v>-1025</v>
      </c>
      <c r="F421" s="71" t="n">
        <f aca="false">+F118</f>
        <v>-1745</v>
      </c>
      <c r="G421" s="71" t="n">
        <f aca="false">+G118</f>
        <v>-1207</v>
      </c>
      <c r="H421" s="71" t="n">
        <f aca="false">+H118</f>
        <v>-1094</v>
      </c>
      <c r="I421" s="71" t="n">
        <f aca="false">+I118</f>
        <v>-1672</v>
      </c>
      <c r="J421" s="71" t="n">
        <f aca="false">+J118</f>
        <v>-1130</v>
      </c>
      <c r="K421" s="71" t="n">
        <f aca="false">+K118</f>
        <v>-1055</v>
      </c>
      <c r="L421" s="71" t="n">
        <f aca="false">+L118</f>
        <v>-1660</v>
      </c>
      <c r="M421" s="71" t="n">
        <f aca="false">+M118</f>
        <v>-1192</v>
      </c>
      <c r="N421" s="71" t="n">
        <f aca="false">+N118</f>
        <v>-1094</v>
      </c>
      <c r="O421" s="63" t="n">
        <f aca="false">SUM(C421:N421)</f>
        <v>-15705</v>
      </c>
      <c r="P421" s="63"/>
      <c r="Q421" s="33"/>
      <c r="R421" s="161"/>
      <c r="S421" s="33"/>
      <c r="T421" s="63"/>
      <c r="U421" s="69" t="n">
        <f aca="false">C421+D421+E421</f>
        <v>-3856</v>
      </c>
      <c r="V421" s="69" t="n">
        <f aca="false">F421+G421+H421</f>
        <v>-4046</v>
      </c>
      <c r="W421" s="69" t="n">
        <f aca="false">I421+J421+K421</f>
        <v>-3857</v>
      </c>
      <c r="X421" s="69" t="n">
        <f aca="false">L421+M421+N421</f>
        <v>-3946</v>
      </c>
      <c r="Y421" s="71" t="n">
        <f aca="false">SUM(U421:X421)</f>
        <v>-15705</v>
      </c>
      <c r="Z421" s="36"/>
    </row>
    <row r="422" customFormat="false" ht="12.75" hidden="false" customHeight="false" outlineLevel="0" collapsed="false">
      <c r="A422" s="55" t="s">
        <v>313</v>
      </c>
      <c r="B422" s="65"/>
      <c r="C422" s="71" t="n">
        <f aca="false">+C101</f>
        <v>-1213</v>
      </c>
      <c r="D422" s="71" t="n">
        <f aca="false">+D101</f>
        <v>-1140</v>
      </c>
      <c r="E422" s="71" t="n">
        <f aca="false">+E101</f>
        <v>-1079</v>
      </c>
      <c r="F422" s="71" t="n">
        <f aca="false">+F101</f>
        <v>-972</v>
      </c>
      <c r="G422" s="71" t="n">
        <f aca="false">+G101</f>
        <v>-900</v>
      </c>
      <c r="H422" s="71" t="n">
        <f aca="false">+H101</f>
        <v>-912</v>
      </c>
      <c r="I422" s="71" t="n">
        <f aca="false">+I101</f>
        <v>-909</v>
      </c>
      <c r="J422" s="71" t="n">
        <f aca="false">+J101</f>
        <v>-917</v>
      </c>
      <c r="K422" s="71" t="n">
        <f aca="false">+K101</f>
        <v>-921</v>
      </c>
      <c r="L422" s="71" t="n">
        <f aca="false">+L101</f>
        <v>-993</v>
      </c>
      <c r="M422" s="71" t="n">
        <f aca="false">+M101</f>
        <v>-1074</v>
      </c>
      <c r="N422" s="71" t="n">
        <f aca="false">+N101</f>
        <v>-1239</v>
      </c>
      <c r="O422" s="63" t="n">
        <f aca="false">SUM(C422:N422)</f>
        <v>-12269</v>
      </c>
      <c r="P422" s="63"/>
      <c r="Q422" s="33"/>
      <c r="R422" s="161"/>
      <c r="S422" s="33"/>
      <c r="T422" s="63"/>
      <c r="U422" s="69" t="n">
        <f aca="false">C422+D422+E422</f>
        <v>-3432</v>
      </c>
      <c r="V422" s="69" t="n">
        <f aca="false">F422+G422+H422</f>
        <v>-2784</v>
      </c>
      <c r="W422" s="69" t="n">
        <f aca="false">I422+J422+K422</f>
        <v>-2747</v>
      </c>
      <c r="X422" s="69" t="n">
        <f aca="false">L422+M422+N422</f>
        <v>-3306</v>
      </c>
      <c r="Y422" s="71" t="n">
        <f aca="false">SUM(U422:X422)</f>
        <v>-12269</v>
      </c>
      <c r="Z422" s="36"/>
    </row>
    <row r="423" customFormat="false" ht="12.75" hidden="false" customHeight="false" outlineLevel="0" collapsed="false">
      <c r="A423" s="55" t="s">
        <v>314</v>
      </c>
      <c r="B423" s="65"/>
      <c r="C423" s="71" t="n">
        <f aca="false">SUM(C38:C41)+SUM(C123:C126)</f>
        <v>0</v>
      </c>
      <c r="D423" s="71" t="n">
        <f aca="false">SUM(D38:D41)+SUM(D123:D126)</f>
        <v>0</v>
      </c>
      <c r="E423" s="71" t="n">
        <f aca="false">SUM(E38:E41)+SUM(E123:E126)</f>
        <v>0</v>
      </c>
      <c r="F423" s="71" t="n">
        <f aca="false">SUM(F38:F41)+SUM(F123:F126)</f>
        <v>0</v>
      </c>
      <c r="G423" s="71" t="n">
        <f aca="false">SUM(G38:G41)+SUM(G123:G126)</f>
        <v>0</v>
      </c>
      <c r="H423" s="71" t="n">
        <f aca="false">SUM(H38:H41)+SUM(H123:H126)</f>
        <v>0</v>
      </c>
      <c r="I423" s="71" t="n">
        <f aca="false">SUM(I38:I41)+SUM(I123:I126)</f>
        <v>0</v>
      </c>
      <c r="J423" s="71" t="n">
        <f aca="false">SUM(J38:J41)+SUM(J123:J126)</f>
        <v>0</v>
      </c>
      <c r="K423" s="71" t="n">
        <f aca="false">SUM(K38:K41)+SUM(K123:K126)</f>
        <v>0</v>
      </c>
      <c r="L423" s="71" t="n">
        <f aca="false">SUM(L38:L41)+SUM(L123:L126)</f>
        <v>0</v>
      </c>
      <c r="M423" s="71" t="n">
        <f aca="false">SUM(M38:M41)+SUM(M123:M126)</f>
        <v>0</v>
      </c>
      <c r="N423" s="71" t="n">
        <f aca="false">SUM(N38:N41)+SUM(N123:N126)</f>
        <v>0</v>
      </c>
      <c r="O423" s="63" t="n">
        <f aca="false">SUM(C423:N423)</f>
        <v>0</v>
      </c>
      <c r="P423" s="63"/>
      <c r="Q423" s="33"/>
      <c r="R423" s="161"/>
      <c r="S423" s="33"/>
      <c r="T423" s="63"/>
      <c r="U423" s="69" t="n">
        <f aca="false">C423+D423+E423</f>
        <v>0</v>
      </c>
      <c r="V423" s="69" t="n">
        <f aca="false">F423+G423+H423</f>
        <v>0</v>
      </c>
      <c r="W423" s="69" t="n">
        <f aca="false">I423+J423+K423</f>
        <v>0</v>
      </c>
      <c r="X423" s="69" t="n">
        <f aca="false">L423+M423+N423</f>
        <v>0</v>
      </c>
      <c r="Y423" s="71" t="n">
        <f aca="false">SUM(U423:X423)</f>
        <v>0</v>
      </c>
      <c r="Z423" s="36"/>
    </row>
    <row r="424" customFormat="false" ht="12.75" hidden="false" customHeight="false" outlineLevel="0" collapsed="false">
      <c r="A424" s="55" t="s">
        <v>315</v>
      </c>
      <c r="B424" s="65"/>
      <c r="C424" s="71" t="n">
        <f aca="false">+C45+C46+C108+C51+C52+C109+SUM(C103:C107)</f>
        <v>-2093</v>
      </c>
      <c r="D424" s="71" t="n">
        <f aca="false">+D45+D46+D108+D51+D52+D109+SUM(D103:D107)</f>
        <v>-1989</v>
      </c>
      <c r="E424" s="71" t="n">
        <f aca="false">+E45+E46+E108+E51+E52+E109+SUM(E103:E107)</f>
        <v>-2047</v>
      </c>
      <c r="F424" s="71" t="n">
        <f aca="false">+F45+F46+F108+F51+F52+F109+SUM(F103:F107)</f>
        <v>-1831</v>
      </c>
      <c r="G424" s="71" t="n">
        <f aca="false">+G45+G46+G108+G51+G52+G109+SUM(G103:G107)</f>
        <v>-1732</v>
      </c>
      <c r="H424" s="71" t="n">
        <f aca="false">+H45+H46+H108+H51+H52+H109+SUM(H103:H107)</f>
        <v>-1525</v>
      </c>
      <c r="I424" s="71" t="n">
        <f aca="false">+I45+I46+I108+I51+I52+I109+SUM(I103:I107)</f>
        <v>-1236</v>
      </c>
      <c r="J424" s="71" t="n">
        <f aca="false">+J45+J46+J108+J51+J52+J109+SUM(J103:J107)</f>
        <v>-1280</v>
      </c>
      <c r="K424" s="71" t="n">
        <f aca="false">+K45+K46+K108+K51+K52+K109+SUM(K103:K107)</f>
        <v>-1324</v>
      </c>
      <c r="L424" s="71" t="n">
        <f aca="false">+L45+L46+L108+L51+L52+L109+SUM(L103:L107)</f>
        <v>-1383</v>
      </c>
      <c r="M424" s="71" t="n">
        <f aca="false">+M45+M46+M108+M51+M52+M109+SUM(M103:M107)</f>
        <v>-1590</v>
      </c>
      <c r="N424" s="71" t="n">
        <f aca="false">+N45+N46+N108+N51+N52+N109+SUM(N103:N107)</f>
        <v>-1675</v>
      </c>
      <c r="O424" s="63" t="n">
        <f aca="false">SUM(C424:N424)</f>
        <v>-19705</v>
      </c>
      <c r="P424" s="63"/>
      <c r="Q424" s="33"/>
      <c r="R424" s="161"/>
      <c r="S424" s="33"/>
      <c r="T424" s="63"/>
      <c r="U424" s="69" t="n">
        <f aca="false">C424+D424+E424</f>
        <v>-6129</v>
      </c>
      <c r="V424" s="69" t="n">
        <f aca="false">F424+G424+H424</f>
        <v>-5088</v>
      </c>
      <c r="W424" s="69" t="n">
        <f aca="false">I424+J424+K424</f>
        <v>-3840</v>
      </c>
      <c r="X424" s="69" t="n">
        <f aca="false">L424+M424+N424</f>
        <v>-4648</v>
      </c>
      <c r="Y424" s="71" t="n">
        <f aca="false">SUM(U424:X424)</f>
        <v>-19705</v>
      </c>
      <c r="Z424" s="36"/>
    </row>
    <row r="425" customFormat="false" ht="12.75" hidden="false" customHeight="false" outlineLevel="0" collapsed="false">
      <c r="A425" s="163" t="s">
        <v>316</v>
      </c>
      <c r="B425" s="65"/>
      <c r="C425" s="164" t="n">
        <f aca="false">+C120+C121-C121</f>
        <v>0</v>
      </c>
      <c r="D425" s="164" t="n">
        <f aca="false">+D120+D121-D121</f>
        <v>0</v>
      </c>
      <c r="E425" s="164" t="n">
        <f aca="false">+E120+E121-E121</f>
        <v>0</v>
      </c>
      <c r="F425" s="164" t="n">
        <f aca="false">+F120+F121-F121</f>
        <v>0</v>
      </c>
      <c r="G425" s="164" t="n">
        <f aca="false">+G120+G121-G121</f>
        <v>0</v>
      </c>
      <c r="H425" s="164" t="n">
        <f aca="false">+H120+H121-H121</f>
        <v>0</v>
      </c>
      <c r="I425" s="164" t="n">
        <f aca="false">+I120+I121-I121</f>
        <v>0</v>
      </c>
      <c r="J425" s="164" t="n">
        <f aca="false">+J120+J121-J121</f>
        <v>0</v>
      </c>
      <c r="K425" s="164" t="n">
        <f aca="false">+K120+K121-K121</f>
        <v>0</v>
      </c>
      <c r="L425" s="164" t="n">
        <f aca="false">+L120+L121-L121</f>
        <v>0</v>
      </c>
      <c r="M425" s="164" t="n">
        <f aca="false">+M120+M121-M121</f>
        <v>0</v>
      </c>
      <c r="N425" s="164" t="n">
        <f aca="false">+N120+N121-N121</f>
        <v>0</v>
      </c>
      <c r="O425" s="63" t="n">
        <f aca="false">SUM(C425:N425)</f>
        <v>0</v>
      </c>
      <c r="P425" s="63"/>
      <c r="Q425" s="33"/>
      <c r="R425" s="161"/>
      <c r="S425" s="33"/>
      <c r="T425" s="63"/>
      <c r="U425" s="69" t="n">
        <f aca="false">C425+D425+E425</f>
        <v>0</v>
      </c>
      <c r="V425" s="69" t="n">
        <f aca="false">F425+G425+H425</f>
        <v>0</v>
      </c>
      <c r="W425" s="69" t="n">
        <f aca="false">I425+J425+K425</f>
        <v>0</v>
      </c>
      <c r="X425" s="69" t="n">
        <f aca="false">L425+M425+N425</f>
        <v>0</v>
      </c>
      <c r="Y425" s="71" t="n">
        <f aca="false">SUM(U425:X425)</f>
        <v>0</v>
      </c>
      <c r="Z425" s="36"/>
    </row>
    <row r="426" customFormat="false" ht="12.75" hidden="false" customHeight="true" outlineLevel="0" collapsed="false">
      <c r="A426" s="55" t="s">
        <v>317</v>
      </c>
      <c r="B426" s="65"/>
      <c r="C426" s="71" t="n">
        <f aca="false">+C128</f>
        <v>-38</v>
      </c>
      <c r="D426" s="71" t="n">
        <f aca="false">+D128</f>
        <v>-119</v>
      </c>
      <c r="E426" s="71" t="n">
        <f aca="false">+E128</f>
        <v>-38</v>
      </c>
      <c r="F426" s="71" t="n">
        <f aca="false">+F128</f>
        <v>-38</v>
      </c>
      <c r="G426" s="71" t="n">
        <f aca="false">+G128</f>
        <v>-37</v>
      </c>
      <c r="H426" s="71" t="n">
        <f aca="false">+H128</f>
        <v>-37</v>
      </c>
      <c r="I426" s="71" t="n">
        <f aca="false">+I128</f>
        <v>-37</v>
      </c>
      <c r="J426" s="71" t="n">
        <f aca="false">+J128</f>
        <v>-36</v>
      </c>
      <c r="K426" s="71" t="n">
        <f aca="false">+K128</f>
        <v>-36</v>
      </c>
      <c r="L426" s="71" t="n">
        <f aca="false">+L128</f>
        <v>-36</v>
      </c>
      <c r="M426" s="71" t="n">
        <f aca="false">+M128</f>
        <v>-37</v>
      </c>
      <c r="N426" s="71" t="n">
        <f aca="false">+N128</f>
        <v>-37</v>
      </c>
      <c r="O426" s="165" t="n">
        <f aca="false">SUM(C426:N426)</f>
        <v>-526</v>
      </c>
      <c r="P426" s="165"/>
      <c r="Q426" s="89"/>
      <c r="R426" s="162"/>
      <c r="S426" s="89"/>
      <c r="T426" s="165"/>
      <c r="U426" s="69" t="n">
        <f aca="false">C426+D426+E426</f>
        <v>-195</v>
      </c>
      <c r="V426" s="69" t="n">
        <f aca="false">F426+G426+H426</f>
        <v>-112</v>
      </c>
      <c r="W426" s="69" t="n">
        <f aca="false">I426+J426+K426</f>
        <v>-109</v>
      </c>
      <c r="X426" s="69" t="n">
        <f aca="false">L426+M426+N426</f>
        <v>-110</v>
      </c>
      <c r="Y426" s="71" t="n">
        <f aca="false">SUM(U426:X426)</f>
        <v>-526</v>
      </c>
      <c r="Z426" s="71"/>
      <c r="AA426" s="65"/>
      <c r="AB426" s="65"/>
      <c r="AC426" s="65"/>
      <c r="AD426" s="65"/>
      <c r="AE426" s="65"/>
      <c r="AF426" s="65"/>
      <c r="AG426" s="65"/>
      <c r="AH426" s="65"/>
      <c r="AI426" s="65"/>
      <c r="AJ426" s="65"/>
      <c r="AK426" s="65"/>
      <c r="AL426" s="65"/>
      <c r="AM426" s="65"/>
      <c r="AN426" s="65"/>
      <c r="AO426" s="65"/>
      <c r="AP426" s="65"/>
      <c r="AQ426" s="65"/>
      <c r="AR426" s="65"/>
      <c r="AS426" s="65"/>
      <c r="AT426" s="65"/>
      <c r="AU426" s="65"/>
      <c r="AV426" s="65"/>
      <c r="AW426" s="65"/>
      <c r="AX426" s="65"/>
      <c r="AY426" s="65"/>
      <c r="AZ426" s="65"/>
      <c r="BA426" s="65"/>
      <c r="BB426" s="65"/>
      <c r="BC426" s="65"/>
      <c r="BD426" s="65"/>
      <c r="BE426" s="65"/>
      <c r="BF426" s="65"/>
      <c r="BG426" s="65"/>
      <c r="BH426" s="65"/>
      <c r="BI426" s="65"/>
      <c r="BJ426" s="65"/>
      <c r="BK426" s="65"/>
      <c r="BL426" s="65"/>
      <c r="BM426" s="65"/>
      <c r="BN426" s="65"/>
      <c r="BO426" s="65"/>
      <c r="BP426" s="65"/>
      <c r="BQ426" s="65"/>
      <c r="BR426" s="65"/>
      <c r="BS426" s="65"/>
      <c r="BT426" s="65"/>
      <c r="BU426" s="65"/>
      <c r="BV426" s="65"/>
      <c r="BW426" s="65"/>
      <c r="BX426" s="65"/>
      <c r="BY426" s="65"/>
      <c r="BZ426" s="65"/>
      <c r="CA426" s="65"/>
      <c r="CB426" s="65"/>
      <c r="CC426" s="65"/>
      <c r="CD426" s="65"/>
      <c r="CE426" s="65"/>
      <c r="CF426" s="65"/>
      <c r="CG426" s="65"/>
      <c r="CH426" s="65"/>
      <c r="CI426" s="65"/>
      <c r="CJ426" s="65"/>
      <c r="CK426" s="65"/>
      <c r="CL426" s="65"/>
      <c r="CM426" s="65"/>
      <c r="CN426" s="65"/>
      <c r="CO426" s="65"/>
      <c r="CP426" s="65"/>
      <c r="CQ426" s="65"/>
      <c r="CR426" s="65"/>
      <c r="CS426" s="65"/>
      <c r="CT426" s="65"/>
      <c r="CU426" s="65"/>
      <c r="CV426" s="65"/>
      <c r="CW426" s="65"/>
      <c r="CX426" s="65"/>
      <c r="CY426" s="65"/>
      <c r="CZ426" s="65"/>
      <c r="DA426" s="65"/>
      <c r="DB426" s="65"/>
      <c r="DC426" s="65"/>
      <c r="DD426" s="65"/>
      <c r="DE426" s="65"/>
      <c r="DF426" s="65"/>
      <c r="DG426" s="65"/>
      <c r="DH426" s="65"/>
      <c r="DI426" s="65"/>
      <c r="DJ426" s="65"/>
      <c r="DK426" s="65"/>
      <c r="DL426" s="65"/>
      <c r="DM426" s="65"/>
      <c r="DN426" s="65"/>
      <c r="DO426" s="65"/>
      <c r="DP426" s="65"/>
      <c r="DQ426" s="65"/>
      <c r="DR426" s="65"/>
      <c r="DS426" s="65"/>
      <c r="DT426" s="65"/>
      <c r="DU426" s="65"/>
      <c r="DV426" s="65"/>
      <c r="DW426" s="65"/>
      <c r="DX426" s="65"/>
      <c r="DY426" s="65"/>
      <c r="DZ426" s="65"/>
      <c r="EA426" s="65"/>
      <c r="EB426" s="65"/>
      <c r="EC426" s="65"/>
      <c r="ED426" s="65"/>
      <c r="EE426" s="65"/>
      <c r="EF426" s="65"/>
      <c r="EG426" s="65"/>
      <c r="EH426" s="65"/>
      <c r="EI426" s="65"/>
      <c r="EJ426" s="65"/>
      <c r="EK426" s="65"/>
      <c r="EL426" s="65"/>
      <c r="EM426" s="65"/>
      <c r="EN426" s="65"/>
      <c r="EO426" s="65"/>
      <c r="EP426" s="65"/>
      <c r="EQ426" s="65"/>
      <c r="ER426" s="65"/>
      <c r="ES426" s="65"/>
      <c r="ET426" s="65"/>
      <c r="EU426" s="65"/>
      <c r="EV426" s="65"/>
      <c r="EW426" s="65"/>
      <c r="EX426" s="65"/>
      <c r="EY426" s="65"/>
      <c r="EZ426" s="65"/>
      <c r="FA426" s="65"/>
      <c r="FB426" s="65"/>
      <c r="FC426" s="65"/>
      <c r="FD426" s="65"/>
      <c r="FE426" s="65"/>
      <c r="FF426" s="65"/>
      <c r="FG426" s="65"/>
      <c r="FH426" s="65"/>
      <c r="FI426" s="65"/>
      <c r="FJ426" s="65"/>
      <c r="FK426" s="65"/>
      <c r="FL426" s="65"/>
      <c r="FM426" s="65"/>
      <c r="FN426" s="65"/>
      <c r="FO426" s="65"/>
      <c r="FP426" s="65"/>
      <c r="FQ426" s="65"/>
      <c r="FR426" s="65"/>
      <c r="FS426" s="65"/>
      <c r="FT426" s="65"/>
      <c r="FU426" s="65"/>
      <c r="FV426" s="65"/>
      <c r="FW426" s="65"/>
      <c r="FX426" s="65"/>
      <c r="FY426" s="65"/>
      <c r="FZ426" s="65"/>
      <c r="GA426" s="65"/>
      <c r="GB426" s="65"/>
      <c r="GC426" s="65"/>
      <c r="GD426" s="65"/>
      <c r="GE426" s="65"/>
      <c r="GF426" s="65"/>
      <c r="GG426" s="65"/>
      <c r="GH426" s="65"/>
      <c r="GI426" s="65"/>
      <c r="GJ426" s="65"/>
      <c r="GK426" s="65"/>
      <c r="GL426" s="65"/>
      <c r="GM426" s="65"/>
      <c r="GN426" s="65"/>
      <c r="GO426" s="65"/>
      <c r="GP426" s="65"/>
      <c r="GQ426" s="65"/>
      <c r="GR426" s="65"/>
      <c r="GS426" s="65"/>
      <c r="GT426" s="65"/>
      <c r="GU426" s="65"/>
      <c r="GV426" s="65"/>
      <c r="GW426" s="65"/>
      <c r="GX426" s="65"/>
      <c r="GY426" s="65"/>
      <c r="GZ426" s="65"/>
      <c r="HA426" s="65"/>
      <c r="HB426" s="65"/>
      <c r="HC426" s="65"/>
      <c r="HD426" s="65"/>
      <c r="HE426" s="65"/>
      <c r="HF426" s="65"/>
      <c r="HG426" s="65"/>
      <c r="HH426" s="65"/>
      <c r="HI426" s="65"/>
      <c r="HJ426" s="65"/>
      <c r="HK426" s="65"/>
      <c r="HL426" s="65"/>
      <c r="HM426" s="65"/>
      <c r="HN426" s="65"/>
      <c r="HO426" s="65"/>
      <c r="HP426" s="65"/>
      <c r="HQ426" s="65"/>
      <c r="HR426" s="65"/>
      <c r="HS426" s="65"/>
      <c r="HT426" s="65"/>
      <c r="HU426" s="65"/>
      <c r="HV426" s="65"/>
      <c r="HW426" s="65"/>
      <c r="HX426" s="65"/>
      <c r="HY426" s="65"/>
      <c r="HZ426" s="65"/>
      <c r="IA426" s="65"/>
      <c r="IB426" s="65"/>
      <c r="IC426" s="65"/>
      <c r="ID426" s="65"/>
      <c r="IE426" s="65"/>
      <c r="IF426" s="65"/>
      <c r="IG426" s="65"/>
      <c r="IH426" s="65"/>
      <c r="II426" s="65"/>
      <c r="IJ426" s="65"/>
      <c r="IK426" s="65"/>
      <c r="IL426" s="65"/>
      <c r="IM426" s="65"/>
      <c r="IN426" s="65"/>
      <c r="IO426" s="65"/>
      <c r="IP426" s="65"/>
      <c r="IQ426" s="65"/>
      <c r="IR426" s="65"/>
      <c r="IS426" s="65"/>
      <c r="IT426" s="65"/>
      <c r="IU426" s="65"/>
      <c r="IV426" s="65"/>
      <c r="IW426" s="65"/>
    </row>
    <row r="427" customFormat="false" ht="12.75" hidden="false" customHeight="true" outlineLevel="0" collapsed="false">
      <c r="A427" s="163" t="s">
        <v>318</v>
      </c>
      <c r="B427" s="65"/>
      <c r="C427" s="164" t="n">
        <f aca="false">+C74-C74</f>
        <v>0</v>
      </c>
      <c r="D427" s="164" t="n">
        <f aca="false">+D74-D74</f>
        <v>0</v>
      </c>
      <c r="E427" s="164" t="n">
        <f aca="false">+E74-E74</f>
        <v>0</v>
      </c>
      <c r="F427" s="164" t="n">
        <f aca="false">+F74-F74</f>
        <v>0</v>
      </c>
      <c r="G427" s="164" t="n">
        <f aca="false">+G74-G74</f>
        <v>0</v>
      </c>
      <c r="H427" s="164" t="n">
        <f aca="false">+H74-H74</f>
        <v>0</v>
      </c>
      <c r="I427" s="164" t="n">
        <f aca="false">+I74-I74</f>
        <v>0</v>
      </c>
      <c r="J427" s="164" t="n">
        <f aca="false">+J74-J74</f>
        <v>0</v>
      </c>
      <c r="K427" s="164" t="n">
        <f aca="false">+K74-K74</f>
        <v>0</v>
      </c>
      <c r="L427" s="164" t="n">
        <f aca="false">+L74-L74</f>
        <v>0</v>
      </c>
      <c r="M427" s="164" t="n">
        <f aca="false">+M74-M74</f>
        <v>0</v>
      </c>
      <c r="N427" s="164" t="n">
        <f aca="false">+N74-N74</f>
        <v>0</v>
      </c>
      <c r="O427" s="165" t="n">
        <f aca="false">SUM(C427:N427)</f>
        <v>0</v>
      </c>
      <c r="P427" s="165"/>
      <c r="Q427" s="89"/>
      <c r="R427" s="162"/>
      <c r="S427" s="89"/>
      <c r="T427" s="165"/>
      <c r="U427" s="69" t="n">
        <f aca="false">C427+D427+E427</f>
        <v>0</v>
      </c>
      <c r="V427" s="69" t="n">
        <f aca="false">F427+G427+H427</f>
        <v>0</v>
      </c>
      <c r="W427" s="69" t="n">
        <f aca="false">I427+J427+K427</f>
        <v>0</v>
      </c>
      <c r="X427" s="69" t="n">
        <f aca="false">L427+M427+N427</f>
        <v>0</v>
      </c>
      <c r="Y427" s="71" t="n">
        <f aca="false">SUM(U427:X427)</f>
        <v>0</v>
      </c>
      <c r="Z427" s="71"/>
      <c r="AA427" s="65"/>
      <c r="AB427" s="65"/>
      <c r="AC427" s="65"/>
      <c r="AD427" s="65"/>
      <c r="AE427" s="65"/>
      <c r="AF427" s="65"/>
      <c r="AG427" s="65"/>
      <c r="AH427" s="65"/>
      <c r="AI427" s="65"/>
      <c r="AJ427" s="65"/>
      <c r="AK427" s="65"/>
      <c r="AL427" s="65"/>
      <c r="AM427" s="65"/>
      <c r="AN427" s="65"/>
      <c r="AO427" s="65"/>
      <c r="AP427" s="65"/>
      <c r="AQ427" s="65"/>
      <c r="AR427" s="65"/>
      <c r="AS427" s="65"/>
      <c r="AT427" s="65"/>
      <c r="AU427" s="65"/>
      <c r="AV427" s="65"/>
      <c r="AW427" s="65"/>
      <c r="AX427" s="65"/>
      <c r="AY427" s="65"/>
      <c r="AZ427" s="65"/>
      <c r="BA427" s="65"/>
      <c r="BB427" s="65"/>
      <c r="BC427" s="65"/>
      <c r="BD427" s="65"/>
      <c r="BE427" s="65"/>
      <c r="BF427" s="65"/>
      <c r="BG427" s="65"/>
      <c r="BH427" s="65"/>
      <c r="BI427" s="65"/>
      <c r="BJ427" s="65"/>
      <c r="BK427" s="65"/>
      <c r="BL427" s="65"/>
      <c r="BM427" s="65"/>
      <c r="BN427" s="65"/>
      <c r="BO427" s="65"/>
      <c r="BP427" s="65"/>
      <c r="BQ427" s="65"/>
      <c r="BR427" s="65"/>
      <c r="BS427" s="65"/>
      <c r="BT427" s="65"/>
      <c r="BU427" s="65"/>
      <c r="BV427" s="65"/>
      <c r="BW427" s="65"/>
      <c r="BX427" s="65"/>
      <c r="BY427" s="65"/>
      <c r="BZ427" s="65"/>
      <c r="CA427" s="65"/>
      <c r="CB427" s="65"/>
      <c r="CC427" s="65"/>
      <c r="CD427" s="65"/>
      <c r="CE427" s="65"/>
      <c r="CF427" s="65"/>
      <c r="CG427" s="65"/>
      <c r="CH427" s="65"/>
      <c r="CI427" s="65"/>
      <c r="CJ427" s="65"/>
      <c r="CK427" s="65"/>
      <c r="CL427" s="65"/>
      <c r="CM427" s="65"/>
      <c r="CN427" s="65"/>
      <c r="CO427" s="65"/>
      <c r="CP427" s="65"/>
      <c r="CQ427" s="65"/>
      <c r="CR427" s="65"/>
      <c r="CS427" s="65"/>
      <c r="CT427" s="65"/>
      <c r="CU427" s="65"/>
      <c r="CV427" s="65"/>
      <c r="CW427" s="65"/>
      <c r="CX427" s="65"/>
      <c r="CY427" s="65"/>
      <c r="CZ427" s="65"/>
      <c r="DA427" s="65"/>
      <c r="DB427" s="65"/>
      <c r="DC427" s="65"/>
      <c r="DD427" s="65"/>
      <c r="DE427" s="65"/>
      <c r="DF427" s="65"/>
      <c r="DG427" s="65"/>
      <c r="DH427" s="65"/>
      <c r="DI427" s="65"/>
      <c r="DJ427" s="65"/>
      <c r="DK427" s="65"/>
      <c r="DL427" s="65"/>
      <c r="DM427" s="65"/>
      <c r="DN427" s="65"/>
      <c r="DO427" s="65"/>
      <c r="DP427" s="65"/>
      <c r="DQ427" s="65"/>
      <c r="DR427" s="65"/>
      <c r="DS427" s="65"/>
      <c r="DT427" s="65"/>
      <c r="DU427" s="65"/>
      <c r="DV427" s="65"/>
      <c r="DW427" s="65"/>
      <c r="DX427" s="65"/>
      <c r="DY427" s="65"/>
      <c r="DZ427" s="65"/>
      <c r="EA427" s="65"/>
      <c r="EB427" s="65"/>
      <c r="EC427" s="65"/>
      <c r="ED427" s="65"/>
      <c r="EE427" s="65"/>
      <c r="EF427" s="65"/>
      <c r="EG427" s="65"/>
      <c r="EH427" s="65"/>
      <c r="EI427" s="65"/>
      <c r="EJ427" s="65"/>
      <c r="EK427" s="65"/>
      <c r="EL427" s="65"/>
      <c r="EM427" s="65"/>
      <c r="EN427" s="65"/>
      <c r="EO427" s="65"/>
      <c r="EP427" s="65"/>
      <c r="EQ427" s="65"/>
      <c r="ER427" s="65"/>
      <c r="ES427" s="65"/>
      <c r="ET427" s="65"/>
      <c r="EU427" s="65"/>
      <c r="EV427" s="65"/>
      <c r="EW427" s="65"/>
      <c r="EX427" s="65"/>
      <c r="EY427" s="65"/>
      <c r="EZ427" s="65"/>
      <c r="FA427" s="65"/>
      <c r="FB427" s="65"/>
      <c r="FC427" s="65"/>
      <c r="FD427" s="65"/>
      <c r="FE427" s="65"/>
      <c r="FF427" s="65"/>
      <c r="FG427" s="65"/>
      <c r="FH427" s="65"/>
      <c r="FI427" s="65"/>
      <c r="FJ427" s="65"/>
      <c r="FK427" s="65"/>
      <c r="FL427" s="65"/>
      <c r="FM427" s="65"/>
      <c r="FN427" s="65"/>
      <c r="FO427" s="65"/>
      <c r="FP427" s="65"/>
      <c r="FQ427" s="65"/>
      <c r="FR427" s="65"/>
      <c r="FS427" s="65"/>
      <c r="FT427" s="65"/>
      <c r="FU427" s="65"/>
      <c r="FV427" s="65"/>
      <c r="FW427" s="65"/>
      <c r="FX427" s="65"/>
      <c r="FY427" s="65"/>
      <c r="FZ427" s="65"/>
      <c r="GA427" s="65"/>
      <c r="GB427" s="65"/>
      <c r="GC427" s="65"/>
      <c r="GD427" s="65"/>
      <c r="GE427" s="65"/>
      <c r="GF427" s="65"/>
      <c r="GG427" s="65"/>
      <c r="GH427" s="65"/>
      <c r="GI427" s="65"/>
      <c r="GJ427" s="65"/>
      <c r="GK427" s="65"/>
      <c r="GL427" s="65"/>
      <c r="GM427" s="65"/>
      <c r="GN427" s="65"/>
      <c r="GO427" s="65"/>
      <c r="GP427" s="65"/>
      <c r="GQ427" s="65"/>
      <c r="GR427" s="65"/>
      <c r="GS427" s="65"/>
      <c r="GT427" s="65"/>
      <c r="GU427" s="65"/>
      <c r="GV427" s="65"/>
      <c r="GW427" s="65"/>
      <c r="GX427" s="65"/>
      <c r="GY427" s="65"/>
      <c r="GZ427" s="65"/>
      <c r="HA427" s="65"/>
      <c r="HB427" s="65"/>
      <c r="HC427" s="65"/>
      <c r="HD427" s="65"/>
      <c r="HE427" s="65"/>
      <c r="HF427" s="65"/>
      <c r="HG427" s="65"/>
      <c r="HH427" s="65"/>
      <c r="HI427" s="65"/>
      <c r="HJ427" s="65"/>
      <c r="HK427" s="65"/>
      <c r="HL427" s="65"/>
      <c r="HM427" s="65"/>
      <c r="HN427" s="65"/>
      <c r="HO427" s="65"/>
      <c r="HP427" s="65"/>
      <c r="HQ427" s="65"/>
      <c r="HR427" s="65"/>
      <c r="HS427" s="65"/>
      <c r="HT427" s="65"/>
      <c r="HU427" s="65"/>
      <c r="HV427" s="65"/>
      <c r="HW427" s="65"/>
      <c r="HX427" s="65"/>
      <c r="HY427" s="65"/>
      <c r="HZ427" s="65"/>
      <c r="IA427" s="65"/>
      <c r="IB427" s="65"/>
      <c r="IC427" s="65"/>
      <c r="ID427" s="65"/>
      <c r="IE427" s="65"/>
      <c r="IF427" s="65"/>
      <c r="IG427" s="65"/>
      <c r="IH427" s="65"/>
      <c r="II427" s="65"/>
      <c r="IJ427" s="65"/>
      <c r="IK427" s="65"/>
      <c r="IL427" s="65"/>
      <c r="IM427" s="65"/>
      <c r="IN427" s="65"/>
      <c r="IO427" s="65"/>
      <c r="IP427" s="65"/>
      <c r="IQ427" s="65"/>
      <c r="IR427" s="65"/>
      <c r="IS427" s="65"/>
      <c r="IT427" s="65"/>
      <c r="IU427" s="65"/>
      <c r="IV427" s="65"/>
      <c r="IW427" s="65"/>
    </row>
    <row r="428" customFormat="false" ht="12.75" hidden="false" customHeight="true" outlineLevel="0" collapsed="false">
      <c r="A428" s="55" t="s">
        <v>319</v>
      </c>
      <c r="B428" s="65"/>
      <c r="C428" s="71" t="n">
        <f aca="false">SUM(C138:C140)</f>
        <v>0</v>
      </c>
      <c r="D428" s="71" t="n">
        <f aca="false">SUM(D138:D140)</f>
        <v>0</v>
      </c>
      <c r="E428" s="71" t="n">
        <f aca="false">SUM(E138:E140)</f>
        <v>0</v>
      </c>
      <c r="F428" s="71" t="n">
        <f aca="false">SUM(F138:F140)</f>
        <v>0</v>
      </c>
      <c r="G428" s="71" t="n">
        <f aca="false">SUM(G138:G140)</f>
        <v>0</v>
      </c>
      <c r="H428" s="71" t="n">
        <f aca="false">SUM(H138:H140)</f>
        <v>7600</v>
      </c>
      <c r="I428" s="71" t="n">
        <f aca="false">SUM(I138:I140)</f>
        <v>0</v>
      </c>
      <c r="J428" s="71" t="n">
        <f aca="false">SUM(J138:J140)</f>
        <v>0</v>
      </c>
      <c r="K428" s="71" t="n">
        <f aca="false">SUM(K138:K140)</f>
        <v>0</v>
      </c>
      <c r="L428" s="71" t="n">
        <f aca="false">SUM(L138:L140)</f>
        <v>0</v>
      </c>
      <c r="M428" s="71" t="n">
        <f aca="false">SUM(M138:M140)</f>
        <v>0</v>
      </c>
      <c r="N428" s="71" t="n">
        <f aca="false">SUM(N138:N140)</f>
        <v>5000</v>
      </c>
      <c r="O428" s="165" t="n">
        <f aca="false">SUM(C428:N428)</f>
        <v>12600</v>
      </c>
      <c r="P428" s="165"/>
      <c r="Q428" s="89"/>
      <c r="R428" s="162"/>
      <c r="S428" s="89"/>
      <c r="T428" s="165"/>
      <c r="U428" s="69" t="n">
        <f aca="false">C428+D428+E428</f>
        <v>0</v>
      </c>
      <c r="V428" s="69" t="n">
        <f aca="false">F428+G428+H428</f>
        <v>7600</v>
      </c>
      <c r="W428" s="69" t="n">
        <f aca="false">I428+J428+K428</f>
        <v>0</v>
      </c>
      <c r="X428" s="69" t="n">
        <f aca="false">L428+M428+N428</f>
        <v>5000</v>
      </c>
      <c r="Y428" s="71" t="n">
        <f aca="false">SUM(U428:X428)</f>
        <v>12600</v>
      </c>
      <c r="Z428" s="71"/>
      <c r="AA428" s="65"/>
      <c r="AB428" s="65"/>
      <c r="AC428" s="65"/>
      <c r="AD428" s="65"/>
      <c r="AE428" s="65"/>
      <c r="AF428" s="65"/>
      <c r="AG428" s="65"/>
      <c r="AH428" s="65"/>
      <c r="AI428" s="65"/>
      <c r="AJ428" s="65"/>
      <c r="AK428" s="65"/>
      <c r="AL428" s="65"/>
      <c r="AM428" s="65"/>
      <c r="AN428" s="65"/>
      <c r="AO428" s="65"/>
      <c r="AP428" s="65"/>
      <c r="AQ428" s="65"/>
      <c r="AR428" s="65"/>
      <c r="AS428" s="65"/>
      <c r="AT428" s="65"/>
      <c r="AU428" s="65"/>
      <c r="AV428" s="65"/>
      <c r="AW428" s="65"/>
      <c r="AX428" s="65"/>
      <c r="AY428" s="65"/>
      <c r="AZ428" s="65"/>
      <c r="BA428" s="65"/>
      <c r="BB428" s="65"/>
      <c r="BC428" s="65"/>
      <c r="BD428" s="65"/>
      <c r="BE428" s="65"/>
      <c r="BF428" s="65"/>
      <c r="BG428" s="65"/>
      <c r="BH428" s="65"/>
      <c r="BI428" s="65"/>
      <c r="BJ428" s="65"/>
      <c r="BK428" s="65"/>
      <c r="BL428" s="65"/>
      <c r="BM428" s="65"/>
      <c r="BN428" s="65"/>
      <c r="BO428" s="65"/>
      <c r="BP428" s="65"/>
      <c r="BQ428" s="65"/>
      <c r="BR428" s="65"/>
      <c r="BS428" s="65"/>
      <c r="BT428" s="65"/>
      <c r="BU428" s="65"/>
      <c r="BV428" s="65"/>
      <c r="BW428" s="65"/>
      <c r="BX428" s="65"/>
      <c r="BY428" s="65"/>
      <c r="BZ428" s="65"/>
      <c r="CA428" s="65"/>
      <c r="CB428" s="65"/>
      <c r="CC428" s="65"/>
      <c r="CD428" s="65"/>
      <c r="CE428" s="65"/>
      <c r="CF428" s="65"/>
      <c r="CG428" s="65"/>
      <c r="CH428" s="65"/>
      <c r="CI428" s="65"/>
      <c r="CJ428" s="65"/>
      <c r="CK428" s="65"/>
      <c r="CL428" s="65"/>
      <c r="CM428" s="65"/>
      <c r="CN428" s="65"/>
      <c r="CO428" s="65"/>
      <c r="CP428" s="65"/>
      <c r="CQ428" s="65"/>
      <c r="CR428" s="65"/>
      <c r="CS428" s="65"/>
      <c r="CT428" s="65"/>
      <c r="CU428" s="65"/>
      <c r="CV428" s="65"/>
      <c r="CW428" s="65"/>
      <c r="CX428" s="65"/>
      <c r="CY428" s="65"/>
      <c r="CZ428" s="65"/>
      <c r="DA428" s="65"/>
      <c r="DB428" s="65"/>
      <c r="DC428" s="65"/>
      <c r="DD428" s="65"/>
      <c r="DE428" s="65"/>
      <c r="DF428" s="65"/>
      <c r="DG428" s="65"/>
      <c r="DH428" s="65"/>
      <c r="DI428" s="65"/>
      <c r="DJ428" s="65"/>
      <c r="DK428" s="65"/>
      <c r="DL428" s="65"/>
      <c r="DM428" s="65"/>
      <c r="DN428" s="65"/>
      <c r="DO428" s="65"/>
      <c r="DP428" s="65"/>
      <c r="DQ428" s="65"/>
      <c r="DR428" s="65"/>
      <c r="DS428" s="65"/>
      <c r="DT428" s="65"/>
      <c r="DU428" s="65"/>
      <c r="DV428" s="65"/>
      <c r="DW428" s="65"/>
      <c r="DX428" s="65"/>
      <c r="DY428" s="65"/>
      <c r="DZ428" s="65"/>
      <c r="EA428" s="65"/>
      <c r="EB428" s="65"/>
      <c r="EC428" s="65"/>
      <c r="ED428" s="65"/>
      <c r="EE428" s="65"/>
      <c r="EF428" s="65"/>
      <c r="EG428" s="65"/>
      <c r="EH428" s="65"/>
      <c r="EI428" s="65"/>
      <c r="EJ428" s="65"/>
      <c r="EK428" s="65"/>
      <c r="EL428" s="65"/>
      <c r="EM428" s="65"/>
      <c r="EN428" s="65"/>
      <c r="EO428" s="65"/>
      <c r="EP428" s="65"/>
      <c r="EQ428" s="65"/>
      <c r="ER428" s="65"/>
      <c r="ES428" s="65"/>
      <c r="ET428" s="65"/>
      <c r="EU428" s="65"/>
      <c r="EV428" s="65"/>
      <c r="EW428" s="65"/>
      <c r="EX428" s="65"/>
      <c r="EY428" s="65"/>
      <c r="EZ428" s="65"/>
      <c r="FA428" s="65"/>
      <c r="FB428" s="65"/>
      <c r="FC428" s="65"/>
      <c r="FD428" s="65"/>
      <c r="FE428" s="65"/>
      <c r="FF428" s="65"/>
      <c r="FG428" s="65"/>
      <c r="FH428" s="65"/>
      <c r="FI428" s="65"/>
      <c r="FJ428" s="65"/>
      <c r="FK428" s="65"/>
      <c r="FL428" s="65"/>
      <c r="FM428" s="65"/>
      <c r="FN428" s="65"/>
      <c r="FO428" s="65"/>
      <c r="FP428" s="65"/>
      <c r="FQ428" s="65"/>
      <c r="FR428" s="65"/>
      <c r="FS428" s="65"/>
      <c r="FT428" s="65"/>
      <c r="FU428" s="65"/>
      <c r="FV428" s="65"/>
      <c r="FW428" s="65"/>
      <c r="FX428" s="65"/>
      <c r="FY428" s="65"/>
      <c r="FZ428" s="65"/>
      <c r="GA428" s="65"/>
      <c r="GB428" s="65"/>
      <c r="GC428" s="65"/>
      <c r="GD428" s="65"/>
      <c r="GE428" s="65"/>
      <c r="GF428" s="65"/>
      <c r="GG428" s="65"/>
      <c r="GH428" s="65"/>
      <c r="GI428" s="65"/>
      <c r="GJ428" s="65"/>
      <c r="GK428" s="65"/>
      <c r="GL428" s="65"/>
      <c r="GM428" s="65"/>
      <c r="GN428" s="65"/>
      <c r="GO428" s="65"/>
      <c r="GP428" s="65"/>
      <c r="GQ428" s="65"/>
      <c r="GR428" s="65"/>
      <c r="GS428" s="65"/>
      <c r="GT428" s="65"/>
      <c r="GU428" s="65"/>
      <c r="GV428" s="65"/>
      <c r="GW428" s="65"/>
      <c r="GX428" s="65"/>
      <c r="GY428" s="65"/>
      <c r="GZ428" s="65"/>
      <c r="HA428" s="65"/>
      <c r="HB428" s="65"/>
      <c r="HC428" s="65"/>
      <c r="HD428" s="65"/>
      <c r="HE428" s="65"/>
      <c r="HF428" s="65"/>
      <c r="HG428" s="65"/>
      <c r="HH428" s="65"/>
      <c r="HI428" s="65"/>
      <c r="HJ428" s="65"/>
      <c r="HK428" s="65"/>
      <c r="HL428" s="65"/>
      <c r="HM428" s="65"/>
      <c r="HN428" s="65"/>
      <c r="HO428" s="65"/>
      <c r="HP428" s="65"/>
      <c r="HQ428" s="65"/>
      <c r="HR428" s="65"/>
      <c r="HS428" s="65"/>
      <c r="HT428" s="65"/>
      <c r="HU428" s="65"/>
      <c r="HV428" s="65"/>
      <c r="HW428" s="65"/>
      <c r="HX428" s="65"/>
      <c r="HY428" s="65"/>
      <c r="HZ428" s="65"/>
      <c r="IA428" s="65"/>
      <c r="IB428" s="65"/>
      <c r="IC428" s="65"/>
      <c r="ID428" s="65"/>
      <c r="IE428" s="65"/>
      <c r="IF428" s="65"/>
      <c r="IG428" s="65"/>
      <c r="IH428" s="65"/>
      <c r="II428" s="65"/>
      <c r="IJ428" s="65"/>
      <c r="IK428" s="65"/>
      <c r="IL428" s="65"/>
      <c r="IM428" s="65"/>
      <c r="IN428" s="65"/>
      <c r="IO428" s="65"/>
      <c r="IP428" s="65"/>
      <c r="IQ428" s="65"/>
      <c r="IR428" s="65"/>
      <c r="IS428" s="65"/>
      <c r="IT428" s="65"/>
      <c r="IU428" s="65"/>
      <c r="IV428" s="65"/>
      <c r="IW428" s="65"/>
    </row>
    <row r="429" customFormat="false" ht="12.75" hidden="false" customHeight="false" outlineLevel="0" collapsed="false">
      <c r="A429" s="30" t="s">
        <v>320</v>
      </c>
      <c r="B429" s="65"/>
      <c r="C429" s="71" t="n">
        <f aca="false">SUM(C76:C78)</f>
        <v>0</v>
      </c>
      <c r="D429" s="71" t="n">
        <f aca="false">SUM(D76:D78)</f>
        <v>0</v>
      </c>
      <c r="E429" s="71" t="n">
        <f aca="false">SUM(E76:E78)</f>
        <v>0</v>
      </c>
      <c r="F429" s="71" t="n">
        <f aca="false">SUM(F76:F78)</f>
        <v>0</v>
      </c>
      <c r="G429" s="71" t="n">
        <f aca="false">SUM(G76:G78)</f>
        <v>0</v>
      </c>
      <c r="H429" s="71" t="n">
        <f aca="false">SUM(H76:H78)</f>
        <v>0</v>
      </c>
      <c r="I429" s="71" t="n">
        <f aca="false">SUM(I76:I78)</f>
        <v>0</v>
      </c>
      <c r="J429" s="71" t="n">
        <f aca="false">SUM(J76:J78)</f>
        <v>0</v>
      </c>
      <c r="K429" s="71" t="n">
        <f aca="false">SUM(K76:K78)</f>
        <v>0</v>
      </c>
      <c r="L429" s="71" t="n">
        <f aca="false">SUM(L76:L78)</f>
        <v>0</v>
      </c>
      <c r="M429" s="71" t="n">
        <f aca="false">SUM(M76:M78)</f>
        <v>0</v>
      </c>
      <c r="N429" s="71" t="n">
        <f aca="false">SUM(N76:N78)</f>
        <v>0</v>
      </c>
      <c r="O429" s="165" t="n">
        <f aca="false">SUM(C429:N429)</f>
        <v>0</v>
      </c>
      <c r="P429" s="165"/>
      <c r="Q429" s="33"/>
      <c r="R429" s="161"/>
      <c r="S429" s="33"/>
      <c r="T429" s="165"/>
      <c r="U429" s="69" t="n">
        <f aca="false">C429+D429+E429</f>
        <v>0</v>
      </c>
      <c r="V429" s="69" t="n">
        <f aca="false">F429+G429+H429</f>
        <v>0</v>
      </c>
      <c r="W429" s="69" t="n">
        <f aca="false">I429+J429+K429</f>
        <v>0</v>
      </c>
      <c r="X429" s="69" t="n">
        <f aca="false">L429+M429+N429</f>
        <v>0</v>
      </c>
      <c r="Y429" s="71" t="n">
        <f aca="false">SUM(U429:X429)</f>
        <v>0</v>
      </c>
      <c r="Z429" s="36"/>
    </row>
    <row r="430" customFormat="false" ht="12.75" hidden="false" customHeight="false" outlineLevel="0" collapsed="false">
      <c r="A430" s="30" t="s">
        <v>77</v>
      </c>
      <c r="B430" s="65"/>
      <c r="C430" s="50" t="n">
        <f aca="false">SUM(C141:C154)-C149</f>
        <v>0</v>
      </c>
      <c r="D430" s="50" t="n">
        <f aca="false">SUM(D141:D154)-D149</f>
        <v>0</v>
      </c>
      <c r="E430" s="50" t="n">
        <f aca="false">SUM(E141:E154)-E149</f>
        <v>0</v>
      </c>
      <c r="F430" s="50" t="n">
        <f aca="false">SUM(F141:F154)-F149</f>
        <v>0</v>
      </c>
      <c r="G430" s="50" t="n">
        <f aca="false">SUM(G141:G154)-G149</f>
        <v>0</v>
      </c>
      <c r="H430" s="50" t="n">
        <f aca="false">SUM(H141:H154)-H149</f>
        <v>1000</v>
      </c>
      <c r="I430" s="50" t="n">
        <f aca="false">SUM(I141:I154)-I149</f>
        <v>0</v>
      </c>
      <c r="J430" s="50" t="n">
        <f aca="false">SUM(J141:J154)-J149</f>
        <v>0</v>
      </c>
      <c r="K430" s="50" t="n">
        <f aca="false">SUM(K141:K154)-K149</f>
        <v>0</v>
      </c>
      <c r="L430" s="50" t="n">
        <f aca="false">SUM(L141:L154)-L149</f>
        <v>0</v>
      </c>
      <c r="M430" s="50" t="n">
        <f aca="false">SUM(M141:M154)-M149</f>
        <v>0</v>
      </c>
      <c r="N430" s="50" t="n">
        <f aca="false">SUM(N141:N154)-N149</f>
        <v>1000</v>
      </c>
      <c r="O430" s="166" t="n">
        <f aca="false">SUM(C430:N430)</f>
        <v>2000</v>
      </c>
      <c r="P430" s="166"/>
      <c r="Q430" s="33"/>
      <c r="R430" s="161"/>
      <c r="S430" s="33"/>
      <c r="T430" s="166"/>
      <c r="U430" s="91" t="n">
        <f aca="false">C430+D430+E430</f>
        <v>0</v>
      </c>
      <c r="V430" s="91" t="n">
        <f aca="false">F430+G430+H430</f>
        <v>1000</v>
      </c>
      <c r="W430" s="91" t="n">
        <f aca="false">I430+J430+K430</f>
        <v>0</v>
      </c>
      <c r="X430" s="91" t="n">
        <f aca="false">L430+M430+N430</f>
        <v>1000</v>
      </c>
      <c r="Y430" s="50" t="n">
        <f aca="false">SUM(U430:X430)</f>
        <v>2000</v>
      </c>
      <c r="Z430" s="36"/>
    </row>
    <row r="431" customFormat="false" ht="12.75" hidden="false" customHeight="false" outlineLevel="0" collapsed="false">
      <c r="A431" s="64" t="s">
        <v>321</v>
      </c>
      <c r="B431" s="65"/>
      <c r="C431" s="130" t="n">
        <f aca="false">SUM(C418:C430)</f>
        <v>50911</v>
      </c>
      <c r="D431" s="130" t="n">
        <f aca="false">SUM(D418:D430)</f>
        <v>50502</v>
      </c>
      <c r="E431" s="130" t="n">
        <f aca="false">SUM(E418:E430)</f>
        <v>54576</v>
      </c>
      <c r="F431" s="130" t="n">
        <f aca="false">SUM(F418:F430)</f>
        <v>18989</v>
      </c>
      <c r="G431" s="130" t="n">
        <f aca="false">SUM(G418:G430)</f>
        <v>18695</v>
      </c>
      <c r="H431" s="130" t="n">
        <f aca="false">SUM(H418:H430)</f>
        <v>33119</v>
      </c>
      <c r="I431" s="130" t="n">
        <f aca="false">SUM(I418:I430)</f>
        <v>21775</v>
      </c>
      <c r="J431" s="130" t="n">
        <f aca="false">SUM(J418:J430)</f>
        <v>21853</v>
      </c>
      <c r="K431" s="130" t="n">
        <f aca="false">SUM(K418:K430)</f>
        <v>22063</v>
      </c>
      <c r="L431" s="130" t="n">
        <f aca="false">SUM(L418:L430)</f>
        <v>20731</v>
      </c>
      <c r="M431" s="130" t="n">
        <f aca="false">SUM(M418:M430)</f>
        <v>49762</v>
      </c>
      <c r="N431" s="130" t="n">
        <f aca="false">SUM(N418:N430)</f>
        <v>56927</v>
      </c>
      <c r="O431" s="130" t="n">
        <f aca="false">SUM(O418:O430)</f>
        <v>419903</v>
      </c>
      <c r="P431" s="130"/>
      <c r="Q431" s="33"/>
      <c r="R431" s="161"/>
      <c r="S431" s="33"/>
      <c r="T431" s="130"/>
      <c r="U431" s="130" t="n">
        <f aca="false">SUM(U418:U430)</f>
        <v>155989</v>
      </c>
      <c r="V431" s="130" t="n">
        <f aca="false">SUM(V418:V430)</f>
        <v>70803</v>
      </c>
      <c r="W431" s="130" t="n">
        <f aca="false">SUM(W418:W430)</f>
        <v>65691</v>
      </c>
      <c r="X431" s="130" t="n">
        <f aca="false">SUM(X418:X430)</f>
        <v>127420</v>
      </c>
      <c r="Y431" s="130" t="n">
        <f aca="false">SUM(Y418:Y430)</f>
        <v>419903</v>
      </c>
      <c r="Z431" s="36"/>
    </row>
    <row r="432" customFormat="false" ht="3.95" hidden="false" customHeight="true" outlineLevel="0" collapsed="false">
      <c r="A432" s="64"/>
      <c r="B432" s="65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69"/>
      <c r="P432" s="69"/>
      <c r="Q432" s="33"/>
      <c r="R432" s="161"/>
      <c r="S432" s="33"/>
      <c r="T432" s="69"/>
      <c r="U432" s="69"/>
      <c r="V432" s="69"/>
      <c r="W432" s="69"/>
      <c r="X432" s="69"/>
      <c r="Y432" s="71"/>
      <c r="Z432" s="36"/>
    </row>
    <row r="433" customFormat="false" ht="12.75" hidden="false" customHeight="false" outlineLevel="0" collapsed="false">
      <c r="A433" s="64" t="s">
        <v>322</v>
      </c>
      <c r="B433" s="65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69"/>
      <c r="P433" s="69"/>
      <c r="Q433" s="33"/>
      <c r="R433" s="161"/>
      <c r="S433" s="33"/>
      <c r="T433" s="69"/>
      <c r="U433" s="69"/>
      <c r="V433" s="69"/>
      <c r="W433" s="69"/>
      <c r="X433" s="69"/>
      <c r="Y433" s="71"/>
      <c r="Z433" s="36"/>
    </row>
    <row r="434" customFormat="false" ht="12.75" hidden="false" customHeight="false" outlineLevel="0" collapsed="false">
      <c r="A434" s="55" t="s">
        <v>312</v>
      </c>
      <c r="B434" s="65"/>
      <c r="C434" s="71" t="n">
        <f aca="false">+C172</f>
        <v>-545</v>
      </c>
      <c r="D434" s="71" t="n">
        <f aca="false">+D172</f>
        <v>-545</v>
      </c>
      <c r="E434" s="71" t="n">
        <f aca="false">+E172</f>
        <v>-580</v>
      </c>
      <c r="F434" s="71" t="n">
        <f aca="false">+F172</f>
        <v>-544</v>
      </c>
      <c r="G434" s="71" t="n">
        <f aca="false">+G172</f>
        <v>-545</v>
      </c>
      <c r="H434" s="71" t="n">
        <f aca="false">+H172</f>
        <v>-544</v>
      </c>
      <c r="I434" s="71" t="n">
        <f aca="false">+I172</f>
        <v>-544</v>
      </c>
      <c r="J434" s="71" t="n">
        <f aca="false">+J172</f>
        <v>-544</v>
      </c>
      <c r="K434" s="71" t="n">
        <f aca="false">+K172</f>
        <v>-582</v>
      </c>
      <c r="L434" s="71" t="n">
        <f aca="false">+L172</f>
        <v>-559</v>
      </c>
      <c r="M434" s="71" t="n">
        <f aca="false">+M172</f>
        <v>-545</v>
      </c>
      <c r="N434" s="71" t="n">
        <f aca="false">+N172</f>
        <v>-544</v>
      </c>
      <c r="O434" s="165" t="n">
        <f aca="false">SUM(C434:N434)</f>
        <v>-6621</v>
      </c>
      <c r="P434" s="165"/>
      <c r="Q434" s="33"/>
      <c r="R434" s="161"/>
      <c r="S434" s="33"/>
      <c r="T434" s="165"/>
      <c r="U434" s="69" t="n">
        <f aca="false">C434+D434+E434</f>
        <v>-1670</v>
      </c>
      <c r="V434" s="69" t="n">
        <f aca="false">F434+G434+H434</f>
        <v>-1633</v>
      </c>
      <c r="W434" s="69" t="n">
        <f aca="false">I434+J434+K434</f>
        <v>-1670</v>
      </c>
      <c r="X434" s="69" t="n">
        <f aca="false">L434+M434+N434</f>
        <v>-1648</v>
      </c>
      <c r="Y434" s="71" t="n">
        <f aca="false">SUM(U434:X434)</f>
        <v>-6621</v>
      </c>
      <c r="Z434" s="36"/>
    </row>
    <row r="435" customFormat="false" ht="12.75" hidden="false" customHeight="false" outlineLevel="0" collapsed="false">
      <c r="A435" s="55" t="s">
        <v>316</v>
      </c>
      <c r="B435" s="65"/>
      <c r="C435" s="71" t="n">
        <f aca="false">+C174</f>
        <v>0</v>
      </c>
      <c r="D435" s="71" t="n">
        <f aca="false">+D174</f>
        <v>0</v>
      </c>
      <c r="E435" s="71" t="n">
        <f aca="false">+E174</f>
        <v>0</v>
      </c>
      <c r="F435" s="71" t="n">
        <f aca="false">+F174</f>
        <v>0</v>
      </c>
      <c r="G435" s="71" t="n">
        <f aca="false">+G174</f>
        <v>0</v>
      </c>
      <c r="H435" s="71" t="n">
        <f aca="false">+H174</f>
        <v>0</v>
      </c>
      <c r="I435" s="71" t="n">
        <f aca="false">+I174</f>
        <v>0</v>
      </c>
      <c r="J435" s="71" t="n">
        <f aca="false">+J174</f>
        <v>0</v>
      </c>
      <c r="K435" s="71" t="n">
        <f aca="false">+K174</f>
        <v>0</v>
      </c>
      <c r="L435" s="71" t="n">
        <f aca="false">+L174</f>
        <v>0</v>
      </c>
      <c r="M435" s="71" t="n">
        <f aca="false">+M174</f>
        <v>0</v>
      </c>
      <c r="N435" s="71" t="n">
        <f aca="false">+N174</f>
        <v>0</v>
      </c>
      <c r="O435" s="165" t="n">
        <f aca="false">SUM(C435:N435)</f>
        <v>0</v>
      </c>
      <c r="P435" s="165"/>
      <c r="Q435" s="33"/>
      <c r="R435" s="161"/>
      <c r="S435" s="33"/>
      <c r="T435" s="165"/>
      <c r="U435" s="69" t="n">
        <f aca="false">C435+D435+E435</f>
        <v>0</v>
      </c>
      <c r="V435" s="69" t="n">
        <f aca="false">F435+G435+H435</f>
        <v>0</v>
      </c>
      <c r="W435" s="69" t="n">
        <f aca="false">I435+J435+K435</f>
        <v>0</v>
      </c>
      <c r="X435" s="69" t="n">
        <f aca="false">L435+M435+N435</f>
        <v>0</v>
      </c>
      <c r="Y435" s="71" t="n">
        <f aca="false">SUM(U435:X435)</f>
        <v>0</v>
      </c>
      <c r="Z435" s="36"/>
    </row>
    <row r="436" customFormat="false" ht="12.75" hidden="false" customHeight="false" outlineLevel="0" collapsed="false">
      <c r="A436" s="55" t="s">
        <v>317</v>
      </c>
      <c r="B436" s="65"/>
      <c r="C436" s="71" t="n">
        <f aca="false">+C176</f>
        <v>-32</v>
      </c>
      <c r="D436" s="71" t="n">
        <f aca="false">+D176</f>
        <v>-68</v>
      </c>
      <c r="E436" s="71" t="n">
        <f aca="false">+E176</f>
        <v>-31</v>
      </c>
      <c r="F436" s="71" t="n">
        <f aca="false">+F176</f>
        <v>-31</v>
      </c>
      <c r="G436" s="71" t="n">
        <f aca="false">+G176</f>
        <v>-31</v>
      </c>
      <c r="H436" s="71" t="n">
        <f aca="false">+H176</f>
        <v>-31</v>
      </c>
      <c r="I436" s="71" t="n">
        <f aca="false">+I176</f>
        <v>-32</v>
      </c>
      <c r="J436" s="71" t="n">
        <f aca="false">+J176</f>
        <v>-31</v>
      </c>
      <c r="K436" s="71" t="n">
        <f aca="false">+K176</f>
        <v>-31</v>
      </c>
      <c r="L436" s="71" t="n">
        <f aca="false">+L176</f>
        <v>-31</v>
      </c>
      <c r="M436" s="71" t="n">
        <f aca="false">+M176</f>
        <v>-31</v>
      </c>
      <c r="N436" s="71" t="n">
        <f aca="false">+N176</f>
        <v>-31</v>
      </c>
      <c r="O436" s="165" t="n">
        <f aca="false">SUM(C436:N436)</f>
        <v>-411</v>
      </c>
      <c r="P436" s="165"/>
      <c r="Q436" s="33"/>
      <c r="R436" s="161"/>
      <c r="S436" s="33"/>
      <c r="T436" s="165"/>
      <c r="U436" s="69" t="n">
        <f aca="false">C436+D436+E436</f>
        <v>-131</v>
      </c>
      <c r="V436" s="69" t="n">
        <f aca="false">F436+G436+H436</f>
        <v>-93</v>
      </c>
      <c r="W436" s="69" t="n">
        <f aca="false">I436+J436+K436</f>
        <v>-94</v>
      </c>
      <c r="X436" s="69" t="n">
        <f aca="false">L436+M436+N436</f>
        <v>-93</v>
      </c>
      <c r="Y436" s="71" t="n">
        <f aca="false">SUM(U436:X436)</f>
        <v>-411</v>
      </c>
      <c r="Z436" s="36"/>
    </row>
    <row r="437" customFormat="false" ht="12.75" hidden="false" customHeight="false" outlineLevel="0" collapsed="false">
      <c r="A437" s="55" t="s">
        <v>323</v>
      </c>
      <c r="B437" s="65"/>
      <c r="C437" s="50" t="n">
        <f aca="false">+C164</f>
        <v>0</v>
      </c>
      <c r="D437" s="50" t="n">
        <f aca="false">+D164</f>
        <v>0</v>
      </c>
      <c r="E437" s="50" t="n">
        <f aca="false">+E164</f>
        <v>0</v>
      </c>
      <c r="F437" s="50" t="n">
        <f aca="false">+F164</f>
        <v>0</v>
      </c>
      <c r="G437" s="50" t="n">
        <f aca="false">+G164</f>
        <v>0</v>
      </c>
      <c r="H437" s="50" t="n">
        <f aca="false">+H164</f>
        <v>0</v>
      </c>
      <c r="I437" s="50" t="n">
        <f aca="false">+I164</f>
        <v>0</v>
      </c>
      <c r="J437" s="50" t="n">
        <f aca="false">+J164</f>
        <v>0</v>
      </c>
      <c r="K437" s="50" t="n">
        <f aca="false">+K164</f>
        <v>0</v>
      </c>
      <c r="L437" s="50" t="n">
        <f aca="false">+L164</f>
        <v>0</v>
      </c>
      <c r="M437" s="50" t="n">
        <f aca="false">+M164</f>
        <v>0</v>
      </c>
      <c r="N437" s="50" t="n">
        <f aca="false">+N164</f>
        <v>0</v>
      </c>
      <c r="O437" s="166" t="n">
        <f aca="false">SUM(C437:N437)</f>
        <v>0</v>
      </c>
      <c r="P437" s="166"/>
      <c r="Q437" s="33"/>
      <c r="R437" s="161"/>
      <c r="S437" s="33"/>
      <c r="T437" s="166"/>
      <c r="U437" s="91" t="n">
        <f aca="false">C437+D437+E437</f>
        <v>0</v>
      </c>
      <c r="V437" s="91" t="n">
        <f aca="false">F437+G437+H437</f>
        <v>0</v>
      </c>
      <c r="W437" s="91" t="n">
        <f aca="false">I437+J437+K437</f>
        <v>0</v>
      </c>
      <c r="X437" s="91" t="n">
        <f aca="false">L437+M437+N437</f>
        <v>0</v>
      </c>
      <c r="Y437" s="50" t="n">
        <f aca="false">SUM(U437:X437)</f>
        <v>0</v>
      </c>
      <c r="Z437" s="36"/>
    </row>
    <row r="438" customFormat="false" ht="12.75" hidden="false" customHeight="false" outlineLevel="0" collapsed="false">
      <c r="A438" s="64" t="s">
        <v>324</v>
      </c>
      <c r="B438" s="65"/>
      <c r="C438" s="130" t="n">
        <f aca="false">SUM(C434:C437)</f>
        <v>-577</v>
      </c>
      <c r="D438" s="130" t="n">
        <f aca="false">SUM(D434:D437)</f>
        <v>-613</v>
      </c>
      <c r="E438" s="130" t="n">
        <f aca="false">SUM(E434:E437)</f>
        <v>-611</v>
      </c>
      <c r="F438" s="130" t="n">
        <f aca="false">SUM(F434:F437)</f>
        <v>-575</v>
      </c>
      <c r="G438" s="130" t="n">
        <f aca="false">SUM(G434:G437)</f>
        <v>-576</v>
      </c>
      <c r="H438" s="130" t="n">
        <f aca="false">SUM(H434:H437)</f>
        <v>-575</v>
      </c>
      <c r="I438" s="130" t="n">
        <f aca="false">SUM(I434:I437)</f>
        <v>-576</v>
      </c>
      <c r="J438" s="130" t="n">
        <f aca="false">SUM(J434:J437)</f>
        <v>-575</v>
      </c>
      <c r="K438" s="130" t="n">
        <f aca="false">SUM(K434:K437)</f>
        <v>-613</v>
      </c>
      <c r="L438" s="130" t="n">
        <f aca="false">SUM(L434:L437)</f>
        <v>-590</v>
      </c>
      <c r="M438" s="130" t="n">
        <f aca="false">SUM(M434:M437)</f>
        <v>-576</v>
      </c>
      <c r="N438" s="130" t="n">
        <f aca="false">SUM(N434:N437)</f>
        <v>-575</v>
      </c>
      <c r="O438" s="130" t="n">
        <f aca="false">SUM(O434:O437)</f>
        <v>-7032</v>
      </c>
      <c r="P438" s="130"/>
      <c r="Q438" s="33"/>
      <c r="R438" s="161"/>
      <c r="S438" s="33"/>
      <c r="T438" s="130"/>
      <c r="U438" s="130" t="n">
        <f aca="false">SUM(U434:U437)</f>
        <v>-1801</v>
      </c>
      <c r="V438" s="130" t="n">
        <f aca="false">SUM(V434:V437)</f>
        <v>-1726</v>
      </c>
      <c r="W438" s="130" t="n">
        <f aca="false">SUM(W434:W437)</f>
        <v>-1764</v>
      </c>
      <c r="X438" s="130" t="n">
        <f aca="false">SUM(X434:X437)</f>
        <v>-1741</v>
      </c>
      <c r="Y438" s="130" t="n">
        <f aca="false">SUM(Y434:Y437)</f>
        <v>-7032</v>
      </c>
      <c r="Z438" s="36"/>
    </row>
    <row r="439" customFormat="false" ht="3.95" hidden="false" customHeight="true" outlineLevel="0" collapsed="false">
      <c r="A439" s="64"/>
      <c r="B439" s="65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69"/>
      <c r="P439" s="69"/>
      <c r="Q439" s="33"/>
      <c r="R439" s="161"/>
      <c r="S439" s="33"/>
      <c r="T439" s="69"/>
      <c r="U439" s="69"/>
      <c r="V439" s="69"/>
      <c r="W439" s="69"/>
      <c r="X439" s="69"/>
      <c r="Y439" s="71"/>
      <c r="Z439" s="36"/>
    </row>
    <row r="440" customFormat="false" ht="12.75" hidden="false" customHeight="false" outlineLevel="0" collapsed="false">
      <c r="A440" s="64" t="s">
        <v>325</v>
      </c>
      <c r="B440" s="65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69"/>
      <c r="P440" s="69"/>
      <c r="Q440" s="33"/>
      <c r="R440" s="161"/>
      <c r="S440" s="33"/>
      <c r="T440" s="69"/>
      <c r="U440" s="69"/>
      <c r="V440" s="69"/>
      <c r="W440" s="69"/>
      <c r="X440" s="69"/>
      <c r="Y440" s="71"/>
      <c r="Z440" s="36"/>
    </row>
    <row r="441" customFormat="false" ht="12.75" hidden="false" customHeight="false" outlineLevel="0" collapsed="false">
      <c r="A441" s="55" t="s">
        <v>312</v>
      </c>
      <c r="B441" s="65"/>
      <c r="C441" s="71" t="n">
        <f aca="false">+C200</f>
        <v>-6474</v>
      </c>
      <c r="D441" s="71" t="n">
        <f aca="false">+D200</f>
        <v>-6968</v>
      </c>
      <c r="E441" s="71" t="n">
        <f aca="false">+E200</f>
        <v>-6933</v>
      </c>
      <c r="F441" s="71" t="n">
        <f aca="false">+F200</f>
        <v>-6768</v>
      </c>
      <c r="G441" s="71" t="n">
        <f aca="false">+G200</f>
        <v>-6791</v>
      </c>
      <c r="H441" s="71" t="n">
        <f aca="false">+H200</f>
        <v>-7157</v>
      </c>
      <c r="I441" s="71" t="n">
        <f aca="false">+I200</f>
        <v>-9066</v>
      </c>
      <c r="J441" s="71" t="n">
        <f aca="false">+J200</f>
        <v>-8173</v>
      </c>
      <c r="K441" s="71" t="n">
        <f aca="false">+K200</f>
        <v>-8512</v>
      </c>
      <c r="L441" s="71" t="n">
        <f aca="false">+L200</f>
        <v>-8511</v>
      </c>
      <c r="M441" s="71" t="n">
        <f aca="false">+M200</f>
        <v>-7670</v>
      </c>
      <c r="N441" s="71" t="n">
        <f aca="false">+N200</f>
        <v>-8126</v>
      </c>
      <c r="O441" s="165" t="n">
        <f aca="false">SUM(C441:N441)</f>
        <v>-91149</v>
      </c>
      <c r="P441" s="165"/>
      <c r="Q441" s="33"/>
      <c r="R441" s="161"/>
      <c r="S441" s="33"/>
      <c r="T441" s="165"/>
      <c r="U441" s="69" t="n">
        <f aca="false">C441+D441+E441</f>
        <v>-20375</v>
      </c>
      <c r="V441" s="69" t="n">
        <f aca="false">F441+G441+H441</f>
        <v>-20716</v>
      </c>
      <c r="W441" s="69" t="n">
        <f aca="false">I441+J441+K441</f>
        <v>-25751</v>
      </c>
      <c r="X441" s="69" t="n">
        <f aca="false">L441+M441+N441</f>
        <v>-24307</v>
      </c>
      <c r="Y441" s="71" t="n">
        <f aca="false">SUM(U441:X441)</f>
        <v>-91149</v>
      </c>
      <c r="Z441" s="36"/>
    </row>
    <row r="442" customFormat="false" ht="12.75" hidden="false" customHeight="false" outlineLevel="0" collapsed="false">
      <c r="A442" s="55" t="s">
        <v>316</v>
      </c>
      <c r="B442" s="65"/>
      <c r="C442" s="71" t="n">
        <f aca="false">+C202</f>
        <v>0</v>
      </c>
      <c r="D442" s="71" t="n">
        <f aca="false">+D202</f>
        <v>0</v>
      </c>
      <c r="E442" s="71" t="n">
        <f aca="false">+E202</f>
        <v>0</v>
      </c>
      <c r="F442" s="71" t="n">
        <f aca="false">+F202</f>
        <v>0</v>
      </c>
      <c r="G442" s="71" t="n">
        <f aca="false">+G202</f>
        <v>0</v>
      </c>
      <c r="H442" s="71" t="n">
        <f aca="false">+H202</f>
        <v>0</v>
      </c>
      <c r="I442" s="71" t="n">
        <f aca="false">+I202</f>
        <v>0</v>
      </c>
      <c r="J442" s="71" t="n">
        <f aca="false">+J202</f>
        <v>0</v>
      </c>
      <c r="K442" s="71" t="n">
        <f aca="false">+K202</f>
        <v>0</v>
      </c>
      <c r="L442" s="71" t="n">
        <f aca="false">+L202</f>
        <v>0</v>
      </c>
      <c r="M442" s="71" t="n">
        <f aca="false">+M202</f>
        <v>0</v>
      </c>
      <c r="N442" s="71" t="n">
        <f aca="false">+N202</f>
        <v>0</v>
      </c>
      <c r="O442" s="165" t="n">
        <f aca="false">SUM(C442:N442)</f>
        <v>0</v>
      </c>
      <c r="P442" s="165"/>
      <c r="Q442" s="33"/>
      <c r="R442" s="161"/>
      <c r="S442" s="33"/>
      <c r="T442" s="165"/>
      <c r="U442" s="69" t="n">
        <f aca="false">C442+D442+E442</f>
        <v>0</v>
      </c>
      <c r="V442" s="69" t="n">
        <f aca="false">F442+G442+H442</f>
        <v>0</v>
      </c>
      <c r="W442" s="69" t="n">
        <f aca="false">I442+J442+K442</f>
        <v>0</v>
      </c>
      <c r="X442" s="69" t="n">
        <f aca="false">L442+M442+N442</f>
        <v>0</v>
      </c>
      <c r="Y442" s="71" t="n">
        <f aca="false">SUM(U442:X442)</f>
        <v>0</v>
      </c>
      <c r="Z442" s="36"/>
    </row>
    <row r="443" customFormat="false" ht="12.75" hidden="false" customHeight="false" outlineLevel="0" collapsed="false">
      <c r="A443" s="55" t="s">
        <v>317</v>
      </c>
      <c r="B443" s="65"/>
      <c r="C443" s="71" t="n">
        <f aca="false">+C204</f>
        <v>-300</v>
      </c>
      <c r="D443" s="71" t="n">
        <f aca="false">+D204</f>
        <v>-400</v>
      </c>
      <c r="E443" s="71" t="n">
        <f aca="false">+E204</f>
        <v>-300</v>
      </c>
      <c r="F443" s="71" t="n">
        <f aca="false">+F204</f>
        <v>-300</v>
      </c>
      <c r="G443" s="71" t="n">
        <f aca="false">+G204</f>
        <v>-275</v>
      </c>
      <c r="H443" s="71" t="n">
        <f aca="false">+H204</f>
        <v>-275</v>
      </c>
      <c r="I443" s="71" t="n">
        <f aca="false">+I204</f>
        <v>-275</v>
      </c>
      <c r="J443" s="71" t="n">
        <f aca="false">+J204</f>
        <v>-275</v>
      </c>
      <c r="K443" s="71" t="n">
        <f aca="false">+K204</f>
        <v>-275</v>
      </c>
      <c r="L443" s="71" t="n">
        <f aca="false">+L204</f>
        <v>-275</v>
      </c>
      <c r="M443" s="71" t="n">
        <f aca="false">+M204</f>
        <v>-275</v>
      </c>
      <c r="N443" s="71" t="n">
        <f aca="false">+N204</f>
        <v>-275</v>
      </c>
      <c r="O443" s="165" t="n">
        <f aca="false">SUM(C443:N443)</f>
        <v>-3500</v>
      </c>
      <c r="P443" s="165"/>
      <c r="Q443" s="33"/>
      <c r="R443" s="161"/>
      <c r="S443" s="33"/>
      <c r="T443" s="165"/>
      <c r="U443" s="69" t="n">
        <f aca="false">C443+D443+E443</f>
        <v>-1000</v>
      </c>
      <c r="V443" s="69" t="n">
        <f aca="false">F443+G443+H443</f>
        <v>-850</v>
      </c>
      <c r="W443" s="69" t="n">
        <f aca="false">I443+J443+K443</f>
        <v>-825</v>
      </c>
      <c r="X443" s="69" t="n">
        <f aca="false">L443+M443+N443</f>
        <v>-825</v>
      </c>
      <c r="Y443" s="71" t="n">
        <f aca="false">SUM(U443:X443)</f>
        <v>-3500</v>
      </c>
      <c r="Z443" s="36"/>
    </row>
    <row r="444" customFormat="false" ht="12.75" hidden="false" customHeight="false" outlineLevel="0" collapsed="false">
      <c r="A444" s="55" t="s">
        <v>326</v>
      </c>
      <c r="B444" s="65"/>
      <c r="C444" s="50" t="n">
        <f aca="false">+C183</f>
        <v>0</v>
      </c>
      <c r="D444" s="50" t="n">
        <f aca="false">+D183</f>
        <v>0</v>
      </c>
      <c r="E444" s="50" t="n">
        <f aca="false">+E183</f>
        <v>0</v>
      </c>
      <c r="F444" s="50" t="n">
        <f aca="false">+F183</f>
        <v>0</v>
      </c>
      <c r="G444" s="50" t="n">
        <f aca="false">+G183</f>
        <v>0</v>
      </c>
      <c r="H444" s="50" t="n">
        <f aca="false">+H183</f>
        <v>0</v>
      </c>
      <c r="I444" s="50" t="n">
        <f aca="false">+I183</f>
        <v>0</v>
      </c>
      <c r="J444" s="50" t="n">
        <f aca="false">+J183</f>
        <v>0</v>
      </c>
      <c r="K444" s="50" t="n">
        <f aca="false">+K183</f>
        <v>0</v>
      </c>
      <c r="L444" s="50" t="n">
        <f aca="false">+L183</f>
        <v>0</v>
      </c>
      <c r="M444" s="50" t="n">
        <f aca="false">+M183</f>
        <v>0</v>
      </c>
      <c r="N444" s="50" t="n">
        <f aca="false">+N183</f>
        <v>0</v>
      </c>
      <c r="O444" s="166" t="n">
        <f aca="false">SUM(C444:N444)</f>
        <v>0</v>
      </c>
      <c r="P444" s="166"/>
      <c r="Q444" s="33"/>
      <c r="R444" s="161"/>
      <c r="S444" s="33"/>
      <c r="T444" s="166"/>
      <c r="U444" s="91" t="n">
        <f aca="false">C444+D444+E444</f>
        <v>0</v>
      </c>
      <c r="V444" s="91" t="n">
        <f aca="false">F444+G444+H444</f>
        <v>0</v>
      </c>
      <c r="W444" s="91" t="n">
        <f aca="false">I444+J444+K444</f>
        <v>0</v>
      </c>
      <c r="X444" s="91" t="n">
        <f aca="false">L444+M444+N444</f>
        <v>0</v>
      </c>
      <c r="Y444" s="50" t="n">
        <f aca="false">SUM(U444:X444)</f>
        <v>0</v>
      </c>
      <c r="Z444" s="36"/>
    </row>
    <row r="445" customFormat="false" ht="12.75" hidden="false" customHeight="false" outlineLevel="0" collapsed="false">
      <c r="A445" s="64" t="s">
        <v>327</v>
      </c>
      <c r="B445" s="65"/>
      <c r="C445" s="130" t="n">
        <f aca="false">SUM(C441:C444)</f>
        <v>-6774</v>
      </c>
      <c r="D445" s="130" t="n">
        <f aca="false">SUM(D441:D444)</f>
        <v>-7368</v>
      </c>
      <c r="E445" s="130" t="n">
        <f aca="false">SUM(E441:E444)</f>
        <v>-7233</v>
      </c>
      <c r="F445" s="130" t="n">
        <f aca="false">SUM(F441:F444)</f>
        <v>-7068</v>
      </c>
      <c r="G445" s="130" t="n">
        <f aca="false">SUM(G441:G444)</f>
        <v>-7066</v>
      </c>
      <c r="H445" s="130" t="n">
        <f aca="false">SUM(H441:H444)</f>
        <v>-7432</v>
      </c>
      <c r="I445" s="130" t="n">
        <f aca="false">SUM(I441:I444)</f>
        <v>-9341</v>
      </c>
      <c r="J445" s="130" t="n">
        <f aca="false">SUM(J441:J444)</f>
        <v>-8448</v>
      </c>
      <c r="K445" s="130" t="n">
        <f aca="false">SUM(K441:K444)</f>
        <v>-8787</v>
      </c>
      <c r="L445" s="130" t="n">
        <f aca="false">SUM(L441:L444)</f>
        <v>-8786</v>
      </c>
      <c r="M445" s="130" t="n">
        <f aca="false">SUM(M441:M444)</f>
        <v>-7945</v>
      </c>
      <c r="N445" s="130" t="n">
        <f aca="false">SUM(N441:N444)</f>
        <v>-8401</v>
      </c>
      <c r="O445" s="130" t="n">
        <f aca="false">SUM(O441:O444)</f>
        <v>-94649</v>
      </c>
      <c r="P445" s="130"/>
      <c r="Q445" s="33"/>
      <c r="R445" s="161"/>
      <c r="S445" s="33"/>
      <c r="T445" s="130"/>
      <c r="U445" s="130" t="n">
        <f aca="false">SUM(U441:U444)</f>
        <v>-21375</v>
      </c>
      <c r="V445" s="130" t="n">
        <f aca="false">SUM(V441:V444)</f>
        <v>-21566</v>
      </c>
      <c r="W445" s="130" t="n">
        <f aca="false">SUM(W441:W444)</f>
        <v>-26576</v>
      </c>
      <c r="X445" s="130" t="n">
        <f aca="false">SUM(X441:X444)</f>
        <v>-25132</v>
      </c>
      <c r="Y445" s="130" t="n">
        <f aca="false">SUM(Y441:Y444)</f>
        <v>-94649</v>
      </c>
      <c r="Z445" s="36"/>
    </row>
    <row r="446" customFormat="false" ht="3.95" hidden="false" customHeight="true" outlineLevel="0" collapsed="false">
      <c r="A446" s="64"/>
      <c r="B446" s="65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69"/>
      <c r="P446" s="69"/>
      <c r="Q446" s="33"/>
      <c r="R446" s="161"/>
      <c r="S446" s="33"/>
      <c r="T446" s="69"/>
      <c r="U446" s="69"/>
      <c r="V446" s="69"/>
      <c r="W446" s="69"/>
      <c r="X446" s="69"/>
      <c r="Y446" s="71"/>
      <c r="Z446" s="36"/>
    </row>
    <row r="447" customFormat="false" ht="12.75" hidden="false" customHeight="false" outlineLevel="0" collapsed="false">
      <c r="A447" s="64" t="s">
        <v>328</v>
      </c>
      <c r="B447" s="65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69"/>
      <c r="P447" s="69"/>
      <c r="Q447" s="33"/>
      <c r="R447" s="161"/>
      <c r="S447" s="33"/>
      <c r="T447" s="69"/>
      <c r="U447" s="69"/>
      <c r="V447" s="69"/>
      <c r="W447" s="69"/>
      <c r="X447" s="69"/>
      <c r="Y447" s="71"/>
      <c r="Z447" s="36"/>
    </row>
    <row r="448" customFormat="false" ht="12.75" hidden="false" customHeight="false" outlineLevel="0" collapsed="false">
      <c r="A448" s="55" t="s">
        <v>312</v>
      </c>
      <c r="B448" s="65"/>
      <c r="C448" s="71" t="n">
        <f aca="false">+C239</f>
        <v>-3101</v>
      </c>
      <c r="D448" s="71" t="n">
        <f aca="false">+D239</f>
        <v>-3120</v>
      </c>
      <c r="E448" s="71" t="n">
        <f aca="false">+E239</f>
        <v>-3144</v>
      </c>
      <c r="F448" s="71" t="n">
        <f aca="false">+F239</f>
        <v>-3114</v>
      </c>
      <c r="G448" s="71" t="n">
        <f aca="false">+G239</f>
        <v>-3113</v>
      </c>
      <c r="H448" s="71" t="n">
        <f aca="false">+H239</f>
        <v>-3144</v>
      </c>
      <c r="I448" s="71" t="n">
        <f aca="false">+I239</f>
        <v>-3113</v>
      </c>
      <c r="J448" s="71" t="n">
        <f aca="false">+J239</f>
        <v>-3114</v>
      </c>
      <c r="K448" s="71" t="n">
        <f aca="false">+K239</f>
        <v>-3144</v>
      </c>
      <c r="L448" s="71" t="n">
        <f aca="false">+L239</f>
        <v>-3116</v>
      </c>
      <c r="M448" s="71" t="n">
        <f aca="false">+M239</f>
        <v>-3117</v>
      </c>
      <c r="N448" s="71" t="n">
        <f aca="false">+N239</f>
        <v>-3126</v>
      </c>
      <c r="O448" s="165" t="n">
        <f aca="false">SUM(C448:N448)</f>
        <v>-37466</v>
      </c>
      <c r="P448" s="165"/>
      <c r="Q448" s="33"/>
      <c r="R448" s="161"/>
      <c r="S448" s="33"/>
      <c r="T448" s="165"/>
      <c r="U448" s="69" t="n">
        <f aca="false">C448+D448+E448</f>
        <v>-9365</v>
      </c>
      <c r="V448" s="69" t="n">
        <f aca="false">F448+G448+H448</f>
        <v>-9371</v>
      </c>
      <c r="W448" s="69" t="n">
        <f aca="false">I448+J448+K448</f>
        <v>-9371</v>
      </c>
      <c r="X448" s="69" t="n">
        <f aca="false">L448+M448+N448</f>
        <v>-9359</v>
      </c>
      <c r="Y448" s="71" t="n">
        <f aca="false">SUM(U448:X448)</f>
        <v>-37466</v>
      </c>
      <c r="Z448" s="36"/>
    </row>
    <row r="449" customFormat="false" ht="12.75" hidden="false" customHeight="false" outlineLevel="0" collapsed="false">
      <c r="A449" s="55" t="s">
        <v>313</v>
      </c>
      <c r="B449" s="65"/>
      <c r="C449" s="71" t="n">
        <f aca="false">+C243</f>
        <v>-435</v>
      </c>
      <c r="D449" s="71" t="n">
        <f aca="false">+D243</f>
        <v>-435</v>
      </c>
      <c r="E449" s="71" t="n">
        <f aca="false">+E243</f>
        <v>-435</v>
      </c>
      <c r="F449" s="71" t="n">
        <f aca="false">+F243</f>
        <v>-436</v>
      </c>
      <c r="G449" s="71" t="n">
        <f aca="false">+G243</f>
        <v>-435</v>
      </c>
      <c r="H449" s="71" t="n">
        <f aca="false">+H243</f>
        <v>-435</v>
      </c>
      <c r="I449" s="71" t="n">
        <f aca="false">+I243</f>
        <v>-435</v>
      </c>
      <c r="J449" s="71" t="n">
        <f aca="false">+J243</f>
        <v>-435</v>
      </c>
      <c r="K449" s="71" t="n">
        <f aca="false">+K243</f>
        <v>-435</v>
      </c>
      <c r="L449" s="71" t="n">
        <f aca="false">+L243</f>
        <v>-435</v>
      </c>
      <c r="M449" s="71" t="n">
        <f aca="false">+M243</f>
        <v>-437</v>
      </c>
      <c r="N449" s="71" t="n">
        <f aca="false">+N243</f>
        <v>-437</v>
      </c>
      <c r="O449" s="165" t="n">
        <f aca="false">SUM(C449:N449)</f>
        <v>-5225</v>
      </c>
      <c r="P449" s="165"/>
      <c r="Q449" s="33"/>
      <c r="R449" s="161"/>
      <c r="S449" s="33"/>
      <c r="T449" s="165"/>
      <c r="U449" s="69" t="n">
        <f aca="false">C449+D449+E449</f>
        <v>-1305</v>
      </c>
      <c r="V449" s="69" t="n">
        <f aca="false">F449+G449+H449</f>
        <v>-1306</v>
      </c>
      <c r="W449" s="69" t="n">
        <f aca="false">I449+J449+K449</f>
        <v>-1305</v>
      </c>
      <c r="X449" s="69" t="n">
        <f aca="false">L449+M449+N449</f>
        <v>-1309</v>
      </c>
      <c r="Y449" s="71" t="n">
        <f aca="false">SUM(U449:X449)</f>
        <v>-5225</v>
      </c>
      <c r="Z449" s="36"/>
    </row>
    <row r="450" customFormat="false" ht="12.75" hidden="false" customHeight="false" outlineLevel="0" collapsed="false">
      <c r="A450" s="163" t="s">
        <v>316</v>
      </c>
      <c r="B450" s="65"/>
      <c r="C450" s="164" t="n">
        <f aca="false">+C256-C249</f>
        <v>-3932</v>
      </c>
      <c r="D450" s="164" t="n">
        <f aca="false">+D256-D249</f>
        <v>-3932</v>
      </c>
      <c r="E450" s="164" t="n">
        <f aca="false">+E256-E249</f>
        <v>-3938</v>
      </c>
      <c r="F450" s="164" t="n">
        <f aca="false">+F256-F249</f>
        <v>-3985</v>
      </c>
      <c r="G450" s="164" t="n">
        <f aca="false">+G256-G249</f>
        <v>-3985</v>
      </c>
      <c r="H450" s="164" t="n">
        <f aca="false">+H256-H249</f>
        <v>-3989</v>
      </c>
      <c r="I450" s="164" t="n">
        <f aca="false">+I256-I249</f>
        <v>-3990</v>
      </c>
      <c r="J450" s="164" t="n">
        <f aca="false">+J256-J249</f>
        <v>-4009</v>
      </c>
      <c r="K450" s="164" t="n">
        <f aca="false">+K256-K249</f>
        <v>-4021</v>
      </c>
      <c r="L450" s="164" t="n">
        <f aca="false">+L256-L249</f>
        <v>-4116</v>
      </c>
      <c r="M450" s="164" t="n">
        <f aca="false">+M256-M249</f>
        <v>-4116</v>
      </c>
      <c r="N450" s="164" t="n">
        <f aca="false">+N256-N249</f>
        <v>-4116</v>
      </c>
      <c r="O450" s="165" t="n">
        <f aca="false">SUM(C450:N450)</f>
        <v>-48129</v>
      </c>
      <c r="P450" s="165"/>
      <c r="Q450" s="33"/>
      <c r="R450" s="161"/>
      <c r="S450" s="33"/>
      <c r="T450" s="165"/>
      <c r="U450" s="69" t="n">
        <f aca="false">C450+D450+E450</f>
        <v>-11802</v>
      </c>
      <c r="V450" s="69" t="n">
        <f aca="false">F450+G450+H450</f>
        <v>-11959</v>
      </c>
      <c r="W450" s="69" t="n">
        <f aca="false">I450+J450+K450</f>
        <v>-12020</v>
      </c>
      <c r="X450" s="69" t="n">
        <f aca="false">L450+M450+N450</f>
        <v>-12348</v>
      </c>
      <c r="Y450" s="71" t="n">
        <f aca="false">SUM(U450:X450)</f>
        <v>-48129</v>
      </c>
      <c r="Z450" s="36"/>
    </row>
    <row r="451" customFormat="false" ht="12.75" hidden="false" customHeight="false" outlineLevel="0" collapsed="false">
      <c r="A451" s="55" t="s">
        <v>329</v>
      </c>
      <c r="B451" s="65"/>
      <c r="C451" s="71" t="n">
        <f aca="false">+C258</f>
        <v>-2284</v>
      </c>
      <c r="D451" s="71" t="n">
        <f aca="false">+D258</f>
        <v>-2284</v>
      </c>
      <c r="E451" s="71" t="n">
        <f aca="false">+E258</f>
        <v>-2284</v>
      </c>
      <c r="F451" s="71" t="n">
        <f aca="false">+F258</f>
        <v>-2284</v>
      </c>
      <c r="G451" s="71" t="n">
        <f aca="false">+G258</f>
        <v>-2284</v>
      </c>
      <c r="H451" s="71" t="n">
        <f aca="false">+H258</f>
        <v>-2284</v>
      </c>
      <c r="I451" s="71" t="n">
        <f aca="false">+I258</f>
        <v>-2284</v>
      </c>
      <c r="J451" s="71" t="n">
        <f aca="false">+J258</f>
        <v>-2284</v>
      </c>
      <c r="K451" s="71" t="n">
        <f aca="false">+K258</f>
        <v>-2284</v>
      </c>
      <c r="L451" s="71" t="n">
        <f aca="false">+L258</f>
        <v>-2284</v>
      </c>
      <c r="M451" s="71" t="n">
        <f aca="false">+M258</f>
        <v>-2284</v>
      </c>
      <c r="N451" s="71" t="n">
        <f aca="false">+N258</f>
        <v>-2284</v>
      </c>
      <c r="O451" s="165" t="n">
        <f aca="false">SUM(C451:N451)</f>
        <v>-27408</v>
      </c>
      <c r="P451" s="165"/>
      <c r="Q451" s="33"/>
      <c r="R451" s="161"/>
      <c r="S451" s="33"/>
      <c r="T451" s="165"/>
      <c r="U451" s="69" t="n">
        <f aca="false">C451+D451+E451</f>
        <v>-6852</v>
      </c>
      <c r="V451" s="69" t="n">
        <f aca="false">F451+G451+H451</f>
        <v>-6852</v>
      </c>
      <c r="W451" s="69" t="n">
        <f aca="false">I451+J451+K451</f>
        <v>-6852</v>
      </c>
      <c r="X451" s="69" t="n">
        <f aca="false">L451+M451+N451</f>
        <v>-6852</v>
      </c>
      <c r="Y451" s="71" t="n">
        <f aca="false">SUM(U451:X451)</f>
        <v>-27408</v>
      </c>
      <c r="Z451" s="36"/>
    </row>
    <row r="452" customFormat="false" ht="12.75" hidden="false" customHeight="false" outlineLevel="0" collapsed="false">
      <c r="A452" s="30" t="s">
        <v>219</v>
      </c>
      <c r="B452" s="65"/>
      <c r="C452" s="71" t="n">
        <f aca="false">+C262</f>
        <v>-23</v>
      </c>
      <c r="D452" s="71" t="n">
        <f aca="false">+D262</f>
        <v>-39</v>
      </c>
      <c r="E452" s="71" t="n">
        <f aca="false">+E262</f>
        <v>-24</v>
      </c>
      <c r="F452" s="71" t="n">
        <f aca="false">+F262</f>
        <v>-24</v>
      </c>
      <c r="G452" s="71" t="n">
        <f aca="false">+G262</f>
        <v>-25</v>
      </c>
      <c r="H452" s="71" t="n">
        <f aca="false">+H262</f>
        <v>-24</v>
      </c>
      <c r="I452" s="71" t="n">
        <f aca="false">+I262</f>
        <v>-24</v>
      </c>
      <c r="J452" s="71" t="n">
        <f aca="false">+J262</f>
        <v>-25</v>
      </c>
      <c r="K452" s="71" t="n">
        <f aca="false">+K262</f>
        <v>-24</v>
      </c>
      <c r="L452" s="71" t="n">
        <f aca="false">+L262</f>
        <v>-24</v>
      </c>
      <c r="M452" s="71" t="n">
        <f aca="false">+M262</f>
        <v>-25</v>
      </c>
      <c r="N452" s="71" t="n">
        <f aca="false">+N262</f>
        <v>-24</v>
      </c>
      <c r="O452" s="165" t="n">
        <f aca="false">SUM(C452:N452)</f>
        <v>-305</v>
      </c>
      <c r="P452" s="165"/>
      <c r="Q452" s="33"/>
      <c r="R452" s="161"/>
      <c r="S452" s="33"/>
      <c r="T452" s="165"/>
      <c r="U452" s="69" t="n">
        <f aca="false">C452+D452+E452</f>
        <v>-86</v>
      </c>
      <c r="V452" s="69" t="n">
        <f aca="false">F452+G452+H452</f>
        <v>-73</v>
      </c>
      <c r="W452" s="69" t="n">
        <f aca="false">I452+J452+K452</f>
        <v>-73</v>
      </c>
      <c r="X452" s="69" t="n">
        <f aca="false">L452+M452+N452</f>
        <v>-73</v>
      </c>
      <c r="Y452" s="71" t="n">
        <f aca="false">SUM(U452:X452)</f>
        <v>-305</v>
      </c>
      <c r="Z452" s="36"/>
    </row>
    <row r="453" customFormat="false" ht="12.75" hidden="false" customHeight="false" outlineLevel="0" collapsed="false">
      <c r="A453" s="30" t="s">
        <v>218</v>
      </c>
      <c r="B453" s="65"/>
      <c r="C453" s="71" t="n">
        <f aca="false">+C261</f>
        <v>0</v>
      </c>
      <c r="D453" s="71" t="n">
        <f aca="false">+D261</f>
        <v>0</v>
      </c>
      <c r="E453" s="71" t="n">
        <f aca="false">+E261</f>
        <v>0</v>
      </c>
      <c r="F453" s="71" t="n">
        <f aca="false">+F261</f>
        <v>0</v>
      </c>
      <c r="G453" s="71" t="n">
        <f aca="false">+G261</f>
        <v>0</v>
      </c>
      <c r="H453" s="71" t="n">
        <f aca="false">+H261</f>
        <v>0</v>
      </c>
      <c r="I453" s="71" t="n">
        <f aca="false">+I261</f>
        <v>0</v>
      </c>
      <c r="J453" s="71" t="n">
        <f aca="false">+J261</f>
        <v>0</v>
      </c>
      <c r="K453" s="71" t="n">
        <f aca="false">+K261</f>
        <v>0</v>
      </c>
      <c r="L453" s="71" t="n">
        <f aca="false">+L261</f>
        <v>0</v>
      </c>
      <c r="M453" s="71" t="n">
        <f aca="false">+M261</f>
        <v>0</v>
      </c>
      <c r="N453" s="71" t="n">
        <f aca="false">+N261</f>
        <v>0</v>
      </c>
      <c r="O453" s="165" t="n">
        <f aca="false">SUM(C453:N453)</f>
        <v>0</v>
      </c>
      <c r="P453" s="165"/>
      <c r="Q453" s="33"/>
      <c r="R453" s="161"/>
      <c r="S453" s="33"/>
      <c r="T453" s="165"/>
      <c r="U453" s="69" t="n">
        <f aca="false">C453+D453+E453</f>
        <v>0</v>
      </c>
      <c r="V453" s="69" t="n">
        <f aca="false">F453+G453+H453</f>
        <v>0</v>
      </c>
      <c r="W453" s="69" t="n">
        <f aca="false">I453+J453+K453</f>
        <v>0</v>
      </c>
      <c r="X453" s="69" t="n">
        <f aca="false">L453+M453+N453</f>
        <v>0</v>
      </c>
      <c r="Y453" s="71" t="n">
        <f aca="false">SUM(U453:X453)</f>
        <v>0</v>
      </c>
      <c r="Z453" s="36"/>
    </row>
    <row r="454" customFormat="false" ht="12.75" hidden="false" customHeight="false" outlineLevel="0" collapsed="false">
      <c r="A454" s="30" t="s">
        <v>330</v>
      </c>
      <c r="B454" s="65"/>
      <c r="C454" s="71" t="n">
        <f aca="false">+C259+C260</f>
        <v>-33</v>
      </c>
      <c r="D454" s="71" t="n">
        <f aca="false">+D259+D260</f>
        <v>-33</v>
      </c>
      <c r="E454" s="71" t="n">
        <f aca="false">+E259+E260</f>
        <v>-33</v>
      </c>
      <c r="F454" s="71" t="n">
        <f aca="false">+F259+F260</f>
        <v>-33</v>
      </c>
      <c r="G454" s="71" t="n">
        <f aca="false">+G259+G260</f>
        <v>-33</v>
      </c>
      <c r="H454" s="71" t="n">
        <f aca="false">+H259+H260</f>
        <v>-33</v>
      </c>
      <c r="I454" s="71" t="n">
        <f aca="false">+I259+I260</f>
        <v>-33</v>
      </c>
      <c r="J454" s="71" t="n">
        <f aca="false">+J259+J260</f>
        <v>-33</v>
      </c>
      <c r="K454" s="71" t="n">
        <f aca="false">+K259+K260</f>
        <v>-33</v>
      </c>
      <c r="L454" s="71" t="n">
        <f aca="false">+L259+L260</f>
        <v>-33</v>
      </c>
      <c r="M454" s="71" t="n">
        <f aca="false">+M259+M260</f>
        <v>-33</v>
      </c>
      <c r="N454" s="71" t="n">
        <f aca="false">+N259+N260</f>
        <v>-33</v>
      </c>
      <c r="O454" s="165" t="n">
        <f aca="false">SUM(C454:N454)</f>
        <v>-396</v>
      </c>
      <c r="P454" s="165"/>
      <c r="Q454" s="33"/>
      <c r="R454" s="161"/>
      <c r="S454" s="33"/>
      <c r="T454" s="165"/>
      <c r="U454" s="69" t="n">
        <f aca="false">C454+D454+E454</f>
        <v>-99</v>
      </c>
      <c r="V454" s="69" t="n">
        <f aca="false">F454+G454+H454</f>
        <v>-99</v>
      </c>
      <c r="W454" s="69" t="n">
        <f aca="false">I454+J454+K454</f>
        <v>-99</v>
      </c>
      <c r="X454" s="69" t="n">
        <f aca="false">L454+M454+N454</f>
        <v>-99</v>
      </c>
      <c r="Y454" s="71" t="n">
        <f aca="false">SUM(U454:X454)</f>
        <v>-396</v>
      </c>
      <c r="Z454" s="36"/>
    </row>
    <row r="455" customFormat="false" ht="12.75" hidden="false" customHeight="false" outlineLevel="0" collapsed="false">
      <c r="A455" s="163" t="s">
        <v>318</v>
      </c>
      <c r="B455" s="65"/>
      <c r="C455" s="164" t="n">
        <f aca="false">+C212-C212</f>
        <v>0</v>
      </c>
      <c r="D455" s="164" t="n">
        <f aca="false">+D212-D212</f>
        <v>0</v>
      </c>
      <c r="E455" s="164" t="n">
        <f aca="false">+E212-E212</f>
        <v>0</v>
      </c>
      <c r="F455" s="164" t="n">
        <f aca="false">+F212-F212</f>
        <v>0</v>
      </c>
      <c r="G455" s="164" t="n">
        <f aca="false">+G212-G212</f>
        <v>0</v>
      </c>
      <c r="H455" s="164" t="n">
        <f aca="false">+H212-H212</f>
        <v>0</v>
      </c>
      <c r="I455" s="164" t="n">
        <f aca="false">+I212-I212</f>
        <v>0</v>
      </c>
      <c r="J455" s="164" t="n">
        <f aca="false">+J212-J212</f>
        <v>0</v>
      </c>
      <c r="K455" s="164" t="n">
        <f aca="false">+K212-K212</f>
        <v>0</v>
      </c>
      <c r="L455" s="164" t="n">
        <f aca="false">+L212-L212</f>
        <v>0</v>
      </c>
      <c r="M455" s="164" t="n">
        <f aca="false">+M212-M212</f>
        <v>0</v>
      </c>
      <c r="N455" s="164" t="n">
        <f aca="false">+N212-N212</f>
        <v>0</v>
      </c>
      <c r="O455" s="165" t="n">
        <f aca="false">SUM(C455:N455)</f>
        <v>0</v>
      </c>
      <c r="P455" s="165"/>
      <c r="Q455" s="33"/>
      <c r="R455" s="161"/>
      <c r="S455" s="33"/>
      <c r="T455" s="165"/>
      <c r="U455" s="69" t="n">
        <f aca="false">C455+D455+E455</f>
        <v>0</v>
      </c>
      <c r="V455" s="69" t="n">
        <f aca="false">F455+G455+H455</f>
        <v>0</v>
      </c>
      <c r="W455" s="69" t="n">
        <f aca="false">I455+J455+K455</f>
        <v>0</v>
      </c>
      <c r="X455" s="69" t="n">
        <f aca="false">L455+M455+N455</f>
        <v>0</v>
      </c>
      <c r="Y455" s="71" t="n">
        <f aca="false">SUM(U455:X455)</f>
        <v>0</v>
      </c>
      <c r="Z455" s="36"/>
    </row>
    <row r="456" customFormat="false" ht="12.75" hidden="false" customHeight="false" outlineLevel="0" collapsed="false">
      <c r="A456" s="55" t="s">
        <v>323</v>
      </c>
      <c r="B456" s="65"/>
      <c r="C456" s="50" t="n">
        <f aca="false">SUM(C265:C285)</f>
        <v>171</v>
      </c>
      <c r="D456" s="50" t="n">
        <f aca="false">SUM(D265:D285)</f>
        <v>191</v>
      </c>
      <c r="E456" s="50" t="n">
        <f aca="false">SUM(E265:E285)</f>
        <v>212</v>
      </c>
      <c r="F456" s="50" t="n">
        <f aca="false">SUM(F265:F285)</f>
        <v>273</v>
      </c>
      <c r="G456" s="50" t="n">
        <f aca="false">SUM(G265:G285)</f>
        <v>505</v>
      </c>
      <c r="H456" s="50" t="n">
        <f aca="false">SUM(H265:H285)</f>
        <v>525</v>
      </c>
      <c r="I456" s="50" t="n">
        <f aca="false">SUM(I265:I285)</f>
        <v>175</v>
      </c>
      <c r="J456" s="50" t="n">
        <f aca="false">SUM(J265:J285)</f>
        <v>321</v>
      </c>
      <c r="K456" s="50" t="n">
        <f aca="false">SUM(K265:K285)</f>
        <v>483</v>
      </c>
      <c r="L456" s="50" t="n">
        <f aca="false">SUM(L265:L285)</f>
        <v>562</v>
      </c>
      <c r="M456" s="50" t="n">
        <f aca="false">SUM(M265:M285)</f>
        <v>562</v>
      </c>
      <c r="N456" s="50" t="n">
        <f aca="false">SUM(N265:N285)</f>
        <v>445</v>
      </c>
      <c r="O456" s="166" t="n">
        <f aca="false">SUM(C456:N456)</f>
        <v>4425</v>
      </c>
      <c r="P456" s="166"/>
      <c r="Q456" s="33"/>
      <c r="R456" s="161"/>
      <c r="S456" s="33"/>
      <c r="T456" s="166"/>
      <c r="U456" s="91" t="n">
        <f aca="false">C456+D456+E456</f>
        <v>574</v>
      </c>
      <c r="V456" s="91" t="n">
        <f aca="false">F456+G456+H456</f>
        <v>1303</v>
      </c>
      <c r="W456" s="91" t="n">
        <f aca="false">I456+J456+K456</f>
        <v>979</v>
      </c>
      <c r="X456" s="91" t="n">
        <f aca="false">L456+M456+N456</f>
        <v>1569</v>
      </c>
      <c r="Y456" s="50" t="n">
        <f aca="false">SUM(U456:X456)</f>
        <v>4425</v>
      </c>
      <c r="Z456" s="36"/>
    </row>
    <row r="457" customFormat="false" ht="12.75" hidden="false" customHeight="false" outlineLevel="0" collapsed="false">
      <c r="A457" s="64" t="s">
        <v>331</v>
      </c>
      <c r="B457" s="65"/>
      <c r="C457" s="130" t="n">
        <f aca="false">SUM(C448:C456)</f>
        <v>-9637</v>
      </c>
      <c r="D457" s="130" t="n">
        <f aca="false">SUM(D448:D456)</f>
        <v>-9652</v>
      </c>
      <c r="E457" s="130" t="n">
        <f aca="false">SUM(E448:E456)</f>
        <v>-9646</v>
      </c>
      <c r="F457" s="130" t="n">
        <f aca="false">SUM(F448:F456)</f>
        <v>-9603</v>
      </c>
      <c r="G457" s="130" t="n">
        <f aca="false">SUM(G448:G456)</f>
        <v>-9370</v>
      </c>
      <c r="H457" s="130" t="n">
        <f aca="false">SUM(H448:H456)</f>
        <v>-9384</v>
      </c>
      <c r="I457" s="130" t="n">
        <f aca="false">SUM(I448:I456)</f>
        <v>-9704</v>
      </c>
      <c r="J457" s="130" t="n">
        <f aca="false">SUM(J448:J456)</f>
        <v>-9579</v>
      </c>
      <c r="K457" s="130" t="n">
        <f aca="false">SUM(K448:K456)</f>
        <v>-9458</v>
      </c>
      <c r="L457" s="130" t="n">
        <f aca="false">SUM(L448:L456)</f>
        <v>-9446</v>
      </c>
      <c r="M457" s="130" t="n">
        <f aca="false">SUM(M448:M456)</f>
        <v>-9450</v>
      </c>
      <c r="N457" s="130" t="n">
        <f aca="false">SUM(N448:N456)</f>
        <v>-9575</v>
      </c>
      <c r="O457" s="130" t="n">
        <f aca="false">SUM(O448:O456)</f>
        <v>-114504</v>
      </c>
      <c r="P457" s="130"/>
      <c r="Q457" s="33"/>
      <c r="R457" s="161"/>
      <c r="S457" s="33"/>
      <c r="T457" s="130"/>
      <c r="U457" s="130" t="n">
        <f aca="false">SUM(U448:U456)</f>
        <v>-28935</v>
      </c>
      <c r="V457" s="130" t="n">
        <f aca="false">SUM(V448:V456)</f>
        <v>-28357</v>
      </c>
      <c r="W457" s="130" t="n">
        <f aca="false">SUM(W448:W456)</f>
        <v>-28741</v>
      </c>
      <c r="X457" s="130" t="n">
        <f aca="false">SUM(X448:X456)</f>
        <v>-28471</v>
      </c>
      <c r="Y457" s="130" t="n">
        <f aca="false">SUM(Y448:Y456)</f>
        <v>-114504</v>
      </c>
      <c r="Z457" s="36"/>
    </row>
    <row r="458" customFormat="false" ht="3.95" hidden="false" customHeight="true" outlineLevel="0" collapsed="false">
      <c r="A458" s="98"/>
      <c r="B458" s="65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69"/>
      <c r="P458" s="69"/>
      <c r="Q458" s="33"/>
      <c r="R458" s="161"/>
      <c r="S458" s="33"/>
      <c r="T458" s="69"/>
      <c r="U458" s="69"/>
      <c r="V458" s="69"/>
      <c r="W458" s="69"/>
      <c r="X458" s="69"/>
      <c r="Y458" s="71"/>
      <c r="Z458" s="36"/>
    </row>
    <row r="459" customFormat="false" ht="12.75" hidden="false" customHeight="false" outlineLevel="0" collapsed="false">
      <c r="A459" s="64" t="s">
        <v>332</v>
      </c>
      <c r="B459" s="65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69"/>
      <c r="P459" s="69"/>
      <c r="Q459" s="33"/>
      <c r="R459" s="161"/>
      <c r="S459" s="33"/>
      <c r="T459" s="69"/>
      <c r="U459" s="69"/>
      <c r="V459" s="69"/>
      <c r="W459" s="69"/>
      <c r="X459" s="69"/>
      <c r="Y459" s="71"/>
      <c r="Z459" s="36"/>
    </row>
    <row r="460" customFormat="false" ht="12.75" hidden="false" customHeight="false" outlineLevel="0" collapsed="false">
      <c r="A460" s="55" t="s">
        <v>311</v>
      </c>
      <c r="B460" s="65"/>
      <c r="C460" s="71" t="n">
        <f aca="false">+C294</f>
        <v>191</v>
      </c>
      <c r="D460" s="71" t="n">
        <f aca="false">+D294</f>
        <v>192</v>
      </c>
      <c r="E460" s="71" t="n">
        <f aca="false">+E294</f>
        <v>192</v>
      </c>
      <c r="F460" s="71" t="n">
        <f aca="false">+F294</f>
        <v>191</v>
      </c>
      <c r="G460" s="71" t="n">
        <f aca="false">+G294</f>
        <v>192</v>
      </c>
      <c r="H460" s="71" t="n">
        <f aca="false">+H294</f>
        <v>192</v>
      </c>
      <c r="I460" s="71" t="n">
        <f aca="false">+I294</f>
        <v>191</v>
      </c>
      <c r="J460" s="71" t="n">
        <f aca="false">+J294</f>
        <v>192</v>
      </c>
      <c r="K460" s="71" t="n">
        <f aca="false">+K294</f>
        <v>192</v>
      </c>
      <c r="L460" s="71" t="n">
        <f aca="false">+L294</f>
        <v>191</v>
      </c>
      <c r="M460" s="71" t="n">
        <f aca="false">+M294</f>
        <v>192</v>
      </c>
      <c r="N460" s="71" t="n">
        <f aca="false">+N294</f>
        <v>192</v>
      </c>
      <c r="O460" s="165" t="n">
        <f aca="false">SUM(C460:N460)</f>
        <v>2300</v>
      </c>
      <c r="P460" s="165"/>
      <c r="Q460" s="33"/>
      <c r="R460" s="161"/>
      <c r="S460" s="33"/>
      <c r="T460" s="165"/>
      <c r="U460" s="69" t="n">
        <f aca="false">C460+D460+E460</f>
        <v>575</v>
      </c>
      <c r="V460" s="69" t="n">
        <f aca="false">F460+G460+H460</f>
        <v>575</v>
      </c>
      <c r="W460" s="69" t="n">
        <f aca="false">I460+J460+K460</f>
        <v>575</v>
      </c>
      <c r="X460" s="69" t="n">
        <f aca="false">L460+M460+N460</f>
        <v>575</v>
      </c>
      <c r="Y460" s="71" t="n">
        <f aca="false">SUM(U460:X460)</f>
        <v>2300</v>
      </c>
      <c r="Z460" s="36"/>
    </row>
    <row r="461" customFormat="false" ht="12.75" hidden="false" customHeight="false" outlineLevel="0" collapsed="false">
      <c r="A461" s="55" t="s">
        <v>312</v>
      </c>
      <c r="B461" s="65"/>
      <c r="C461" s="71" t="n">
        <f aca="false">+C309</f>
        <v>-1381</v>
      </c>
      <c r="D461" s="71" t="n">
        <f aca="false">+D309</f>
        <v>-1389</v>
      </c>
      <c r="E461" s="71" t="n">
        <f aca="false">+E309</f>
        <v>-1414</v>
      </c>
      <c r="F461" s="71" t="n">
        <f aca="false">+F309</f>
        <v>-1402</v>
      </c>
      <c r="G461" s="71" t="n">
        <f aca="false">+G309</f>
        <v>-1484</v>
      </c>
      <c r="H461" s="71" t="n">
        <f aca="false">+H309</f>
        <v>-1423</v>
      </c>
      <c r="I461" s="71" t="n">
        <f aca="false">+I309</f>
        <v>-1407</v>
      </c>
      <c r="J461" s="71" t="n">
        <f aca="false">+J309</f>
        <v>-1442</v>
      </c>
      <c r="K461" s="71" t="n">
        <f aca="false">+K309</f>
        <v>-1428</v>
      </c>
      <c r="L461" s="71" t="n">
        <f aca="false">+L309</f>
        <v>-1411</v>
      </c>
      <c r="M461" s="71" t="n">
        <f aca="false">+M309</f>
        <v>-1414</v>
      </c>
      <c r="N461" s="71" t="n">
        <f aca="false">+N309</f>
        <v>-1434</v>
      </c>
      <c r="O461" s="165" t="n">
        <f aca="false">SUM(C461:N461)</f>
        <v>-17029</v>
      </c>
      <c r="P461" s="165"/>
      <c r="Q461" s="33"/>
      <c r="R461" s="161"/>
      <c r="S461" s="33"/>
      <c r="T461" s="165"/>
      <c r="U461" s="69" t="n">
        <f aca="false">C461+D461+E461</f>
        <v>-4184</v>
      </c>
      <c r="V461" s="69" t="n">
        <f aca="false">F461+G461+H461</f>
        <v>-4309</v>
      </c>
      <c r="W461" s="69" t="n">
        <f aca="false">I461+J461+K461</f>
        <v>-4277</v>
      </c>
      <c r="X461" s="69" t="n">
        <f aca="false">L461+M461+N461</f>
        <v>-4259</v>
      </c>
      <c r="Y461" s="71" t="n">
        <f aca="false">SUM(U461:X461)</f>
        <v>-17029</v>
      </c>
      <c r="Z461" s="36"/>
    </row>
    <row r="462" customFormat="false" ht="12.75" hidden="false" customHeight="false" outlineLevel="0" collapsed="false">
      <c r="A462" s="55" t="s">
        <v>316</v>
      </c>
      <c r="B462" s="65"/>
      <c r="C462" s="71" t="n">
        <f aca="false">+C296+C311</f>
        <v>-96</v>
      </c>
      <c r="D462" s="71" t="n">
        <f aca="false">+D296+D311</f>
        <v>-96</v>
      </c>
      <c r="E462" s="71" t="n">
        <f aca="false">+E296+E311</f>
        <v>-96</v>
      </c>
      <c r="F462" s="71" t="n">
        <f aca="false">+F296+F311</f>
        <v>-96</v>
      </c>
      <c r="G462" s="71" t="n">
        <f aca="false">+G296+G311</f>
        <v>-96</v>
      </c>
      <c r="H462" s="71" t="n">
        <f aca="false">+H296+H311</f>
        <v>-95</v>
      </c>
      <c r="I462" s="71" t="n">
        <f aca="false">+I296+I311</f>
        <v>-96</v>
      </c>
      <c r="J462" s="71" t="n">
        <f aca="false">+J296+J311</f>
        <v>-96</v>
      </c>
      <c r="K462" s="71" t="n">
        <f aca="false">+K296+K311</f>
        <v>-96</v>
      </c>
      <c r="L462" s="71" t="n">
        <f aca="false">+L296+L311</f>
        <v>-96</v>
      </c>
      <c r="M462" s="71" t="n">
        <f aca="false">+M296+M311</f>
        <v>-96</v>
      </c>
      <c r="N462" s="71" t="n">
        <f aca="false">+N296+N311</f>
        <v>-95</v>
      </c>
      <c r="O462" s="165" t="n">
        <f aca="false">SUM(C462:N462)</f>
        <v>-1150</v>
      </c>
      <c r="P462" s="165"/>
      <c r="Q462" s="33"/>
      <c r="R462" s="161"/>
      <c r="S462" s="33"/>
      <c r="T462" s="165"/>
      <c r="U462" s="69" t="n">
        <f aca="false">C462+D462+E462</f>
        <v>-288</v>
      </c>
      <c r="V462" s="69" t="n">
        <f aca="false">F462+G462+H462</f>
        <v>-287</v>
      </c>
      <c r="W462" s="69" t="n">
        <f aca="false">I462+J462+K462</f>
        <v>-288</v>
      </c>
      <c r="X462" s="69" t="n">
        <f aca="false">L462+M462+N462</f>
        <v>-287</v>
      </c>
      <c r="Y462" s="71" t="n">
        <f aca="false">SUM(U462:X462)</f>
        <v>-1150</v>
      </c>
      <c r="Z462" s="36"/>
    </row>
    <row r="463" customFormat="false" ht="12.75" hidden="false" customHeight="false" outlineLevel="0" collapsed="false">
      <c r="A463" s="55" t="s">
        <v>317</v>
      </c>
      <c r="B463" s="65"/>
      <c r="C463" s="50" t="n">
        <f aca="false">+C313</f>
        <v>-53</v>
      </c>
      <c r="D463" s="50" t="n">
        <f aca="false">+D313</f>
        <v>-127</v>
      </c>
      <c r="E463" s="50" t="n">
        <f aca="false">+E313</f>
        <v>-53</v>
      </c>
      <c r="F463" s="50" t="n">
        <f aca="false">+F313</f>
        <v>-53</v>
      </c>
      <c r="G463" s="50" t="n">
        <f aca="false">+G313</f>
        <v>-53</v>
      </c>
      <c r="H463" s="50" t="n">
        <f aca="false">+H313</f>
        <v>-54</v>
      </c>
      <c r="I463" s="50" t="n">
        <f aca="false">+I313</f>
        <v>-53</v>
      </c>
      <c r="J463" s="50" t="n">
        <f aca="false">+J313</f>
        <v>-53</v>
      </c>
      <c r="K463" s="50" t="n">
        <f aca="false">+K313</f>
        <v>-53</v>
      </c>
      <c r="L463" s="50" t="n">
        <f aca="false">+L313</f>
        <v>-53</v>
      </c>
      <c r="M463" s="50" t="n">
        <f aca="false">+M313</f>
        <v>-53</v>
      </c>
      <c r="N463" s="50" t="n">
        <f aca="false">+N313</f>
        <v>-54</v>
      </c>
      <c r="O463" s="166" t="n">
        <f aca="false">SUM(C463:N463)</f>
        <v>-712</v>
      </c>
      <c r="P463" s="166"/>
      <c r="Q463" s="33"/>
      <c r="R463" s="161"/>
      <c r="S463" s="33"/>
      <c r="T463" s="166"/>
      <c r="U463" s="91" t="n">
        <f aca="false">C463+D463+E463</f>
        <v>-233</v>
      </c>
      <c r="V463" s="91" t="n">
        <f aca="false">F463+G463+H463</f>
        <v>-160</v>
      </c>
      <c r="W463" s="91" t="n">
        <f aca="false">I463+J463+K463</f>
        <v>-159</v>
      </c>
      <c r="X463" s="91" t="n">
        <f aca="false">L463+M463+N463</f>
        <v>-160</v>
      </c>
      <c r="Y463" s="50" t="n">
        <f aca="false">SUM(U463:X463)</f>
        <v>-712</v>
      </c>
      <c r="Z463" s="36"/>
    </row>
    <row r="464" customFormat="false" ht="12.75" hidden="false" customHeight="false" outlineLevel="0" collapsed="false">
      <c r="A464" s="64" t="s">
        <v>333</v>
      </c>
      <c r="B464" s="65"/>
      <c r="C464" s="130" t="n">
        <f aca="false">SUM(C460:C463)</f>
        <v>-1339</v>
      </c>
      <c r="D464" s="130" t="n">
        <f aca="false">SUM(D460:D463)</f>
        <v>-1420</v>
      </c>
      <c r="E464" s="130" t="n">
        <f aca="false">SUM(E460:E463)</f>
        <v>-1371</v>
      </c>
      <c r="F464" s="130" t="n">
        <f aca="false">SUM(F460:F463)</f>
        <v>-1360</v>
      </c>
      <c r="G464" s="130" t="n">
        <f aca="false">SUM(G460:G463)</f>
        <v>-1441</v>
      </c>
      <c r="H464" s="130" t="n">
        <f aca="false">SUM(H460:H463)</f>
        <v>-1380</v>
      </c>
      <c r="I464" s="130" t="n">
        <f aca="false">SUM(I460:I463)</f>
        <v>-1365</v>
      </c>
      <c r="J464" s="130" t="n">
        <f aca="false">SUM(J460:J463)</f>
        <v>-1399</v>
      </c>
      <c r="K464" s="130" t="n">
        <f aca="false">SUM(K460:K463)</f>
        <v>-1385</v>
      </c>
      <c r="L464" s="130" t="n">
        <f aca="false">SUM(L460:L463)</f>
        <v>-1369</v>
      </c>
      <c r="M464" s="130" t="n">
        <f aca="false">SUM(M460:M463)</f>
        <v>-1371</v>
      </c>
      <c r="N464" s="130" t="n">
        <f aca="false">SUM(N460:N463)</f>
        <v>-1391</v>
      </c>
      <c r="O464" s="130" t="n">
        <f aca="false">SUM(O460:O463)</f>
        <v>-16591</v>
      </c>
      <c r="P464" s="130"/>
      <c r="Q464" s="33"/>
      <c r="R464" s="161"/>
      <c r="S464" s="33"/>
      <c r="T464" s="130"/>
      <c r="U464" s="130" t="n">
        <f aca="false">SUM(U460:U463)</f>
        <v>-4130</v>
      </c>
      <c r="V464" s="130" t="n">
        <f aca="false">SUM(V460:V463)</f>
        <v>-4181</v>
      </c>
      <c r="W464" s="130" t="n">
        <f aca="false">SUM(W460:W463)</f>
        <v>-4149</v>
      </c>
      <c r="X464" s="130" t="n">
        <f aca="false">SUM(X460:X463)</f>
        <v>-4131</v>
      </c>
      <c r="Y464" s="130" t="n">
        <f aca="false">SUM(Y460:Y463)</f>
        <v>-16591</v>
      </c>
      <c r="Z464" s="36"/>
    </row>
    <row r="465" customFormat="false" ht="3.95" hidden="false" customHeight="true" outlineLevel="0" collapsed="false">
      <c r="A465" s="64"/>
      <c r="B465" s="65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33"/>
      <c r="R465" s="161"/>
      <c r="S465" s="33"/>
      <c r="T465" s="130"/>
      <c r="U465" s="130"/>
      <c r="V465" s="130"/>
      <c r="W465" s="130"/>
      <c r="X465" s="130"/>
      <c r="Y465" s="130"/>
      <c r="Z465" s="36"/>
    </row>
    <row r="466" customFormat="false" ht="12.75" hidden="false" customHeight="false" outlineLevel="0" collapsed="false">
      <c r="A466" s="64" t="s">
        <v>334</v>
      </c>
      <c r="B466" s="65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33"/>
      <c r="R466" s="161"/>
      <c r="S466" s="33"/>
      <c r="T466" s="130"/>
      <c r="U466" s="130"/>
      <c r="V466" s="130"/>
      <c r="W466" s="130"/>
      <c r="X466" s="130"/>
      <c r="Y466" s="130"/>
      <c r="Z466" s="36"/>
    </row>
    <row r="467" customFormat="false" ht="12.75" hidden="false" customHeight="false" outlineLevel="0" collapsed="false">
      <c r="A467" s="55" t="s">
        <v>312</v>
      </c>
      <c r="B467" s="65"/>
      <c r="C467" s="71" t="n">
        <f aca="false">+C324</f>
        <v>-169</v>
      </c>
      <c r="D467" s="71" t="n">
        <f aca="false">+D324</f>
        <v>-197</v>
      </c>
      <c r="E467" s="71" t="n">
        <f aca="false">+E324</f>
        <v>-173</v>
      </c>
      <c r="F467" s="71" t="n">
        <f aca="false">+F324</f>
        <v>-172</v>
      </c>
      <c r="G467" s="71" t="n">
        <f aca="false">+G324</f>
        <v>-173</v>
      </c>
      <c r="H467" s="71" t="n">
        <f aca="false">+H324</f>
        <v>-172</v>
      </c>
      <c r="I467" s="71" t="n">
        <f aca="false">+I324</f>
        <v>-173</v>
      </c>
      <c r="J467" s="71" t="n">
        <f aca="false">+J324</f>
        <v>-172</v>
      </c>
      <c r="K467" s="71" t="n">
        <f aca="false">+K324</f>
        <v>-173</v>
      </c>
      <c r="L467" s="71" t="n">
        <f aca="false">+L324</f>
        <v>-172</v>
      </c>
      <c r="M467" s="71" t="n">
        <f aca="false">+M324</f>
        <v>-173</v>
      </c>
      <c r="N467" s="71" t="n">
        <f aca="false">+N324</f>
        <v>-172</v>
      </c>
      <c r="O467" s="165" t="n">
        <f aca="false">SUM(C467:N467)</f>
        <v>-2091</v>
      </c>
      <c r="P467" s="165"/>
      <c r="Q467" s="33"/>
      <c r="R467" s="161"/>
      <c r="S467" s="33"/>
      <c r="T467" s="165"/>
      <c r="U467" s="69" t="n">
        <f aca="false">C467+D467+E467</f>
        <v>-539</v>
      </c>
      <c r="V467" s="69" t="n">
        <f aca="false">F467+G467+H467</f>
        <v>-517</v>
      </c>
      <c r="W467" s="69" t="n">
        <f aca="false">I467+J467+K467</f>
        <v>-518</v>
      </c>
      <c r="X467" s="69" t="n">
        <f aca="false">L467+M467+N467</f>
        <v>-517</v>
      </c>
      <c r="Y467" s="71" t="n">
        <f aca="false">SUM(U467:X467)</f>
        <v>-2091</v>
      </c>
      <c r="Z467" s="36"/>
    </row>
    <row r="468" customFormat="false" ht="12.75" hidden="false" customHeight="false" outlineLevel="0" collapsed="false">
      <c r="A468" s="55" t="s">
        <v>316</v>
      </c>
      <c r="B468" s="65"/>
      <c r="C468" s="71" t="n">
        <f aca="false">+C326</f>
        <v>0</v>
      </c>
      <c r="D468" s="71" t="n">
        <f aca="false">+D326</f>
        <v>0</v>
      </c>
      <c r="E468" s="71" t="n">
        <f aca="false">+E326</f>
        <v>0</v>
      </c>
      <c r="F468" s="71" t="n">
        <f aca="false">+F326</f>
        <v>0</v>
      </c>
      <c r="G468" s="71" t="n">
        <f aca="false">+G326</f>
        <v>0</v>
      </c>
      <c r="H468" s="71" t="n">
        <f aca="false">+H326</f>
        <v>0</v>
      </c>
      <c r="I468" s="71" t="n">
        <f aca="false">+I326</f>
        <v>0</v>
      </c>
      <c r="J468" s="71" t="n">
        <f aca="false">+J326</f>
        <v>0</v>
      </c>
      <c r="K468" s="71" t="n">
        <f aca="false">+K326</f>
        <v>0</v>
      </c>
      <c r="L468" s="71" t="n">
        <f aca="false">+L326</f>
        <v>0</v>
      </c>
      <c r="M468" s="71" t="n">
        <f aca="false">+M326</f>
        <v>0</v>
      </c>
      <c r="N468" s="71" t="n">
        <f aca="false">+N326</f>
        <v>0</v>
      </c>
      <c r="O468" s="165" t="n">
        <f aca="false">SUM(C468:N468)</f>
        <v>0</v>
      </c>
      <c r="P468" s="165"/>
      <c r="Q468" s="33"/>
      <c r="R468" s="161"/>
      <c r="S468" s="33"/>
      <c r="T468" s="165"/>
      <c r="U468" s="69" t="n">
        <f aca="false">C468+D468+E468</f>
        <v>0</v>
      </c>
      <c r="V468" s="69" t="n">
        <f aca="false">F468+G468+H468</f>
        <v>0</v>
      </c>
      <c r="W468" s="69" t="n">
        <f aca="false">I468+J468+K468</f>
        <v>0</v>
      </c>
      <c r="X468" s="69" t="n">
        <f aca="false">L468+M468+N468</f>
        <v>0</v>
      </c>
      <c r="Y468" s="71" t="n">
        <f aca="false">SUM(U468:X468)</f>
        <v>0</v>
      </c>
      <c r="Z468" s="36"/>
    </row>
    <row r="469" customFormat="false" ht="12.75" hidden="false" customHeight="false" outlineLevel="0" collapsed="false">
      <c r="A469" s="55" t="s">
        <v>317</v>
      </c>
      <c r="B469" s="65"/>
      <c r="C469" s="50" t="n">
        <f aca="false">+C328</f>
        <v>0</v>
      </c>
      <c r="D469" s="50" t="n">
        <f aca="false">+D328</f>
        <v>0</v>
      </c>
      <c r="E469" s="50" t="n">
        <f aca="false">+E328</f>
        <v>0</v>
      </c>
      <c r="F469" s="50" t="n">
        <f aca="false">+F328</f>
        <v>0</v>
      </c>
      <c r="G469" s="50" t="n">
        <f aca="false">+G328</f>
        <v>0</v>
      </c>
      <c r="H469" s="50" t="n">
        <f aca="false">+H328</f>
        <v>0</v>
      </c>
      <c r="I469" s="50" t="n">
        <f aca="false">+I328</f>
        <v>0</v>
      </c>
      <c r="J469" s="50" t="n">
        <f aca="false">+J328</f>
        <v>0</v>
      </c>
      <c r="K469" s="50" t="n">
        <f aca="false">+K328</f>
        <v>0</v>
      </c>
      <c r="L469" s="50" t="n">
        <f aca="false">+L328</f>
        <v>0</v>
      </c>
      <c r="M469" s="50" t="n">
        <f aca="false">+M328</f>
        <v>0</v>
      </c>
      <c r="N469" s="50" t="n">
        <f aca="false">+N328</f>
        <v>0</v>
      </c>
      <c r="O469" s="166" t="n">
        <f aca="false">SUM(C469:N469)</f>
        <v>0</v>
      </c>
      <c r="P469" s="166"/>
      <c r="Q469" s="33"/>
      <c r="R469" s="161"/>
      <c r="S469" s="33"/>
      <c r="T469" s="166"/>
      <c r="U469" s="91" t="n">
        <f aca="false">C469+D469+E469</f>
        <v>0</v>
      </c>
      <c r="V469" s="91" t="n">
        <f aca="false">F469+G469+H469</f>
        <v>0</v>
      </c>
      <c r="W469" s="91" t="n">
        <f aca="false">I469+J469+K469</f>
        <v>0</v>
      </c>
      <c r="X469" s="91" t="n">
        <f aca="false">L469+M469+N469</f>
        <v>0</v>
      </c>
      <c r="Y469" s="50" t="n">
        <f aca="false">SUM(U469:X469)</f>
        <v>0</v>
      </c>
      <c r="Z469" s="36"/>
    </row>
    <row r="470" customFormat="false" ht="12.75" hidden="false" customHeight="false" outlineLevel="0" collapsed="false">
      <c r="A470" s="64" t="s">
        <v>335</v>
      </c>
      <c r="B470" s="65"/>
      <c r="C470" s="130" t="n">
        <f aca="false">SUM(C466:C469)</f>
        <v>-169</v>
      </c>
      <c r="D470" s="130" t="n">
        <f aca="false">SUM(D466:D469)</f>
        <v>-197</v>
      </c>
      <c r="E470" s="130" t="n">
        <f aca="false">SUM(E466:E469)</f>
        <v>-173</v>
      </c>
      <c r="F470" s="130" t="n">
        <f aca="false">SUM(F466:F469)</f>
        <v>-172</v>
      </c>
      <c r="G470" s="130" t="n">
        <f aca="false">SUM(G466:G469)</f>
        <v>-173</v>
      </c>
      <c r="H470" s="130" t="n">
        <f aca="false">SUM(H466:H469)</f>
        <v>-172</v>
      </c>
      <c r="I470" s="130" t="n">
        <f aca="false">SUM(I466:I469)</f>
        <v>-173</v>
      </c>
      <c r="J470" s="130" t="n">
        <f aca="false">SUM(J466:J469)</f>
        <v>-172</v>
      </c>
      <c r="K470" s="130" t="n">
        <f aca="false">SUM(K466:K469)</f>
        <v>-173</v>
      </c>
      <c r="L470" s="130" t="n">
        <f aca="false">SUM(L466:L469)</f>
        <v>-172</v>
      </c>
      <c r="M470" s="130" t="n">
        <f aca="false">SUM(M466:M469)</f>
        <v>-173</v>
      </c>
      <c r="N470" s="130" t="n">
        <f aca="false">SUM(N466:N469)</f>
        <v>-172</v>
      </c>
      <c r="O470" s="130" t="n">
        <f aca="false">SUM(O466:O469)</f>
        <v>-2091</v>
      </c>
      <c r="P470" s="130"/>
      <c r="Q470" s="33"/>
      <c r="R470" s="161"/>
      <c r="S470" s="33"/>
      <c r="T470" s="130"/>
      <c r="U470" s="130" t="n">
        <f aca="false">SUM(U466:U469)</f>
        <v>-539</v>
      </c>
      <c r="V470" s="130" t="n">
        <f aca="false">SUM(V466:V469)</f>
        <v>-517</v>
      </c>
      <c r="W470" s="130" t="n">
        <f aca="false">SUM(W466:W469)</f>
        <v>-518</v>
      </c>
      <c r="X470" s="130" t="n">
        <f aca="false">SUM(X466:X469)</f>
        <v>-517</v>
      </c>
      <c r="Y470" s="130" t="n">
        <f aca="false">SUM(Y466:Y469)</f>
        <v>-2091</v>
      </c>
      <c r="Z470" s="36"/>
    </row>
    <row r="471" customFormat="false" ht="3.95" hidden="false" customHeight="true" outlineLevel="0" collapsed="false">
      <c r="A471" s="64"/>
      <c r="B471" s="65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33"/>
      <c r="R471" s="161"/>
      <c r="S471" s="33"/>
      <c r="T471" s="130"/>
      <c r="U471" s="130"/>
      <c r="V471" s="130"/>
      <c r="W471" s="130"/>
      <c r="X471" s="130"/>
      <c r="Y471" s="130"/>
      <c r="Z471" s="36"/>
    </row>
    <row r="472" customFormat="false" ht="12.75" hidden="false" customHeight="false" outlineLevel="0" collapsed="false">
      <c r="A472" s="64" t="s">
        <v>336</v>
      </c>
      <c r="B472" s="65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33"/>
      <c r="R472" s="161"/>
      <c r="S472" s="33"/>
      <c r="T472" s="130"/>
      <c r="U472" s="130"/>
      <c r="V472" s="130"/>
      <c r="W472" s="130"/>
      <c r="X472" s="130"/>
      <c r="Y472" s="130"/>
      <c r="Z472" s="36"/>
    </row>
    <row r="473" customFormat="false" ht="12.75" hidden="false" customHeight="false" outlineLevel="0" collapsed="false">
      <c r="A473" s="55" t="s">
        <v>312</v>
      </c>
      <c r="B473" s="65"/>
      <c r="C473" s="71" t="n">
        <f aca="false">+C338</f>
        <v>-121</v>
      </c>
      <c r="D473" s="71" t="n">
        <f aca="false">+D338</f>
        <v>-134</v>
      </c>
      <c r="E473" s="71" t="n">
        <f aca="false">+E338</f>
        <v>-124</v>
      </c>
      <c r="F473" s="71" t="n">
        <f aca="false">+F338</f>
        <v>-125</v>
      </c>
      <c r="G473" s="71" t="n">
        <f aca="false">+G338</f>
        <v>-124</v>
      </c>
      <c r="H473" s="71" t="n">
        <f aca="false">+H338</f>
        <v>-125</v>
      </c>
      <c r="I473" s="71" t="n">
        <f aca="false">+I338</f>
        <v>-125</v>
      </c>
      <c r="J473" s="71" t="n">
        <f aca="false">+J338</f>
        <v>-125</v>
      </c>
      <c r="K473" s="71" t="n">
        <f aca="false">+K338</f>
        <v>-125</v>
      </c>
      <c r="L473" s="71" t="n">
        <f aca="false">+L338</f>
        <v>-124</v>
      </c>
      <c r="M473" s="71" t="n">
        <f aca="false">+M338</f>
        <v>-124</v>
      </c>
      <c r="N473" s="71" t="n">
        <f aca="false">+N338</f>
        <v>-125</v>
      </c>
      <c r="O473" s="165" t="n">
        <f aca="false">SUM(C473:N473)</f>
        <v>-1501</v>
      </c>
      <c r="P473" s="165"/>
      <c r="Q473" s="33"/>
      <c r="R473" s="161"/>
      <c r="S473" s="33"/>
      <c r="T473" s="165"/>
      <c r="U473" s="69" t="n">
        <f aca="false">C473+D473+E473</f>
        <v>-379</v>
      </c>
      <c r="V473" s="69" t="n">
        <f aca="false">F473+G473+H473</f>
        <v>-374</v>
      </c>
      <c r="W473" s="69" t="n">
        <f aca="false">I473+J473+K473</f>
        <v>-375</v>
      </c>
      <c r="X473" s="69" t="n">
        <f aca="false">L473+M473+N473</f>
        <v>-373</v>
      </c>
      <c r="Y473" s="71" t="n">
        <f aca="false">SUM(U473:X473)</f>
        <v>-1501</v>
      </c>
      <c r="Z473" s="36"/>
    </row>
    <row r="474" customFormat="false" ht="12.75" hidden="false" customHeight="false" outlineLevel="0" collapsed="false">
      <c r="A474" s="55" t="s">
        <v>316</v>
      </c>
      <c r="B474" s="65"/>
      <c r="C474" s="71" t="n">
        <f aca="false">+C340</f>
        <v>0</v>
      </c>
      <c r="D474" s="71" t="n">
        <f aca="false">+D340</f>
        <v>0</v>
      </c>
      <c r="E474" s="71" t="n">
        <f aca="false">+E340</f>
        <v>0</v>
      </c>
      <c r="F474" s="71" t="n">
        <f aca="false">+F340</f>
        <v>0</v>
      </c>
      <c r="G474" s="71" t="n">
        <f aca="false">+G340</f>
        <v>0</v>
      </c>
      <c r="H474" s="71" t="n">
        <f aca="false">+H340</f>
        <v>0</v>
      </c>
      <c r="I474" s="71" t="n">
        <f aca="false">+I340</f>
        <v>0</v>
      </c>
      <c r="J474" s="71" t="n">
        <f aca="false">+J340</f>
        <v>0</v>
      </c>
      <c r="K474" s="71" t="n">
        <f aca="false">+K340</f>
        <v>0</v>
      </c>
      <c r="L474" s="71" t="n">
        <f aca="false">+L340</f>
        <v>0</v>
      </c>
      <c r="M474" s="71" t="n">
        <f aca="false">+M340</f>
        <v>0</v>
      </c>
      <c r="N474" s="71" t="n">
        <f aca="false">+N340</f>
        <v>0</v>
      </c>
      <c r="O474" s="165" t="n">
        <f aca="false">SUM(C474:N474)</f>
        <v>0</v>
      </c>
      <c r="P474" s="165"/>
      <c r="Q474" s="33"/>
      <c r="R474" s="161"/>
      <c r="S474" s="33"/>
      <c r="T474" s="165"/>
      <c r="U474" s="69" t="n">
        <f aca="false">C474+D474+E474</f>
        <v>0</v>
      </c>
      <c r="V474" s="69" t="n">
        <f aca="false">F474+G474+H474</f>
        <v>0</v>
      </c>
      <c r="W474" s="69" t="n">
        <f aca="false">I474+J474+K474</f>
        <v>0</v>
      </c>
      <c r="X474" s="69" t="n">
        <f aca="false">L474+M474+N474</f>
        <v>0</v>
      </c>
      <c r="Y474" s="71" t="n">
        <f aca="false">SUM(U474:X474)</f>
        <v>0</v>
      </c>
      <c r="Z474" s="36"/>
    </row>
    <row r="475" customFormat="false" ht="12.75" hidden="false" customHeight="false" outlineLevel="0" collapsed="false">
      <c r="A475" s="55" t="s">
        <v>317</v>
      </c>
      <c r="B475" s="65"/>
      <c r="C475" s="50" t="n">
        <f aca="false">+C342</f>
        <v>0</v>
      </c>
      <c r="D475" s="50" t="n">
        <f aca="false">+D342</f>
        <v>0</v>
      </c>
      <c r="E475" s="50" t="n">
        <f aca="false">+E342</f>
        <v>0</v>
      </c>
      <c r="F475" s="50" t="n">
        <f aca="false">+F342</f>
        <v>0</v>
      </c>
      <c r="G475" s="50" t="n">
        <f aca="false">+G342</f>
        <v>0</v>
      </c>
      <c r="H475" s="50" t="n">
        <f aca="false">+H342</f>
        <v>0</v>
      </c>
      <c r="I475" s="50" t="n">
        <f aca="false">+I342</f>
        <v>0</v>
      </c>
      <c r="J475" s="50" t="n">
        <f aca="false">+J342</f>
        <v>0</v>
      </c>
      <c r="K475" s="50" t="n">
        <f aca="false">+K342</f>
        <v>0</v>
      </c>
      <c r="L475" s="50" t="n">
        <f aca="false">+L342</f>
        <v>0</v>
      </c>
      <c r="M475" s="50" t="n">
        <f aca="false">+M342</f>
        <v>0</v>
      </c>
      <c r="N475" s="50" t="n">
        <f aca="false">+N342</f>
        <v>0</v>
      </c>
      <c r="O475" s="166" t="n">
        <f aca="false">SUM(C475:N475)</f>
        <v>0</v>
      </c>
      <c r="P475" s="166"/>
      <c r="Q475" s="33"/>
      <c r="R475" s="161"/>
      <c r="S475" s="33"/>
      <c r="T475" s="166"/>
      <c r="U475" s="91" t="n">
        <f aca="false">C475+D475+E475</f>
        <v>0</v>
      </c>
      <c r="V475" s="91" t="n">
        <f aca="false">F475+G475+H475</f>
        <v>0</v>
      </c>
      <c r="W475" s="91" t="n">
        <f aca="false">I475+J475+K475</f>
        <v>0</v>
      </c>
      <c r="X475" s="91" t="n">
        <f aca="false">L475+M475+N475</f>
        <v>0</v>
      </c>
      <c r="Y475" s="50" t="n">
        <f aca="false">SUM(U475:X475)</f>
        <v>0</v>
      </c>
      <c r="Z475" s="36"/>
    </row>
    <row r="476" customFormat="false" ht="12.75" hidden="false" customHeight="false" outlineLevel="0" collapsed="false">
      <c r="A476" s="64" t="s">
        <v>337</v>
      </c>
      <c r="B476" s="65"/>
      <c r="C476" s="130" t="n">
        <f aca="false">SUM(C472:C475)</f>
        <v>-121</v>
      </c>
      <c r="D476" s="130" t="n">
        <f aca="false">SUM(D472:D475)</f>
        <v>-134</v>
      </c>
      <c r="E476" s="130" t="n">
        <f aca="false">SUM(E472:E475)</f>
        <v>-124</v>
      </c>
      <c r="F476" s="130" t="n">
        <f aca="false">SUM(F472:F475)</f>
        <v>-125</v>
      </c>
      <c r="G476" s="130" t="n">
        <f aca="false">SUM(G472:G475)</f>
        <v>-124</v>
      </c>
      <c r="H476" s="130" t="n">
        <f aca="false">SUM(H472:H475)</f>
        <v>-125</v>
      </c>
      <c r="I476" s="130" t="n">
        <f aca="false">SUM(I472:I475)</f>
        <v>-125</v>
      </c>
      <c r="J476" s="130" t="n">
        <f aca="false">SUM(J472:J475)</f>
        <v>-125</v>
      </c>
      <c r="K476" s="130" t="n">
        <f aca="false">SUM(K472:K475)</f>
        <v>-125</v>
      </c>
      <c r="L476" s="130" t="n">
        <f aca="false">SUM(L472:L475)</f>
        <v>-124</v>
      </c>
      <c r="M476" s="130" t="n">
        <f aca="false">SUM(M472:M475)</f>
        <v>-124</v>
      </c>
      <c r="N476" s="130" t="n">
        <f aca="false">SUM(N472:N475)</f>
        <v>-125</v>
      </c>
      <c r="O476" s="130" t="n">
        <f aca="false">SUM(O472:O475)</f>
        <v>-1501</v>
      </c>
      <c r="P476" s="130"/>
      <c r="Q476" s="33"/>
      <c r="R476" s="161"/>
      <c r="S476" s="33"/>
      <c r="T476" s="130"/>
      <c r="U476" s="130" t="n">
        <f aca="false">SUM(U472:U475)</f>
        <v>-379</v>
      </c>
      <c r="V476" s="130" t="n">
        <f aca="false">SUM(V472:V475)</f>
        <v>-374</v>
      </c>
      <c r="W476" s="130" t="n">
        <f aca="false">SUM(W472:W475)</f>
        <v>-375</v>
      </c>
      <c r="X476" s="130" t="n">
        <f aca="false">SUM(X472:X475)</f>
        <v>-373</v>
      </c>
      <c r="Y476" s="130" t="n">
        <f aca="false">SUM(Y472:Y475)</f>
        <v>-1501</v>
      </c>
      <c r="Z476" s="36"/>
    </row>
    <row r="477" customFormat="false" ht="3.95" hidden="false" customHeight="true" outlineLevel="0" collapsed="false">
      <c r="A477" s="64"/>
      <c r="B477" s="65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33"/>
      <c r="R477" s="161"/>
      <c r="S477" s="33"/>
      <c r="T477" s="130"/>
      <c r="U477" s="130"/>
      <c r="V477" s="130"/>
      <c r="W477" s="130"/>
      <c r="X477" s="130"/>
      <c r="Y477" s="130"/>
      <c r="Z477" s="36"/>
    </row>
    <row r="478" customFormat="false" ht="12.75" hidden="false" customHeight="false" outlineLevel="0" collapsed="false">
      <c r="A478" s="64" t="s">
        <v>338</v>
      </c>
      <c r="B478" s="65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33"/>
      <c r="R478" s="161"/>
      <c r="S478" s="33"/>
      <c r="T478" s="130"/>
      <c r="U478" s="130"/>
      <c r="V478" s="130"/>
      <c r="W478" s="130"/>
      <c r="X478" s="130"/>
      <c r="Y478" s="130"/>
      <c r="Z478" s="36"/>
    </row>
    <row r="479" customFormat="false" ht="12.75" hidden="false" customHeight="false" outlineLevel="0" collapsed="false">
      <c r="A479" s="55" t="s">
        <v>312</v>
      </c>
      <c r="B479" s="65"/>
      <c r="C479" s="71" t="n">
        <f aca="false">+C355</f>
        <v>-56</v>
      </c>
      <c r="D479" s="71" t="n">
        <f aca="false">+D355</f>
        <v>-62</v>
      </c>
      <c r="E479" s="71" t="n">
        <f aca="false">+E355</f>
        <v>-58</v>
      </c>
      <c r="F479" s="71" t="n">
        <f aca="false">+F355</f>
        <v>-56</v>
      </c>
      <c r="G479" s="71" t="n">
        <f aca="false">+G355</f>
        <v>-57</v>
      </c>
      <c r="H479" s="71" t="n">
        <f aca="false">+H355</f>
        <v>-58</v>
      </c>
      <c r="I479" s="71" t="n">
        <f aca="false">+I355</f>
        <v>-56</v>
      </c>
      <c r="J479" s="71" t="n">
        <f aca="false">+J355</f>
        <v>-56</v>
      </c>
      <c r="K479" s="71" t="n">
        <f aca="false">+K355</f>
        <v>-58</v>
      </c>
      <c r="L479" s="71" t="n">
        <f aca="false">+L355</f>
        <v>-57</v>
      </c>
      <c r="M479" s="71" t="n">
        <f aca="false">+M355</f>
        <v>-56</v>
      </c>
      <c r="N479" s="71" t="n">
        <f aca="false">+N355</f>
        <v>-58</v>
      </c>
      <c r="O479" s="165" t="n">
        <f aca="false">SUM(C479:N479)</f>
        <v>-688</v>
      </c>
      <c r="P479" s="165"/>
      <c r="Q479" s="33"/>
      <c r="R479" s="161"/>
      <c r="S479" s="33"/>
      <c r="T479" s="165"/>
      <c r="U479" s="69" t="n">
        <f aca="false">C479+D479+E479</f>
        <v>-176</v>
      </c>
      <c r="V479" s="69" t="n">
        <f aca="false">F479+G479+H479</f>
        <v>-171</v>
      </c>
      <c r="W479" s="69" t="n">
        <f aca="false">I479+J479+K479</f>
        <v>-170</v>
      </c>
      <c r="X479" s="69" t="n">
        <f aca="false">L479+M479+N479</f>
        <v>-171</v>
      </c>
      <c r="Y479" s="71" t="n">
        <f aca="false">SUM(U479:X479)</f>
        <v>-688</v>
      </c>
      <c r="Z479" s="36"/>
    </row>
    <row r="480" customFormat="false" ht="12.75" hidden="false" customHeight="false" outlineLevel="0" collapsed="false">
      <c r="A480" s="55" t="s">
        <v>316</v>
      </c>
      <c r="B480" s="65"/>
      <c r="C480" s="71" t="n">
        <f aca="false">+C357</f>
        <v>0</v>
      </c>
      <c r="D480" s="71" t="n">
        <f aca="false">+D357</f>
        <v>0</v>
      </c>
      <c r="E480" s="71" t="n">
        <f aca="false">+E357</f>
        <v>0</v>
      </c>
      <c r="F480" s="71" t="n">
        <f aca="false">+F357</f>
        <v>0</v>
      </c>
      <c r="G480" s="71" t="n">
        <f aca="false">+G357</f>
        <v>0</v>
      </c>
      <c r="H480" s="71" t="n">
        <f aca="false">+H357</f>
        <v>0</v>
      </c>
      <c r="I480" s="71" t="n">
        <f aca="false">+I357</f>
        <v>0</v>
      </c>
      <c r="J480" s="71" t="n">
        <f aca="false">+J357</f>
        <v>0</v>
      </c>
      <c r="K480" s="71" t="n">
        <f aca="false">+K357</f>
        <v>0</v>
      </c>
      <c r="L480" s="71" t="n">
        <f aca="false">+L357</f>
        <v>0</v>
      </c>
      <c r="M480" s="71" t="n">
        <f aca="false">+M357</f>
        <v>0</v>
      </c>
      <c r="N480" s="71" t="n">
        <f aca="false">+N357</f>
        <v>0</v>
      </c>
      <c r="O480" s="165" t="n">
        <f aca="false">SUM(C480:N480)</f>
        <v>0</v>
      </c>
      <c r="P480" s="165"/>
      <c r="Q480" s="33"/>
      <c r="R480" s="161"/>
      <c r="S480" s="33"/>
      <c r="T480" s="165"/>
      <c r="U480" s="69" t="n">
        <f aca="false">C480+D480+E480</f>
        <v>0</v>
      </c>
      <c r="V480" s="69" t="n">
        <f aca="false">F480+G480+H480</f>
        <v>0</v>
      </c>
      <c r="W480" s="69" t="n">
        <f aca="false">I480+J480+K480</f>
        <v>0</v>
      </c>
      <c r="X480" s="69" t="n">
        <f aca="false">L480+M480+N480</f>
        <v>0</v>
      </c>
      <c r="Y480" s="71" t="n">
        <f aca="false">SUM(U480:X480)</f>
        <v>0</v>
      </c>
      <c r="Z480" s="36"/>
    </row>
    <row r="481" customFormat="false" ht="12.75" hidden="false" customHeight="false" outlineLevel="0" collapsed="false">
      <c r="A481" s="55" t="s">
        <v>317</v>
      </c>
      <c r="B481" s="65"/>
      <c r="C481" s="50" t="n">
        <f aca="false">+C359</f>
        <v>0</v>
      </c>
      <c r="D481" s="50" t="n">
        <f aca="false">+D359</f>
        <v>0</v>
      </c>
      <c r="E481" s="50" t="n">
        <f aca="false">+E359</f>
        <v>0</v>
      </c>
      <c r="F481" s="50" t="n">
        <f aca="false">+F359</f>
        <v>0</v>
      </c>
      <c r="G481" s="50" t="n">
        <f aca="false">+G359</f>
        <v>0</v>
      </c>
      <c r="H481" s="50" t="n">
        <f aca="false">+H359</f>
        <v>0</v>
      </c>
      <c r="I481" s="50" t="n">
        <f aca="false">+I359</f>
        <v>0</v>
      </c>
      <c r="J481" s="50" t="n">
        <f aca="false">+J359</f>
        <v>0</v>
      </c>
      <c r="K481" s="50" t="n">
        <f aca="false">+K359</f>
        <v>0</v>
      </c>
      <c r="L481" s="50" t="n">
        <f aca="false">+L359</f>
        <v>0</v>
      </c>
      <c r="M481" s="50" t="n">
        <f aca="false">+M359</f>
        <v>0</v>
      </c>
      <c r="N481" s="50" t="n">
        <f aca="false">+N359</f>
        <v>0</v>
      </c>
      <c r="O481" s="166" t="n">
        <f aca="false">SUM(C481:N481)</f>
        <v>0</v>
      </c>
      <c r="P481" s="166"/>
      <c r="Q481" s="33"/>
      <c r="R481" s="161"/>
      <c r="S481" s="33"/>
      <c r="T481" s="166"/>
      <c r="U481" s="91" t="n">
        <f aca="false">C481+D481+E481</f>
        <v>0</v>
      </c>
      <c r="V481" s="91" t="n">
        <f aca="false">F481+G481+H481</f>
        <v>0</v>
      </c>
      <c r="W481" s="91" t="n">
        <f aca="false">I481+J481+K481</f>
        <v>0</v>
      </c>
      <c r="X481" s="91" t="n">
        <f aca="false">L481+M481+N481</f>
        <v>0</v>
      </c>
      <c r="Y481" s="50" t="n">
        <f aca="false">SUM(U481:X481)</f>
        <v>0</v>
      </c>
      <c r="Z481" s="36"/>
    </row>
    <row r="482" customFormat="false" ht="12.75" hidden="false" customHeight="false" outlineLevel="0" collapsed="false">
      <c r="A482" s="64" t="s">
        <v>339</v>
      </c>
      <c r="B482" s="65"/>
      <c r="C482" s="130" t="n">
        <f aca="false">SUM(C478:C481)</f>
        <v>-56</v>
      </c>
      <c r="D482" s="130" t="n">
        <f aca="false">SUM(D478:D481)</f>
        <v>-62</v>
      </c>
      <c r="E482" s="130" t="n">
        <f aca="false">SUM(E478:E481)</f>
        <v>-58</v>
      </c>
      <c r="F482" s="130" t="n">
        <f aca="false">SUM(F478:F481)</f>
        <v>-56</v>
      </c>
      <c r="G482" s="130" t="n">
        <f aca="false">SUM(G478:G481)</f>
        <v>-57</v>
      </c>
      <c r="H482" s="130" t="n">
        <f aca="false">SUM(H478:H481)</f>
        <v>-58</v>
      </c>
      <c r="I482" s="130" t="n">
        <f aca="false">SUM(I478:I481)</f>
        <v>-56</v>
      </c>
      <c r="J482" s="130" t="n">
        <f aca="false">SUM(J478:J481)</f>
        <v>-56</v>
      </c>
      <c r="K482" s="130" t="n">
        <f aca="false">SUM(K478:K481)</f>
        <v>-58</v>
      </c>
      <c r="L482" s="130" t="n">
        <f aca="false">SUM(L478:L481)</f>
        <v>-57</v>
      </c>
      <c r="M482" s="130" t="n">
        <f aca="false">SUM(M478:M481)</f>
        <v>-56</v>
      </c>
      <c r="N482" s="130" t="n">
        <f aca="false">SUM(N478:N481)</f>
        <v>-58</v>
      </c>
      <c r="O482" s="130" t="n">
        <f aca="false">SUM(O478:O481)</f>
        <v>-688</v>
      </c>
      <c r="P482" s="130"/>
      <c r="Q482" s="33"/>
      <c r="R482" s="161"/>
      <c r="S482" s="33"/>
      <c r="T482" s="130"/>
      <c r="U482" s="130" t="n">
        <f aca="false">SUM(U478:U481)</f>
        <v>-176</v>
      </c>
      <c r="V482" s="130" t="n">
        <f aca="false">SUM(V478:V481)</f>
        <v>-171</v>
      </c>
      <c r="W482" s="130" t="n">
        <f aca="false">SUM(W478:W481)</f>
        <v>-170</v>
      </c>
      <c r="X482" s="130" t="n">
        <f aca="false">SUM(X478:X481)</f>
        <v>-171</v>
      </c>
      <c r="Y482" s="130" t="n">
        <f aca="false">SUM(Y478:Y481)</f>
        <v>-688</v>
      </c>
      <c r="Z482" s="36"/>
    </row>
    <row r="483" customFormat="false" ht="3.95" hidden="false" customHeight="true" outlineLevel="0" collapsed="false">
      <c r="A483" s="64"/>
      <c r="B483" s="65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33"/>
      <c r="R483" s="161"/>
      <c r="S483" s="33"/>
      <c r="T483" s="130"/>
      <c r="U483" s="130"/>
      <c r="V483" s="130"/>
      <c r="W483" s="130"/>
      <c r="X483" s="130"/>
      <c r="Y483" s="130"/>
      <c r="Z483" s="36"/>
    </row>
    <row r="484" customFormat="false" ht="12.75" hidden="false" customHeight="false" outlineLevel="0" collapsed="false">
      <c r="A484" s="64" t="s">
        <v>340</v>
      </c>
      <c r="B484" s="65"/>
      <c r="C484" s="101" t="n">
        <f aca="false">+C431+C438+C445+C457+C464+C470+C476+C482</f>
        <v>32238</v>
      </c>
      <c r="D484" s="102" t="n">
        <f aca="false">+D431+D438+D445+D457+D464+D470+D476+D482</f>
        <v>31056</v>
      </c>
      <c r="E484" s="102" t="n">
        <f aca="false">+E431+E438+E445+E457+E464+E470+E476+E482</f>
        <v>35360</v>
      </c>
      <c r="F484" s="102" t="n">
        <f aca="false">+F431+F438+F445+F457+F464+F470+F476+F482</f>
        <v>30</v>
      </c>
      <c r="G484" s="102" t="n">
        <f aca="false">+G431+G438+G445+G457+G464+G470+G476+G482</f>
        <v>-112</v>
      </c>
      <c r="H484" s="102" t="n">
        <f aca="false">+H431+H438+H445+H457+H464+H470+H476+H482</f>
        <v>13993</v>
      </c>
      <c r="I484" s="102" t="n">
        <f aca="false">+I431+I438+I445+I457+I464+I470+I476+I482</f>
        <v>435</v>
      </c>
      <c r="J484" s="102" t="n">
        <f aca="false">+J431+J438+J445+J457+J464+J470+J476+J482</f>
        <v>1499</v>
      </c>
      <c r="K484" s="102" t="n">
        <f aca="false">+K431+K438+K445+K457+K464+K470+K476+K482</f>
        <v>1464</v>
      </c>
      <c r="L484" s="102" t="n">
        <f aca="false">+L431+L438+L445+L457+L464+L470+L476+L482</f>
        <v>187</v>
      </c>
      <c r="M484" s="102" t="n">
        <f aca="false">+M431+M438+M445+M457+M464+M470+M476+M482</f>
        <v>30067</v>
      </c>
      <c r="N484" s="102" t="n">
        <f aca="false">+N431+N438+N445+N457+N464+N470+N476+N482</f>
        <v>36630</v>
      </c>
      <c r="O484" s="103" t="n">
        <f aca="false">+O431+O438+O445+O457+O464+O470+O476+O482</f>
        <v>182847</v>
      </c>
      <c r="P484" s="104"/>
      <c r="Q484" s="33"/>
      <c r="R484" s="161"/>
      <c r="S484" s="33"/>
      <c r="T484" s="104"/>
      <c r="U484" s="101" t="n">
        <f aca="false">+U431+U438+U445+U457+U464+U470+U476+U482</f>
        <v>98654</v>
      </c>
      <c r="V484" s="102" t="n">
        <f aca="false">+V431+V438+V445+V457+V464+V470+V476+V482</f>
        <v>13911</v>
      </c>
      <c r="W484" s="102" t="n">
        <f aca="false">+W431+W438+W445+W457+W464+W470+W476+W482</f>
        <v>3398</v>
      </c>
      <c r="X484" s="102" t="n">
        <f aca="false">+X431+X438+X445+X457+X464+X470+X476+X482</f>
        <v>66884</v>
      </c>
      <c r="Y484" s="103" t="n">
        <f aca="false">+Y431+Y438+Y445+Y457+Y464+Y470+Y476+Y482</f>
        <v>182847</v>
      </c>
      <c r="Z484" s="36"/>
    </row>
    <row r="485" customFormat="false" ht="3.95" hidden="false" customHeight="true" outlineLevel="0" collapsed="false">
      <c r="A485" s="64"/>
      <c r="B485" s="65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33"/>
      <c r="R485" s="161"/>
      <c r="S485" s="33"/>
      <c r="T485" s="130"/>
      <c r="U485" s="130"/>
      <c r="V485" s="130"/>
      <c r="W485" s="130"/>
      <c r="X485" s="130"/>
      <c r="Y485" s="130"/>
      <c r="Z485" s="36"/>
    </row>
    <row r="486" customFormat="false" ht="12.75" hidden="false" customHeight="false" outlineLevel="0" collapsed="false">
      <c r="A486" s="99" t="s">
        <v>341</v>
      </c>
      <c r="B486" s="65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33"/>
      <c r="R486" s="161"/>
      <c r="S486" s="33"/>
      <c r="T486" s="130"/>
      <c r="U486" s="130"/>
      <c r="V486" s="130"/>
      <c r="W486" s="130"/>
      <c r="X486" s="130"/>
      <c r="Y486" s="130"/>
      <c r="Z486" s="36"/>
    </row>
    <row r="487" customFormat="false" ht="12.75" hidden="false" customHeight="false" outlineLevel="0" collapsed="false">
      <c r="A487" s="163" t="s">
        <v>318</v>
      </c>
      <c r="B487" s="65"/>
      <c r="C487" s="164" t="n">
        <f aca="false">+C74+C212</f>
        <v>289</v>
      </c>
      <c r="D487" s="164" t="n">
        <f aca="false">+D74+D212</f>
        <v>287</v>
      </c>
      <c r="E487" s="164" t="n">
        <f aca="false">+E74+E212</f>
        <v>289</v>
      </c>
      <c r="F487" s="164" t="n">
        <f aca="false">+F74+F212</f>
        <v>287</v>
      </c>
      <c r="G487" s="164" t="n">
        <f aca="false">+G74+G212</f>
        <v>285</v>
      </c>
      <c r="H487" s="164" t="n">
        <f aca="false">+H74+H212</f>
        <v>846</v>
      </c>
      <c r="I487" s="164" t="n">
        <f aca="false">+I74+I212</f>
        <v>847</v>
      </c>
      <c r="J487" s="164" t="n">
        <f aca="false">+J74+J212</f>
        <v>711</v>
      </c>
      <c r="K487" s="164" t="n">
        <f aca="false">+K74+K212</f>
        <v>710</v>
      </c>
      <c r="L487" s="164" t="n">
        <f aca="false">+L74+L212</f>
        <v>681</v>
      </c>
      <c r="M487" s="164" t="n">
        <f aca="false">+M74+M212</f>
        <v>703</v>
      </c>
      <c r="N487" s="164" t="n">
        <f aca="false">+N74+N212</f>
        <v>704</v>
      </c>
      <c r="O487" s="165" t="n">
        <f aca="false">SUM(C487:N487)</f>
        <v>6639</v>
      </c>
      <c r="P487" s="165"/>
      <c r="Q487" s="33"/>
      <c r="R487" s="161"/>
      <c r="S487" s="33"/>
      <c r="T487" s="165"/>
      <c r="U487" s="69" t="n">
        <f aca="false">C487+D487+E487</f>
        <v>865</v>
      </c>
      <c r="V487" s="69" t="n">
        <f aca="false">F487+G487+H487</f>
        <v>1418</v>
      </c>
      <c r="W487" s="69" t="n">
        <f aca="false">I487+J487+K487</f>
        <v>2268</v>
      </c>
      <c r="X487" s="69" t="n">
        <f aca="false">L487+M487+N487</f>
        <v>2088</v>
      </c>
      <c r="Y487" s="71" t="n">
        <f aca="false">SUM(U487:X487)</f>
        <v>6639</v>
      </c>
      <c r="Z487" s="36"/>
    </row>
    <row r="488" customFormat="false" ht="12.75" hidden="false" customHeight="false" outlineLevel="0" collapsed="false">
      <c r="A488" s="163" t="s">
        <v>342</v>
      </c>
      <c r="B488" s="65"/>
      <c r="C488" s="164" t="n">
        <f aca="false">+C121+C249</f>
        <v>-28</v>
      </c>
      <c r="D488" s="164" t="n">
        <f aca="false">+D121+D249</f>
        <v>-28</v>
      </c>
      <c r="E488" s="164" t="n">
        <f aca="false">+E121+E249</f>
        <v>-28</v>
      </c>
      <c r="F488" s="164" t="n">
        <f aca="false">+F121+F249</f>
        <v>-28</v>
      </c>
      <c r="G488" s="164" t="n">
        <f aca="false">+G121+G249</f>
        <v>-28</v>
      </c>
      <c r="H488" s="164" t="n">
        <f aca="false">+H121+H249</f>
        <v>-28</v>
      </c>
      <c r="I488" s="164" t="n">
        <f aca="false">+I121+I249</f>
        <v>-28</v>
      </c>
      <c r="J488" s="164" t="n">
        <f aca="false">+J121+J249</f>
        <v>-28</v>
      </c>
      <c r="K488" s="164" t="n">
        <f aca="false">+K121+K249</f>
        <v>-28</v>
      </c>
      <c r="L488" s="164" t="n">
        <f aca="false">+L121+L249</f>
        <v>-28</v>
      </c>
      <c r="M488" s="164" t="n">
        <f aca="false">+M121+M249</f>
        <v>-28</v>
      </c>
      <c r="N488" s="164" t="n">
        <f aca="false">+N121+N249</f>
        <v>-28</v>
      </c>
      <c r="O488" s="165" t="n">
        <f aca="false">SUM(C488:N488)</f>
        <v>-336</v>
      </c>
      <c r="P488" s="165"/>
      <c r="Q488" s="33"/>
      <c r="R488" s="161"/>
      <c r="S488" s="33"/>
      <c r="T488" s="165"/>
      <c r="U488" s="69" t="n">
        <f aca="false">C488+D488+E488</f>
        <v>-84</v>
      </c>
      <c r="V488" s="69" t="n">
        <f aca="false">F488+G488+H488</f>
        <v>-84</v>
      </c>
      <c r="W488" s="69" t="n">
        <f aca="false">I488+J488+K488</f>
        <v>-84</v>
      </c>
      <c r="X488" s="69" t="n">
        <f aca="false">L488+M488+N488</f>
        <v>-84</v>
      </c>
      <c r="Y488" s="71" t="n">
        <f aca="false">SUM(U488:X488)</f>
        <v>-336</v>
      </c>
      <c r="Z488" s="36"/>
    </row>
    <row r="489" customFormat="false" ht="12.75" hidden="false" customHeight="false" outlineLevel="0" collapsed="false">
      <c r="A489" s="163" t="s">
        <v>323</v>
      </c>
      <c r="B489" s="65"/>
      <c r="C489" s="167" t="n">
        <f aca="false">+C149</f>
        <v>0</v>
      </c>
      <c r="D489" s="167" t="n">
        <f aca="false">+D149</f>
        <v>0</v>
      </c>
      <c r="E489" s="167" t="n">
        <f aca="false">+E149</f>
        <v>0</v>
      </c>
      <c r="F489" s="167" t="n">
        <f aca="false">+F149</f>
        <v>0</v>
      </c>
      <c r="G489" s="167" t="n">
        <f aca="false">+G149</f>
        <v>0</v>
      </c>
      <c r="H489" s="167" t="n">
        <f aca="false">+H149</f>
        <v>0</v>
      </c>
      <c r="I489" s="167" t="n">
        <f aca="false">+I149</f>
        <v>0</v>
      </c>
      <c r="J489" s="167" t="n">
        <f aca="false">+J149</f>
        <v>0</v>
      </c>
      <c r="K489" s="167" t="n">
        <f aca="false">+K149</f>
        <v>0</v>
      </c>
      <c r="L489" s="167" t="n">
        <f aca="false">+L149</f>
        <v>0</v>
      </c>
      <c r="M489" s="167" t="n">
        <f aca="false">+M149</f>
        <v>0</v>
      </c>
      <c r="N489" s="167" t="n">
        <f aca="false">+N149</f>
        <v>0</v>
      </c>
      <c r="O489" s="166" t="n">
        <f aca="false">SUM(C489:N489)</f>
        <v>0</v>
      </c>
      <c r="P489" s="166"/>
      <c r="Q489" s="33"/>
      <c r="R489" s="161"/>
      <c r="S489" s="33"/>
      <c r="T489" s="166"/>
      <c r="U489" s="91" t="n">
        <f aca="false">C489+D489+E489</f>
        <v>0</v>
      </c>
      <c r="V489" s="91" t="n">
        <f aca="false">F489+G489+H489</f>
        <v>0</v>
      </c>
      <c r="W489" s="91" t="n">
        <f aca="false">I489+J489+K489</f>
        <v>0</v>
      </c>
      <c r="X489" s="91" t="n">
        <f aca="false">L489+M489+N489</f>
        <v>0</v>
      </c>
      <c r="Y489" s="50" t="n">
        <f aca="false">SUM(U489:X489)</f>
        <v>0</v>
      </c>
      <c r="Z489" s="36"/>
    </row>
    <row r="490" customFormat="false" ht="3.95" hidden="false" customHeight="true" outlineLevel="0" collapsed="false">
      <c r="A490" s="163"/>
      <c r="B490" s="65"/>
      <c r="C490" s="167"/>
      <c r="D490" s="167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6"/>
      <c r="P490" s="166"/>
      <c r="Q490" s="33"/>
      <c r="R490" s="161"/>
      <c r="S490" s="33"/>
      <c r="T490" s="166"/>
      <c r="U490" s="91"/>
      <c r="V490" s="91"/>
      <c r="W490" s="91"/>
      <c r="X490" s="91"/>
      <c r="Y490" s="50"/>
      <c r="Z490" s="36"/>
    </row>
    <row r="491" customFormat="false" ht="12.75" hidden="false" customHeight="false" outlineLevel="0" collapsed="false">
      <c r="A491" s="64" t="s">
        <v>343</v>
      </c>
      <c r="B491" s="65"/>
      <c r="C491" s="101" t="n">
        <f aca="false">SUM(C486:C489)</f>
        <v>261</v>
      </c>
      <c r="D491" s="102" t="n">
        <f aca="false">SUM(D486:D489)</f>
        <v>259</v>
      </c>
      <c r="E491" s="102" t="n">
        <f aca="false">SUM(E486:E489)</f>
        <v>261</v>
      </c>
      <c r="F491" s="102" t="n">
        <f aca="false">SUM(F486:F489)</f>
        <v>259</v>
      </c>
      <c r="G491" s="102" t="n">
        <f aca="false">SUM(G486:G489)</f>
        <v>257</v>
      </c>
      <c r="H491" s="102" t="n">
        <f aca="false">SUM(H486:H489)</f>
        <v>818</v>
      </c>
      <c r="I491" s="102" t="n">
        <f aca="false">SUM(I486:I489)</f>
        <v>819</v>
      </c>
      <c r="J491" s="102" t="n">
        <f aca="false">SUM(J486:J489)</f>
        <v>683</v>
      </c>
      <c r="K491" s="102" t="n">
        <f aca="false">SUM(K486:K489)</f>
        <v>682</v>
      </c>
      <c r="L491" s="102" t="n">
        <f aca="false">SUM(L486:L489)</f>
        <v>653</v>
      </c>
      <c r="M491" s="102" t="n">
        <f aca="false">SUM(M486:M489)</f>
        <v>675</v>
      </c>
      <c r="N491" s="102" t="n">
        <f aca="false">SUM(N486:N489)</f>
        <v>676</v>
      </c>
      <c r="O491" s="103" t="n">
        <f aca="false">SUM(O486:O489)</f>
        <v>6303</v>
      </c>
      <c r="P491" s="104"/>
      <c r="Q491" s="33"/>
      <c r="R491" s="161"/>
      <c r="S491" s="33"/>
      <c r="T491" s="104"/>
      <c r="U491" s="101" t="n">
        <f aca="false">SUM(U486:U489)</f>
        <v>781</v>
      </c>
      <c r="V491" s="102" t="n">
        <f aca="false">SUM(V486:V489)</f>
        <v>1334</v>
      </c>
      <c r="W491" s="102" t="n">
        <f aca="false">SUM(W486:W489)</f>
        <v>2184</v>
      </c>
      <c r="X491" s="102" t="n">
        <f aca="false">SUM(X486:X489)</f>
        <v>2004</v>
      </c>
      <c r="Y491" s="103" t="n">
        <f aca="false">SUM(Y486:Y489)</f>
        <v>6303</v>
      </c>
      <c r="Z491" s="36"/>
    </row>
    <row r="492" customFormat="false" ht="3.95" hidden="false" customHeight="true" outlineLevel="0" collapsed="false">
      <c r="A492" s="98"/>
      <c r="B492" s="65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69"/>
      <c r="P492" s="69"/>
      <c r="Q492" s="33"/>
      <c r="R492" s="161"/>
      <c r="S492" s="33"/>
      <c r="T492" s="69"/>
      <c r="U492" s="69"/>
      <c r="V492" s="69"/>
      <c r="W492" s="69"/>
      <c r="X492" s="69"/>
      <c r="Y492" s="71"/>
      <c r="Z492" s="36"/>
    </row>
    <row r="493" customFormat="false" ht="12.75" hidden="false" customHeight="false" outlineLevel="0" collapsed="false">
      <c r="A493" s="64" t="s">
        <v>344</v>
      </c>
      <c r="B493" s="65"/>
      <c r="C493" s="168" t="n">
        <f aca="false">+C484+C491</f>
        <v>32499</v>
      </c>
      <c r="D493" s="168" t="n">
        <f aca="false">+D484+D491</f>
        <v>31315</v>
      </c>
      <c r="E493" s="168" t="n">
        <f aca="false">+E484+E491</f>
        <v>35621</v>
      </c>
      <c r="F493" s="168" t="n">
        <f aca="false">+F484+F491</f>
        <v>289</v>
      </c>
      <c r="G493" s="168" t="n">
        <f aca="false">+G484+G491</f>
        <v>145</v>
      </c>
      <c r="H493" s="168" t="n">
        <f aca="false">+H484+H491</f>
        <v>14811</v>
      </c>
      <c r="I493" s="168" t="n">
        <f aca="false">+I484+I491</f>
        <v>1254</v>
      </c>
      <c r="J493" s="168" t="n">
        <f aca="false">+J484+J491</f>
        <v>2182</v>
      </c>
      <c r="K493" s="168" t="n">
        <f aca="false">+K484+K491</f>
        <v>2146</v>
      </c>
      <c r="L493" s="168" t="n">
        <f aca="false">+L484+L491</f>
        <v>840</v>
      </c>
      <c r="M493" s="168" t="n">
        <f aca="false">+M484+M491</f>
        <v>30742</v>
      </c>
      <c r="N493" s="168" t="n">
        <f aca="false">+N484+N491</f>
        <v>37306</v>
      </c>
      <c r="O493" s="168" t="n">
        <f aca="false">+O484+O491</f>
        <v>189150</v>
      </c>
      <c r="P493" s="168"/>
      <c r="Q493" s="33"/>
      <c r="R493" s="161"/>
      <c r="S493" s="33"/>
      <c r="T493" s="168"/>
      <c r="U493" s="168" t="n">
        <f aca="false">+U484+U491</f>
        <v>99435</v>
      </c>
      <c r="V493" s="168" t="n">
        <f aca="false">+V484+V491</f>
        <v>15245</v>
      </c>
      <c r="W493" s="168" t="n">
        <f aca="false">+W484+W491</f>
        <v>5582</v>
      </c>
      <c r="X493" s="168" t="n">
        <f aca="false">+X484+X491</f>
        <v>68888</v>
      </c>
      <c r="Y493" s="168" t="n">
        <f aca="false">+Y484+Y491</f>
        <v>189150</v>
      </c>
      <c r="Z493" s="36"/>
    </row>
    <row r="494" customFormat="false" ht="3.95" hidden="false" customHeight="true" outlineLevel="0" collapsed="false">
      <c r="A494" s="64"/>
      <c r="B494" s="65"/>
      <c r="C494" s="168"/>
      <c r="D494" s="168"/>
      <c r="E494" s="168"/>
      <c r="F494" s="168"/>
      <c r="G494" s="168"/>
      <c r="H494" s="168"/>
      <c r="I494" s="168"/>
      <c r="J494" s="168"/>
      <c r="K494" s="168"/>
      <c r="L494" s="168"/>
      <c r="M494" s="168"/>
      <c r="N494" s="168"/>
      <c r="O494" s="168"/>
      <c r="P494" s="168"/>
      <c r="Q494" s="33"/>
      <c r="R494" s="161"/>
      <c r="S494" s="33"/>
      <c r="T494" s="168"/>
      <c r="U494" s="168"/>
      <c r="V494" s="168"/>
      <c r="W494" s="168"/>
      <c r="X494" s="168"/>
      <c r="Y494" s="168"/>
      <c r="Z494" s="36"/>
    </row>
    <row r="495" customFormat="false" ht="12.75" hidden="false" customHeight="false" outlineLevel="0" collapsed="false">
      <c r="A495" s="55" t="s">
        <v>345</v>
      </c>
      <c r="B495" s="65"/>
      <c r="C495" s="71" t="n">
        <f aca="false">+C421+C434+C441+C448+C461+C467+C473+C479</f>
        <v>-13530</v>
      </c>
      <c r="D495" s="71" t="n">
        <f aca="false">+D421+D434+D441+D448+D461+D467+D473+D479</f>
        <v>-13563</v>
      </c>
      <c r="E495" s="71" t="n">
        <f aca="false">+E421+E434+E441+E448+E461+E467+E473+E479</f>
        <v>-13451</v>
      </c>
      <c r="F495" s="71" t="n">
        <f aca="false">+F421+F434+F441+F448+F461+F467+F473+F479</f>
        <v>-13926</v>
      </c>
      <c r="G495" s="71" t="n">
        <f aca="false">+G421+G434+G441+G448+G461+G467+G473+G479</f>
        <v>-13494</v>
      </c>
      <c r="H495" s="71" t="n">
        <f aca="false">+H421+H434+H441+H448+H461+H467+H473+H479</f>
        <v>-13717</v>
      </c>
      <c r="I495" s="71" t="n">
        <f aca="false">+I421+I434+I441+I448+I461+I467+I473+I479</f>
        <v>-16156</v>
      </c>
      <c r="J495" s="71" t="n">
        <f aca="false">+J421+J434+J441+J448+J461+J467+J473+J479</f>
        <v>-14756</v>
      </c>
      <c r="K495" s="71" t="n">
        <f aca="false">+K421+K434+K441+K448+K461+K467+K473+K479</f>
        <v>-15077</v>
      </c>
      <c r="L495" s="71" t="n">
        <f aca="false">+L421+L434+L441+L448+L461+L467+L473+L479</f>
        <v>-15610</v>
      </c>
      <c r="M495" s="71" t="n">
        <f aca="false">+M421+M434+M441+M448+M461+M467+M473+M479</f>
        <v>-14291</v>
      </c>
      <c r="N495" s="71" t="n">
        <f aca="false">+N421+N434+N441+N448+N461+N467+N473+N479</f>
        <v>-14679</v>
      </c>
      <c r="O495" s="71" t="n">
        <f aca="false">+O421+O434+O441+O448+O461+O467+O473+O479</f>
        <v>-172250</v>
      </c>
      <c r="P495" s="168"/>
      <c r="Q495" s="33"/>
      <c r="R495" s="161"/>
      <c r="S495" s="33"/>
      <c r="T495" s="168"/>
      <c r="U495" s="71" t="n">
        <f aca="false">+U421+U434+U441+U448+U461+U467+U473+U479</f>
        <v>-40544</v>
      </c>
      <c r="V495" s="71" t="n">
        <f aca="false">+V421+V434+V441+V448+V461+V467+V473+V479</f>
        <v>-41137</v>
      </c>
      <c r="W495" s="71" t="n">
        <f aca="false">+W421+W434+W441+W448+W461+W467+W473+W479</f>
        <v>-45989</v>
      </c>
      <c r="X495" s="71" t="n">
        <f aca="false">+X421+X434+X441+X448+X461+X467+X473+X479</f>
        <v>-44580</v>
      </c>
      <c r="Y495" s="71" t="n">
        <f aca="false">+Y421+Y434+Y441+Y448+Y461+Y467+Y473+Y479</f>
        <v>-172250</v>
      </c>
      <c r="Z495" s="36"/>
    </row>
    <row r="496" customFormat="false" ht="12.75" hidden="false" customHeight="false" outlineLevel="0" collapsed="false">
      <c r="A496" s="55" t="s">
        <v>346</v>
      </c>
      <c r="B496" s="65"/>
      <c r="C496" s="71" t="n">
        <f aca="false">+C425+C435+C442+C450+C462+C468+C474+C480+C489</f>
        <v>-4028</v>
      </c>
      <c r="D496" s="71" t="n">
        <f aca="false">+D425+D435+D442+D450+D462+D468+D474+D480+D489</f>
        <v>-4028</v>
      </c>
      <c r="E496" s="71" t="n">
        <f aca="false">+E425+E435+E442+E450+E462+E468+E474+E480+E489</f>
        <v>-4034</v>
      </c>
      <c r="F496" s="71" t="n">
        <f aca="false">+F425+F435+F442+F450+F462+F468+F474+F480+F489</f>
        <v>-4081</v>
      </c>
      <c r="G496" s="71" t="n">
        <f aca="false">+G425+G435+G442+G450+G462+G468+G474+G480+G489</f>
        <v>-4081</v>
      </c>
      <c r="H496" s="71" t="n">
        <f aca="false">+H425+H435+H442+H450+H462+H468+H474+H480+H489</f>
        <v>-4084</v>
      </c>
      <c r="I496" s="71" t="n">
        <f aca="false">+I425+I435+I442+I450+I462+I468+I474+I480+I489</f>
        <v>-4086</v>
      </c>
      <c r="J496" s="71" t="n">
        <f aca="false">+J425+J435+J442+J450+J462+J468+J474+J480+J489</f>
        <v>-4105</v>
      </c>
      <c r="K496" s="71" t="n">
        <f aca="false">+K425+K435+K442+K450+K462+K468+K474+K480+K489</f>
        <v>-4117</v>
      </c>
      <c r="L496" s="71" t="n">
        <f aca="false">+L425+L435+L442+L450+L462+L468+L474+L480+L489</f>
        <v>-4212</v>
      </c>
      <c r="M496" s="71" t="n">
        <f aca="false">+M425+M435+M442+M450+M462+M468+M474+M480+M489</f>
        <v>-4212</v>
      </c>
      <c r="N496" s="71" t="n">
        <f aca="false">+N425+N435+N442+N450+N462+N468+N474+N480+N489</f>
        <v>-4211</v>
      </c>
      <c r="O496" s="71" t="n">
        <f aca="false">+O425+O435+O442+O450+O462+O468+O474+O480+O489</f>
        <v>-49279</v>
      </c>
      <c r="P496" s="168"/>
      <c r="Q496" s="33"/>
      <c r="R496" s="161"/>
      <c r="S496" s="33"/>
      <c r="T496" s="168"/>
      <c r="U496" s="71" t="n">
        <f aca="false">+U425+U435+U442+U450+U462+U468+U474+U480+U489</f>
        <v>-12090</v>
      </c>
      <c r="V496" s="71" t="n">
        <f aca="false">+V425+V435+V442+V450+V462+V468+V474+V480+V489</f>
        <v>-12246</v>
      </c>
      <c r="W496" s="71" t="n">
        <f aca="false">+W425+W435+W442+W450+W462+W468+W474+W480+W489</f>
        <v>-12308</v>
      </c>
      <c r="X496" s="71" t="n">
        <f aca="false">+X425+X435+X442+X450+X462+X468+X474+X480+X489</f>
        <v>-12635</v>
      </c>
      <c r="Y496" s="71" t="n">
        <f aca="false">+Y425+Y435+Y442+Y450+Y462+Y468+Y474+Y480+Y489</f>
        <v>-49279</v>
      </c>
      <c r="Z496" s="36"/>
    </row>
    <row r="497" customFormat="false" ht="3.95" hidden="false" customHeight="true" outlineLevel="0" collapsed="false">
      <c r="A497" s="98"/>
      <c r="B497" s="65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69"/>
      <c r="P497" s="69"/>
      <c r="Q497" s="33"/>
      <c r="R497" s="161"/>
      <c r="S497" s="33"/>
      <c r="T497" s="69"/>
      <c r="U497" s="69"/>
      <c r="V497" s="69"/>
      <c r="W497" s="69"/>
      <c r="X497" s="69"/>
      <c r="Y497" s="71"/>
      <c r="Z497" s="36"/>
    </row>
    <row r="498" customFormat="false" ht="12.75" hidden="false" customHeight="false" outlineLevel="0" collapsed="false">
      <c r="A498" s="55" t="s">
        <v>347</v>
      </c>
      <c r="C498" s="71" t="n">
        <f aca="false">+C374-C493</f>
        <v>0</v>
      </c>
      <c r="D498" s="71" t="n">
        <f aca="false">+D374-D493</f>
        <v>0</v>
      </c>
      <c r="E498" s="71" t="n">
        <f aca="false">+E374-E493</f>
        <v>0</v>
      </c>
      <c r="F498" s="71" t="n">
        <f aca="false">+F374-F493</f>
        <v>0</v>
      </c>
      <c r="G498" s="71" t="n">
        <f aca="false">+G374-G493</f>
        <v>0</v>
      </c>
      <c r="H498" s="71" t="n">
        <f aca="false">+H374-H493</f>
        <v>0</v>
      </c>
      <c r="I498" s="71" t="n">
        <f aca="false">+I374-I493</f>
        <v>0</v>
      </c>
      <c r="J498" s="71" t="n">
        <f aca="false">+J374-J493</f>
        <v>0</v>
      </c>
      <c r="K498" s="71" t="n">
        <f aca="false">+K374-K493</f>
        <v>0</v>
      </c>
      <c r="L498" s="71" t="n">
        <f aca="false">+L374-L493</f>
        <v>0</v>
      </c>
      <c r="M498" s="71" t="n">
        <f aca="false">+M374-M493</f>
        <v>0</v>
      </c>
      <c r="N498" s="71" t="n">
        <f aca="false">+N374-N493</f>
        <v>0</v>
      </c>
      <c r="O498" s="71" t="n">
        <f aca="false">+O374-O493</f>
        <v>0</v>
      </c>
      <c r="P498" s="71"/>
      <c r="Q498" s="33"/>
      <c r="R498" s="161"/>
      <c r="S498" s="33"/>
      <c r="T498" s="71"/>
      <c r="U498" s="71" t="n">
        <f aca="false">+U374-U493</f>
        <v>0</v>
      </c>
      <c r="V498" s="71" t="n">
        <f aca="false">+V374-V493</f>
        <v>0</v>
      </c>
      <c r="W498" s="71" t="n">
        <f aca="false">+W374-W493</f>
        <v>0</v>
      </c>
      <c r="X498" s="71" t="n">
        <f aca="false">+X374-X493</f>
        <v>0</v>
      </c>
      <c r="Y498" s="71" t="n">
        <f aca="false">+Y374-Y493</f>
        <v>0</v>
      </c>
      <c r="Z498" s="36"/>
    </row>
    <row r="499" customFormat="false" ht="12.75" hidden="false" customHeight="false" outlineLevel="0" collapsed="false">
      <c r="Q499" s="33"/>
      <c r="S499" s="33"/>
      <c r="U499" s="27"/>
      <c r="V499" s="27"/>
    </row>
    <row r="500" customFormat="false" ht="12.75" hidden="false" customHeight="false" outlineLevel="0" collapsed="false">
      <c r="A500" s="99" t="s">
        <v>307</v>
      </c>
      <c r="C500" s="148"/>
      <c r="D500" s="148"/>
      <c r="E500" s="148"/>
      <c r="F500" s="148"/>
      <c r="G500" s="148"/>
      <c r="H500" s="148"/>
      <c r="I500" s="148"/>
      <c r="J500" s="148"/>
      <c r="K500" s="148"/>
      <c r="L500" s="148"/>
      <c r="M500" s="148"/>
      <c r="N500" s="148"/>
      <c r="O500" s="148"/>
      <c r="P500" s="148"/>
      <c r="Q500" s="33"/>
      <c r="R500" s="159"/>
      <c r="S500" s="33"/>
      <c r="T500" s="148"/>
      <c r="U500" s="148"/>
      <c r="V500" s="148"/>
      <c r="W500" s="148"/>
      <c r="X500" s="148"/>
      <c r="Y500" s="148"/>
    </row>
    <row r="501" customFormat="false" ht="12.75" hidden="false" customHeight="false" outlineLevel="0" collapsed="false">
      <c r="A501" s="64" t="s">
        <v>348</v>
      </c>
      <c r="C501" s="148"/>
      <c r="D501" s="148"/>
      <c r="E501" s="148"/>
      <c r="F501" s="148"/>
      <c r="G501" s="148"/>
      <c r="H501" s="148"/>
      <c r="I501" s="148"/>
      <c r="J501" s="148"/>
      <c r="K501" s="148"/>
      <c r="L501" s="148"/>
      <c r="M501" s="148"/>
      <c r="N501" s="148"/>
      <c r="O501" s="148"/>
      <c r="P501" s="148"/>
      <c r="Q501" s="33"/>
      <c r="R501" s="159"/>
      <c r="S501" s="33"/>
      <c r="T501" s="148"/>
      <c r="U501" s="148"/>
      <c r="V501" s="148"/>
      <c r="W501" s="148"/>
      <c r="X501" s="148"/>
      <c r="Y501" s="148"/>
    </row>
    <row r="502" customFormat="false" ht="12.75" hidden="false" customHeight="false" outlineLevel="0" collapsed="false">
      <c r="A502" s="64" t="s">
        <v>308</v>
      </c>
      <c r="B502" s="65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33"/>
      <c r="R502" s="160"/>
      <c r="S502" s="33"/>
      <c r="T502" s="69"/>
      <c r="U502" s="35"/>
      <c r="V502" s="35"/>
      <c r="W502" s="35"/>
      <c r="X502" s="35"/>
      <c r="Y502" s="71"/>
    </row>
    <row r="503" customFormat="false" ht="12.75" hidden="false" customHeight="false" outlineLevel="0" collapsed="false">
      <c r="A503" s="55" t="s">
        <v>349</v>
      </c>
      <c r="B503" s="65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63"/>
      <c r="P503" s="63"/>
      <c r="Q503" s="33"/>
      <c r="R503" s="161"/>
      <c r="S503" s="33"/>
      <c r="T503" s="63"/>
      <c r="U503" s="69"/>
      <c r="V503" s="69"/>
      <c r="W503" s="69"/>
      <c r="X503" s="69"/>
      <c r="Y503" s="36"/>
    </row>
    <row r="504" customFormat="false" ht="12.75" hidden="false" customHeight="false" outlineLevel="0" collapsed="false">
      <c r="A504" s="55" t="s">
        <v>350</v>
      </c>
      <c r="B504" s="65"/>
      <c r="C504" s="45" t="n">
        <v>0</v>
      </c>
      <c r="D504" s="45" t="n">
        <v>0</v>
      </c>
      <c r="E504" s="45" t="n">
        <v>0</v>
      </c>
      <c r="F504" s="45" t="n">
        <v>0</v>
      </c>
      <c r="G504" s="45" t="n">
        <v>0</v>
      </c>
      <c r="H504" s="45" t="n">
        <v>0</v>
      </c>
      <c r="I504" s="45" t="n">
        <v>0</v>
      </c>
      <c r="J504" s="45" t="n">
        <v>0</v>
      </c>
      <c r="K504" s="45" t="n">
        <v>0</v>
      </c>
      <c r="L504" s="45" t="n">
        <v>0</v>
      </c>
      <c r="M504" s="45" t="n">
        <v>0</v>
      </c>
      <c r="N504" s="45" t="n">
        <v>0</v>
      </c>
      <c r="O504" s="63" t="n">
        <f aca="false">SUM(C504:N504)</f>
        <v>0</v>
      </c>
      <c r="P504" s="63"/>
      <c r="Q504" s="33"/>
      <c r="R504" s="161"/>
      <c r="S504" s="33"/>
      <c r="T504" s="63"/>
      <c r="U504" s="69" t="n">
        <f aca="false">C504+D504+E504</f>
        <v>0</v>
      </c>
      <c r="V504" s="69" t="n">
        <f aca="false">F504+G504+H504</f>
        <v>0</v>
      </c>
      <c r="W504" s="69" t="n">
        <f aca="false">I504+J504+K504</f>
        <v>0</v>
      </c>
      <c r="X504" s="69" t="n">
        <f aca="false">L504+M504+N504</f>
        <v>0</v>
      </c>
      <c r="Y504" s="71" t="n">
        <f aca="false">SUM(U504:X504)</f>
        <v>0</v>
      </c>
    </row>
    <row r="505" customFormat="false" ht="12.75" hidden="false" customHeight="false" outlineLevel="0" collapsed="false">
      <c r="A505" s="55" t="s">
        <v>351</v>
      </c>
      <c r="B505" s="65"/>
      <c r="C505" s="45" t="n">
        <v>0</v>
      </c>
      <c r="D505" s="45" t="n">
        <v>0</v>
      </c>
      <c r="E505" s="45" t="n">
        <v>0</v>
      </c>
      <c r="F505" s="45" t="n">
        <v>0</v>
      </c>
      <c r="G505" s="45" t="n">
        <v>0</v>
      </c>
      <c r="H505" s="45" t="n">
        <v>0</v>
      </c>
      <c r="I505" s="45" t="n">
        <v>0</v>
      </c>
      <c r="J505" s="45" t="n">
        <v>0</v>
      </c>
      <c r="K505" s="45" t="n">
        <v>0</v>
      </c>
      <c r="L505" s="45" t="n">
        <v>0</v>
      </c>
      <c r="M505" s="45" t="n">
        <v>0</v>
      </c>
      <c r="N505" s="45" t="n">
        <v>0</v>
      </c>
      <c r="O505" s="63" t="n">
        <f aca="false">SUM(C505:N505)</f>
        <v>0</v>
      </c>
      <c r="P505" s="63"/>
      <c r="Q505" s="33"/>
      <c r="R505" s="161"/>
      <c r="S505" s="33"/>
      <c r="T505" s="63"/>
      <c r="U505" s="69" t="n">
        <f aca="false">C505+D505+E505</f>
        <v>0</v>
      </c>
      <c r="V505" s="69" t="n">
        <f aca="false">F505+G505+H505</f>
        <v>0</v>
      </c>
      <c r="W505" s="69" t="n">
        <f aca="false">I505+J505+K505</f>
        <v>0</v>
      </c>
      <c r="X505" s="69" t="n">
        <f aca="false">L505+M505+N505</f>
        <v>0</v>
      </c>
      <c r="Y505" s="71" t="n">
        <f aca="false">SUM(U505:X505)</f>
        <v>0</v>
      </c>
    </row>
    <row r="506" customFormat="false" ht="12.75" hidden="false" customHeight="false" outlineLevel="0" collapsed="false">
      <c r="A506" s="55" t="s">
        <v>352</v>
      </c>
      <c r="B506" s="65"/>
      <c r="C506" s="45" t="n">
        <v>0</v>
      </c>
      <c r="D506" s="45" t="n">
        <v>0</v>
      </c>
      <c r="E506" s="45" t="n">
        <v>0</v>
      </c>
      <c r="F506" s="45" t="n">
        <v>0</v>
      </c>
      <c r="G506" s="45" t="n">
        <v>0</v>
      </c>
      <c r="H506" s="45" t="n">
        <v>0</v>
      </c>
      <c r="I506" s="45" t="n">
        <v>0</v>
      </c>
      <c r="J506" s="45" t="n">
        <v>0</v>
      </c>
      <c r="K506" s="45" t="n">
        <v>0</v>
      </c>
      <c r="L506" s="45" t="n">
        <v>0</v>
      </c>
      <c r="M506" s="45" t="n">
        <v>0</v>
      </c>
      <c r="N506" s="45" t="n">
        <v>0</v>
      </c>
      <c r="O506" s="63" t="n">
        <f aca="false">SUM(C506:N506)</f>
        <v>0</v>
      </c>
      <c r="P506" s="63"/>
      <c r="Q506" s="33"/>
      <c r="R506" s="161"/>
      <c r="S506" s="33"/>
      <c r="T506" s="63"/>
      <c r="U506" s="69" t="n">
        <f aca="false">C506+D506+E506</f>
        <v>0</v>
      </c>
      <c r="V506" s="69" t="n">
        <f aca="false">F506+G506+H506</f>
        <v>0</v>
      </c>
      <c r="W506" s="69" t="n">
        <f aca="false">I506+J506+K506</f>
        <v>0</v>
      </c>
      <c r="X506" s="69" t="n">
        <f aca="false">L506+M506+N506</f>
        <v>0</v>
      </c>
      <c r="Y506" s="71" t="n">
        <f aca="false">SUM(U506:X506)</f>
        <v>0</v>
      </c>
    </row>
    <row r="507" customFormat="false" ht="12.75" hidden="false" customHeight="false" outlineLevel="0" collapsed="false">
      <c r="A507" s="163" t="s">
        <v>353</v>
      </c>
      <c r="B507" s="65"/>
      <c r="C507" s="45" t="n">
        <v>0</v>
      </c>
      <c r="D507" s="45" t="n">
        <v>0</v>
      </c>
      <c r="E507" s="45" t="n">
        <v>0</v>
      </c>
      <c r="F507" s="45" t="n">
        <v>0</v>
      </c>
      <c r="G507" s="45" t="n">
        <v>0</v>
      </c>
      <c r="H507" s="45" t="n">
        <v>5600</v>
      </c>
      <c r="I507" s="45" t="n">
        <v>0</v>
      </c>
      <c r="J507" s="45" t="n">
        <v>0</v>
      </c>
      <c r="K507" s="45" t="n">
        <v>0</v>
      </c>
      <c r="L507" s="45" t="n">
        <v>0</v>
      </c>
      <c r="M507" s="45" t="n">
        <v>0</v>
      </c>
      <c r="N507" s="45" t="n">
        <v>0</v>
      </c>
      <c r="O507" s="63" t="n">
        <f aca="false">SUM(C507:N507)</f>
        <v>5600</v>
      </c>
      <c r="P507" s="63"/>
      <c r="Q507" s="89"/>
      <c r="R507" s="162"/>
      <c r="S507" s="89"/>
      <c r="T507" s="63"/>
      <c r="U507" s="69" t="n">
        <f aca="false">C507+D507+E507</f>
        <v>0</v>
      </c>
      <c r="V507" s="69" t="n">
        <f aca="false">F507+G507+H507</f>
        <v>5600</v>
      </c>
      <c r="W507" s="69" t="n">
        <f aca="false">I507+J507+K507</f>
        <v>0</v>
      </c>
      <c r="X507" s="69" t="n">
        <f aca="false">L507+M507+N507</f>
        <v>0</v>
      </c>
      <c r="Y507" s="71" t="n">
        <f aca="false">SUM(U507:X507)</f>
        <v>5600</v>
      </c>
    </row>
    <row r="508" customFormat="false" ht="12.75" hidden="false" customHeight="false" outlineLevel="0" collapsed="false">
      <c r="A508" s="163" t="s">
        <v>354</v>
      </c>
      <c r="B508" s="65"/>
      <c r="C508" s="45" t="n">
        <v>0</v>
      </c>
      <c r="D508" s="45" t="n">
        <v>0</v>
      </c>
      <c r="E508" s="45" t="n">
        <v>0</v>
      </c>
      <c r="F508" s="45" t="n">
        <v>0</v>
      </c>
      <c r="G508" s="45" t="n">
        <v>0</v>
      </c>
      <c r="H508" s="45" t="n">
        <v>0</v>
      </c>
      <c r="I508" s="45" t="n">
        <v>0</v>
      </c>
      <c r="J508" s="45" t="n">
        <v>0</v>
      </c>
      <c r="K508" s="45" t="n">
        <v>0</v>
      </c>
      <c r="L508" s="45" t="n">
        <v>0</v>
      </c>
      <c r="M508" s="45" t="n">
        <v>0</v>
      </c>
      <c r="N508" s="45" t="n">
        <v>0</v>
      </c>
      <c r="O508" s="63" t="n">
        <f aca="false">SUM(C508:N508)</f>
        <v>0</v>
      </c>
      <c r="P508" s="63"/>
      <c r="Q508" s="33"/>
      <c r="R508" s="161"/>
      <c r="S508" s="33"/>
      <c r="T508" s="63"/>
      <c r="U508" s="69" t="n">
        <f aca="false">C508+D508+E508</f>
        <v>0</v>
      </c>
      <c r="V508" s="69" t="n">
        <f aca="false">F508+G508+H508</f>
        <v>0</v>
      </c>
      <c r="W508" s="69" t="n">
        <f aca="false">I508+J508+K508</f>
        <v>0</v>
      </c>
      <c r="X508" s="69" t="n">
        <f aca="false">L508+M508+N508</f>
        <v>0</v>
      </c>
      <c r="Y508" s="71" t="n">
        <f aca="false">SUM(U508:X508)</f>
        <v>0</v>
      </c>
    </row>
    <row r="509" customFormat="false" ht="12.75" hidden="false" customHeight="false" outlineLevel="0" collapsed="false">
      <c r="A509" s="55" t="s">
        <v>355</v>
      </c>
      <c r="B509" s="65"/>
      <c r="C509" s="45" t="n">
        <v>0</v>
      </c>
      <c r="D509" s="45" t="n">
        <v>0</v>
      </c>
      <c r="E509" s="45" t="n">
        <v>0</v>
      </c>
      <c r="F509" s="45" t="n">
        <v>0</v>
      </c>
      <c r="G509" s="45" t="n">
        <v>0</v>
      </c>
      <c r="H509" s="45" t="n">
        <v>0</v>
      </c>
      <c r="I509" s="45" t="n">
        <v>0</v>
      </c>
      <c r="J509" s="45" t="n">
        <v>0</v>
      </c>
      <c r="K509" s="45" t="n">
        <v>0</v>
      </c>
      <c r="L509" s="45" t="n">
        <v>0</v>
      </c>
      <c r="M509" s="45" t="n">
        <v>0</v>
      </c>
      <c r="N509" s="45" t="n">
        <v>0</v>
      </c>
      <c r="O509" s="63" t="n">
        <f aca="false">SUM(C509:N509)</f>
        <v>0</v>
      </c>
      <c r="P509" s="63"/>
      <c r="Q509" s="33"/>
      <c r="R509" s="161"/>
      <c r="S509" s="33"/>
      <c r="T509" s="63"/>
      <c r="U509" s="69" t="n">
        <f aca="false">C509+D509+E509</f>
        <v>0</v>
      </c>
      <c r="V509" s="69" t="n">
        <f aca="false">F509+G509+H509</f>
        <v>0</v>
      </c>
      <c r="W509" s="69" t="n">
        <f aca="false">I509+J509+K509</f>
        <v>0</v>
      </c>
      <c r="X509" s="69" t="n">
        <f aca="false">L509+M509+N509</f>
        <v>0</v>
      </c>
      <c r="Y509" s="71" t="n">
        <f aca="false">SUM(U509:X509)</f>
        <v>0</v>
      </c>
    </row>
    <row r="510" customFormat="false" ht="12.75" hidden="false" customHeight="false" outlineLevel="0" collapsed="false">
      <c r="A510" s="55" t="s">
        <v>356</v>
      </c>
      <c r="B510" s="65"/>
      <c r="C510" s="45" t="n">
        <v>0</v>
      </c>
      <c r="D510" s="45" t="n">
        <v>0</v>
      </c>
      <c r="E510" s="45" t="n">
        <v>0</v>
      </c>
      <c r="F510" s="45" t="n">
        <v>0</v>
      </c>
      <c r="G510" s="45" t="n">
        <v>0</v>
      </c>
      <c r="H510" s="45" t="n">
        <v>0</v>
      </c>
      <c r="I510" s="45" t="n">
        <v>0</v>
      </c>
      <c r="J510" s="45" t="n">
        <v>0</v>
      </c>
      <c r="K510" s="45" t="n">
        <v>0</v>
      </c>
      <c r="L510" s="45" t="n">
        <v>0</v>
      </c>
      <c r="M510" s="45" t="n">
        <v>0</v>
      </c>
      <c r="N510" s="45" t="n">
        <v>0</v>
      </c>
      <c r="O510" s="63" t="n">
        <f aca="false">SUM(C510:N510)</f>
        <v>0</v>
      </c>
      <c r="P510" s="63"/>
      <c r="Q510" s="33"/>
      <c r="R510" s="161"/>
      <c r="S510" s="33"/>
      <c r="T510" s="63"/>
      <c r="U510" s="69" t="n">
        <f aca="false">C510+D510+E510</f>
        <v>0</v>
      </c>
      <c r="V510" s="69" t="n">
        <f aca="false">F510+G510+H510</f>
        <v>0</v>
      </c>
      <c r="W510" s="69" t="n">
        <f aca="false">I510+J510+K510</f>
        <v>0</v>
      </c>
      <c r="X510" s="69" t="n">
        <f aca="false">L510+M510+N510</f>
        <v>0</v>
      </c>
      <c r="Y510" s="71" t="n">
        <f aca="false">SUM(U510:X510)</f>
        <v>0</v>
      </c>
    </row>
    <row r="511" customFormat="false" ht="12.75" hidden="false" customHeight="false" outlineLevel="0" collapsed="false">
      <c r="A511" s="55" t="s">
        <v>355</v>
      </c>
      <c r="B511" s="65"/>
      <c r="C511" s="45" t="n">
        <v>0</v>
      </c>
      <c r="D511" s="45" t="n">
        <v>0</v>
      </c>
      <c r="E511" s="45" t="n">
        <v>0</v>
      </c>
      <c r="F511" s="45" t="n">
        <v>0</v>
      </c>
      <c r="G511" s="45" t="n">
        <v>0</v>
      </c>
      <c r="H511" s="45" t="n">
        <v>0</v>
      </c>
      <c r="I511" s="45" t="n">
        <v>0</v>
      </c>
      <c r="J511" s="45" t="n">
        <v>0</v>
      </c>
      <c r="K511" s="45" t="n">
        <v>0</v>
      </c>
      <c r="L511" s="45" t="n">
        <v>0</v>
      </c>
      <c r="M511" s="45" t="n">
        <v>0</v>
      </c>
      <c r="N511" s="45" t="n">
        <v>0</v>
      </c>
      <c r="O511" s="63" t="n">
        <f aca="false">SUM(C511:N511)</f>
        <v>0</v>
      </c>
      <c r="P511" s="63"/>
      <c r="Q511" s="33"/>
      <c r="R511" s="161"/>
      <c r="S511" s="33"/>
      <c r="T511" s="63"/>
      <c r="U511" s="69" t="n">
        <f aca="false">C511+D511+E511</f>
        <v>0</v>
      </c>
      <c r="V511" s="69" t="n">
        <f aca="false">F511+G511+H511</f>
        <v>0</v>
      </c>
      <c r="W511" s="69" t="n">
        <f aca="false">I511+J511+K511</f>
        <v>0</v>
      </c>
      <c r="X511" s="69" t="n">
        <f aca="false">L511+M511+N511</f>
        <v>0</v>
      </c>
      <c r="Y511" s="71" t="n">
        <f aca="false">SUM(U511:X511)</f>
        <v>0</v>
      </c>
    </row>
    <row r="512" customFormat="false" ht="12.75" hidden="false" customHeight="false" outlineLevel="0" collapsed="false">
      <c r="A512" s="55" t="s">
        <v>357</v>
      </c>
      <c r="B512" s="65"/>
      <c r="C512" s="124" t="n">
        <v>0</v>
      </c>
      <c r="D512" s="124" t="n">
        <v>0</v>
      </c>
      <c r="E512" s="124" t="n">
        <v>0</v>
      </c>
      <c r="F512" s="124" t="n">
        <v>0</v>
      </c>
      <c r="G512" s="124" t="n">
        <v>0</v>
      </c>
      <c r="H512" s="124" t="n">
        <v>0</v>
      </c>
      <c r="I512" s="124" t="n">
        <v>0</v>
      </c>
      <c r="J512" s="124" t="n">
        <v>0</v>
      </c>
      <c r="K512" s="124" t="n">
        <v>0</v>
      </c>
      <c r="L512" s="124" t="n">
        <v>0</v>
      </c>
      <c r="M512" s="124" t="n">
        <v>0</v>
      </c>
      <c r="N512" s="124" t="n">
        <v>0</v>
      </c>
      <c r="O512" s="166" t="n">
        <f aca="false">SUM(C512:N512)</f>
        <v>0</v>
      </c>
      <c r="P512" s="166"/>
      <c r="Q512" s="33"/>
      <c r="R512" s="161"/>
      <c r="S512" s="33"/>
      <c r="T512" s="166"/>
      <c r="U512" s="91" t="n">
        <f aca="false">C512+D512+E512</f>
        <v>0</v>
      </c>
      <c r="V512" s="91" t="n">
        <f aca="false">F512+G512+H512</f>
        <v>0</v>
      </c>
      <c r="W512" s="91" t="n">
        <f aca="false">I512+J512+K512</f>
        <v>0</v>
      </c>
      <c r="X512" s="91" t="n">
        <f aca="false">L512+M512+N512</f>
        <v>0</v>
      </c>
      <c r="Y512" s="50" t="n">
        <f aca="false">SUM(U512:X512)</f>
        <v>0</v>
      </c>
    </row>
    <row r="513" customFormat="false" ht="12.75" hidden="false" customHeight="false" outlineLevel="0" collapsed="false">
      <c r="A513" s="55" t="s">
        <v>358</v>
      </c>
      <c r="B513" s="65"/>
      <c r="C513" s="50" t="n">
        <f aca="false">SUM(C504:C512)</f>
        <v>0</v>
      </c>
      <c r="D513" s="50" t="n">
        <f aca="false">SUM(D504:D512)</f>
        <v>0</v>
      </c>
      <c r="E513" s="50" t="n">
        <f aca="false">SUM(E504:E512)</f>
        <v>0</v>
      </c>
      <c r="F513" s="50" t="n">
        <f aca="false">SUM(F504:F512)</f>
        <v>0</v>
      </c>
      <c r="G513" s="50" t="n">
        <f aca="false">SUM(G504:G512)</f>
        <v>0</v>
      </c>
      <c r="H513" s="50" t="n">
        <f aca="false">SUM(H504:H512)</f>
        <v>5600</v>
      </c>
      <c r="I513" s="50" t="n">
        <f aca="false">SUM(I504:I512)</f>
        <v>0</v>
      </c>
      <c r="J513" s="50" t="n">
        <f aca="false">SUM(J504:J512)</f>
        <v>0</v>
      </c>
      <c r="K513" s="50" t="n">
        <f aca="false">SUM(K504:K512)</f>
        <v>0</v>
      </c>
      <c r="L513" s="50" t="n">
        <f aca="false">SUM(L504:L512)</f>
        <v>0</v>
      </c>
      <c r="M513" s="50" t="n">
        <f aca="false">SUM(M504:M512)</f>
        <v>0</v>
      </c>
      <c r="N513" s="50" t="n">
        <f aca="false">SUM(N504:N512)</f>
        <v>0</v>
      </c>
      <c r="O513" s="50" t="n">
        <f aca="false">SUM(O504:O512)</f>
        <v>5600</v>
      </c>
      <c r="P513" s="69"/>
      <c r="Q513" s="33"/>
      <c r="R513" s="161"/>
      <c r="S513" s="33"/>
      <c r="T513" s="69"/>
      <c r="U513" s="50" t="n">
        <f aca="false">SUM(U504:U512)</f>
        <v>0</v>
      </c>
      <c r="V513" s="50" t="n">
        <f aca="false">SUM(V504:V512)</f>
        <v>5600</v>
      </c>
      <c r="W513" s="50" t="n">
        <f aca="false">SUM(W504:W512)</f>
        <v>0</v>
      </c>
      <c r="X513" s="50" t="n">
        <f aca="false">SUM(X504:X512)</f>
        <v>0</v>
      </c>
      <c r="Y513" s="50" t="n">
        <f aca="false">SUM(Y504:Y512)</f>
        <v>5600</v>
      </c>
    </row>
    <row r="514" customFormat="false" ht="3.95" hidden="false" customHeight="true" outlineLevel="0" collapsed="false">
      <c r="A514" s="98"/>
      <c r="B514" s="65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69"/>
      <c r="P514" s="69"/>
      <c r="Q514" s="33"/>
      <c r="R514" s="161"/>
      <c r="S514" s="33"/>
      <c r="T514" s="69"/>
      <c r="U514" s="69"/>
      <c r="V514" s="69"/>
      <c r="W514" s="69"/>
      <c r="X514" s="69"/>
      <c r="Y514" s="71"/>
    </row>
    <row r="515" customFormat="false" ht="12.75" hidden="false" customHeight="false" outlineLevel="0" collapsed="false">
      <c r="A515" s="55" t="s">
        <v>359</v>
      </c>
      <c r="B515" s="65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63"/>
      <c r="P515" s="63"/>
      <c r="Q515" s="33"/>
      <c r="R515" s="161"/>
      <c r="S515" s="33"/>
      <c r="T515" s="63"/>
      <c r="U515" s="69"/>
      <c r="V515" s="69"/>
      <c r="W515" s="69"/>
      <c r="X515" s="69"/>
      <c r="Y515" s="36"/>
    </row>
    <row r="516" customFormat="false" ht="12.75" hidden="false" customHeight="false" outlineLevel="0" collapsed="false">
      <c r="A516" s="55" t="s">
        <v>360</v>
      </c>
      <c r="B516" s="65"/>
      <c r="C516" s="45" t="n">
        <v>0</v>
      </c>
      <c r="D516" s="45" t="n">
        <v>0</v>
      </c>
      <c r="E516" s="45" t="n">
        <v>0</v>
      </c>
      <c r="F516" s="45" t="n">
        <v>0</v>
      </c>
      <c r="G516" s="45" t="n">
        <v>0</v>
      </c>
      <c r="H516" s="45" t="n">
        <v>0</v>
      </c>
      <c r="I516" s="45" t="n">
        <v>0</v>
      </c>
      <c r="J516" s="45" t="n">
        <v>0</v>
      </c>
      <c r="K516" s="45" t="n">
        <v>0</v>
      </c>
      <c r="L516" s="45" t="n">
        <v>0</v>
      </c>
      <c r="M516" s="45" t="n">
        <v>0</v>
      </c>
      <c r="N516" s="45" t="n">
        <v>0</v>
      </c>
      <c r="O516" s="63" t="n">
        <f aca="false">SUM(C516:N516)</f>
        <v>0</v>
      </c>
      <c r="P516" s="63"/>
      <c r="Q516" s="33"/>
      <c r="R516" s="161"/>
      <c r="S516" s="33"/>
      <c r="T516" s="63"/>
      <c r="U516" s="69" t="n">
        <f aca="false">C516+D516+E516</f>
        <v>0</v>
      </c>
      <c r="V516" s="69" t="n">
        <f aca="false">F516+G516+H516</f>
        <v>0</v>
      </c>
      <c r="W516" s="69" t="n">
        <f aca="false">I516+J516+K516</f>
        <v>0</v>
      </c>
      <c r="X516" s="69" t="n">
        <f aca="false">L516+M516+N516</f>
        <v>0</v>
      </c>
      <c r="Y516" s="71" t="n">
        <f aca="false">SUM(U516:X516)</f>
        <v>0</v>
      </c>
    </row>
    <row r="517" customFormat="false" ht="12.75" hidden="false" customHeight="false" outlineLevel="0" collapsed="false">
      <c r="A517" s="55" t="s">
        <v>351</v>
      </c>
      <c r="B517" s="65"/>
      <c r="C517" s="45" t="n">
        <v>0</v>
      </c>
      <c r="D517" s="45" t="n">
        <v>0</v>
      </c>
      <c r="E517" s="45" t="n">
        <v>0</v>
      </c>
      <c r="F517" s="45" t="n">
        <v>0</v>
      </c>
      <c r="G517" s="45" t="n">
        <v>0</v>
      </c>
      <c r="H517" s="45" t="n">
        <v>0</v>
      </c>
      <c r="I517" s="45" t="n">
        <v>0</v>
      </c>
      <c r="J517" s="45" t="n">
        <v>0</v>
      </c>
      <c r="K517" s="45" t="n">
        <v>0</v>
      </c>
      <c r="L517" s="45" t="n">
        <v>0</v>
      </c>
      <c r="M517" s="45" t="n">
        <v>0</v>
      </c>
      <c r="N517" s="45" t="n">
        <v>0</v>
      </c>
      <c r="O517" s="63" t="n">
        <f aca="false">SUM(C517:N517)</f>
        <v>0</v>
      </c>
      <c r="P517" s="63"/>
      <c r="Q517" s="33"/>
      <c r="R517" s="161"/>
      <c r="S517" s="33"/>
      <c r="T517" s="63"/>
      <c r="U517" s="69" t="n">
        <f aca="false">C517+D517+E517</f>
        <v>0</v>
      </c>
      <c r="V517" s="69" t="n">
        <f aca="false">F517+G517+H517</f>
        <v>0</v>
      </c>
      <c r="W517" s="69" t="n">
        <f aca="false">I517+J517+K517</f>
        <v>0</v>
      </c>
      <c r="X517" s="69" t="n">
        <f aca="false">L517+M517+N517</f>
        <v>0</v>
      </c>
      <c r="Y517" s="71" t="n">
        <f aca="false">SUM(U517:X517)</f>
        <v>0</v>
      </c>
    </row>
    <row r="518" customFormat="false" ht="12.75" hidden="false" customHeight="false" outlineLevel="0" collapsed="false">
      <c r="A518" s="55" t="s">
        <v>361</v>
      </c>
      <c r="B518" s="65"/>
      <c r="C518" s="45" t="n">
        <v>0</v>
      </c>
      <c r="D518" s="45" t="n">
        <v>0</v>
      </c>
      <c r="E518" s="45" t="n">
        <v>0</v>
      </c>
      <c r="F518" s="45" t="n">
        <v>0</v>
      </c>
      <c r="G518" s="45" t="n">
        <v>0</v>
      </c>
      <c r="H518" s="45" t="n">
        <v>0</v>
      </c>
      <c r="I518" s="45" t="n">
        <v>0</v>
      </c>
      <c r="J518" s="45" t="n">
        <v>0</v>
      </c>
      <c r="K518" s="45" t="n">
        <v>0</v>
      </c>
      <c r="L518" s="45" t="n">
        <v>0</v>
      </c>
      <c r="M518" s="45" t="n">
        <v>0</v>
      </c>
      <c r="N518" s="45" t="n">
        <v>0</v>
      </c>
      <c r="O518" s="63" t="n">
        <f aca="false">SUM(C518:N518)</f>
        <v>0</v>
      </c>
      <c r="P518" s="63"/>
      <c r="Q518" s="33"/>
      <c r="R518" s="161"/>
      <c r="S518" s="33"/>
      <c r="T518" s="63"/>
      <c r="U518" s="69" t="n">
        <f aca="false">C518+D518+E518</f>
        <v>0</v>
      </c>
      <c r="V518" s="69" t="n">
        <f aca="false">F518+G518+H518</f>
        <v>0</v>
      </c>
      <c r="W518" s="69" t="n">
        <f aca="false">I518+J518+K518</f>
        <v>0</v>
      </c>
      <c r="X518" s="69" t="n">
        <f aca="false">L518+M518+N518</f>
        <v>0</v>
      </c>
      <c r="Y518" s="71" t="n">
        <f aca="false">SUM(U518:X518)</f>
        <v>0</v>
      </c>
    </row>
    <row r="519" customFormat="false" ht="12.75" hidden="false" customHeight="false" outlineLevel="0" collapsed="false">
      <c r="A519" s="55" t="s">
        <v>362</v>
      </c>
      <c r="B519" s="65"/>
      <c r="C519" s="45" t="n">
        <v>0</v>
      </c>
      <c r="D519" s="45" t="n">
        <v>0</v>
      </c>
      <c r="E519" s="45" t="n">
        <v>0</v>
      </c>
      <c r="F519" s="45" t="n">
        <v>0</v>
      </c>
      <c r="G519" s="45" t="n">
        <v>0</v>
      </c>
      <c r="H519" s="45" t="n">
        <v>0</v>
      </c>
      <c r="I519" s="45" t="n">
        <v>0</v>
      </c>
      <c r="J519" s="45" t="n">
        <v>0</v>
      </c>
      <c r="K519" s="45" t="n">
        <v>0</v>
      </c>
      <c r="L519" s="45" t="n">
        <v>0</v>
      </c>
      <c r="M519" s="45" t="n">
        <v>0</v>
      </c>
      <c r="N519" s="45" t="n">
        <v>0</v>
      </c>
      <c r="O519" s="63" t="n">
        <f aca="false">SUM(C519:N519)</f>
        <v>0</v>
      </c>
      <c r="P519" s="63"/>
      <c r="Q519" s="89"/>
      <c r="R519" s="162"/>
      <c r="S519" s="89"/>
      <c r="T519" s="63"/>
      <c r="U519" s="69" t="n">
        <f aca="false">C519+D519+E519</f>
        <v>0</v>
      </c>
      <c r="V519" s="69" t="n">
        <f aca="false">F519+G519+H519</f>
        <v>0</v>
      </c>
      <c r="W519" s="69" t="n">
        <f aca="false">I519+J519+K519</f>
        <v>0</v>
      </c>
      <c r="X519" s="69" t="n">
        <f aca="false">L519+M519+N519</f>
        <v>0</v>
      </c>
      <c r="Y519" s="71" t="n">
        <f aca="false">SUM(U519:X519)</f>
        <v>0</v>
      </c>
    </row>
    <row r="520" customFormat="false" ht="12.75" hidden="false" customHeight="false" outlineLevel="0" collapsed="false">
      <c r="A520" s="55" t="s">
        <v>363</v>
      </c>
      <c r="B520" s="65"/>
      <c r="C520" s="45" t="n">
        <v>0</v>
      </c>
      <c r="D520" s="45" t="n">
        <v>0</v>
      </c>
      <c r="E520" s="45" t="n">
        <v>0</v>
      </c>
      <c r="F520" s="45" t="n">
        <v>0</v>
      </c>
      <c r="G520" s="45" t="n">
        <v>0</v>
      </c>
      <c r="H520" s="45" t="n">
        <v>0</v>
      </c>
      <c r="I520" s="45" t="n">
        <v>0</v>
      </c>
      <c r="J520" s="45" t="n">
        <v>0</v>
      </c>
      <c r="K520" s="45" t="n">
        <v>-2880</v>
      </c>
      <c r="L520" s="45" t="n">
        <v>0</v>
      </c>
      <c r="M520" s="45" t="n">
        <v>0</v>
      </c>
      <c r="N520" s="45" t="n">
        <v>0</v>
      </c>
      <c r="O520" s="63" t="n">
        <f aca="false">SUM(C520:N520)</f>
        <v>-2880</v>
      </c>
      <c r="P520" s="63"/>
      <c r="Q520" s="33"/>
      <c r="R520" s="161"/>
      <c r="S520" s="33"/>
      <c r="T520" s="63"/>
      <c r="U520" s="69" t="n">
        <f aca="false">C520+D520+E520</f>
        <v>0</v>
      </c>
      <c r="V520" s="69" t="n">
        <f aca="false">F520+G520+H520</f>
        <v>0</v>
      </c>
      <c r="W520" s="69" t="n">
        <f aca="false">I520+J520+K520</f>
        <v>-2880</v>
      </c>
      <c r="X520" s="69" t="n">
        <f aca="false">L520+M520+N520</f>
        <v>0</v>
      </c>
      <c r="Y520" s="71" t="n">
        <f aca="false">SUM(U520:X520)</f>
        <v>-2880</v>
      </c>
    </row>
    <row r="521" customFormat="false" ht="12.75" hidden="false" customHeight="false" outlineLevel="0" collapsed="false">
      <c r="A521" s="55" t="s">
        <v>364</v>
      </c>
      <c r="B521" s="65"/>
      <c r="C521" s="45" t="n">
        <v>0</v>
      </c>
      <c r="D521" s="45" t="n">
        <v>0</v>
      </c>
      <c r="E521" s="45" t="n">
        <v>0</v>
      </c>
      <c r="F521" s="45" t="n">
        <v>0</v>
      </c>
      <c r="G521" s="45" t="n">
        <v>0</v>
      </c>
      <c r="H521" s="113" t="n">
        <f aca="false">2773+400+10</f>
        <v>3183</v>
      </c>
      <c r="I521" s="45" t="n">
        <v>0</v>
      </c>
      <c r="J521" s="45" t="n">
        <v>0</v>
      </c>
      <c r="K521" s="45" t="n">
        <v>0</v>
      </c>
      <c r="L521" s="45" t="n">
        <v>0</v>
      </c>
      <c r="M521" s="45" t="n">
        <v>0</v>
      </c>
      <c r="N521" s="45" t="n">
        <v>0</v>
      </c>
      <c r="O521" s="63" t="n">
        <f aca="false">SUM(C521:N521)</f>
        <v>3183</v>
      </c>
      <c r="P521" s="63"/>
      <c r="Q521" s="33"/>
      <c r="R521" s="161"/>
      <c r="S521" s="33"/>
      <c r="T521" s="63"/>
      <c r="U521" s="69" t="n">
        <f aca="false">C521+D521+E521</f>
        <v>0</v>
      </c>
      <c r="V521" s="69" t="n">
        <f aca="false">F521+G521+H521</f>
        <v>3183</v>
      </c>
      <c r="W521" s="69" t="n">
        <f aca="false">I521+J521+K521</f>
        <v>0</v>
      </c>
      <c r="X521" s="69" t="n">
        <f aca="false">L521+M521+N521</f>
        <v>0</v>
      </c>
      <c r="Y521" s="71" t="n">
        <f aca="false">SUM(U521:X521)</f>
        <v>3183</v>
      </c>
    </row>
    <row r="522" customFormat="false" ht="12.75" hidden="false" customHeight="false" outlineLevel="0" collapsed="false">
      <c r="A522" s="55" t="s">
        <v>365</v>
      </c>
      <c r="B522" s="65"/>
      <c r="C522" s="45" t="n">
        <v>0</v>
      </c>
      <c r="D522" s="45" t="n">
        <v>0</v>
      </c>
      <c r="E522" s="45" t="n">
        <v>0</v>
      </c>
      <c r="F522" s="45" t="n">
        <v>0</v>
      </c>
      <c r="G522" s="45" t="n">
        <v>0</v>
      </c>
      <c r="H522" s="45" t="n">
        <v>0</v>
      </c>
      <c r="I522" s="45" t="n">
        <v>0</v>
      </c>
      <c r="J522" s="45" t="n">
        <v>0</v>
      </c>
      <c r="K522" s="45" t="n">
        <v>0</v>
      </c>
      <c r="L522" s="45" t="n">
        <v>0</v>
      </c>
      <c r="M522" s="45" t="n">
        <v>0</v>
      </c>
      <c r="N522" s="45" t="n">
        <v>-985</v>
      </c>
      <c r="O522" s="63" t="n">
        <f aca="false">SUM(C522:N522)</f>
        <v>-985</v>
      </c>
      <c r="P522" s="63"/>
      <c r="Q522" s="33"/>
      <c r="R522" s="161"/>
      <c r="S522" s="33"/>
      <c r="T522" s="63"/>
      <c r="U522" s="69" t="n">
        <f aca="false">C522+D522+E522</f>
        <v>0</v>
      </c>
      <c r="V522" s="69" t="n">
        <f aca="false">F522+G522+H522</f>
        <v>0</v>
      </c>
      <c r="W522" s="69" t="n">
        <f aca="false">I522+J522+K522</f>
        <v>0</v>
      </c>
      <c r="X522" s="69" t="n">
        <f aca="false">L522+M522+N522</f>
        <v>-985</v>
      </c>
      <c r="Y522" s="71" t="n">
        <f aca="false">SUM(U522:X522)</f>
        <v>-985</v>
      </c>
    </row>
    <row r="523" customFormat="false" ht="12.75" hidden="false" customHeight="false" outlineLevel="0" collapsed="false">
      <c r="A523" s="55" t="s">
        <v>366</v>
      </c>
      <c r="B523" s="65"/>
      <c r="C523" s="45" t="n">
        <v>0</v>
      </c>
      <c r="D523" s="45" t="n">
        <v>0</v>
      </c>
      <c r="E523" s="45" t="n">
        <v>0</v>
      </c>
      <c r="F523" s="45" t="n">
        <v>0</v>
      </c>
      <c r="G523" s="45" t="n">
        <v>0</v>
      </c>
      <c r="H523" s="45" t="n">
        <v>0</v>
      </c>
      <c r="I523" s="45" t="n">
        <v>0</v>
      </c>
      <c r="J523" s="45" t="n">
        <v>0</v>
      </c>
      <c r="K523" s="45" t="n">
        <v>0</v>
      </c>
      <c r="L523" s="45" t="n">
        <v>0</v>
      </c>
      <c r="M523" s="45" t="n">
        <v>0</v>
      </c>
      <c r="N523" s="45" t="n">
        <v>-600</v>
      </c>
      <c r="O523" s="63" t="n">
        <f aca="false">SUM(C523:N523)</f>
        <v>-600</v>
      </c>
      <c r="P523" s="63"/>
      <c r="Q523" s="33"/>
      <c r="R523" s="161"/>
      <c r="S523" s="33"/>
      <c r="T523" s="63"/>
      <c r="U523" s="69" t="n">
        <f aca="false">C523+D523+E523</f>
        <v>0</v>
      </c>
      <c r="V523" s="69" t="n">
        <f aca="false">F523+G523+H523</f>
        <v>0</v>
      </c>
      <c r="W523" s="69" t="n">
        <f aca="false">I523+J523+K523</f>
        <v>0</v>
      </c>
      <c r="X523" s="69" t="n">
        <f aca="false">L523+M523+N523</f>
        <v>-600</v>
      </c>
      <c r="Y523" s="71" t="n">
        <f aca="false">SUM(U523:X523)</f>
        <v>-600</v>
      </c>
    </row>
    <row r="524" customFormat="false" ht="12.75" hidden="false" customHeight="false" outlineLevel="0" collapsed="false">
      <c r="A524" s="55" t="s">
        <v>367</v>
      </c>
      <c r="B524" s="65"/>
      <c r="C524" s="45" t="n">
        <v>0</v>
      </c>
      <c r="D524" s="45" t="n">
        <v>0</v>
      </c>
      <c r="E524" s="45" t="n">
        <v>0</v>
      </c>
      <c r="F524" s="45" t="n">
        <v>0</v>
      </c>
      <c r="G524" s="45" t="n">
        <v>0</v>
      </c>
      <c r="H524" s="45" t="n">
        <v>0</v>
      </c>
      <c r="I524" s="45" t="n">
        <v>0</v>
      </c>
      <c r="J524" s="45" t="n">
        <v>0</v>
      </c>
      <c r="K524" s="45" t="n">
        <v>0</v>
      </c>
      <c r="L524" s="45" t="n">
        <v>0</v>
      </c>
      <c r="M524" s="45" t="n">
        <v>0</v>
      </c>
      <c r="N524" s="45" t="n">
        <v>0</v>
      </c>
      <c r="O524" s="63" t="n">
        <f aca="false">SUM(C524:N524)</f>
        <v>0</v>
      </c>
      <c r="P524" s="63"/>
      <c r="Q524" s="33"/>
      <c r="R524" s="161"/>
      <c r="S524" s="33"/>
      <c r="T524" s="63"/>
      <c r="U524" s="69" t="n">
        <f aca="false">C524+D524+E524</f>
        <v>0</v>
      </c>
      <c r="V524" s="69" t="n">
        <f aca="false">F524+G524+H524</f>
        <v>0</v>
      </c>
      <c r="W524" s="69" t="n">
        <f aca="false">I524+J524+K524</f>
        <v>0</v>
      </c>
      <c r="X524" s="69" t="n">
        <f aca="false">L524+M524+N524</f>
        <v>0</v>
      </c>
      <c r="Y524" s="71" t="n">
        <f aca="false">SUM(U524:X524)</f>
        <v>0</v>
      </c>
    </row>
    <row r="525" customFormat="false" ht="12.75" hidden="false" customHeight="false" outlineLevel="0" collapsed="false">
      <c r="A525" s="55" t="s">
        <v>355</v>
      </c>
      <c r="B525" s="65"/>
      <c r="C525" s="45" t="n">
        <v>0</v>
      </c>
      <c r="D525" s="45" t="n">
        <v>0</v>
      </c>
      <c r="E525" s="45" t="n">
        <v>0</v>
      </c>
      <c r="F525" s="45" t="n">
        <v>0</v>
      </c>
      <c r="G525" s="45" t="n">
        <v>0</v>
      </c>
      <c r="H525" s="45" t="n">
        <v>0</v>
      </c>
      <c r="I525" s="45" t="n">
        <v>0</v>
      </c>
      <c r="J525" s="45" t="n">
        <v>0</v>
      </c>
      <c r="K525" s="45" t="n">
        <v>0</v>
      </c>
      <c r="L525" s="45" t="n">
        <v>0</v>
      </c>
      <c r="M525" s="45" t="n">
        <v>0</v>
      </c>
      <c r="N525" s="45" t="n">
        <v>0</v>
      </c>
      <c r="O525" s="63" t="n">
        <f aca="false">SUM(C525:N525)</f>
        <v>0</v>
      </c>
      <c r="P525" s="63"/>
      <c r="Q525" s="33"/>
      <c r="R525" s="161"/>
      <c r="S525" s="33"/>
      <c r="T525" s="63"/>
      <c r="U525" s="69" t="n">
        <f aca="false">C525+D525+E525</f>
        <v>0</v>
      </c>
      <c r="V525" s="69" t="n">
        <f aca="false">F525+G525+H525</f>
        <v>0</v>
      </c>
      <c r="W525" s="69" t="n">
        <f aca="false">I525+J525+K525</f>
        <v>0</v>
      </c>
      <c r="X525" s="69" t="n">
        <f aca="false">L525+M525+N525</f>
        <v>0</v>
      </c>
      <c r="Y525" s="71" t="n">
        <f aca="false">SUM(U525:X525)</f>
        <v>0</v>
      </c>
    </row>
    <row r="526" customFormat="false" ht="12.75" hidden="false" customHeight="false" outlineLevel="0" collapsed="false">
      <c r="A526" s="55" t="s">
        <v>368</v>
      </c>
      <c r="B526" s="65"/>
      <c r="C526" s="124" t="n">
        <v>0</v>
      </c>
      <c r="D526" s="124" t="n">
        <v>0</v>
      </c>
      <c r="E526" s="124" t="n">
        <v>0</v>
      </c>
      <c r="F526" s="124" t="n">
        <v>0</v>
      </c>
      <c r="G526" s="124" t="n">
        <v>0</v>
      </c>
      <c r="H526" s="124" t="n">
        <v>0</v>
      </c>
      <c r="I526" s="124" t="n">
        <v>0</v>
      </c>
      <c r="J526" s="124" t="n">
        <v>0</v>
      </c>
      <c r="K526" s="124" t="n">
        <v>0</v>
      </c>
      <c r="L526" s="124" t="n">
        <v>0</v>
      </c>
      <c r="M526" s="124" t="n">
        <v>0</v>
      </c>
      <c r="N526" s="124" t="n">
        <v>0</v>
      </c>
      <c r="O526" s="166" t="n">
        <f aca="false">SUM(C526:N526)</f>
        <v>0</v>
      </c>
      <c r="P526" s="166"/>
      <c r="Q526" s="33"/>
      <c r="R526" s="161"/>
      <c r="S526" s="33"/>
      <c r="T526" s="166"/>
      <c r="U526" s="91" t="n">
        <f aca="false">C526+D526+E526</f>
        <v>0</v>
      </c>
      <c r="V526" s="91" t="n">
        <f aca="false">F526+G526+H526</f>
        <v>0</v>
      </c>
      <c r="W526" s="91" t="n">
        <f aca="false">I526+J526+K526</f>
        <v>0</v>
      </c>
      <c r="X526" s="91" t="n">
        <f aca="false">L526+M526+N526</f>
        <v>0</v>
      </c>
      <c r="Y526" s="50" t="n">
        <f aca="false">SUM(U526:X526)</f>
        <v>0</v>
      </c>
    </row>
    <row r="527" customFormat="false" ht="12.75" hidden="false" customHeight="false" outlineLevel="0" collapsed="false">
      <c r="A527" s="55" t="s">
        <v>369</v>
      </c>
      <c r="B527" s="65"/>
      <c r="C527" s="50" t="n">
        <f aca="false">SUM(C516:C526)</f>
        <v>0</v>
      </c>
      <c r="D527" s="50" t="n">
        <f aca="false">SUM(D516:D526)</f>
        <v>0</v>
      </c>
      <c r="E527" s="50" t="n">
        <f aca="false">SUM(E516:E526)</f>
        <v>0</v>
      </c>
      <c r="F527" s="50" t="n">
        <f aca="false">SUM(F516:F526)</f>
        <v>0</v>
      </c>
      <c r="G527" s="50" t="n">
        <f aca="false">SUM(G516:G526)</f>
        <v>0</v>
      </c>
      <c r="H527" s="50" t="n">
        <f aca="false">SUM(H516:H526)</f>
        <v>3183</v>
      </c>
      <c r="I527" s="50" t="n">
        <f aca="false">SUM(I516:I526)</f>
        <v>0</v>
      </c>
      <c r="J527" s="50" t="n">
        <f aca="false">SUM(J516:J526)</f>
        <v>0</v>
      </c>
      <c r="K527" s="50" t="n">
        <f aca="false">SUM(K516:K526)</f>
        <v>-2880</v>
      </c>
      <c r="L527" s="50" t="n">
        <f aca="false">SUM(L516:L526)</f>
        <v>0</v>
      </c>
      <c r="M527" s="50" t="n">
        <f aca="false">SUM(M516:M526)</f>
        <v>0</v>
      </c>
      <c r="N527" s="50" t="n">
        <f aca="false">SUM(N516:N526)</f>
        <v>-1585</v>
      </c>
      <c r="O527" s="50" t="n">
        <f aca="false">SUM(O516:O526)</f>
        <v>-1282</v>
      </c>
      <c r="P527" s="69"/>
      <c r="Q527" s="33"/>
      <c r="R527" s="161"/>
      <c r="S527" s="33"/>
      <c r="T527" s="69"/>
      <c r="U527" s="50" t="n">
        <f aca="false">SUM(U516:U526)</f>
        <v>0</v>
      </c>
      <c r="V527" s="50" t="n">
        <f aca="false">SUM(V516:V526)</f>
        <v>3183</v>
      </c>
      <c r="W527" s="50" t="n">
        <f aca="false">SUM(W516:W526)</f>
        <v>-2880</v>
      </c>
      <c r="X527" s="50" t="n">
        <f aca="false">SUM(X516:X526)</f>
        <v>-1585</v>
      </c>
      <c r="Y527" s="50" t="n">
        <f aca="false">SUM(Y516:Y526)</f>
        <v>-1282</v>
      </c>
    </row>
    <row r="528" customFormat="false" ht="3.95" hidden="false" customHeight="true" outlineLevel="0" collapsed="false">
      <c r="A528" s="98"/>
      <c r="B528" s="65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69"/>
      <c r="P528" s="69"/>
      <c r="Q528" s="33"/>
      <c r="R528" s="161"/>
      <c r="S528" s="33"/>
      <c r="T528" s="69"/>
      <c r="U528" s="69"/>
      <c r="V528" s="69"/>
      <c r="W528" s="69"/>
      <c r="X528" s="69"/>
      <c r="Y528" s="71"/>
    </row>
    <row r="529" customFormat="false" ht="12.75" hidden="false" customHeight="false" outlineLevel="0" collapsed="false">
      <c r="A529" s="64" t="s">
        <v>370</v>
      </c>
      <c r="B529" s="65"/>
      <c r="C529" s="130" t="n">
        <f aca="false">+C513+C527</f>
        <v>0</v>
      </c>
      <c r="D529" s="130" t="n">
        <f aca="false">+D513+D527</f>
        <v>0</v>
      </c>
      <c r="E529" s="130" t="n">
        <f aca="false">+E513+E527</f>
        <v>0</v>
      </c>
      <c r="F529" s="130" t="n">
        <f aca="false">+F513+F527</f>
        <v>0</v>
      </c>
      <c r="G529" s="130" t="n">
        <f aca="false">+G513+G527</f>
        <v>0</v>
      </c>
      <c r="H529" s="130" t="n">
        <f aca="false">+H513+H527</f>
        <v>8783</v>
      </c>
      <c r="I529" s="130" t="n">
        <f aca="false">+I513+I527</f>
        <v>0</v>
      </c>
      <c r="J529" s="130" t="n">
        <f aca="false">+J513+J527</f>
        <v>0</v>
      </c>
      <c r="K529" s="130" t="n">
        <f aca="false">+K513+K527</f>
        <v>-2880</v>
      </c>
      <c r="L529" s="130" t="n">
        <f aca="false">+L513+L527</f>
        <v>0</v>
      </c>
      <c r="M529" s="130" t="n">
        <f aca="false">+M513+M527</f>
        <v>0</v>
      </c>
      <c r="N529" s="130" t="n">
        <f aca="false">+N513+N527</f>
        <v>-1585</v>
      </c>
      <c r="O529" s="130" t="n">
        <f aca="false">+O513+O527</f>
        <v>4318</v>
      </c>
      <c r="P529" s="130"/>
      <c r="Q529" s="33"/>
      <c r="R529" s="161"/>
      <c r="S529" s="33"/>
      <c r="T529" s="130"/>
      <c r="U529" s="130" t="n">
        <f aca="false">+U513+U527</f>
        <v>0</v>
      </c>
      <c r="V529" s="130" t="n">
        <f aca="false">+V513+V527</f>
        <v>8783</v>
      </c>
      <c r="W529" s="130" t="n">
        <f aca="false">+W513+W527</f>
        <v>-2880</v>
      </c>
      <c r="X529" s="130" t="n">
        <f aca="false">+X513+X527</f>
        <v>-1585</v>
      </c>
      <c r="Y529" s="130" t="n">
        <f aca="false">+Y513+Y527</f>
        <v>4318</v>
      </c>
    </row>
    <row r="530" customFormat="false" ht="6" hidden="false" customHeight="true" outlineLevel="0" collapsed="false">
      <c r="A530" s="64"/>
      <c r="B530" s="65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33"/>
      <c r="R530" s="161"/>
      <c r="S530" s="33"/>
      <c r="T530" s="130"/>
      <c r="U530" s="130"/>
      <c r="V530" s="130"/>
      <c r="W530" s="130"/>
      <c r="X530" s="130"/>
      <c r="Y530" s="130"/>
    </row>
    <row r="531" customFormat="false" ht="12.75" hidden="false" customHeight="false" outlineLevel="0" collapsed="false">
      <c r="A531" s="64" t="s">
        <v>322</v>
      </c>
      <c r="B531" s="65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33"/>
      <c r="R531" s="161"/>
      <c r="S531" s="33"/>
      <c r="T531" s="130"/>
      <c r="U531" s="130"/>
      <c r="V531" s="130"/>
      <c r="W531" s="130"/>
      <c r="X531" s="130"/>
      <c r="Y531" s="130"/>
    </row>
    <row r="532" customFormat="false" ht="12.75" hidden="false" customHeight="false" outlineLevel="0" collapsed="false">
      <c r="A532" s="55" t="s">
        <v>371</v>
      </c>
      <c r="B532" s="65"/>
      <c r="C532" s="45" t="n">
        <v>0</v>
      </c>
      <c r="D532" s="45" t="n">
        <v>0</v>
      </c>
      <c r="E532" s="45" t="n">
        <v>0</v>
      </c>
      <c r="F532" s="45" t="n">
        <v>0</v>
      </c>
      <c r="G532" s="45" t="n">
        <v>0</v>
      </c>
      <c r="H532" s="45" t="n">
        <v>0</v>
      </c>
      <c r="I532" s="45" t="n">
        <v>0</v>
      </c>
      <c r="J532" s="45" t="n">
        <v>0</v>
      </c>
      <c r="K532" s="45" t="n">
        <v>0</v>
      </c>
      <c r="L532" s="45" t="n">
        <v>0</v>
      </c>
      <c r="M532" s="45" t="n">
        <v>0</v>
      </c>
      <c r="N532" s="45" t="n">
        <v>0</v>
      </c>
      <c r="O532" s="63" t="n">
        <f aca="false">SUM(C532:N532)</f>
        <v>0</v>
      </c>
      <c r="P532" s="63"/>
      <c r="Q532" s="33"/>
      <c r="R532" s="161"/>
      <c r="S532" s="33"/>
      <c r="T532" s="63"/>
      <c r="U532" s="69" t="n">
        <f aca="false">C532+D532+E532</f>
        <v>0</v>
      </c>
      <c r="V532" s="69" t="n">
        <f aca="false">F532+G532+H532</f>
        <v>0</v>
      </c>
      <c r="W532" s="69" t="n">
        <f aca="false">I532+J532+K532</f>
        <v>0</v>
      </c>
      <c r="X532" s="69" t="n">
        <f aca="false">L532+M532+N532</f>
        <v>0</v>
      </c>
      <c r="Y532" s="71" t="n">
        <f aca="false">SUM(U532:X532)</f>
        <v>0</v>
      </c>
    </row>
    <row r="533" customFormat="false" ht="12.75" hidden="false" customHeight="false" outlineLevel="0" collapsed="false">
      <c r="A533" s="55" t="s">
        <v>368</v>
      </c>
      <c r="B533" s="65"/>
      <c r="C533" s="124" t="n">
        <v>0</v>
      </c>
      <c r="D533" s="124" t="n">
        <v>0</v>
      </c>
      <c r="E533" s="124" t="n">
        <v>0</v>
      </c>
      <c r="F533" s="124" t="n">
        <v>0</v>
      </c>
      <c r="G533" s="124" t="n">
        <v>0</v>
      </c>
      <c r="H533" s="124" t="n">
        <v>0</v>
      </c>
      <c r="I533" s="124" t="n">
        <v>0</v>
      </c>
      <c r="J533" s="124" t="n">
        <v>0</v>
      </c>
      <c r="K533" s="124" t="n">
        <v>0</v>
      </c>
      <c r="L533" s="124" t="n">
        <v>0</v>
      </c>
      <c r="M533" s="124" t="n">
        <v>0</v>
      </c>
      <c r="N533" s="124" t="n">
        <v>0</v>
      </c>
      <c r="O533" s="166" t="n">
        <f aca="false">SUM(C533:N533)</f>
        <v>0</v>
      </c>
      <c r="P533" s="166"/>
      <c r="Q533" s="33"/>
      <c r="R533" s="161"/>
      <c r="S533" s="33"/>
      <c r="T533" s="166"/>
      <c r="U533" s="91" t="n">
        <f aca="false">C533+D533+E533</f>
        <v>0</v>
      </c>
      <c r="V533" s="91" t="n">
        <f aca="false">F533+G533+H533</f>
        <v>0</v>
      </c>
      <c r="W533" s="91" t="n">
        <f aca="false">I533+J533+K533</f>
        <v>0</v>
      </c>
      <c r="X533" s="91" t="n">
        <f aca="false">L533+M533+N533</f>
        <v>0</v>
      </c>
      <c r="Y533" s="50" t="n">
        <f aca="false">SUM(U533:X533)</f>
        <v>0</v>
      </c>
    </row>
    <row r="534" customFormat="false" ht="12.75" hidden="false" customHeight="false" outlineLevel="0" collapsed="false">
      <c r="A534" s="55" t="s">
        <v>369</v>
      </c>
      <c r="B534" s="65"/>
      <c r="C534" s="50" t="n">
        <f aca="false">SUM(C532:C533)</f>
        <v>0</v>
      </c>
      <c r="D534" s="50" t="n">
        <f aca="false">SUM(D532:D533)</f>
        <v>0</v>
      </c>
      <c r="E534" s="50" t="n">
        <f aca="false">SUM(E532:E533)</f>
        <v>0</v>
      </c>
      <c r="F534" s="50" t="n">
        <f aca="false">SUM(F532:F533)</f>
        <v>0</v>
      </c>
      <c r="G534" s="50" t="n">
        <f aca="false">SUM(G532:G533)</f>
        <v>0</v>
      </c>
      <c r="H534" s="50" t="n">
        <f aca="false">SUM(H532:H533)</f>
        <v>0</v>
      </c>
      <c r="I534" s="50" t="n">
        <f aca="false">SUM(I532:I533)</f>
        <v>0</v>
      </c>
      <c r="J534" s="50" t="n">
        <f aca="false">SUM(J532:J533)</f>
        <v>0</v>
      </c>
      <c r="K534" s="50" t="n">
        <f aca="false">SUM(K532:K533)</f>
        <v>0</v>
      </c>
      <c r="L534" s="50" t="n">
        <f aca="false">SUM(L532:L533)</f>
        <v>0</v>
      </c>
      <c r="M534" s="50" t="n">
        <f aca="false">SUM(M532:M533)</f>
        <v>0</v>
      </c>
      <c r="N534" s="50" t="n">
        <f aca="false">SUM(N532:N533)</f>
        <v>0</v>
      </c>
      <c r="O534" s="50" t="n">
        <f aca="false">SUM(O532:O533)</f>
        <v>0</v>
      </c>
      <c r="P534" s="50"/>
      <c r="Q534" s="33"/>
      <c r="R534" s="161"/>
      <c r="S534" s="33"/>
      <c r="T534" s="69"/>
      <c r="U534" s="50" t="n">
        <f aca="false">SUM(U532:U533)</f>
        <v>0</v>
      </c>
      <c r="V534" s="50" t="n">
        <f aca="false">SUM(V532:V533)</f>
        <v>0</v>
      </c>
      <c r="W534" s="50" t="n">
        <f aca="false">SUM(W532:W533)</f>
        <v>0</v>
      </c>
      <c r="X534" s="50" t="n">
        <f aca="false">SUM(X532:X533)</f>
        <v>0</v>
      </c>
      <c r="Y534" s="50" t="n">
        <f aca="false">SUM(Y532:Y533)</f>
        <v>0</v>
      </c>
    </row>
    <row r="535" customFormat="false" ht="3.95" hidden="false" customHeight="true" outlineLevel="0" collapsed="false">
      <c r="A535" s="64"/>
      <c r="B535" s="65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33"/>
      <c r="R535" s="161"/>
      <c r="S535" s="33"/>
      <c r="T535" s="130"/>
      <c r="U535" s="130"/>
      <c r="V535" s="130"/>
      <c r="W535" s="130"/>
      <c r="X535" s="130"/>
      <c r="Y535" s="130"/>
    </row>
    <row r="536" customFormat="false" ht="12.75" hidden="false" customHeight="false" outlineLevel="0" collapsed="false">
      <c r="A536" s="64" t="s">
        <v>372</v>
      </c>
      <c r="B536" s="65"/>
      <c r="C536" s="130" t="n">
        <f aca="false">+C534</f>
        <v>0</v>
      </c>
      <c r="D536" s="130" t="n">
        <f aca="false">+D534</f>
        <v>0</v>
      </c>
      <c r="E536" s="130" t="n">
        <f aca="false">+E534</f>
        <v>0</v>
      </c>
      <c r="F536" s="130" t="n">
        <f aca="false">+F534</f>
        <v>0</v>
      </c>
      <c r="G536" s="130" t="n">
        <f aca="false">+G534</f>
        <v>0</v>
      </c>
      <c r="H536" s="130" t="n">
        <f aca="false">+H534</f>
        <v>0</v>
      </c>
      <c r="I536" s="130" t="n">
        <f aca="false">+I534</f>
        <v>0</v>
      </c>
      <c r="J536" s="130" t="n">
        <f aca="false">+J534</f>
        <v>0</v>
      </c>
      <c r="K536" s="130" t="n">
        <f aca="false">+K534</f>
        <v>0</v>
      </c>
      <c r="L536" s="130" t="n">
        <f aca="false">+L534</f>
        <v>0</v>
      </c>
      <c r="M536" s="130" t="n">
        <f aca="false">+M534</f>
        <v>0</v>
      </c>
      <c r="N536" s="130" t="n">
        <f aca="false">+N534</f>
        <v>0</v>
      </c>
      <c r="O536" s="130" t="n">
        <f aca="false">+O534</f>
        <v>0</v>
      </c>
      <c r="P536" s="130"/>
      <c r="Q536" s="33"/>
      <c r="R536" s="161"/>
      <c r="S536" s="33"/>
      <c r="T536" s="130"/>
      <c r="U536" s="130" t="n">
        <f aca="false">+U534</f>
        <v>0</v>
      </c>
      <c r="V536" s="130" t="n">
        <f aca="false">+V534</f>
        <v>0</v>
      </c>
      <c r="W536" s="130" t="n">
        <f aca="false">+W534</f>
        <v>0</v>
      </c>
      <c r="X536" s="130" t="n">
        <f aca="false">+X534</f>
        <v>0</v>
      </c>
      <c r="Y536" s="130" t="n">
        <f aca="false">+Y534</f>
        <v>0</v>
      </c>
    </row>
    <row r="537" customFormat="false" ht="6" hidden="false" customHeight="true" outlineLevel="0" collapsed="false">
      <c r="A537" s="64"/>
      <c r="B537" s="65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33"/>
      <c r="R537" s="161"/>
      <c r="S537" s="33"/>
      <c r="T537" s="130"/>
      <c r="U537" s="130"/>
      <c r="V537" s="130"/>
      <c r="W537" s="130"/>
      <c r="X537" s="130"/>
      <c r="Y537" s="130"/>
    </row>
    <row r="538" customFormat="false" ht="12.75" hidden="false" customHeight="false" outlineLevel="0" collapsed="false">
      <c r="A538" s="64" t="s">
        <v>325</v>
      </c>
      <c r="B538" s="65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33"/>
      <c r="R538" s="161"/>
      <c r="S538" s="33"/>
      <c r="T538" s="130"/>
      <c r="U538" s="130"/>
      <c r="V538" s="130"/>
      <c r="W538" s="130"/>
      <c r="X538" s="130"/>
      <c r="Y538" s="130"/>
    </row>
    <row r="539" customFormat="false" ht="12.75" hidden="false" customHeight="false" outlineLevel="0" collapsed="false">
      <c r="A539" s="55" t="s">
        <v>373</v>
      </c>
      <c r="B539" s="65"/>
      <c r="C539" s="45" t="n">
        <v>0</v>
      </c>
      <c r="D539" s="45" t="n">
        <v>0</v>
      </c>
      <c r="E539" s="45" t="n">
        <v>0</v>
      </c>
      <c r="F539" s="45" t="n">
        <v>0</v>
      </c>
      <c r="G539" s="45" t="n">
        <v>0</v>
      </c>
      <c r="H539" s="45" t="n">
        <v>0</v>
      </c>
      <c r="I539" s="45" t="n">
        <v>0</v>
      </c>
      <c r="J539" s="45" t="n">
        <v>0</v>
      </c>
      <c r="K539" s="45" t="n">
        <v>0</v>
      </c>
      <c r="L539" s="45" t="n">
        <v>0</v>
      </c>
      <c r="M539" s="45" t="n">
        <v>0</v>
      </c>
      <c r="N539" s="45" t="n">
        <v>0</v>
      </c>
      <c r="O539" s="63" t="n">
        <f aca="false">SUM(C539:N539)</f>
        <v>0</v>
      </c>
      <c r="P539" s="63"/>
      <c r="Q539" s="33"/>
      <c r="R539" s="161"/>
      <c r="S539" s="33"/>
      <c r="T539" s="63"/>
      <c r="U539" s="69" t="n">
        <f aca="false">C539+D539+E539</f>
        <v>0</v>
      </c>
      <c r="V539" s="69" t="n">
        <f aca="false">F539+G539+H539</f>
        <v>0</v>
      </c>
      <c r="W539" s="69" t="n">
        <f aca="false">I539+J539+K539</f>
        <v>0</v>
      </c>
      <c r="X539" s="69" t="n">
        <f aca="false">L539+M539+N539</f>
        <v>0</v>
      </c>
      <c r="Y539" s="71" t="n">
        <f aca="false">SUM(U539:X539)</f>
        <v>0</v>
      </c>
    </row>
    <row r="540" customFormat="false" ht="12.75" hidden="false" customHeight="false" outlineLevel="0" collapsed="false">
      <c r="A540" s="55" t="s">
        <v>368</v>
      </c>
      <c r="B540" s="65"/>
      <c r="C540" s="124" t="n">
        <v>0</v>
      </c>
      <c r="D540" s="124" t="n">
        <v>0</v>
      </c>
      <c r="E540" s="124" t="n">
        <v>0</v>
      </c>
      <c r="F540" s="124" t="n">
        <v>0</v>
      </c>
      <c r="G540" s="124" t="n">
        <v>0</v>
      </c>
      <c r="H540" s="124" t="n">
        <v>0</v>
      </c>
      <c r="I540" s="124" t="n">
        <v>0</v>
      </c>
      <c r="J540" s="124" t="n">
        <v>0</v>
      </c>
      <c r="K540" s="124" t="n">
        <v>0</v>
      </c>
      <c r="L540" s="124" t="n">
        <v>0</v>
      </c>
      <c r="M540" s="124" t="n">
        <v>0</v>
      </c>
      <c r="N540" s="124" t="n">
        <v>0</v>
      </c>
      <c r="O540" s="166" t="n">
        <f aca="false">SUM(C540:N540)</f>
        <v>0</v>
      </c>
      <c r="P540" s="166"/>
      <c r="Q540" s="33"/>
      <c r="R540" s="161"/>
      <c r="S540" s="33"/>
      <c r="T540" s="166"/>
      <c r="U540" s="91" t="n">
        <f aca="false">C540+D540+E540</f>
        <v>0</v>
      </c>
      <c r="V540" s="91" t="n">
        <f aca="false">F540+G540+H540</f>
        <v>0</v>
      </c>
      <c r="W540" s="91" t="n">
        <f aca="false">I540+J540+K540</f>
        <v>0</v>
      </c>
      <c r="X540" s="91" t="n">
        <f aca="false">L540+M540+N540</f>
        <v>0</v>
      </c>
      <c r="Y540" s="50" t="n">
        <f aca="false">SUM(U540:X540)</f>
        <v>0</v>
      </c>
    </row>
    <row r="541" customFormat="false" ht="12.75" hidden="false" customHeight="false" outlineLevel="0" collapsed="false">
      <c r="A541" s="55" t="s">
        <v>358</v>
      </c>
      <c r="B541" s="65"/>
      <c r="C541" s="50" t="n">
        <f aca="false">SUM(C539:C540)</f>
        <v>0</v>
      </c>
      <c r="D541" s="50" t="n">
        <f aca="false">SUM(D539:D540)</f>
        <v>0</v>
      </c>
      <c r="E541" s="50" t="n">
        <f aca="false">SUM(E539:E540)</f>
        <v>0</v>
      </c>
      <c r="F541" s="50" t="n">
        <f aca="false">SUM(F539:F540)</f>
        <v>0</v>
      </c>
      <c r="G541" s="50" t="n">
        <f aca="false">SUM(G539:G540)</f>
        <v>0</v>
      </c>
      <c r="H541" s="50" t="n">
        <f aca="false">SUM(H539:H540)</f>
        <v>0</v>
      </c>
      <c r="I541" s="50" t="n">
        <f aca="false">SUM(I539:I540)</f>
        <v>0</v>
      </c>
      <c r="J541" s="50" t="n">
        <f aca="false">SUM(J539:J540)</f>
        <v>0</v>
      </c>
      <c r="K541" s="50" t="n">
        <f aca="false">SUM(K539:K540)</f>
        <v>0</v>
      </c>
      <c r="L541" s="50" t="n">
        <f aca="false">SUM(L539:L540)</f>
        <v>0</v>
      </c>
      <c r="M541" s="50" t="n">
        <f aca="false">SUM(M539:M540)</f>
        <v>0</v>
      </c>
      <c r="N541" s="50" t="n">
        <f aca="false">SUM(N539:N540)</f>
        <v>0</v>
      </c>
      <c r="O541" s="50" t="n">
        <f aca="false">SUM(O539:O540)</f>
        <v>0</v>
      </c>
      <c r="P541" s="50"/>
      <c r="Q541" s="33"/>
      <c r="R541" s="161"/>
      <c r="S541" s="33"/>
      <c r="T541" s="69"/>
      <c r="U541" s="50" t="n">
        <f aca="false">SUM(U539:U540)</f>
        <v>0</v>
      </c>
      <c r="V541" s="50" t="n">
        <f aca="false">SUM(V539:V540)</f>
        <v>0</v>
      </c>
      <c r="W541" s="50" t="n">
        <f aca="false">SUM(W539:W540)</f>
        <v>0</v>
      </c>
      <c r="X541" s="50" t="n">
        <f aca="false">SUM(X539:X540)</f>
        <v>0</v>
      </c>
      <c r="Y541" s="50" t="n">
        <f aca="false">SUM(Y539:Y540)</f>
        <v>0</v>
      </c>
    </row>
    <row r="542" customFormat="false" ht="3.95" hidden="false" customHeight="true" outlineLevel="0" collapsed="false">
      <c r="A542" s="64"/>
      <c r="B542" s="65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33"/>
      <c r="R542" s="161"/>
      <c r="S542" s="33"/>
      <c r="T542" s="130"/>
      <c r="U542" s="130"/>
      <c r="V542" s="130"/>
      <c r="W542" s="130"/>
      <c r="X542" s="130"/>
      <c r="Y542" s="130"/>
    </row>
    <row r="543" customFormat="false" ht="12.75" hidden="false" customHeight="false" outlineLevel="0" collapsed="false">
      <c r="A543" s="55" t="s">
        <v>371</v>
      </c>
      <c r="B543" s="65"/>
      <c r="C543" s="45" t="n">
        <v>0</v>
      </c>
      <c r="D543" s="45" t="n">
        <v>0</v>
      </c>
      <c r="E543" s="45" t="n">
        <v>0</v>
      </c>
      <c r="F543" s="45" t="n">
        <v>0</v>
      </c>
      <c r="G543" s="45" t="n">
        <v>0</v>
      </c>
      <c r="H543" s="45" t="n">
        <v>0</v>
      </c>
      <c r="I543" s="45" t="n">
        <v>0</v>
      </c>
      <c r="J543" s="45" t="n">
        <v>0</v>
      </c>
      <c r="K543" s="45" t="n">
        <v>0</v>
      </c>
      <c r="L543" s="45" t="n">
        <v>0</v>
      </c>
      <c r="M543" s="45" t="n">
        <v>0</v>
      </c>
      <c r="N543" s="45" t="n">
        <v>0</v>
      </c>
      <c r="O543" s="63" t="n">
        <f aca="false">SUM(C543:N543)</f>
        <v>0</v>
      </c>
      <c r="P543" s="63"/>
      <c r="Q543" s="33"/>
      <c r="R543" s="161"/>
      <c r="S543" s="33"/>
      <c r="T543" s="63"/>
      <c r="U543" s="69" t="n">
        <f aca="false">C543+D543+E543</f>
        <v>0</v>
      </c>
      <c r="V543" s="69" t="n">
        <f aca="false">F543+G543+H543</f>
        <v>0</v>
      </c>
      <c r="W543" s="69" t="n">
        <f aca="false">I543+J543+K543</f>
        <v>0</v>
      </c>
      <c r="X543" s="69" t="n">
        <f aca="false">L543+M543+N543</f>
        <v>0</v>
      </c>
      <c r="Y543" s="71" t="n">
        <f aca="false">SUM(U543:X543)</f>
        <v>0</v>
      </c>
    </row>
    <row r="544" customFormat="false" ht="12.75" hidden="false" customHeight="false" outlineLevel="0" collapsed="false">
      <c r="A544" s="55" t="s">
        <v>368</v>
      </c>
      <c r="B544" s="65"/>
      <c r="C544" s="124" t="n">
        <v>0</v>
      </c>
      <c r="D544" s="124" t="n">
        <v>0</v>
      </c>
      <c r="E544" s="124" t="n">
        <v>0</v>
      </c>
      <c r="F544" s="124" t="n">
        <v>0</v>
      </c>
      <c r="G544" s="124" t="n">
        <v>0</v>
      </c>
      <c r="H544" s="124" t="n">
        <v>0</v>
      </c>
      <c r="I544" s="124" t="n">
        <v>0</v>
      </c>
      <c r="J544" s="124" t="n">
        <v>0</v>
      </c>
      <c r="K544" s="124" t="n">
        <v>0</v>
      </c>
      <c r="L544" s="124" t="n">
        <v>0</v>
      </c>
      <c r="M544" s="124" t="n">
        <v>0</v>
      </c>
      <c r="N544" s="124" t="n">
        <v>0</v>
      </c>
      <c r="O544" s="166" t="n">
        <f aca="false">SUM(C544:N544)</f>
        <v>0</v>
      </c>
      <c r="P544" s="166"/>
      <c r="Q544" s="33"/>
      <c r="R544" s="161"/>
      <c r="S544" s="33"/>
      <c r="T544" s="166"/>
      <c r="U544" s="91" t="n">
        <f aca="false">C544+D544+E544</f>
        <v>0</v>
      </c>
      <c r="V544" s="91" t="n">
        <f aca="false">F544+G544+H544</f>
        <v>0</v>
      </c>
      <c r="W544" s="91" t="n">
        <f aca="false">I544+J544+K544</f>
        <v>0</v>
      </c>
      <c r="X544" s="91" t="n">
        <f aca="false">L544+M544+N544</f>
        <v>0</v>
      </c>
      <c r="Y544" s="50" t="n">
        <f aca="false">SUM(U544:X544)</f>
        <v>0</v>
      </c>
    </row>
    <row r="545" customFormat="false" ht="12.75" hidden="false" customHeight="false" outlineLevel="0" collapsed="false">
      <c r="A545" s="55" t="s">
        <v>369</v>
      </c>
      <c r="B545" s="65"/>
      <c r="C545" s="50" t="n">
        <f aca="false">SUM(C543:C544)</f>
        <v>0</v>
      </c>
      <c r="D545" s="50" t="n">
        <f aca="false">SUM(D543:D544)</f>
        <v>0</v>
      </c>
      <c r="E545" s="50" t="n">
        <f aca="false">SUM(E543:E544)</f>
        <v>0</v>
      </c>
      <c r="F545" s="50" t="n">
        <f aca="false">SUM(F543:F544)</f>
        <v>0</v>
      </c>
      <c r="G545" s="50" t="n">
        <f aca="false">SUM(G543:G544)</f>
        <v>0</v>
      </c>
      <c r="H545" s="50" t="n">
        <f aca="false">SUM(H543:H544)</f>
        <v>0</v>
      </c>
      <c r="I545" s="50" t="n">
        <f aca="false">SUM(I543:I544)</f>
        <v>0</v>
      </c>
      <c r="J545" s="50" t="n">
        <f aca="false">SUM(J543:J544)</f>
        <v>0</v>
      </c>
      <c r="K545" s="50" t="n">
        <f aca="false">SUM(K543:K544)</f>
        <v>0</v>
      </c>
      <c r="L545" s="50" t="n">
        <f aca="false">SUM(L543:L544)</f>
        <v>0</v>
      </c>
      <c r="M545" s="50" t="n">
        <f aca="false">SUM(M543:M544)</f>
        <v>0</v>
      </c>
      <c r="N545" s="50" t="n">
        <f aca="false">SUM(N543:N544)</f>
        <v>0</v>
      </c>
      <c r="O545" s="50" t="n">
        <f aca="false">SUM(O543:O544)</f>
        <v>0</v>
      </c>
      <c r="P545" s="50"/>
      <c r="Q545" s="33"/>
      <c r="R545" s="161"/>
      <c r="S545" s="33"/>
      <c r="T545" s="69"/>
      <c r="U545" s="50" t="n">
        <f aca="false">SUM(U543:U544)</f>
        <v>0</v>
      </c>
      <c r="V545" s="50" t="n">
        <f aca="false">SUM(V543:V544)</f>
        <v>0</v>
      </c>
      <c r="W545" s="50" t="n">
        <f aca="false">SUM(W543:W544)</f>
        <v>0</v>
      </c>
      <c r="X545" s="50" t="n">
        <f aca="false">SUM(X543:X544)</f>
        <v>0</v>
      </c>
      <c r="Y545" s="50" t="n">
        <f aca="false">SUM(Y543:Y544)</f>
        <v>0</v>
      </c>
    </row>
    <row r="546" customFormat="false" ht="3.95" hidden="false" customHeight="true" outlineLevel="0" collapsed="false">
      <c r="A546" s="64"/>
      <c r="B546" s="65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33"/>
      <c r="R546" s="161"/>
      <c r="S546" s="33"/>
      <c r="T546" s="130"/>
      <c r="U546" s="130"/>
      <c r="V546" s="130"/>
      <c r="W546" s="130"/>
      <c r="X546" s="130"/>
      <c r="Y546" s="130"/>
    </row>
    <row r="547" customFormat="false" ht="12.75" hidden="false" customHeight="false" outlineLevel="0" collapsed="false">
      <c r="A547" s="64" t="s">
        <v>374</v>
      </c>
      <c r="B547" s="65"/>
      <c r="C547" s="130" t="n">
        <f aca="false">+C541+C545</f>
        <v>0</v>
      </c>
      <c r="D547" s="130" t="n">
        <f aca="false">+D541+D545</f>
        <v>0</v>
      </c>
      <c r="E547" s="130" t="n">
        <f aca="false">+E541+E545</f>
        <v>0</v>
      </c>
      <c r="F547" s="130" t="n">
        <f aca="false">+F541+F545</f>
        <v>0</v>
      </c>
      <c r="G547" s="130" t="n">
        <f aca="false">+G541+G545</f>
        <v>0</v>
      </c>
      <c r="H547" s="130" t="n">
        <f aca="false">+H541+H545</f>
        <v>0</v>
      </c>
      <c r="I547" s="130" t="n">
        <f aca="false">+I541+I545</f>
        <v>0</v>
      </c>
      <c r="J547" s="130" t="n">
        <f aca="false">+J541+J545</f>
        <v>0</v>
      </c>
      <c r="K547" s="130" t="n">
        <f aca="false">+K541+K545</f>
        <v>0</v>
      </c>
      <c r="L547" s="130" t="n">
        <f aca="false">+L541+L545</f>
        <v>0</v>
      </c>
      <c r="M547" s="130" t="n">
        <f aca="false">+M541+M545</f>
        <v>0</v>
      </c>
      <c r="N547" s="130" t="n">
        <f aca="false">+N541+N545</f>
        <v>0</v>
      </c>
      <c r="O547" s="130" t="n">
        <f aca="false">+O541+O545</f>
        <v>0</v>
      </c>
      <c r="P547" s="130"/>
      <c r="Q547" s="33"/>
      <c r="R547" s="161"/>
      <c r="S547" s="33"/>
      <c r="T547" s="130"/>
      <c r="U547" s="130" t="n">
        <f aca="false">+U541+U545</f>
        <v>0</v>
      </c>
      <c r="V547" s="130" t="n">
        <f aca="false">+V541+V545</f>
        <v>0</v>
      </c>
      <c r="W547" s="130" t="n">
        <f aca="false">+W541+W545</f>
        <v>0</v>
      </c>
      <c r="X547" s="130" t="n">
        <f aca="false">+X541+X545</f>
        <v>0</v>
      </c>
      <c r="Y547" s="130" t="n">
        <f aca="false">+Y541+Y545</f>
        <v>0</v>
      </c>
    </row>
    <row r="548" customFormat="false" ht="6" hidden="false" customHeight="true" outlineLevel="0" collapsed="false">
      <c r="A548" s="64"/>
      <c r="B548" s="65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33"/>
      <c r="R548" s="161"/>
      <c r="S548" s="33"/>
      <c r="T548" s="130"/>
      <c r="U548" s="130"/>
      <c r="V548" s="130"/>
      <c r="W548" s="130"/>
      <c r="X548" s="130"/>
      <c r="Y548" s="130"/>
    </row>
    <row r="549" customFormat="false" ht="12.75" hidden="false" customHeight="false" outlineLevel="0" collapsed="false">
      <c r="A549" s="64" t="s">
        <v>328</v>
      </c>
      <c r="B549" s="65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33"/>
      <c r="R549" s="161"/>
      <c r="S549" s="33"/>
      <c r="T549" s="130"/>
      <c r="U549" s="130"/>
      <c r="V549" s="130"/>
      <c r="W549" s="130"/>
      <c r="X549" s="130"/>
      <c r="Y549" s="130"/>
    </row>
    <row r="550" customFormat="false" ht="12.75" hidden="false" customHeight="false" outlineLevel="0" collapsed="false">
      <c r="A550" s="55" t="s">
        <v>371</v>
      </c>
      <c r="B550" s="65"/>
      <c r="C550" s="45" t="n">
        <v>0</v>
      </c>
      <c r="D550" s="45" t="n">
        <v>0</v>
      </c>
      <c r="E550" s="45" t="n">
        <v>0</v>
      </c>
      <c r="F550" s="45" t="n">
        <v>0</v>
      </c>
      <c r="G550" s="45" t="n">
        <v>0</v>
      </c>
      <c r="H550" s="45" t="n">
        <v>0</v>
      </c>
      <c r="I550" s="45" t="n">
        <v>0</v>
      </c>
      <c r="J550" s="45" t="n">
        <v>0</v>
      </c>
      <c r="K550" s="45" t="n">
        <v>0</v>
      </c>
      <c r="L550" s="45" t="n">
        <v>0</v>
      </c>
      <c r="M550" s="45" t="n">
        <v>0</v>
      </c>
      <c r="N550" s="45" t="n">
        <v>0</v>
      </c>
      <c r="O550" s="63" t="n">
        <f aca="false">SUM(C550:N550)</f>
        <v>0</v>
      </c>
      <c r="P550" s="63"/>
      <c r="Q550" s="33"/>
      <c r="R550" s="161"/>
      <c r="S550" s="33"/>
      <c r="T550" s="63"/>
      <c r="U550" s="69" t="n">
        <f aca="false">C550+D550+E550</f>
        <v>0</v>
      </c>
      <c r="V550" s="69" t="n">
        <f aca="false">F550+G550+H550</f>
        <v>0</v>
      </c>
      <c r="W550" s="69" t="n">
        <f aca="false">I550+J550+K550</f>
        <v>0</v>
      </c>
      <c r="X550" s="69" t="n">
        <f aca="false">L550+M550+N550</f>
        <v>0</v>
      </c>
      <c r="Y550" s="71" t="n">
        <f aca="false">SUM(U550:X550)</f>
        <v>0</v>
      </c>
    </row>
    <row r="551" customFormat="false" ht="12.75" hidden="false" customHeight="false" outlineLevel="0" collapsed="false">
      <c r="A551" s="55" t="s">
        <v>375</v>
      </c>
      <c r="B551" s="65"/>
      <c r="C551" s="45" t="n">
        <v>0</v>
      </c>
      <c r="D551" s="45" t="n">
        <v>0</v>
      </c>
      <c r="E551" s="45" t="n">
        <v>0</v>
      </c>
      <c r="F551" s="45" t="n">
        <v>0</v>
      </c>
      <c r="G551" s="45" t="n">
        <v>0</v>
      </c>
      <c r="H551" s="45" t="n">
        <v>0</v>
      </c>
      <c r="I551" s="45" t="n">
        <v>0</v>
      </c>
      <c r="J551" s="45" t="n">
        <v>0</v>
      </c>
      <c r="K551" s="45" t="n">
        <v>0</v>
      </c>
      <c r="L551" s="45" t="n">
        <v>0</v>
      </c>
      <c r="M551" s="45" t="n">
        <v>0</v>
      </c>
      <c r="N551" s="45" t="n">
        <v>0</v>
      </c>
      <c r="O551" s="63" t="n">
        <f aca="false">SUM(C551:N551)</f>
        <v>0</v>
      </c>
      <c r="P551" s="63"/>
      <c r="Q551" s="33"/>
      <c r="R551" s="161"/>
      <c r="S551" s="33"/>
      <c r="T551" s="63"/>
      <c r="U551" s="69" t="n">
        <f aca="false">C551+D551+E551</f>
        <v>0</v>
      </c>
      <c r="V551" s="69" t="n">
        <f aca="false">F551+G551+H551</f>
        <v>0</v>
      </c>
      <c r="W551" s="69" t="n">
        <f aca="false">I551+J551+K551</f>
        <v>0</v>
      </c>
      <c r="X551" s="69" t="n">
        <f aca="false">L551+M551+N551</f>
        <v>0</v>
      </c>
      <c r="Y551" s="71" t="n">
        <f aca="false">SUM(U551:X551)</f>
        <v>0</v>
      </c>
    </row>
    <row r="552" customFormat="false" ht="12.75" hidden="false" customHeight="false" outlineLevel="0" collapsed="false">
      <c r="A552" s="55" t="s">
        <v>368</v>
      </c>
      <c r="B552" s="65"/>
      <c r="C552" s="124" t="n">
        <v>0</v>
      </c>
      <c r="D552" s="124" t="n">
        <v>0</v>
      </c>
      <c r="E552" s="124" t="n">
        <v>0</v>
      </c>
      <c r="F552" s="124" t="n">
        <v>0</v>
      </c>
      <c r="G552" s="124" t="n">
        <v>0</v>
      </c>
      <c r="H552" s="124" t="n">
        <v>0</v>
      </c>
      <c r="I552" s="124" t="n">
        <v>0</v>
      </c>
      <c r="J552" s="124" t="n">
        <v>0</v>
      </c>
      <c r="K552" s="124" t="n">
        <v>0</v>
      </c>
      <c r="L552" s="124" t="n">
        <v>0</v>
      </c>
      <c r="M552" s="124" t="n">
        <v>0</v>
      </c>
      <c r="N552" s="124" t="n">
        <v>0</v>
      </c>
      <c r="O552" s="166" t="n">
        <f aca="false">SUM(C552:N552)</f>
        <v>0</v>
      </c>
      <c r="P552" s="166"/>
      <c r="Q552" s="33"/>
      <c r="R552" s="161"/>
      <c r="S552" s="33"/>
      <c r="T552" s="166"/>
      <c r="U552" s="91" t="n">
        <f aca="false">C552+D552+E552</f>
        <v>0</v>
      </c>
      <c r="V552" s="91" t="n">
        <f aca="false">F552+G552+H552</f>
        <v>0</v>
      </c>
      <c r="W552" s="91" t="n">
        <f aca="false">I552+J552+K552</f>
        <v>0</v>
      </c>
      <c r="X552" s="91" t="n">
        <f aca="false">L552+M552+N552</f>
        <v>0</v>
      </c>
      <c r="Y552" s="50" t="n">
        <f aca="false">SUM(U552:X552)</f>
        <v>0</v>
      </c>
    </row>
    <row r="553" customFormat="false" ht="12.75" hidden="false" customHeight="false" outlineLevel="0" collapsed="false">
      <c r="A553" s="55" t="s">
        <v>369</v>
      </c>
      <c r="B553" s="65"/>
      <c r="C553" s="50" t="n">
        <f aca="false">SUM(C550:C552)</f>
        <v>0</v>
      </c>
      <c r="D553" s="50" t="n">
        <f aca="false">SUM(D550:D552)</f>
        <v>0</v>
      </c>
      <c r="E553" s="50" t="n">
        <f aca="false">SUM(E550:E552)</f>
        <v>0</v>
      </c>
      <c r="F553" s="50" t="n">
        <f aca="false">SUM(F550:F552)</f>
        <v>0</v>
      </c>
      <c r="G553" s="50" t="n">
        <f aca="false">SUM(G550:G552)</f>
        <v>0</v>
      </c>
      <c r="H553" s="50" t="n">
        <f aca="false">SUM(H550:H552)</f>
        <v>0</v>
      </c>
      <c r="I553" s="50" t="n">
        <f aca="false">SUM(I550:I552)</f>
        <v>0</v>
      </c>
      <c r="J553" s="50" t="n">
        <f aca="false">SUM(J550:J552)</f>
        <v>0</v>
      </c>
      <c r="K553" s="50" t="n">
        <f aca="false">SUM(K550:K552)</f>
        <v>0</v>
      </c>
      <c r="L553" s="50" t="n">
        <f aca="false">SUM(L550:L552)</f>
        <v>0</v>
      </c>
      <c r="M553" s="50" t="n">
        <f aca="false">SUM(M550:M552)</f>
        <v>0</v>
      </c>
      <c r="N553" s="50" t="n">
        <f aca="false">SUM(N550:N552)</f>
        <v>0</v>
      </c>
      <c r="O553" s="50" t="n">
        <f aca="false">SUM(O550:O552)</f>
        <v>0</v>
      </c>
      <c r="P553" s="50"/>
      <c r="Q553" s="33"/>
      <c r="R553" s="161"/>
      <c r="S553" s="33"/>
      <c r="T553" s="69"/>
      <c r="U553" s="50" t="n">
        <f aca="false">SUM(U550:U552)</f>
        <v>0</v>
      </c>
      <c r="V553" s="50" t="n">
        <f aca="false">SUM(V550:V552)</f>
        <v>0</v>
      </c>
      <c r="W553" s="50" t="n">
        <f aca="false">SUM(W550:W552)</f>
        <v>0</v>
      </c>
      <c r="X553" s="50" t="n">
        <f aca="false">SUM(X550:X552)</f>
        <v>0</v>
      </c>
      <c r="Y553" s="50" t="n">
        <f aca="false">SUM(Y550:Y552)</f>
        <v>0</v>
      </c>
    </row>
    <row r="554" customFormat="false" ht="3.95" hidden="false" customHeight="true" outlineLevel="0" collapsed="false">
      <c r="A554" s="64"/>
      <c r="B554" s="65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33"/>
      <c r="R554" s="161"/>
      <c r="S554" s="33"/>
      <c r="T554" s="130"/>
      <c r="U554" s="130"/>
      <c r="V554" s="130"/>
      <c r="W554" s="130"/>
      <c r="X554" s="130"/>
      <c r="Y554" s="130"/>
    </row>
    <row r="555" customFormat="false" ht="12.75" hidden="false" customHeight="false" outlineLevel="0" collapsed="false">
      <c r="A555" s="64" t="s">
        <v>376</v>
      </c>
      <c r="B555" s="65"/>
      <c r="C555" s="130" t="n">
        <f aca="false">+C553</f>
        <v>0</v>
      </c>
      <c r="D555" s="130" t="n">
        <f aca="false">+D553</f>
        <v>0</v>
      </c>
      <c r="E555" s="130" t="n">
        <f aca="false">+E553</f>
        <v>0</v>
      </c>
      <c r="F555" s="130" t="n">
        <f aca="false">+F553</f>
        <v>0</v>
      </c>
      <c r="G555" s="130" t="n">
        <f aca="false">+G553</f>
        <v>0</v>
      </c>
      <c r="H555" s="130" t="n">
        <f aca="false">+H553</f>
        <v>0</v>
      </c>
      <c r="I555" s="130" t="n">
        <f aca="false">+I553</f>
        <v>0</v>
      </c>
      <c r="J555" s="130" t="n">
        <f aca="false">+J553</f>
        <v>0</v>
      </c>
      <c r="K555" s="130" t="n">
        <f aca="false">+K553</f>
        <v>0</v>
      </c>
      <c r="L555" s="130" t="n">
        <f aca="false">+L553</f>
        <v>0</v>
      </c>
      <c r="M555" s="130" t="n">
        <f aca="false">+M553</f>
        <v>0</v>
      </c>
      <c r="N555" s="130" t="n">
        <f aca="false">+N553</f>
        <v>0</v>
      </c>
      <c r="O555" s="130" t="n">
        <f aca="false">+O553</f>
        <v>0</v>
      </c>
      <c r="P555" s="130"/>
      <c r="Q555" s="33"/>
      <c r="R555" s="161"/>
      <c r="S555" s="33"/>
      <c r="T555" s="130"/>
      <c r="U555" s="130" t="n">
        <f aca="false">+U553</f>
        <v>0</v>
      </c>
      <c r="V555" s="130" t="n">
        <f aca="false">+V553</f>
        <v>0</v>
      </c>
      <c r="W555" s="130" t="n">
        <f aca="false">+W553</f>
        <v>0</v>
      </c>
      <c r="X555" s="130" t="n">
        <f aca="false">+X553</f>
        <v>0</v>
      </c>
      <c r="Y555" s="130" t="n">
        <f aca="false">+Y553</f>
        <v>0</v>
      </c>
    </row>
    <row r="556" customFormat="false" ht="6" hidden="false" customHeight="true" outlineLevel="0" collapsed="false">
      <c r="A556" s="64"/>
      <c r="B556" s="65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33"/>
      <c r="R556" s="161"/>
      <c r="S556" s="33"/>
      <c r="T556" s="130"/>
      <c r="U556" s="130"/>
      <c r="V556" s="130"/>
      <c r="W556" s="130"/>
      <c r="X556" s="130"/>
      <c r="Y556" s="130"/>
    </row>
    <row r="557" customFormat="false" ht="12.75" hidden="false" customHeight="false" outlineLevel="0" collapsed="false">
      <c r="A557" s="64" t="s">
        <v>332</v>
      </c>
      <c r="B557" s="65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33"/>
      <c r="R557" s="161"/>
      <c r="S557" s="33"/>
      <c r="T557" s="130"/>
      <c r="U557" s="130"/>
      <c r="V557" s="130"/>
      <c r="W557" s="130"/>
      <c r="X557" s="130"/>
      <c r="Y557" s="130"/>
    </row>
    <row r="558" customFormat="false" ht="12.75" hidden="false" customHeight="false" outlineLevel="0" collapsed="false">
      <c r="A558" s="55" t="s">
        <v>371</v>
      </c>
      <c r="B558" s="65"/>
      <c r="C558" s="45" t="n">
        <v>0</v>
      </c>
      <c r="D558" s="45" t="n">
        <v>0</v>
      </c>
      <c r="E558" s="45" t="n">
        <v>0</v>
      </c>
      <c r="F558" s="45" t="n">
        <v>0</v>
      </c>
      <c r="G558" s="45" t="n">
        <v>0</v>
      </c>
      <c r="H558" s="45" t="n">
        <v>0</v>
      </c>
      <c r="I558" s="45" t="n">
        <v>0</v>
      </c>
      <c r="J558" s="45" t="n">
        <v>0</v>
      </c>
      <c r="K558" s="45" t="n">
        <v>0</v>
      </c>
      <c r="L558" s="45" t="n">
        <v>0</v>
      </c>
      <c r="M558" s="45" t="n">
        <v>0</v>
      </c>
      <c r="N558" s="45" t="n">
        <v>0</v>
      </c>
      <c r="O558" s="63" t="n">
        <f aca="false">SUM(C558:N558)</f>
        <v>0</v>
      </c>
      <c r="P558" s="63"/>
      <c r="Q558" s="33"/>
      <c r="R558" s="161"/>
      <c r="S558" s="33"/>
      <c r="T558" s="63"/>
      <c r="U558" s="69" t="n">
        <f aca="false">C558+D558+E558</f>
        <v>0</v>
      </c>
      <c r="V558" s="69" t="n">
        <f aca="false">F558+G558+H558</f>
        <v>0</v>
      </c>
      <c r="W558" s="69" t="n">
        <f aca="false">I558+J558+K558</f>
        <v>0</v>
      </c>
      <c r="X558" s="69" t="n">
        <f aca="false">L558+M558+N558</f>
        <v>0</v>
      </c>
      <c r="Y558" s="71" t="n">
        <f aca="false">SUM(U558:X558)</f>
        <v>0</v>
      </c>
    </row>
    <row r="559" customFormat="false" ht="12.75" hidden="false" customHeight="false" outlineLevel="0" collapsed="false">
      <c r="A559" s="55" t="s">
        <v>368</v>
      </c>
      <c r="B559" s="65"/>
      <c r="C559" s="124" t="n">
        <v>0</v>
      </c>
      <c r="D559" s="124" t="n">
        <v>0</v>
      </c>
      <c r="E559" s="124" t="n">
        <v>0</v>
      </c>
      <c r="F559" s="124" t="n">
        <v>0</v>
      </c>
      <c r="G559" s="124" t="n">
        <v>0</v>
      </c>
      <c r="H559" s="124" t="n">
        <v>0</v>
      </c>
      <c r="I559" s="124" t="n">
        <v>0</v>
      </c>
      <c r="J559" s="124" t="n">
        <v>0</v>
      </c>
      <c r="K559" s="124" t="n">
        <v>0</v>
      </c>
      <c r="L559" s="124" t="n">
        <v>0</v>
      </c>
      <c r="M559" s="124" t="n">
        <v>0</v>
      </c>
      <c r="N559" s="124" t="n">
        <v>0</v>
      </c>
      <c r="O559" s="166" t="n">
        <f aca="false">SUM(C559:N559)</f>
        <v>0</v>
      </c>
      <c r="P559" s="166"/>
      <c r="Q559" s="33"/>
      <c r="R559" s="161"/>
      <c r="S559" s="33"/>
      <c r="T559" s="166"/>
      <c r="U559" s="91" t="n">
        <f aca="false">C559+D559+E559</f>
        <v>0</v>
      </c>
      <c r="V559" s="91" t="n">
        <f aca="false">F559+G559+H559</f>
        <v>0</v>
      </c>
      <c r="W559" s="91" t="n">
        <f aca="false">I559+J559+K559</f>
        <v>0</v>
      </c>
      <c r="X559" s="91" t="n">
        <f aca="false">L559+M559+N559</f>
        <v>0</v>
      </c>
      <c r="Y559" s="50" t="n">
        <f aca="false">SUM(U559:X559)</f>
        <v>0</v>
      </c>
    </row>
    <row r="560" customFormat="false" ht="12.75" hidden="false" customHeight="false" outlineLevel="0" collapsed="false">
      <c r="A560" s="55" t="s">
        <v>369</v>
      </c>
      <c r="B560" s="65"/>
      <c r="C560" s="50" t="n">
        <f aca="false">SUM(C558:C559)</f>
        <v>0</v>
      </c>
      <c r="D560" s="50" t="n">
        <f aca="false">SUM(D558:D559)</f>
        <v>0</v>
      </c>
      <c r="E560" s="50" t="n">
        <f aca="false">SUM(E558:E559)</f>
        <v>0</v>
      </c>
      <c r="F560" s="50" t="n">
        <f aca="false">SUM(F558:F559)</f>
        <v>0</v>
      </c>
      <c r="G560" s="50" t="n">
        <f aca="false">SUM(G558:G559)</f>
        <v>0</v>
      </c>
      <c r="H560" s="50" t="n">
        <f aca="false">SUM(H558:H559)</f>
        <v>0</v>
      </c>
      <c r="I560" s="50" t="n">
        <f aca="false">SUM(I558:I559)</f>
        <v>0</v>
      </c>
      <c r="J560" s="50" t="n">
        <f aca="false">SUM(J558:J559)</f>
        <v>0</v>
      </c>
      <c r="K560" s="50" t="n">
        <f aca="false">SUM(K558:K559)</f>
        <v>0</v>
      </c>
      <c r="L560" s="50" t="n">
        <f aca="false">SUM(L558:L559)</f>
        <v>0</v>
      </c>
      <c r="M560" s="50" t="n">
        <f aca="false">SUM(M558:M559)</f>
        <v>0</v>
      </c>
      <c r="N560" s="50" t="n">
        <f aca="false">SUM(N558:N559)</f>
        <v>0</v>
      </c>
      <c r="O560" s="50" t="n">
        <f aca="false">SUM(O558:O559)</f>
        <v>0</v>
      </c>
      <c r="P560" s="50"/>
      <c r="Q560" s="33"/>
      <c r="R560" s="161"/>
      <c r="S560" s="33"/>
      <c r="T560" s="69"/>
      <c r="U560" s="50" t="n">
        <f aca="false">SUM(U558:U559)</f>
        <v>0</v>
      </c>
      <c r="V560" s="50" t="n">
        <f aca="false">SUM(V558:V559)</f>
        <v>0</v>
      </c>
      <c r="W560" s="50" t="n">
        <f aca="false">SUM(W558:W559)</f>
        <v>0</v>
      </c>
      <c r="X560" s="50" t="n">
        <f aca="false">SUM(X558:X559)</f>
        <v>0</v>
      </c>
      <c r="Y560" s="50" t="n">
        <f aca="false">SUM(Y558:Y559)</f>
        <v>0</v>
      </c>
    </row>
    <row r="561" customFormat="false" ht="6" hidden="false" customHeight="true" outlineLevel="0" collapsed="false">
      <c r="A561" s="64"/>
      <c r="B561" s="65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33"/>
      <c r="R561" s="161"/>
      <c r="S561" s="33"/>
      <c r="T561" s="130"/>
      <c r="U561" s="130"/>
      <c r="V561" s="130"/>
      <c r="W561" s="130"/>
      <c r="X561" s="130"/>
      <c r="Y561" s="130"/>
    </row>
    <row r="562" customFormat="false" ht="12.75" hidden="false" customHeight="false" outlineLevel="0" collapsed="false">
      <c r="A562" s="64" t="s">
        <v>377</v>
      </c>
      <c r="B562" s="65"/>
      <c r="C562" s="130" t="n">
        <f aca="false">+C560</f>
        <v>0</v>
      </c>
      <c r="D562" s="130" t="n">
        <f aca="false">+D560</f>
        <v>0</v>
      </c>
      <c r="E562" s="130" t="n">
        <f aca="false">+E560</f>
        <v>0</v>
      </c>
      <c r="F562" s="130" t="n">
        <f aca="false">+F560</f>
        <v>0</v>
      </c>
      <c r="G562" s="130" t="n">
        <f aca="false">+G560</f>
        <v>0</v>
      </c>
      <c r="H562" s="130" t="n">
        <f aca="false">+H560</f>
        <v>0</v>
      </c>
      <c r="I562" s="130" t="n">
        <f aca="false">+I560</f>
        <v>0</v>
      </c>
      <c r="J562" s="130" t="n">
        <f aca="false">+J560</f>
        <v>0</v>
      </c>
      <c r="K562" s="130" t="n">
        <f aca="false">+K560</f>
        <v>0</v>
      </c>
      <c r="L562" s="130" t="n">
        <f aca="false">+L560</f>
        <v>0</v>
      </c>
      <c r="M562" s="130" t="n">
        <f aca="false">+M560</f>
        <v>0</v>
      </c>
      <c r="N562" s="130" t="n">
        <f aca="false">+N560</f>
        <v>0</v>
      </c>
      <c r="O562" s="130" t="n">
        <f aca="false">+O560</f>
        <v>0</v>
      </c>
      <c r="P562" s="130"/>
      <c r="Q562" s="33"/>
      <c r="R562" s="161"/>
      <c r="S562" s="33"/>
      <c r="T562" s="130"/>
      <c r="U562" s="130" t="n">
        <f aca="false">+U560</f>
        <v>0</v>
      </c>
      <c r="V562" s="130" t="n">
        <f aca="false">+V560</f>
        <v>0</v>
      </c>
      <c r="W562" s="130" t="n">
        <f aca="false">+W560</f>
        <v>0</v>
      </c>
      <c r="X562" s="130" t="n">
        <f aca="false">+X560</f>
        <v>0</v>
      </c>
      <c r="Y562" s="130" t="n">
        <f aca="false">+Y560</f>
        <v>0</v>
      </c>
    </row>
    <row r="563" customFormat="false" ht="6" hidden="false" customHeight="true" outlineLevel="0" collapsed="false">
      <c r="A563" s="64"/>
      <c r="B563" s="65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33"/>
      <c r="R563" s="161"/>
      <c r="S563" s="33"/>
      <c r="T563" s="130"/>
      <c r="U563" s="130"/>
      <c r="V563" s="130"/>
      <c r="W563" s="130"/>
      <c r="X563" s="130"/>
      <c r="Y563" s="130"/>
    </row>
    <row r="564" customFormat="false" ht="12.75" hidden="false" customHeight="false" outlineLevel="0" collapsed="false">
      <c r="A564" s="64" t="s">
        <v>378</v>
      </c>
      <c r="B564" s="65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33"/>
      <c r="R564" s="161"/>
      <c r="S564" s="33"/>
      <c r="T564" s="130"/>
      <c r="U564" s="130"/>
      <c r="V564" s="130"/>
      <c r="W564" s="130"/>
      <c r="X564" s="130"/>
      <c r="Y564" s="130"/>
    </row>
    <row r="565" customFormat="false" ht="12.75" hidden="false" customHeight="false" outlineLevel="0" collapsed="false">
      <c r="A565" s="55" t="s">
        <v>371</v>
      </c>
      <c r="B565" s="65"/>
      <c r="C565" s="45" t="n">
        <v>0</v>
      </c>
      <c r="D565" s="45" t="n">
        <v>0</v>
      </c>
      <c r="E565" s="45" t="n">
        <v>0</v>
      </c>
      <c r="F565" s="45" t="n">
        <v>0</v>
      </c>
      <c r="G565" s="45" t="n">
        <v>0</v>
      </c>
      <c r="H565" s="45" t="n">
        <v>0</v>
      </c>
      <c r="I565" s="45" t="n">
        <v>0</v>
      </c>
      <c r="J565" s="45" t="n">
        <v>0</v>
      </c>
      <c r="K565" s="45" t="n">
        <v>0</v>
      </c>
      <c r="L565" s="45" t="n">
        <v>0</v>
      </c>
      <c r="M565" s="45" t="n">
        <v>0</v>
      </c>
      <c r="N565" s="45" t="n">
        <v>0</v>
      </c>
      <c r="O565" s="63" t="n">
        <f aca="false">SUM(C565:N565)</f>
        <v>0</v>
      </c>
      <c r="P565" s="63"/>
      <c r="Q565" s="33"/>
      <c r="R565" s="161"/>
      <c r="S565" s="33"/>
      <c r="T565" s="63"/>
      <c r="U565" s="69" t="n">
        <f aca="false">C565+D565+E565</f>
        <v>0</v>
      </c>
      <c r="V565" s="69" t="n">
        <f aca="false">F565+G565+H565</f>
        <v>0</v>
      </c>
      <c r="W565" s="69" t="n">
        <f aca="false">I565+J565+K565</f>
        <v>0</v>
      </c>
      <c r="X565" s="69" t="n">
        <f aca="false">L565+M565+N565</f>
        <v>0</v>
      </c>
      <c r="Y565" s="71" t="n">
        <f aca="false">SUM(U565:X565)</f>
        <v>0</v>
      </c>
    </row>
    <row r="566" customFormat="false" ht="12.75" hidden="false" customHeight="false" outlineLevel="0" collapsed="false">
      <c r="A566" s="55" t="s">
        <v>368</v>
      </c>
      <c r="B566" s="65"/>
      <c r="C566" s="124" t="n">
        <v>0</v>
      </c>
      <c r="D566" s="124" t="n">
        <v>0</v>
      </c>
      <c r="E566" s="124" t="n">
        <v>0</v>
      </c>
      <c r="F566" s="124" t="n">
        <v>0</v>
      </c>
      <c r="G566" s="124" t="n">
        <v>0</v>
      </c>
      <c r="H566" s="124" t="n">
        <v>0</v>
      </c>
      <c r="I566" s="124" t="n">
        <v>0</v>
      </c>
      <c r="J566" s="124" t="n">
        <v>0</v>
      </c>
      <c r="K566" s="124" t="n">
        <v>0</v>
      </c>
      <c r="L566" s="124" t="n">
        <v>0</v>
      </c>
      <c r="M566" s="124" t="n">
        <v>0</v>
      </c>
      <c r="N566" s="124" t="n">
        <v>0</v>
      </c>
      <c r="O566" s="166" t="n">
        <f aca="false">SUM(C566:N566)</f>
        <v>0</v>
      </c>
      <c r="P566" s="166"/>
      <c r="Q566" s="33"/>
      <c r="R566" s="161"/>
      <c r="S566" s="33"/>
      <c r="T566" s="166"/>
      <c r="U566" s="91" t="n">
        <f aca="false">C566+D566+E566</f>
        <v>0</v>
      </c>
      <c r="V566" s="91" t="n">
        <f aca="false">F566+G566+H566</f>
        <v>0</v>
      </c>
      <c r="W566" s="91" t="n">
        <f aca="false">I566+J566+K566</f>
        <v>0</v>
      </c>
      <c r="X566" s="91" t="n">
        <f aca="false">L566+M566+N566</f>
        <v>0</v>
      </c>
      <c r="Y566" s="50" t="n">
        <f aca="false">SUM(U566:X566)</f>
        <v>0</v>
      </c>
    </row>
    <row r="567" customFormat="false" ht="12.75" hidden="false" customHeight="false" outlineLevel="0" collapsed="false">
      <c r="A567" s="55" t="s">
        <v>369</v>
      </c>
      <c r="B567" s="65"/>
      <c r="C567" s="50" t="n">
        <f aca="false">SUM(C565:C566)</f>
        <v>0</v>
      </c>
      <c r="D567" s="50" t="n">
        <f aca="false">SUM(D565:D566)</f>
        <v>0</v>
      </c>
      <c r="E567" s="50" t="n">
        <f aca="false">SUM(E565:E566)</f>
        <v>0</v>
      </c>
      <c r="F567" s="50" t="n">
        <f aca="false">SUM(F565:F566)</f>
        <v>0</v>
      </c>
      <c r="G567" s="50" t="n">
        <f aca="false">SUM(G565:G566)</f>
        <v>0</v>
      </c>
      <c r="H567" s="50" t="n">
        <f aca="false">SUM(H565:H566)</f>
        <v>0</v>
      </c>
      <c r="I567" s="50" t="n">
        <f aca="false">SUM(I565:I566)</f>
        <v>0</v>
      </c>
      <c r="J567" s="50" t="n">
        <f aca="false">SUM(J565:J566)</f>
        <v>0</v>
      </c>
      <c r="K567" s="50" t="n">
        <f aca="false">SUM(K565:K566)</f>
        <v>0</v>
      </c>
      <c r="L567" s="50" t="n">
        <f aca="false">SUM(L565:L566)</f>
        <v>0</v>
      </c>
      <c r="M567" s="50" t="n">
        <f aca="false">SUM(M565:M566)</f>
        <v>0</v>
      </c>
      <c r="N567" s="50" t="n">
        <f aca="false">SUM(N565:N566)</f>
        <v>0</v>
      </c>
      <c r="O567" s="50" t="n">
        <f aca="false">SUM(O565:O566)</f>
        <v>0</v>
      </c>
      <c r="P567" s="50"/>
      <c r="Q567" s="33"/>
      <c r="R567" s="161"/>
      <c r="S567" s="33"/>
      <c r="T567" s="69"/>
      <c r="U567" s="50" t="n">
        <f aca="false">SUM(U565:U566)</f>
        <v>0</v>
      </c>
      <c r="V567" s="50" t="n">
        <f aca="false">SUM(V565:V566)</f>
        <v>0</v>
      </c>
      <c r="W567" s="50" t="n">
        <f aca="false">SUM(W565:W566)</f>
        <v>0</v>
      </c>
      <c r="X567" s="50" t="n">
        <f aca="false">SUM(X565:X566)</f>
        <v>0</v>
      </c>
      <c r="Y567" s="50" t="n">
        <f aca="false">SUM(Y565:Y566)</f>
        <v>0</v>
      </c>
    </row>
    <row r="568" customFormat="false" ht="3.95" hidden="false" customHeight="true" outlineLevel="0" collapsed="false">
      <c r="A568" s="64"/>
      <c r="B568" s="65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33"/>
      <c r="R568" s="161"/>
      <c r="S568" s="33"/>
      <c r="T568" s="130"/>
      <c r="U568" s="130"/>
      <c r="V568" s="130"/>
      <c r="W568" s="130"/>
      <c r="X568" s="130"/>
      <c r="Y568" s="130"/>
    </row>
    <row r="569" customFormat="false" ht="12.75" hidden="false" customHeight="false" outlineLevel="0" collapsed="false">
      <c r="A569" s="64" t="s">
        <v>379</v>
      </c>
      <c r="B569" s="65"/>
      <c r="C569" s="130" t="n">
        <f aca="false">+C567</f>
        <v>0</v>
      </c>
      <c r="D569" s="130" t="n">
        <f aca="false">+D567</f>
        <v>0</v>
      </c>
      <c r="E569" s="130" t="n">
        <f aca="false">+E567</f>
        <v>0</v>
      </c>
      <c r="F569" s="130" t="n">
        <f aca="false">+F567</f>
        <v>0</v>
      </c>
      <c r="G569" s="130" t="n">
        <f aca="false">+G567</f>
        <v>0</v>
      </c>
      <c r="H569" s="130" t="n">
        <f aca="false">+H567</f>
        <v>0</v>
      </c>
      <c r="I569" s="130" t="n">
        <f aca="false">+I567</f>
        <v>0</v>
      </c>
      <c r="J569" s="130" t="n">
        <f aca="false">+J567</f>
        <v>0</v>
      </c>
      <c r="K569" s="130" t="n">
        <f aca="false">+K567</f>
        <v>0</v>
      </c>
      <c r="L569" s="130" t="n">
        <f aca="false">+L567</f>
        <v>0</v>
      </c>
      <c r="M569" s="130" t="n">
        <f aca="false">+M567</f>
        <v>0</v>
      </c>
      <c r="N569" s="130" t="n">
        <f aca="false">+N567</f>
        <v>0</v>
      </c>
      <c r="O569" s="130" t="n">
        <f aca="false">+O567</f>
        <v>0</v>
      </c>
      <c r="P569" s="130"/>
      <c r="Q569" s="33"/>
      <c r="R569" s="161"/>
      <c r="S569" s="33"/>
      <c r="T569" s="130"/>
      <c r="U569" s="130" t="n">
        <f aca="false">+U567</f>
        <v>0</v>
      </c>
      <c r="V569" s="130" t="n">
        <f aca="false">+V567</f>
        <v>0</v>
      </c>
      <c r="W569" s="130" t="n">
        <f aca="false">+W567</f>
        <v>0</v>
      </c>
      <c r="X569" s="130" t="n">
        <f aca="false">+X567</f>
        <v>0</v>
      </c>
      <c r="Y569" s="130" t="n">
        <f aca="false">+Y567</f>
        <v>0</v>
      </c>
    </row>
    <row r="570" customFormat="false" ht="6" hidden="false" customHeight="true" outlineLevel="0" collapsed="false">
      <c r="A570" s="64"/>
      <c r="B570" s="65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33"/>
      <c r="R570" s="161"/>
      <c r="S570" s="33"/>
      <c r="T570" s="130"/>
      <c r="U570" s="130"/>
      <c r="V570" s="130"/>
      <c r="W570" s="130"/>
      <c r="X570" s="130"/>
      <c r="Y570" s="130"/>
    </row>
    <row r="571" customFormat="false" ht="12.75" hidden="false" customHeight="false" outlineLevel="0" collapsed="false">
      <c r="A571" s="64" t="s">
        <v>380</v>
      </c>
      <c r="B571" s="65"/>
      <c r="C571" s="130" t="n">
        <f aca="false">+C510+C524+C532+C539+C543+C550+C558+C565</f>
        <v>0</v>
      </c>
      <c r="D571" s="130" t="n">
        <f aca="false">+D510+D524+D532+D539+D543+D550+D558+D565</f>
        <v>0</v>
      </c>
      <c r="E571" s="130" t="n">
        <f aca="false">+E510+E524+E532+E539+E543+E550+E558+E565</f>
        <v>0</v>
      </c>
      <c r="F571" s="130" t="n">
        <f aca="false">+F510+F524+F532+F539+F543+F550+F558+F565</f>
        <v>0</v>
      </c>
      <c r="G571" s="130" t="n">
        <f aca="false">+G510+G524+G532+G539+G543+G550+G558+G565</f>
        <v>0</v>
      </c>
      <c r="H571" s="130" t="n">
        <f aca="false">+H510+H524+H532+H539+H543+H550+H558+H565</f>
        <v>0</v>
      </c>
      <c r="I571" s="130" t="n">
        <f aca="false">+I510+I524+I532+I539+I543+I550+I558+I565</f>
        <v>0</v>
      </c>
      <c r="J571" s="130" t="n">
        <f aca="false">+J510+J524+J532+J539+J543+J550+J558+J565</f>
        <v>0</v>
      </c>
      <c r="K571" s="130" t="n">
        <f aca="false">+K510+K524+K532+K539+K543+K550+K558+K565</f>
        <v>0</v>
      </c>
      <c r="L571" s="130" t="n">
        <f aca="false">+L510+L524+L532+L539+L543+L550+L558+L565</f>
        <v>0</v>
      </c>
      <c r="M571" s="130" t="n">
        <f aca="false">+M510+M524+M532+M539+M543+M550+M558+M565</f>
        <v>0</v>
      </c>
      <c r="N571" s="130" t="n">
        <f aca="false">+N510+N524+N532+N539+N543+N550+N558+N565</f>
        <v>0</v>
      </c>
      <c r="O571" s="130" t="n">
        <f aca="false">+O510+O524+O532+O539+O543+O550+O558+O565</f>
        <v>0</v>
      </c>
      <c r="P571" s="130"/>
      <c r="Q571" s="33"/>
      <c r="R571" s="161"/>
      <c r="S571" s="33"/>
      <c r="T571" s="130"/>
      <c r="U571" s="130" t="n">
        <f aca="false">+U510+U524+U532+U539+U543+U550+U558+U565</f>
        <v>0</v>
      </c>
      <c r="V571" s="130" t="n">
        <f aca="false">+V510+V524+V532+V539+V543+V550+V558+V565</f>
        <v>0</v>
      </c>
      <c r="W571" s="130" t="n">
        <f aca="false">+W510+W524+W532+W539+W543+W550+W558+W565</f>
        <v>0</v>
      </c>
      <c r="X571" s="130" t="n">
        <f aca="false">+X510+X524+X532+X539+X543+X550+X558+X565</f>
        <v>0</v>
      </c>
      <c r="Y571" s="130" t="n">
        <f aca="false">+Y510+Y524+Y532+Y539+Y543+Y550+Y558+Y565</f>
        <v>0</v>
      </c>
    </row>
    <row r="572" customFormat="false" ht="12.75" hidden="false" customHeight="false" outlineLevel="0" collapsed="false">
      <c r="A572" s="64"/>
      <c r="B572" s="65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33"/>
      <c r="R572" s="161"/>
      <c r="S572" s="33"/>
      <c r="T572" s="130"/>
      <c r="U572" s="130"/>
      <c r="V572" s="130"/>
      <c r="W572" s="130"/>
      <c r="X572" s="130"/>
      <c r="Y572" s="130"/>
    </row>
    <row r="573" customFormat="false" ht="12.75" hidden="false" customHeight="false" outlineLevel="0" collapsed="false">
      <c r="A573" s="99" t="s">
        <v>341</v>
      </c>
      <c r="B573" s="65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33"/>
      <c r="R573" s="161"/>
      <c r="S573" s="33"/>
      <c r="T573" s="130"/>
      <c r="U573" s="130"/>
      <c r="V573" s="130"/>
      <c r="W573" s="130"/>
      <c r="X573" s="130"/>
      <c r="Y573" s="130"/>
    </row>
    <row r="574" customFormat="false" ht="12.75" hidden="false" customHeight="false" outlineLevel="0" collapsed="false">
      <c r="A574" s="55" t="s">
        <v>381</v>
      </c>
      <c r="B574" s="65"/>
      <c r="C574" s="45" t="n">
        <v>0</v>
      </c>
      <c r="D574" s="45" t="n">
        <v>0</v>
      </c>
      <c r="E574" s="45" t="n">
        <v>900</v>
      </c>
      <c r="F574" s="45" t="n">
        <v>0</v>
      </c>
      <c r="G574" s="45" t="n">
        <v>0</v>
      </c>
      <c r="H574" s="45" t="n">
        <v>1400</v>
      </c>
      <c r="I574" s="45" t="n">
        <v>0</v>
      </c>
      <c r="J574" s="45" t="n">
        <v>0</v>
      </c>
      <c r="K574" s="45" t="n">
        <v>2200</v>
      </c>
      <c r="L574" s="45" t="n">
        <v>0</v>
      </c>
      <c r="M574" s="45" t="n">
        <v>0</v>
      </c>
      <c r="N574" s="45" t="n">
        <v>2100</v>
      </c>
      <c r="O574" s="63" t="n">
        <f aca="false">SUM(C574:N574)</f>
        <v>6600</v>
      </c>
      <c r="P574" s="63"/>
      <c r="Q574" s="33"/>
      <c r="R574" s="161"/>
      <c r="S574" s="33"/>
      <c r="T574" s="63"/>
      <c r="U574" s="69" t="n">
        <f aca="false">C574+D574+E574</f>
        <v>900</v>
      </c>
      <c r="V574" s="69" t="n">
        <f aca="false">F574+G574+H574</f>
        <v>1400</v>
      </c>
      <c r="W574" s="69" t="n">
        <f aca="false">I574+J574+K574</f>
        <v>2200</v>
      </c>
      <c r="X574" s="69" t="n">
        <f aca="false">L574+M574+N574</f>
        <v>2100</v>
      </c>
      <c r="Y574" s="71" t="n">
        <f aca="false">SUM(U574:X574)</f>
        <v>6600</v>
      </c>
    </row>
    <row r="575" customFormat="false" ht="12.75" hidden="false" customHeight="false" outlineLevel="0" collapsed="false">
      <c r="A575" s="55" t="s">
        <v>368</v>
      </c>
      <c r="B575" s="65"/>
      <c r="C575" s="124" t="n">
        <v>0</v>
      </c>
      <c r="D575" s="124" t="n">
        <v>0</v>
      </c>
      <c r="E575" s="124" t="n">
        <v>0</v>
      </c>
      <c r="F575" s="124" t="n">
        <v>0</v>
      </c>
      <c r="G575" s="124" t="n">
        <v>0</v>
      </c>
      <c r="H575" s="124" t="n">
        <v>0</v>
      </c>
      <c r="I575" s="124" t="n">
        <v>0</v>
      </c>
      <c r="J575" s="124" t="n">
        <v>0</v>
      </c>
      <c r="K575" s="124" t="n">
        <v>0</v>
      </c>
      <c r="L575" s="124" t="n">
        <v>0</v>
      </c>
      <c r="M575" s="124" t="n">
        <v>0</v>
      </c>
      <c r="N575" s="124" t="n">
        <v>0</v>
      </c>
      <c r="O575" s="166" t="n">
        <f aca="false">SUM(C575:N575)</f>
        <v>0</v>
      </c>
      <c r="P575" s="166"/>
      <c r="Q575" s="33"/>
      <c r="R575" s="161"/>
      <c r="S575" s="33"/>
      <c r="T575" s="166"/>
      <c r="U575" s="91" t="n">
        <f aca="false">C575+D575+E575</f>
        <v>0</v>
      </c>
      <c r="V575" s="91" t="n">
        <f aca="false">F575+G575+H575</f>
        <v>0</v>
      </c>
      <c r="W575" s="91" t="n">
        <f aca="false">I575+J575+K575</f>
        <v>0</v>
      </c>
      <c r="X575" s="91" t="n">
        <f aca="false">L575+M575+N575</f>
        <v>0</v>
      </c>
      <c r="Y575" s="50" t="n">
        <f aca="false">SUM(U575:X575)</f>
        <v>0</v>
      </c>
    </row>
    <row r="576" customFormat="false" ht="12.75" hidden="false" customHeight="false" outlineLevel="0" collapsed="false">
      <c r="A576" s="55" t="s">
        <v>358</v>
      </c>
      <c r="B576" s="65"/>
      <c r="C576" s="50" t="n">
        <f aca="false">SUM(C574:C575)</f>
        <v>0</v>
      </c>
      <c r="D576" s="50" t="n">
        <f aca="false">SUM(D574:D575)</f>
        <v>0</v>
      </c>
      <c r="E576" s="50" t="n">
        <f aca="false">SUM(E574:E575)</f>
        <v>900</v>
      </c>
      <c r="F576" s="50" t="n">
        <f aca="false">SUM(F574:F575)</f>
        <v>0</v>
      </c>
      <c r="G576" s="50" t="n">
        <f aca="false">SUM(G574:G575)</f>
        <v>0</v>
      </c>
      <c r="H576" s="50" t="n">
        <f aca="false">SUM(H574:H575)</f>
        <v>1400</v>
      </c>
      <c r="I576" s="50" t="n">
        <f aca="false">SUM(I574:I575)</f>
        <v>0</v>
      </c>
      <c r="J576" s="50" t="n">
        <f aca="false">SUM(J574:J575)</f>
        <v>0</v>
      </c>
      <c r="K576" s="50" t="n">
        <f aca="false">SUM(K574:K575)</f>
        <v>2200</v>
      </c>
      <c r="L576" s="50" t="n">
        <f aca="false">SUM(L574:L575)</f>
        <v>0</v>
      </c>
      <c r="M576" s="50" t="n">
        <f aca="false">SUM(M574:M575)</f>
        <v>0</v>
      </c>
      <c r="N576" s="50" t="n">
        <f aca="false">SUM(N574:N575)</f>
        <v>2100</v>
      </c>
      <c r="O576" s="50" t="n">
        <f aca="false">SUM(O574:O575)</f>
        <v>6600</v>
      </c>
      <c r="P576" s="50"/>
      <c r="Q576" s="33"/>
      <c r="R576" s="161"/>
      <c r="S576" s="33"/>
      <c r="T576" s="69"/>
      <c r="U576" s="50" t="n">
        <f aca="false">SUM(U574:U575)</f>
        <v>900</v>
      </c>
      <c r="V576" s="50" t="n">
        <f aca="false">SUM(V574:V575)</f>
        <v>1400</v>
      </c>
      <c r="W576" s="50" t="n">
        <f aca="false">SUM(W574:W575)</f>
        <v>2200</v>
      </c>
      <c r="X576" s="50" t="n">
        <f aca="false">SUM(X574:X575)</f>
        <v>2100</v>
      </c>
      <c r="Y576" s="50" t="n">
        <f aca="false">SUM(Y574:Y575)</f>
        <v>6600</v>
      </c>
    </row>
    <row r="577" customFormat="false" ht="3.95" hidden="false" customHeight="true" outlineLevel="0" collapsed="false">
      <c r="A577" s="64"/>
      <c r="B577" s="65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33"/>
      <c r="R577" s="161"/>
      <c r="S577" s="33"/>
      <c r="T577" s="130"/>
      <c r="U577" s="130"/>
      <c r="V577" s="130"/>
      <c r="W577" s="130"/>
      <c r="X577" s="130"/>
      <c r="Y577" s="130"/>
    </row>
    <row r="578" customFormat="false" ht="12.75" hidden="false" customHeight="false" outlineLevel="0" collapsed="false">
      <c r="A578" s="55" t="s">
        <v>382</v>
      </c>
      <c r="B578" s="65"/>
      <c r="C578" s="45" t="n">
        <v>0</v>
      </c>
      <c r="D578" s="45" t="n">
        <v>0</v>
      </c>
      <c r="E578" s="45" t="n">
        <v>0</v>
      </c>
      <c r="F578" s="45" t="n">
        <v>0</v>
      </c>
      <c r="G578" s="45" t="n">
        <v>0</v>
      </c>
      <c r="H578" s="45" t="n">
        <v>0</v>
      </c>
      <c r="I578" s="45" t="n">
        <v>0</v>
      </c>
      <c r="J578" s="45" t="n">
        <v>0</v>
      </c>
      <c r="K578" s="45" t="n">
        <v>0</v>
      </c>
      <c r="L578" s="45" t="n">
        <v>0</v>
      </c>
      <c r="M578" s="45" t="n">
        <v>0</v>
      </c>
      <c r="N578" s="45" t="n">
        <v>0</v>
      </c>
      <c r="O578" s="63" t="n">
        <f aca="false">SUM(C578:N578)</f>
        <v>0</v>
      </c>
      <c r="P578" s="63"/>
      <c r="Q578" s="33"/>
      <c r="R578" s="161"/>
      <c r="S578" s="33"/>
      <c r="T578" s="63"/>
      <c r="U578" s="69" t="n">
        <f aca="false">C578+D578+E578</f>
        <v>0</v>
      </c>
      <c r="V578" s="69" t="n">
        <f aca="false">F578+G578+H578</f>
        <v>0</v>
      </c>
      <c r="W578" s="69" t="n">
        <f aca="false">I578+J578+K578</f>
        <v>0</v>
      </c>
      <c r="X578" s="69" t="n">
        <f aca="false">L578+M578+N578</f>
        <v>0</v>
      </c>
      <c r="Y578" s="71" t="n">
        <f aca="false">SUM(U578:X578)</f>
        <v>0</v>
      </c>
    </row>
    <row r="579" customFormat="false" ht="12.75" hidden="false" customHeight="false" outlineLevel="0" collapsed="false">
      <c r="A579" s="55" t="s">
        <v>368</v>
      </c>
      <c r="B579" s="65"/>
      <c r="C579" s="124" t="n">
        <v>0</v>
      </c>
      <c r="D579" s="124" t="n">
        <v>0</v>
      </c>
      <c r="E579" s="124" t="n">
        <v>0</v>
      </c>
      <c r="F579" s="124" t="n">
        <v>0</v>
      </c>
      <c r="G579" s="124" t="n">
        <v>0</v>
      </c>
      <c r="H579" s="124" t="n">
        <v>0</v>
      </c>
      <c r="I579" s="124" t="n">
        <v>0</v>
      </c>
      <c r="J579" s="124" t="n">
        <v>0</v>
      </c>
      <c r="K579" s="124" t="n">
        <v>0</v>
      </c>
      <c r="L579" s="124" t="n">
        <v>0</v>
      </c>
      <c r="M579" s="124" t="n">
        <v>0</v>
      </c>
      <c r="N579" s="124" t="n">
        <v>0</v>
      </c>
      <c r="O579" s="166" t="n">
        <f aca="false">SUM(C579:N579)</f>
        <v>0</v>
      </c>
      <c r="P579" s="166"/>
      <c r="Q579" s="33"/>
      <c r="R579" s="161"/>
      <c r="S579" s="33"/>
      <c r="T579" s="166"/>
      <c r="U579" s="91" t="n">
        <f aca="false">C579+D579+E579</f>
        <v>0</v>
      </c>
      <c r="V579" s="91" t="n">
        <f aca="false">F579+G579+H579</f>
        <v>0</v>
      </c>
      <c r="W579" s="91" t="n">
        <f aca="false">I579+J579+K579</f>
        <v>0</v>
      </c>
      <c r="X579" s="91" t="n">
        <f aca="false">L579+M579+N579</f>
        <v>0</v>
      </c>
      <c r="Y579" s="50" t="n">
        <f aca="false">SUM(U579:X579)</f>
        <v>0</v>
      </c>
    </row>
    <row r="580" customFormat="false" ht="12.75" hidden="false" customHeight="false" outlineLevel="0" collapsed="false">
      <c r="A580" s="55" t="s">
        <v>369</v>
      </c>
      <c r="B580" s="65"/>
      <c r="C580" s="50" t="n">
        <f aca="false">SUM(C578:C579)</f>
        <v>0</v>
      </c>
      <c r="D580" s="50" t="n">
        <f aca="false">SUM(D578:D579)</f>
        <v>0</v>
      </c>
      <c r="E580" s="50" t="n">
        <f aca="false">SUM(E578:E579)</f>
        <v>0</v>
      </c>
      <c r="F580" s="50" t="n">
        <f aca="false">SUM(F578:F579)</f>
        <v>0</v>
      </c>
      <c r="G580" s="50" t="n">
        <f aca="false">SUM(G578:G579)</f>
        <v>0</v>
      </c>
      <c r="H580" s="50" t="n">
        <f aca="false">SUM(H578:H579)</f>
        <v>0</v>
      </c>
      <c r="I580" s="50" t="n">
        <f aca="false">SUM(I578:I579)</f>
        <v>0</v>
      </c>
      <c r="J580" s="50" t="n">
        <f aca="false">SUM(J578:J579)</f>
        <v>0</v>
      </c>
      <c r="K580" s="50" t="n">
        <f aca="false">SUM(K578:K579)</f>
        <v>0</v>
      </c>
      <c r="L580" s="50" t="n">
        <f aca="false">SUM(L578:L579)</f>
        <v>0</v>
      </c>
      <c r="M580" s="50" t="n">
        <f aca="false">SUM(M578:M579)</f>
        <v>0</v>
      </c>
      <c r="N580" s="50" t="n">
        <f aca="false">SUM(N578:N579)</f>
        <v>0</v>
      </c>
      <c r="O580" s="50" t="n">
        <f aca="false">SUM(O578:O579)</f>
        <v>0</v>
      </c>
      <c r="P580" s="50"/>
      <c r="Q580" s="33"/>
      <c r="R580" s="161"/>
      <c r="S580" s="33"/>
      <c r="T580" s="69"/>
      <c r="U580" s="50" t="n">
        <f aca="false">SUM(U578:U579)</f>
        <v>0</v>
      </c>
      <c r="V580" s="50" t="n">
        <f aca="false">SUM(V578:V579)</f>
        <v>0</v>
      </c>
      <c r="W580" s="50" t="n">
        <f aca="false">SUM(W578:W579)</f>
        <v>0</v>
      </c>
      <c r="X580" s="50" t="n">
        <f aca="false">SUM(X578:X579)</f>
        <v>0</v>
      </c>
      <c r="Y580" s="50" t="n">
        <f aca="false">SUM(Y578:Y579)</f>
        <v>0</v>
      </c>
    </row>
    <row r="581" customFormat="false" ht="6" hidden="false" customHeight="true" outlineLevel="0" collapsed="false"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33"/>
      <c r="R581" s="161"/>
      <c r="S581" s="33"/>
      <c r="T581" s="130"/>
      <c r="U581" s="130"/>
      <c r="V581" s="130"/>
      <c r="W581" s="130"/>
      <c r="X581" s="130"/>
      <c r="Y581" s="130"/>
    </row>
    <row r="582" customFormat="false" ht="12.75" hidden="false" customHeight="false" outlineLevel="0" collapsed="false">
      <c r="A582" s="64" t="s">
        <v>383</v>
      </c>
      <c r="C582" s="130" t="n">
        <f aca="false">+C576+C580</f>
        <v>0</v>
      </c>
      <c r="D582" s="130" t="n">
        <f aca="false">+D576+D580</f>
        <v>0</v>
      </c>
      <c r="E582" s="130" t="n">
        <f aca="false">+E576+E580</f>
        <v>900</v>
      </c>
      <c r="F582" s="130" t="n">
        <f aca="false">+F576+F580</f>
        <v>0</v>
      </c>
      <c r="G582" s="130" t="n">
        <f aca="false">+G576+G580</f>
        <v>0</v>
      </c>
      <c r="H582" s="130" t="n">
        <f aca="false">+H576+H580</f>
        <v>1400</v>
      </c>
      <c r="I582" s="130" t="n">
        <f aca="false">+I576+I580</f>
        <v>0</v>
      </c>
      <c r="J582" s="130" t="n">
        <f aca="false">+J576+J580</f>
        <v>0</v>
      </c>
      <c r="K582" s="130" t="n">
        <f aca="false">+K576+K580</f>
        <v>2200</v>
      </c>
      <c r="L582" s="130" t="n">
        <f aca="false">+L576+L580</f>
        <v>0</v>
      </c>
      <c r="M582" s="130" t="n">
        <f aca="false">+M576+M580</f>
        <v>0</v>
      </c>
      <c r="N582" s="130" t="n">
        <f aca="false">+N576+N580</f>
        <v>2100</v>
      </c>
      <c r="O582" s="130" t="n">
        <f aca="false">+O576+O580</f>
        <v>6600</v>
      </c>
      <c r="P582" s="130"/>
      <c r="Q582" s="33"/>
      <c r="R582" s="161"/>
      <c r="S582" s="33"/>
      <c r="T582" s="130"/>
      <c r="U582" s="130" t="n">
        <f aca="false">+U576+U580</f>
        <v>900</v>
      </c>
      <c r="V582" s="130" t="n">
        <f aca="false">+V576+V580</f>
        <v>1400</v>
      </c>
      <c r="W582" s="130" t="n">
        <f aca="false">+W576+W580</f>
        <v>2200</v>
      </c>
      <c r="X582" s="130" t="n">
        <f aca="false">+X576+X580</f>
        <v>2100</v>
      </c>
      <c r="Y582" s="130" t="n">
        <f aca="false">+Y576+Y580</f>
        <v>6600</v>
      </c>
    </row>
  </sheetData>
  <mergeCells count="1">
    <mergeCell ref="U2:X2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161" man="true" max="16383" min="0"/>
    <brk id="209" man="true" max="16383" min="0"/>
    <brk id="331" man="true" max="16383" min="0"/>
    <brk id="414" man="true" max="16383" min="0"/>
    <brk id="498" man="true" max="16383" min="0"/>
  </rowBreaks>
  <colBreaks count="1" manualBreakCount="1">
    <brk id="26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12" activeCellId="0" sqref="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38" width="45.7"/>
    <col collapsed="false" customWidth="true" hidden="false" outlineLevel="0" max="2" min="2" style="639" width="8.7"/>
    <col collapsed="false" customWidth="true" hidden="false" outlineLevel="0" max="14" min="3" style="638" width="8.7"/>
    <col collapsed="false" customWidth="true" hidden="false" outlineLevel="0" max="17" min="15" style="638" width="9.7"/>
    <col collapsed="false" customWidth="false" hidden="false" outlineLevel="0" max="257" min="18" style="638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XML/filtered-attachments/xls/EMNNG02PL.xls'#$OtherInc</v>
      </c>
    </row>
    <row r="2" customFormat="false" ht="12.75" hidden="false" customHeight="false" outlineLevel="0" collapsed="false">
      <c r="A2" s="640" t="s">
        <v>774</v>
      </c>
      <c r="C2" s="641"/>
      <c r="D2" s="641"/>
      <c r="E2" s="642"/>
      <c r="F2" s="641"/>
      <c r="G2" s="643"/>
      <c r="H2" s="641"/>
      <c r="I2" s="644"/>
      <c r="J2" s="644"/>
      <c r="K2" s="644"/>
      <c r="L2" s="644"/>
      <c r="M2" s="644"/>
      <c r="N2" s="644"/>
      <c r="O2" s="645"/>
      <c r="P2" s="645"/>
      <c r="Q2" s="645"/>
      <c r="R2" s="645"/>
    </row>
    <row r="3" customFormat="false" ht="12.75" hidden="false" customHeight="false" outlineLevel="0" collapsed="false">
      <c r="A3" s="16" t="str">
        <f aca="false">IncomeState!A3</f>
        <v>2002 OPERATING PLAN</v>
      </c>
      <c r="B3" s="646" t="n">
        <f aca="true">NOW()</f>
        <v>45926.9641761286</v>
      </c>
      <c r="C3" s="642" t="str">
        <f aca="false">DataBase!C2</f>
        <v>PLAN</v>
      </c>
      <c r="D3" s="642" t="str">
        <f aca="false">DataBase!D2</f>
        <v>PLAN</v>
      </c>
      <c r="E3" s="642" t="str">
        <f aca="false">DataBase!E2</f>
        <v>PLAN</v>
      </c>
      <c r="F3" s="642" t="str">
        <f aca="false">DataBase!F2</f>
        <v>PLAN</v>
      </c>
      <c r="G3" s="642" t="str">
        <f aca="false">DataBase!G2</f>
        <v>PLAN</v>
      </c>
      <c r="H3" s="642" t="str">
        <f aca="false">DataBase!H2</f>
        <v>PLAN</v>
      </c>
      <c r="I3" s="642" t="str">
        <f aca="false">DataBase!I2</f>
        <v>PLAN</v>
      </c>
      <c r="J3" s="642" t="str">
        <f aca="false">DataBase!J2</f>
        <v>PLAN</v>
      </c>
      <c r="K3" s="642" t="str">
        <f aca="false">DataBase!K2</f>
        <v>PLAN</v>
      </c>
      <c r="L3" s="642" t="str">
        <f aca="false">DataBase!L2</f>
        <v>PLAN</v>
      </c>
      <c r="M3" s="642" t="str">
        <f aca="false">DataBase!M2</f>
        <v>PLAN</v>
      </c>
      <c r="N3" s="642" t="str">
        <f aca="false">DataBase!N2</f>
        <v>PLAN</v>
      </c>
      <c r="O3" s="642" t="str">
        <f aca="false">DataBase!O2</f>
        <v>TOTAL</v>
      </c>
      <c r="P3" s="610" t="str">
        <f aca="false">IncomeState!P6</f>
        <v>FEB.</v>
      </c>
      <c r="Q3" s="642" t="str">
        <f aca="false">IncomeState!Q6</f>
        <v>ESTIMATE</v>
      </c>
      <c r="R3" s="645"/>
    </row>
    <row r="4" customFormat="false" ht="12.75" hidden="false" customHeight="false" outlineLevel="0" collapsed="false">
      <c r="A4" s="647"/>
      <c r="B4" s="648" t="n">
        <f aca="true">NOW()</f>
        <v>45926.9641761289</v>
      </c>
      <c r="C4" s="649" t="s">
        <v>5</v>
      </c>
      <c r="D4" s="649" t="s">
        <v>6</v>
      </c>
      <c r="E4" s="649" t="s">
        <v>7</v>
      </c>
      <c r="F4" s="649" t="s">
        <v>8</v>
      </c>
      <c r="G4" s="649" t="s">
        <v>9</v>
      </c>
      <c r="H4" s="649" t="s">
        <v>10</v>
      </c>
      <c r="I4" s="649" t="s">
        <v>11</v>
      </c>
      <c r="J4" s="649" t="s">
        <v>12</v>
      </c>
      <c r="K4" s="649" t="s">
        <v>13</v>
      </c>
      <c r="L4" s="649" t="s">
        <v>14</v>
      </c>
      <c r="M4" s="649" t="s">
        <v>15</v>
      </c>
      <c r="N4" s="649" t="s">
        <v>16</v>
      </c>
      <c r="O4" s="650" t="str">
        <f aca="false">DataBase!O3</f>
        <v>2002</v>
      </c>
      <c r="P4" s="650" t="str">
        <f aca="false">IncomeState!P7</f>
        <v>Y-T-D</v>
      </c>
      <c r="Q4" s="650" t="str">
        <f aca="false">IncomeState!Q7</f>
        <v>R.M.</v>
      </c>
      <c r="R4" s="645"/>
    </row>
    <row r="5" customFormat="false" ht="3.95" hidden="false" customHeight="true" outlineLevel="0" collapsed="false"/>
    <row r="6" customFormat="false" ht="12" hidden="false" customHeight="true" outlineLevel="0" collapsed="false">
      <c r="A6" s="651" t="s">
        <v>811</v>
      </c>
    </row>
    <row r="7" customFormat="false" ht="12.75" hidden="false" customHeight="false" outlineLevel="0" collapsed="false">
      <c r="A7" s="652" t="s">
        <v>812</v>
      </c>
      <c r="C7" s="94" t="n">
        <f aca="false">DataBase!C74+DataBase!C212-SUM(C8:C10)</f>
        <v>289</v>
      </c>
      <c r="D7" s="94" t="n">
        <f aca="false">DataBase!D74+DataBase!D212-SUM(D8:D10)</f>
        <v>287</v>
      </c>
      <c r="E7" s="94" t="n">
        <f aca="false">DataBase!E74+DataBase!E212-SUM(E8:E10)</f>
        <v>289</v>
      </c>
      <c r="F7" s="94" t="n">
        <f aca="false">DataBase!F74+DataBase!F212-SUM(F8:F10)</f>
        <v>287</v>
      </c>
      <c r="G7" s="94" t="n">
        <f aca="false">DataBase!G74+DataBase!G212-SUM(G8:G10)</f>
        <v>285</v>
      </c>
      <c r="H7" s="94" t="n">
        <f aca="false">DataBase!H74+DataBase!H212-SUM(H8:H10)</f>
        <v>846</v>
      </c>
      <c r="I7" s="94" t="n">
        <f aca="false">DataBase!I74+DataBase!I212-SUM(I8:I10)</f>
        <v>847</v>
      </c>
      <c r="J7" s="94" t="n">
        <f aca="false">DataBase!J74+DataBase!J212-SUM(J8:J10)</f>
        <v>711</v>
      </c>
      <c r="K7" s="94" t="n">
        <f aca="false">DataBase!K74+DataBase!K212-SUM(K8:K10)</f>
        <v>710</v>
      </c>
      <c r="L7" s="94" t="n">
        <f aca="false">DataBase!L74+DataBase!L212-SUM(L8:L10)</f>
        <v>681</v>
      </c>
      <c r="M7" s="94" t="n">
        <f aca="false">DataBase!M74+DataBase!M212-SUM(M8:M10)</f>
        <v>703</v>
      </c>
      <c r="N7" s="94" t="n">
        <f aca="false">DataBase!N74+DataBase!N212-SUM(N8:N10)</f>
        <v>704</v>
      </c>
      <c r="O7" s="63" t="n">
        <f aca="false">SUM(C7:N7)</f>
        <v>6639</v>
      </c>
      <c r="P7" s="62" t="n">
        <f aca="false">SUM(C7:D7)</f>
        <v>576</v>
      </c>
      <c r="Q7" s="63" t="n">
        <f aca="false">(O7-P7)</f>
        <v>6063</v>
      </c>
    </row>
    <row r="8" customFormat="false" ht="12.75" hidden="false" customHeight="false" outlineLevel="0" collapsed="false">
      <c r="A8" s="652" t="s">
        <v>813</v>
      </c>
      <c r="B8" s="653"/>
      <c r="C8" s="62" t="n">
        <v>0</v>
      </c>
      <c r="D8" s="62" t="n">
        <v>0</v>
      </c>
      <c r="E8" s="62" t="n">
        <v>0</v>
      </c>
      <c r="F8" s="62" t="n">
        <v>0</v>
      </c>
      <c r="G8" s="62" t="n">
        <v>0</v>
      </c>
      <c r="H8" s="62" t="n">
        <v>0</v>
      </c>
      <c r="I8" s="62" t="n">
        <v>0</v>
      </c>
      <c r="J8" s="62" t="n">
        <v>0</v>
      </c>
      <c r="K8" s="62" t="n">
        <v>0</v>
      </c>
      <c r="L8" s="62" t="n">
        <v>0</v>
      </c>
      <c r="M8" s="62" t="n">
        <v>0</v>
      </c>
      <c r="N8" s="62" t="n">
        <v>0</v>
      </c>
      <c r="O8" s="63" t="n">
        <f aca="false">SUM(C8:N8)</f>
        <v>0</v>
      </c>
      <c r="P8" s="62" t="n">
        <f aca="false">SUM(C8:D8)</f>
        <v>0</v>
      </c>
      <c r="Q8" s="63" t="n">
        <f aca="false">(O8-P8)</f>
        <v>0</v>
      </c>
    </row>
    <row r="9" customFormat="false" ht="12.75" hidden="false" customHeight="false" outlineLevel="0" collapsed="false">
      <c r="A9" s="652" t="s">
        <v>814</v>
      </c>
      <c r="B9" s="653"/>
      <c r="C9" s="62" t="n">
        <v>0</v>
      </c>
      <c r="D9" s="62" t="n">
        <v>0</v>
      </c>
      <c r="E9" s="62" t="n">
        <v>0</v>
      </c>
      <c r="F9" s="62" t="n">
        <v>0</v>
      </c>
      <c r="G9" s="62" t="n">
        <v>0</v>
      </c>
      <c r="H9" s="62" t="n">
        <v>0</v>
      </c>
      <c r="I9" s="62" t="n">
        <v>0</v>
      </c>
      <c r="J9" s="62" t="n">
        <v>0</v>
      </c>
      <c r="K9" s="62" t="n">
        <v>0</v>
      </c>
      <c r="L9" s="62" t="n">
        <v>0</v>
      </c>
      <c r="M9" s="62" t="n">
        <v>0</v>
      </c>
      <c r="N9" s="62" t="n">
        <v>0</v>
      </c>
      <c r="O9" s="63" t="n">
        <f aca="false">SUM(C9:N9)</f>
        <v>0</v>
      </c>
      <c r="P9" s="62" t="n">
        <f aca="false">SUM(C9:D9)</f>
        <v>0</v>
      </c>
      <c r="Q9" s="63" t="n">
        <f aca="false">(O9-P9)</f>
        <v>0</v>
      </c>
    </row>
    <row r="10" customFormat="false" ht="12.75" hidden="false" customHeight="false" outlineLevel="0" collapsed="false">
      <c r="A10" s="652" t="s">
        <v>390</v>
      </c>
      <c r="C10" s="654" t="n">
        <v>0</v>
      </c>
      <c r="D10" s="654" t="n">
        <v>0</v>
      </c>
      <c r="E10" s="654" t="n">
        <v>0</v>
      </c>
      <c r="F10" s="654" t="n">
        <v>0</v>
      </c>
      <c r="G10" s="654" t="n">
        <v>0</v>
      </c>
      <c r="H10" s="654" t="n">
        <v>0</v>
      </c>
      <c r="I10" s="654" t="n">
        <v>0</v>
      </c>
      <c r="J10" s="654" t="n">
        <v>0</v>
      </c>
      <c r="K10" s="654" t="n">
        <v>0</v>
      </c>
      <c r="L10" s="654" t="n">
        <v>0</v>
      </c>
      <c r="M10" s="654" t="n">
        <v>0</v>
      </c>
      <c r="N10" s="654" t="n">
        <v>0</v>
      </c>
      <c r="O10" s="121" t="n">
        <f aca="false">SUM(C10:N10)</f>
        <v>0</v>
      </c>
      <c r="P10" s="654" t="n">
        <f aca="false">SUM(C10:D10)</f>
        <v>0</v>
      </c>
      <c r="Q10" s="121" t="n">
        <f aca="false">(O10-P10)</f>
        <v>0</v>
      </c>
    </row>
    <row r="11" customFormat="false" ht="3.95" hidden="false" customHeight="true" outlineLevel="0" collapsed="false">
      <c r="A11" s="655"/>
      <c r="C11" s="655"/>
      <c r="D11" s="655"/>
      <c r="E11" s="655"/>
      <c r="F11" s="655"/>
      <c r="G11" s="655"/>
      <c r="H11" s="655"/>
      <c r="I11" s="655"/>
      <c r="J11" s="655"/>
      <c r="K11" s="655"/>
      <c r="L11" s="655"/>
      <c r="M11" s="655"/>
      <c r="N11" s="655"/>
      <c r="P11" s="655"/>
    </row>
    <row r="12" customFormat="false" ht="12.75" hidden="false" customHeight="true" outlineLevel="0" collapsed="false">
      <c r="A12" s="651" t="s">
        <v>815</v>
      </c>
      <c r="B12" s="653" t="s">
        <v>816</v>
      </c>
      <c r="C12" s="656" t="n">
        <f aca="false">SUM(C7:C10)</f>
        <v>289</v>
      </c>
      <c r="D12" s="656" t="n">
        <f aca="false">SUM(D7:D10)</f>
        <v>287</v>
      </c>
      <c r="E12" s="656" t="n">
        <f aca="false">SUM(E7:E10)</f>
        <v>289</v>
      </c>
      <c r="F12" s="656" t="n">
        <f aca="false">SUM(F7:F10)</f>
        <v>287</v>
      </c>
      <c r="G12" s="656" t="n">
        <f aca="false">SUM(G7:G10)</f>
        <v>285</v>
      </c>
      <c r="H12" s="656" t="n">
        <f aca="false">SUM(H7:H10)</f>
        <v>846</v>
      </c>
      <c r="I12" s="656" t="n">
        <f aca="false">SUM(I7:I10)</f>
        <v>847</v>
      </c>
      <c r="J12" s="656" t="n">
        <f aca="false">SUM(J7:J10)</f>
        <v>711</v>
      </c>
      <c r="K12" s="656" t="n">
        <f aca="false">SUM(K7:K10)</f>
        <v>710</v>
      </c>
      <c r="L12" s="656" t="n">
        <f aca="false">SUM(L7:L10)</f>
        <v>681</v>
      </c>
      <c r="M12" s="656" t="n">
        <f aca="false">SUM(M7:M10)</f>
        <v>703</v>
      </c>
      <c r="N12" s="656" t="n">
        <f aca="false">SUM(N7:N10)</f>
        <v>704</v>
      </c>
      <c r="O12" s="656" t="n">
        <f aca="false">SUM(O7:O10)</f>
        <v>6639</v>
      </c>
      <c r="P12" s="656" t="n">
        <f aca="false">SUM(P7:P10)</f>
        <v>576</v>
      </c>
      <c r="Q12" s="656" t="n">
        <f aca="false">SUM(Q7:Q10)</f>
        <v>6063</v>
      </c>
      <c r="R12" s="645"/>
    </row>
    <row r="13" customFormat="false" ht="6" hidden="false" customHeight="true" outlineLevel="0" collapsed="false">
      <c r="A13" s="655"/>
      <c r="O13" s="63"/>
    </row>
    <row r="14" customFormat="false" ht="12.75" hidden="false" customHeight="false" outlineLevel="0" collapsed="false">
      <c r="A14" s="651" t="s">
        <v>817</v>
      </c>
    </row>
    <row r="15" customFormat="false" ht="12.75" hidden="false" customHeight="false" outlineLevel="0" collapsed="false">
      <c r="A15" s="652" t="s">
        <v>818</v>
      </c>
      <c r="B15" s="657"/>
      <c r="C15" s="658" t="n">
        <f aca="false">DataBase!C265</f>
        <v>5</v>
      </c>
      <c r="D15" s="658" t="n">
        <f aca="false">DataBase!D265</f>
        <v>0</v>
      </c>
      <c r="E15" s="658" t="n">
        <f aca="false">DataBase!E265</f>
        <v>0</v>
      </c>
      <c r="F15" s="658" t="n">
        <f aca="false">DataBase!F265</f>
        <v>5</v>
      </c>
      <c r="G15" s="658" t="n">
        <f aca="false">DataBase!G265</f>
        <v>0</v>
      </c>
      <c r="H15" s="658" t="n">
        <f aca="false">DataBase!H265</f>
        <v>0</v>
      </c>
      <c r="I15" s="658" t="n">
        <f aca="false">DataBase!I265</f>
        <v>4</v>
      </c>
      <c r="J15" s="658" t="n">
        <f aca="false">DataBase!J265</f>
        <v>0</v>
      </c>
      <c r="K15" s="658" t="n">
        <f aca="false">DataBase!K265</f>
        <v>0</v>
      </c>
      <c r="L15" s="658" t="n">
        <f aca="false">DataBase!L265</f>
        <v>4</v>
      </c>
      <c r="M15" s="658" t="n">
        <f aca="false">DataBase!M265</f>
        <v>0</v>
      </c>
      <c r="N15" s="658" t="n">
        <f aca="false">DataBase!N265</f>
        <v>0</v>
      </c>
      <c r="O15" s="63" t="n">
        <f aca="false">SUM(C15:N15)</f>
        <v>18</v>
      </c>
      <c r="P15" s="62" t="n">
        <f aca="false">SUM(C15:D15)</f>
        <v>5</v>
      </c>
      <c r="Q15" s="63" t="n">
        <f aca="false">(O15-P15)</f>
        <v>13</v>
      </c>
      <c r="R15" s="63"/>
    </row>
    <row r="16" customFormat="false" ht="12.75" hidden="false" customHeight="false" outlineLevel="0" collapsed="false">
      <c r="A16" s="659" t="s">
        <v>819</v>
      </c>
      <c r="B16" s="657"/>
      <c r="C16" s="658" t="n">
        <f aca="false">DataBase!C266</f>
        <v>10</v>
      </c>
      <c r="D16" s="658" t="n">
        <f aca="false">DataBase!D266</f>
        <v>10</v>
      </c>
      <c r="E16" s="658" t="n">
        <f aca="false">DataBase!E266</f>
        <v>10</v>
      </c>
      <c r="F16" s="658" t="n">
        <f aca="false">DataBase!F266</f>
        <v>10</v>
      </c>
      <c r="G16" s="658" t="n">
        <f aca="false">DataBase!G266</f>
        <v>10</v>
      </c>
      <c r="H16" s="658" t="n">
        <f aca="false">DataBase!H266</f>
        <v>10</v>
      </c>
      <c r="I16" s="658" t="n">
        <f aca="false">DataBase!I266</f>
        <v>10</v>
      </c>
      <c r="J16" s="658" t="n">
        <f aca="false">DataBase!J266</f>
        <v>10</v>
      </c>
      <c r="K16" s="658" t="n">
        <f aca="false">DataBase!K266</f>
        <v>10</v>
      </c>
      <c r="L16" s="658" t="n">
        <f aca="false">DataBase!L266</f>
        <v>10</v>
      </c>
      <c r="M16" s="658" t="n">
        <f aca="false">DataBase!M266</f>
        <v>10</v>
      </c>
      <c r="N16" s="658" t="n">
        <f aca="false">DataBase!N266</f>
        <v>10</v>
      </c>
      <c r="O16" s="63" t="n">
        <f aca="false">SUM(C16:N16)</f>
        <v>120</v>
      </c>
      <c r="P16" s="62" t="n">
        <f aca="false">SUM(C16:D16)</f>
        <v>20</v>
      </c>
      <c r="Q16" s="63" t="n">
        <f aca="false">(O16-P16)</f>
        <v>100</v>
      </c>
      <c r="R16" s="63"/>
    </row>
    <row r="17" customFormat="false" ht="12.75" hidden="false" customHeight="false" outlineLevel="0" collapsed="false">
      <c r="A17" s="659" t="s">
        <v>820</v>
      </c>
      <c r="B17" s="660" t="s">
        <v>485</v>
      </c>
      <c r="C17" s="63" t="n">
        <f aca="false">Trackers!D567</f>
        <v>0</v>
      </c>
      <c r="D17" s="63" t="n">
        <f aca="false">Trackers!E567</f>
        <v>0</v>
      </c>
      <c r="E17" s="63" t="n">
        <f aca="false">Trackers!F567</f>
        <v>0</v>
      </c>
      <c r="F17" s="63" t="n">
        <f aca="false">Trackers!G567</f>
        <v>0</v>
      </c>
      <c r="G17" s="63" t="n">
        <f aca="false">Trackers!H567</f>
        <v>0</v>
      </c>
      <c r="H17" s="63" t="n">
        <f aca="false">Trackers!I567</f>
        <v>0</v>
      </c>
      <c r="I17" s="63" t="n">
        <f aca="false">Trackers!J567</f>
        <v>0</v>
      </c>
      <c r="J17" s="63" t="n">
        <f aca="false">Trackers!K567</f>
        <v>0</v>
      </c>
      <c r="K17" s="63" t="n">
        <f aca="false">Trackers!L567</f>
        <v>0</v>
      </c>
      <c r="L17" s="63" t="n">
        <f aca="false">Trackers!M567</f>
        <v>0</v>
      </c>
      <c r="M17" s="63" t="n">
        <f aca="false">Trackers!N567</f>
        <v>0</v>
      </c>
      <c r="N17" s="63" t="n">
        <f aca="false">Trackers!O567</f>
        <v>0</v>
      </c>
      <c r="O17" s="63" t="n">
        <f aca="false">SUM(C17:N17)</f>
        <v>0</v>
      </c>
      <c r="P17" s="62" t="n">
        <f aca="false">SUM(C17:D17)</f>
        <v>0</v>
      </c>
      <c r="Q17" s="63" t="n">
        <f aca="false">(O17-P17)</f>
        <v>0</v>
      </c>
    </row>
    <row r="18" customFormat="false" ht="12.75" hidden="false" customHeight="false" outlineLevel="0" collapsed="false">
      <c r="A18" s="659" t="s">
        <v>821</v>
      </c>
      <c r="B18" s="660" t="s">
        <v>485</v>
      </c>
      <c r="C18" s="63" t="n">
        <f aca="false">Trackers!D156</f>
        <v>0</v>
      </c>
      <c r="D18" s="63" t="n">
        <f aca="false">Trackers!E156</f>
        <v>0</v>
      </c>
      <c r="E18" s="63" t="n">
        <f aca="false">Trackers!F156</f>
        <v>0</v>
      </c>
      <c r="F18" s="63" t="n">
        <f aca="false">Trackers!G156</f>
        <v>0</v>
      </c>
      <c r="G18" s="63" t="n">
        <f aca="false">Trackers!H156</f>
        <v>0</v>
      </c>
      <c r="H18" s="63" t="n">
        <f aca="false">Trackers!I156</f>
        <v>0</v>
      </c>
      <c r="I18" s="63" t="n">
        <f aca="false">Trackers!J156</f>
        <v>0</v>
      </c>
      <c r="J18" s="63" t="n">
        <f aca="false">Trackers!K156</f>
        <v>0</v>
      </c>
      <c r="K18" s="63" t="n">
        <f aca="false">Trackers!L156</f>
        <v>0</v>
      </c>
      <c r="L18" s="63" t="n">
        <f aca="false">Trackers!M156</f>
        <v>0</v>
      </c>
      <c r="M18" s="63" t="n">
        <f aca="false">Trackers!N156</f>
        <v>0</v>
      </c>
      <c r="N18" s="63" t="n">
        <f aca="false">Trackers!O156</f>
        <v>0</v>
      </c>
      <c r="O18" s="63" t="n">
        <f aca="false">SUM(C18:N18)</f>
        <v>0</v>
      </c>
      <c r="P18" s="62" t="n">
        <f aca="false">SUM(C18:D18)</f>
        <v>0</v>
      </c>
      <c r="Q18" s="63" t="n">
        <f aca="false">(O18-P18)</f>
        <v>0</v>
      </c>
    </row>
    <row r="19" customFormat="false" ht="12.75" hidden="false" customHeight="false" outlineLevel="0" collapsed="false">
      <c r="A19" s="659" t="s">
        <v>822</v>
      </c>
      <c r="B19" s="660" t="s">
        <v>485</v>
      </c>
      <c r="C19" s="63" t="n">
        <f aca="false">Trackers!D218</f>
        <v>0</v>
      </c>
      <c r="D19" s="63" t="n">
        <f aca="false">Trackers!E218</f>
        <v>0</v>
      </c>
      <c r="E19" s="63" t="n">
        <f aca="false">Trackers!F218</f>
        <v>0</v>
      </c>
      <c r="F19" s="63" t="n">
        <f aca="false">Trackers!G218</f>
        <v>0</v>
      </c>
      <c r="G19" s="63" t="n">
        <f aca="false">Trackers!H218</f>
        <v>0</v>
      </c>
      <c r="H19" s="63" t="n">
        <f aca="false">Trackers!I218</f>
        <v>0</v>
      </c>
      <c r="I19" s="63" t="n">
        <f aca="false">Trackers!J218</f>
        <v>0</v>
      </c>
      <c r="J19" s="63" t="n">
        <f aca="false">Trackers!K218</f>
        <v>0</v>
      </c>
      <c r="K19" s="63" t="n">
        <f aca="false">Trackers!L218</f>
        <v>0</v>
      </c>
      <c r="L19" s="63" t="n">
        <f aca="false">Trackers!M218</f>
        <v>0</v>
      </c>
      <c r="M19" s="63" t="n">
        <f aca="false">Trackers!N218</f>
        <v>0</v>
      </c>
      <c r="N19" s="63" t="n">
        <f aca="false">Trackers!O218</f>
        <v>0</v>
      </c>
      <c r="O19" s="63" t="n">
        <f aca="false">SUM(C19:N19)</f>
        <v>0</v>
      </c>
      <c r="P19" s="62" t="n">
        <f aca="false">SUM(C19:D19)</f>
        <v>0</v>
      </c>
      <c r="Q19" s="63" t="n">
        <f aca="false">(O19-P19)</f>
        <v>0</v>
      </c>
    </row>
    <row r="20" customFormat="false" ht="12.75" hidden="false" customHeight="false" outlineLevel="0" collapsed="false">
      <c r="A20" s="659" t="s">
        <v>823</v>
      </c>
      <c r="B20" s="660" t="s">
        <v>485</v>
      </c>
      <c r="C20" s="126" t="n">
        <f aca="false">Trackers!D678</f>
        <v>21</v>
      </c>
      <c r="D20" s="126" t="n">
        <f aca="false">Trackers!E678</f>
        <v>19</v>
      </c>
      <c r="E20" s="126" t="n">
        <f aca="false">Trackers!F678</f>
        <v>21</v>
      </c>
      <c r="F20" s="126" t="n">
        <f aca="false">Trackers!G678</f>
        <v>21</v>
      </c>
      <c r="G20" s="126" t="n">
        <f aca="false">Trackers!H678</f>
        <v>21</v>
      </c>
      <c r="H20" s="126" t="n">
        <f aca="false">Trackers!I678</f>
        <v>21</v>
      </c>
      <c r="I20" s="126" t="n">
        <f aca="false">Trackers!J678</f>
        <v>22</v>
      </c>
      <c r="J20" s="126" t="n">
        <f aca="false">Trackers!K678</f>
        <v>22</v>
      </c>
      <c r="K20" s="126" t="n">
        <f aca="false">Trackers!L678</f>
        <v>21</v>
      </c>
      <c r="L20" s="126" t="n">
        <f aca="false">Trackers!M678</f>
        <v>22</v>
      </c>
      <c r="M20" s="126" t="n">
        <f aca="false">Trackers!N678</f>
        <v>22</v>
      </c>
      <c r="N20" s="126" t="n">
        <f aca="false">Trackers!O678</f>
        <v>22</v>
      </c>
      <c r="O20" s="63" t="n">
        <f aca="false">SUM(C20:N20)</f>
        <v>255</v>
      </c>
      <c r="P20" s="62" t="n">
        <f aca="false">SUM(C20:D20)</f>
        <v>40</v>
      </c>
      <c r="Q20" s="63" t="n">
        <f aca="false">(O20-P20)</f>
        <v>215</v>
      </c>
    </row>
    <row r="21" customFormat="false" ht="12.75" hidden="false" customHeight="false" outlineLevel="0" collapsed="false">
      <c r="A21" s="301" t="s">
        <v>404</v>
      </c>
      <c r="B21" s="657"/>
      <c r="C21" s="658" t="n">
        <f aca="false">DataBase!C271</f>
        <v>0</v>
      </c>
      <c r="D21" s="658" t="n">
        <f aca="false">DataBase!D271</f>
        <v>0</v>
      </c>
      <c r="E21" s="658" t="n">
        <f aca="false">DataBase!E271</f>
        <v>0</v>
      </c>
      <c r="F21" s="658" t="n">
        <f aca="false">DataBase!F271</f>
        <v>0</v>
      </c>
      <c r="G21" s="658" t="n">
        <f aca="false">DataBase!G271</f>
        <v>0</v>
      </c>
      <c r="H21" s="658" t="n">
        <f aca="false">DataBase!H271</f>
        <v>0</v>
      </c>
      <c r="I21" s="658" t="n">
        <f aca="false">DataBase!I271</f>
        <v>0</v>
      </c>
      <c r="J21" s="658" t="n">
        <f aca="false">DataBase!J271</f>
        <v>0</v>
      </c>
      <c r="K21" s="658" t="n">
        <f aca="false">DataBase!K271</f>
        <v>0</v>
      </c>
      <c r="L21" s="658" t="n">
        <f aca="false">DataBase!L271</f>
        <v>0</v>
      </c>
      <c r="M21" s="658" t="n">
        <f aca="false">DataBase!M271</f>
        <v>0</v>
      </c>
      <c r="N21" s="658" t="n">
        <f aca="false">DataBase!N271</f>
        <v>0</v>
      </c>
      <c r="O21" s="63" t="n">
        <f aca="false">SUM(C21:N21)</f>
        <v>0</v>
      </c>
      <c r="P21" s="62" t="n">
        <f aca="false">SUM(C21:D21)</f>
        <v>0</v>
      </c>
      <c r="Q21" s="63" t="n">
        <f aca="false">(O21-P21)</f>
        <v>0</v>
      </c>
    </row>
    <row r="22" customFormat="false" ht="12.75" hidden="false" customHeight="false" outlineLevel="0" collapsed="false">
      <c r="A22" s="652" t="s">
        <v>390</v>
      </c>
      <c r="C22" s="654" t="n">
        <v>0</v>
      </c>
      <c r="D22" s="654" t="n">
        <v>0</v>
      </c>
      <c r="E22" s="654" t="n">
        <v>0</v>
      </c>
      <c r="F22" s="654" t="n">
        <v>0</v>
      </c>
      <c r="G22" s="654" t="n">
        <v>0</v>
      </c>
      <c r="H22" s="654" t="n">
        <v>0</v>
      </c>
      <c r="I22" s="654" t="n">
        <v>0</v>
      </c>
      <c r="J22" s="654" t="n">
        <v>0</v>
      </c>
      <c r="K22" s="654" t="n">
        <v>0</v>
      </c>
      <c r="L22" s="654" t="n">
        <v>0</v>
      </c>
      <c r="M22" s="654" t="n">
        <v>0</v>
      </c>
      <c r="N22" s="654" t="n">
        <v>0</v>
      </c>
      <c r="O22" s="121" t="n">
        <f aca="false">SUM(C22:N22)</f>
        <v>0</v>
      </c>
      <c r="P22" s="654" t="n">
        <f aca="false">SUM(C22:D22)</f>
        <v>0</v>
      </c>
      <c r="Q22" s="121" t="n">
        <f aca="false">(O22-P22)</f>
        <v>0</v>
      </c>
    </row>
    <row r="23" customFormat="false" ht="3.95" hidden="false" customHeight="true" outlineLevel="0" collapsed="false">
      <c r="A23" s="661"/>
      <c r="C23" s="655"/>
      <c r="D23" s="655"/>
      <c r="E23" s="655"/>
      <c r="F23" s="655"/>
      <c r="G23" s="655"/>
      <c r="H23" s="655"/>
      <c r="I23" s="655"/>
      <c r="J23" s="655"/>
      <c r="K23" s="655"/>
      <c r="L23" s="655"/>
      <c r="M23" s="655"/>
      <c r="N23" s="655"/>
      <c r="P23" s="655"/>
    </row>
    <row r="24" customFormat="false" ht="12.75" hidden="false" customHeight="false" outlineLevel="0" collapsed="false">
      <c r="A24" s="651" t="s">
        <v>824</v>
      </c>
      <c r="B24" s="662"/>
      <c r="C24" s="656" t="n">
        <f aca="false">SUM(C15:C22)</f>
        <v>36</v>
      </c>
      <c r="D24" s="656" t="n">
        <f aca="false">SUM(D15:D22)</f>
        <v>29</v>
      </c>
      <c r="E24" s="656" t="n">
        <f aca="false">SUM(E15:E22)</f>
        <v>31</v>
      </c>
      <c r="F24" s="656" t="n">
        <f aca="false">SUM(F15:F22)</f>
        <v>36</v>
      </c>
      <c r="G24" s="656" t="n">
        <f aca="false">SUM(G15:G22)</f>
        <v>31</v>
      </c>
      <c r="H24" s="656" t="n">
        <f aca="false">SUM(H15:H22)</f>
        <v>31</v>
      </c>
      <c r="I24" s="656" t="n">
        <f aca="false">SUM(I15:I22)</f>
        <v>36</v>
      </c>
      <c r="J24" s="656" t="n">
        <f aca="false">SUM(J15:J22)</f>
        <v>32</v>
      </c>
      <c r="K24" s="656" t="n">
        <f aca="false">SUM(K15:K22)</f>
        <v>31</v>
      </c>
      <c r="L24" s="656" t="n">
        <f aca="false">SUM(L15:L22)</f>
        <v>36</v>
      </c>
      <c r="M24" s="656" t="n">
        <f aca="false">SUM(M15:M22)</f>
        <v>32</v>
      </c>
      <c r="N24" s="656" t="n">
        <f aca="false">SUM(N15:N22)</f>
        <v>32</v>
      </c>
      <c r="O24" s="656" t="n">
        <f aca="false">SUM(O14:O22)</f>
        <v>393</v>
      </c>
      <c r="P24" s="656" t="n">
        <f aca="false">SUM(P14:P22)</f>
        <v>65</v>
      </c>
      <c r="Q24" s="656" t="n">
        <f aca="false">SUM(Q15:Q22)</f>
        <v>328</v>
      </c>
      <c r="R24" s="645"/>
      <c r="S24" s="645"/>
      <c r="T24" s="645"/>
      <c r="U24" s="645"/>
      <c r="V24" s="645"/>
      <c r="W24" s="645"/>
      <c r="X24" s="645"/>
    </row>
    <row r="25" customFormat="false" ht="6" hidden="false" customHeight="true" outlineLevel="0" collapsed="false">
      <c r="A25" s="661"/>
      <c r="C25" s="655"/>
      <c r="D25" s="655"/>
      <c r="E25" s="655"/>
      <c r="F25" s="655"/>
      <c r="G25" s="655"/>
      <c r="H25" s="655"/>
      <c r="I25" s="655"/>
      <c r="J25" s="655"/>
      <c r="K25" s="655"/>
      <c r="L25" s="655"/>
      <c r="M25" s="655"/>
      <c r="N25" s="655"/>
      <c r="P25" s="655"/>
    </row>
    <row r="26" customFormat="false" ht="12.75" hidden="false" customHeight="false" outlineLevel="0" collapsed="false">
      <c r="A26" s="651" t="s">
        <v>825</v>
      </c>
      <c r="B26" s="657"/>
    </row>
    <row r="27" customFormat="false" ht="12.75" hidden="false" customHeight="false" outlineLevel="0" collapsed="false">
      <c r="A27" s="652" t="s">
        <v>826</v>
      </c>
      <c r="B27" s="657"/>
      <c r="C27" s="658" t="n">
        <f aca="false">DataBase!C281</f>
        <v>0</v>
      </c>
      <c r="D27" s="658" t="n">
        <f aca="false">DataBase!D281</f>
        <v>0</v>
      </c>
      <c r="E27" s="658" t="n">
        <f aca="false">DataBase!E281</f>
        <v>0</v>
      </c>
      <c r="F27" s="658" t="n">
        <f aca="false">DataBase!F281</f>
        <v>0</v>
      </c>
      <c r="G27" s="658" t="n">
        <f aca="false">DataBase!G281</f>
        <v>0</v>
      </c>
      <c r="H27" s="658" t="n">
        <f aca="false">DataBase!H281</f>
        <v>0</v>
      </c>
      <c r="I27" s="658" t="n">
        <f aca="false">DataBase!I281</f>
        <v>0</v>
      </c>
      <c r="J27" s="658" t="n">
        <f aca="false">DataBase!J281</f>
        <v>0</v>
      </c>
      <c r="K27" s="658" t="n">
        <f aca="false">DataBase!K281</f>
        <v>0</v>
      </c>
      <c r="L27" s="658" t="n">
        <f aca="false">DataBase!L281</f>
        <v>0</v>
      </c>
      <c r="M27" s="658" t="n">
        <f aca="false">DataBase!M281</f>
        <v>0</v>
      </c>
      <c r="N27" s="658" t="n">
        <f aca="false">DataBase!N281</f>
        <v>0</v>
      </c>
      <c r="O27" s="63" t="n">
        <f aca="false">SUM(C27:N27)</f>
        <v>0</v>
      </c>
      <c r="P27" s="62" t="n">
        <f aca="false">SUM(C27:D27)</f>
        <v>0</v>
      </c>
      <c r="Q27" s="63" t="n">
        <f aca="false">(O27-P27)</f>
        <v>0</v>
      </c>
    </row>
    <row r="28" customFormat="false" ht="12.75" hidden="false" customHeight="false" outlineLevel="0" collapsed="false">
      <c r="A28" s="659" t="s">
        <v>827</v>
      </c>
      <c r="B28" s="660" t="s">
        <v>442</v>
      </c>
      <c r="C28" s="658" t="n">
        <f aca="false">DataBase!C282</f>
        <v>37</v>
      </c>
      <c r="D28" s="658" t="n">
        <f aca="false">DataBase!D282</f>
        <v>15</v>
      </c>
      <c r="E28" s="658" t="n">
        <f aca="false">DataBase!E282</f>
        <v>46</v>
      </c>
      <c r="F28" s="658" t="n">
        <f aca="false">DataBase!F282</f>
        <v>106</v>
      </c>
      <c r="G28" s="658" t="n">
        <f aca="false">DataBase!G282</f>
        <v>186</v>
      </c>
      <c r="H28" s="658" t="n">
        <f aca="false">DataBase!H282</f>
        <v>254</v>
      </c>
      <c r="I28" s="658" t="n">
        <f aca="false">DataBase!I282</f>
        <v>6</v>
      </c>
      <c r="J28" s="658" t="n">
        <f aca="false">DataBase!J282</f>
        <v>97</v>
      </c>
      <c r="K28" s="658" t="n">
        <f aca="false">DataBase!K282</f>
        <v>180</v>
      </c>
      <c r="L28" s="658" t="n">
        <f aca="false">DataBase!L282</f>
        <v>257</v>
      </c>
      <c r="M28" s="658" t="n">
        <f aca="false">DataBase!M282</f>
        <v>200</v>
      </c>
      <c r="N28" s="658" t="n">
        <f aca="false">DataBase!N282</f>
        <v>192</v>
      </c>
      <c r="O28" s="63" t="n">
        <f aca="false">SUM(C28:N28)</f>
        <v>1576</v>
      </c>
      <c r="P28" s="62" t="n">
        <f aca="false">SUM(C28:D28)</f>
        <v>52</v>
      </c>
      <c r="Q28" s="63" t="n">
        <f aca="false">(O28-P28)</f>
        <v>1524</v>
      </c>
    </row>
    <row r="29" customFormat="false" ht="12.75" hidden="false" customHeight="false" outlineLevel="0" collapsed="false">
      <c r="A29" s="659" t="s">
        <v>828</v>
      </c>
      <c r="B29" s="660" t="s">
        <v>442</v>
      </c>
      <c r="C29" s="658" t="n">
        <f aca="false">DataBase!C283</f>
        <v>22</v>
      </c>
      <c r="D29" s="658" t="n">
        <f aca="false">DataBase!D283</f>
        <v>9</v>
      </c>
      <c r="E29" s="658" t="n">
        <f aca="false">DataBase!E283</f>
        <v>28</v>
      </c>
      <c r="F29" s="658" t="n">
        <f aca="false">DataBase!F283</f>
        <v>64</v>
      </c>
      <c r="G29" s="658" t="n">
        <f aca="false">DataBase!G283</f>
        <v>113</v>
      </c>
      <c r="H29" s="658" t="n">
        <f aca="false">DataBase!H283</f>
        <v>154</v>
      </c>
      <c r="I29" s="658" t="n">
        <f aca="false">DataBase!I283</f>
        <v>4</v>
      </c>
      <c r="J29" s="658" t="n">
        <f aca="false">DataBase!J283</f>
        <v>59</v>
      </c>
      <c r="K29" s="658" t="n">
        <f aca="false">DataBase!K283</f>
        <v>109</v>
      </c>
      <c r="L29" s="658" t="n">
        <f aca="false">DataBase!L283</f>
        <v>156</v>
      </c>
      <c r="M29" s="658" t="n">
        <f aca="false">DataBase!M283</f>
        <v>121</v>
      </c>
      <c r="N29" s="658" t="n">
        <f aca="false">DataBase!N283</f>
        <v>116</v>
      </c>
      <c r="O29" s="63" t="n">
        <f aca="false">SUM(C29:N29)</f>
        <v>955</v>
      </c>
      <c r="P29" s="62" t="n">
        <f aca="false">SUM(C29:D29)</f>
        <v>31</v>
      </c>
      <c r="Q29" s="63" t="n">
        <f aca="false">(O29-P29)</f>
        <v>924</v>
      </c>
    </row>
    <row r="30" customFormat="false" ht="12.75" hidden="false" customHeight="false" outlineLevel="0" collapsed="false">
      <c r="A30" s="659" t="s">
        <v>829</v>
      </c>
      <c r="B30" s="660" t="s">
        <v>442</v>
      </c>
      <c r="C30" s="658" t="n">
        <f aca="false">DataBase!C284</f>
        <v>-7</v>
      </c>
      <c r="D30" s="658" t="n">
        <f aca="false">DataBase!D284</f>
        <v>-6</v>
      </c>
      <c r="E30" s="658" t="n">
        <f aca="false">DataBase!E284</f>
        <v>-7</v>
      </c>
      <c r="F30" s="658" t="n">
        <f aca="false">DataBase!F284</f>
        <v>-6</v>
      </c>
      <c r="G30" s="658" t="n">
        <f aca="false">DataBase!G284</f>
        <v>-7</v>
      </c>
      <c r="H30" s="658" t="n">
        <f aca="false">DataBase!H284</f>
        <v>-6</v>
      </c>
      <c r="I30" s="658" t="n">
        <f aca="false">DataBase!I284</f>
        <v>-7</v>
      </c>
      <c r="J30" s="658" t="n">
        <f aca="false">DataBase!J284</f>
        <v>-6</v>
      </c>
      <c r="K30" s="658" t="n">
        <f aca="false">DataBase!K284</f>
        <v>-7</v>
      </c>
      <c r="L30" s="658" t="n">
        <f aca="false">DataBase!L284</f>
        <v>-6</v>
      </c>
      <c r="M30" s="658" t="n">
        <f aca="false">DataBase!M284</f>
        <v>-7</v>
      </c>
      <c r="N30" s="658" t="n">
        <f aca="false">DataBase!N284</f>
        <v>-6</v>
      </c>
      <c r="O30" s="63" t="n">
        <f aca="false">SUM(C30:N30)</f>
        <v>-78</v>
      </c>
      <c r="P30" s="62" t="n">
        <f aca="false">SUM(C30:D30)</f>
        <v>-13</v>
      </c>
      <c r="Q30" s="63" t="n">
        <f aca="false">(O30-P30)</f>
        <v>-65</v>
      </c>
    </row>
    <row r="31" customFormat="false" ht="12.75" hidden="false" customHeight="false" outlineLevel="0" collapsed="false">
      <c r="A31" s="663" t="s">
        <v>830</v>
      </c>
      <c r="B31" s="660" t="s">
        <v>442</v>
      </c>
      <c r="C31" s="658" t="n">
        <f aca="false">DataBase!C138</f>
        <v>0</v>
      </c>
      <c r="D31" s="658" t="n">
        <f aca="false">DataBase!D138</f>
        <v>0</v>
      </c>
      <c r="E31" s="658" t="n">
        <f aca="false">DataBase!E138</f>
        <v>0</v>
      </c>
      <c r="F31" s="658" t="n">
        <f aca="false">DataBase!F138</f>
        <v>0</v>
      </c>
      <c r="G31" s="658" t="n">
        <f aca="false">DataBase!G138</f>
        <v>0</v>
      </c>
      <c r="H31" s="658" t="n">
        <f aca="false">DataBase!H138</f>
        <v>7600</v>
      </c>
      <c r="I31" s="658" t="n">
        <f aca="false">DataBase!I138</f>
        <v>0</v>
      </c>
      <c r="J31" s="658" t="n">
        <f aca="false">DataBase!J138</f>
        <v>0</v>
      </c>
      <c r="K31" s="658" t="n">
        <f aca="false">DataBase!K138</f>
        <v>0</v>
      </c>
      <c r="L31" s="658" t="n">
        <f aca="false">DataBase!L138</f>
        <v>0</v>
      </c>
      <c r="M31" s="658" t="n">
        <f aca="false">DataBase!M138</f>
        <v>0</v>
      </c>
      <c r="N31" s="658" t="n">
        <f aca="false">DataBase!N138</f>
        <v>0</v>
      </c>
      <c r="O31" s="63" t="n">
        <f aca="false">SUM(C31:N31)</f>
        <v>7600</v>
      </c>
      <c r="P31" s="62" t="n">
        <f aca="false">SUM(C31:D31)</f>
        <v>0</v>
      </c>
      <c r="Q31" s="63" t="n">
        <f aca="false">(O31-P31)</f>
        <v>7600</v>
      </c>
    </row>
    <row r="32" customFormat="false" ht="12.75" hidden="false" customHeight="false" outlineLevel="0" collapsed="false">
      <c r="A32" s="663" t="s">
        <v>831</v>
      </c>
      <c r="B32" s="660" t="s">
        <v>442</v>
      </c>
      <c r="C32" s="658" t="n">
        <f aca="false">DataBase!C139</f>
        <v>0</v>
      </c>
      <c r="D32" s="658" t="n">
        <f aca="false">DataBase!D139</f>
        <v>0</v>
      </c>
      <c r="E32" s="658" t="n">
        <f aca="false">DataBase!E139</f>
        <v>0</v>
      </c>
      <c r="F32" s="658" t="n">
        <f aca="false">DataBase!F139</f>
        <v>0</v>
      </c>
      <c r="G32" s="658" t="n">
        <f aca="false">DataBase!G139</f>
        <v>0</v>
      </c>
      <c r="H32" s="658" t="n">
        <f aca="false">DataBase!H139</f>
        <v>0</v>
      </c>
      <c r="I32" s="658" t="n">
        <f aca="false">DataBase!I139</f>
        <v>0</v>
      </c>
      <c r="J32" s="658" t="n">
        <f aca="false">DataBase!J139</f>
        <v>0</v>
      </c>
      <c r="K32" s="658" t="n">
        <f aca="false">DataBase!K139</f>
        <v>0</v>
      </c>
      <c r="L32" s="658" t="n">
        <f aca="false">DataBase!L139</f>
        <v>0</v>
      </c>
      <c r="M32" s="658" t="n">
        <f aca="false">DataBase!M139</f>
        <v>0</v>
      </c>
      <c r="N32" s="658" t="n">
        <f aca="false">DataBase!N139</f>
        <v>0</v>
      </c>
      <c r="O32" s="63" t="n">
        <f aca="false">SUM(C32:N32)</f>
        <v>0</v>
      </c>
      <c r="P32" s="62" t="n">
        <f aca="false">SUM(C32:D32)</f>
        <v>0</v>
      </c>
      <c r="Q32" s="63" t="n">
        <f aca="false">(O32-P32)</f>
        <v>0</v>
      </c>
    </row>
    <row r="33" customFormat="false" ht="12.75" hidden="false" customHeight="false" outlineLevel="0" collapsed="false">
      <c r="A33" s="663" t="s">
        <v>832</v>
      </c>
      <c r="B33" s="660" t="s">
        <v>442</v>
      </c>
      <c r="C33" s="658" t="n">
        <f aca="false">DataBase!C140</f>
        <v>0</v>
      </c>
      <c r="D33" s="658" t="n">
        <f aca="false">DataBase!D140</f>
        <v>0</v>
      </c>
      <c r="E33" s="658" t="n">
        <f aca="false">DataBase!E140</f>
        <v>0</v>
      </c>
      <c r="F33" s="658" t="n">
        <f aca="false">DataBase!F140</f>
        <v>0</v>
      </c>
      <c r="G33" s="658" t="n">
        <f aca="false">DataBase!G140</f>
        <v>0</v>
      </c>
      <c r="H33" s="658" t="n">
        <f aca="false">DataBase!H140</f>
        <v>0</v>
      </c>
      <c r="I33" s="658" t="n">
        <f aca="false">DataBase!I140</f>
        <v>0</v>
      </c>
      <c r="J33" s="658" t="n">
        <f aca="false">DataBase!J140</f>
        <v>0</v>
      </c>
      <c r="K33" s="658" t="n">
        <f aca="false">DataBase!K140</f>
        <v>0</v>
      </c>
      <c r="L33" s="658" t="n">
        <f aca="false">DataBase!L140</f>
        <v>0</v>
      </c>
      <c r="M33" s="658" t="n">
        <f aca="false">DataBase!M140</f>
        <v>0</v>
      </c>
      <c r="N33" s="658" t="n">
        <f aca="false">DataBase!N140</f>
        <v>5000</v>
      </c>
      <c r="O33" s="63" t="n">
        <f aca="false">SUM(C33:N33)</f>
        <v>5000</v>
      </c>
      <c r="P33" s="62" t="n">
        <f aca="false">SUM(C33:D33)</f>
        <v>0</v>
      </c>
      <c r="Q33" s="63" t="n">
        <f aca="false">(O33-P33)</f>
        <v>5000</v>
      </c>
    </row>
    <row r="34" customFormat="false" ht="12.75" hidden="false" customHeight="false" outlineLevel="0" collapsed="false">
      <c r="A34" s="301" t="s">
        <v>833</v>
      </c>
      <c r="B34" s="657"/>
      <c r="C34" s="658" t="n">
        <f aca="false">DataBase!C76</f>
        <v>0</v>
      </c>
      <c r="D34" s="658" t="n">
        <f aca="false">DataBase!D76</f>
        <v>0</v>
      </c>
      <c r="E34" s="658" t="n">
        <f aca="false">DataBase!E76</f>
        <v>0</v>
      </c>
      <c r="F34" s="658" t="n">
        <f aca="false">DataBase!F76</f>
        <v>0</v>
      </c>
      <c r="G34" s="658" t="n">
        <f aca="false">DataBase!G76</f>
        <v>0</v>
      </c>
      <c r="H34" s="658" t="n">
        <f aca="false">DataBase!H76</f>
        <v>0</v>
      </c>
      <c r="I34" s="658" t="n">
        <f aca="false">DataBase!I76</f>
        <v>0</v>
      </c>
      <c r="J34" s="658" t="n">
        <f aca="false">DataBase!J76</f>
        <v>0</v>
      </c>
      <c r="K34" s="658" t="n">
        <f aca="false">DataBase!K76</f>
        <v>0</v>
      </c>
      <c r="L34" s="658" t="n">
        <f aca="false">DataBase!L76</f>
        <v>0</v>
      </c>
      <c r="M34" s="658" t="n">
        <f aca="false">DataBase!M76</f>
        <v>0</v>
      </c>
      <c r="N34" s="658" t="n">
        <f aca="false">DataBase!N76</f>
        <v>0</v>
      </c>
      <c r="O34" s="63" t="n">
        <f aca="false">SUM(C34:N34)</f>
        <v>0</v>
      </c>
      <c r="P34" s="62" t="n">
        <f aca="false">SUM(C34:D34)</f>
        <v>0</v>
      </c>
      <c r="Q34" s="63" t="n">
        <f aca="false">(O34-P34)</f>
        <v>0</v>
      </c>
    </row>
    <row r="35" customFormat="false" ht="12.75" hidden="false" customHeight="false" outlineLevel="0" collapsed="false">
      <c r="A35" s="301" t="s">
        <v>834</v>
      </c>
      <c r="B35" s="657"/>
      <c r="C35" s="658" t="n">
        <f aca="false">DataBase!C77</f>
        <v>0</v>
      </c>
      <c r="D35" s="658" t="n">
        <f aca="false">DataBase!D77</f>
        <v>0</v>
      </c>
      <c r="E35" s="658" t="n">
        <f aca="false">DataBase!E77</f>
        <v>0</v>
      </c>
      <c r="F35" s="658" t="n">
        <f aca="false">DataBase!F77</f>
        <v>0</v>
      </c>
      <c r="G35" s="658" t="n">
        <f aca="false">DataBase!G77</f>
        <v>0</v>
      </c>
      <c r="H35" s="658" t="n">
        <f aca="false">DataBase!H77</f>
        <v>0</v>
      </c>
      <c r="I35" s="658" t="n">
        <f aca="false">DataBase!I77</f>
        <v>0</v>
      </c>
      <c r="J35" s="658" t="n">
        <f aca="false">DataBase!J77</f>
        <v>0</v>
      </c>
      <c r="K35" s="658" t="n">
        <f aca="false">DataBase!K77</f>
        <v>0</v>
      </c>
      <c r="L35" s="658" t="n">
        <f aca="false">DataBase!L77</f>
        <v>0</v>
      </c>
      <c r="M35" s="658" t="n">
        <f aca="false">DataBase!M77</f>
        <v>0</v>
      </c>
      <c r="N35" s="658" t="n">
        <f aca="false">DataBase!N77</f>
        <v>0</v>
      </c>
      <c r="O35" s="63" t="n">
        <f aca="false">SUM(C35:N35)</f>
        <v>0</v>
      </c>
      <c r="P35" s="62" t="n">
        <f aca="false">SUM(C35:D35)</f>
        <v>0</v>
      </c>
      <c r="Q35" s="63" t="n">
        <f aca="false">(O35-P35)</f>
        <v>0</v>
      </c>
    </row>
    <row r="36" customFormat="false" ht="12.75" hidden="false" customHeight="false" outlineLevel="0" collapsed="false">
      <c r="A36" s="301" t="s">
        <v>835</v>
      </c>
      <c r="B36" s="657"/>
      <c r="C36" s="658" t="n">
        <f aca="false">DataBase!C78</f>
        <v>0</v>
      </c>
      <c r="D36" s="658" t="n">
        <f aca="false">DataBase!D78</f>
        <v>0</v>
      </c>
      <c r="E36" s="658" t="n">
        <f aca="false">DataBase!E78</f>
        <v>0</v>
      </c>
      <c r="F36" s="658" t="n">
        <f aca="false">DataBase!F78</f>
        <v>0</v>
      </c>
      <c r="G36" s="658" t="n">
        <f aca="false">DataBase!G78</f>
        <v>0</v>
      </c>
      <c r="H36" s="658" t="n">
        <f aca="false">DataBase!H78</f>
        <v>0</v>
      </c>
      <c r="I36" s="658" t="n">
        <f aca="false">DataBase!I78</f>
        <v>0</v>
      </c>
      <c r="J36" s="658" t="n">
        <f aca="false">DataBase!J78</f>
        <v>0</v>
      </c>
      <c r="K36" s="658" t="n">
        <f aca="false">DataBase!K78</f>
        <v>0</v>
      </c>
      <c r="L36" s="658" t="n">
        <f aca="false">DataBase!L78</f>
        <v>0</v>
      </c>
      <c r="M36" s="658" t="n">
        <f aca="false">DataBase!M78</f>
        <v>0</v>
      </c>
      <c r="N36" s="658" t="n">
        <f aca="false">DataBase!N78</f>
        <v>0</v>
      </c>
      <c r="O36" s="63" t="n">
        <f aca="false">SUM(C36:N36)</f>
        <v>0</v>
      </c>
      <c r="P36" s="62" t="n">
        <f aca="false">SUM(C36:D36)</f>
        <v>0</v>
      </c>
      <c r="Q36" s="63" t="n">
        <f aca="false">(O36-P36)</f>
        <v>0</v>
      </c>
    </row>
    <row r="37" customFormat="false" ht="12.75" hidden="false" customHeight="false" outlineLevel="0" collapsed="false">
      <c r="A37" s="301" t="s">
        <v>836</v>
      </c>
      <c r="B37" s="657"/>
      <c r="C37" s="658" t="n">
        <f aca="false">DataBase!C141</f>
        <v>0</v>
      </c>
      <c r="D37" s="658" t="n">
        <f aca="false">DataBase!D141</f>
        <v>0</v>
      </c>
      <c r="E37" s="658" t="n">
        <f aca="false">DataBase!E141</f>
        <v>0</v>
      </c>
      <c r="F37" s="658" t="n">
        <f aca="false">DataBase!F141</f>
        <v>0</v>
      </c>
      <c r="G37" s="658" t="n">
        <f aca="false">DataBase!G141</f>
        <v>0</v>
      </c>
      <c r="H37" s="658" t="n">
        <f aca="false">DataBase!H141</f>
        <v>0</v>
      </c>
      <c r="I37" s="658" t="n">
        <f aca="false">DataBase!I141</f>
        <v>0</v>
      </c>
      <c r="J37" s="658" t="n">
        <f aca="false">DataBase!J141</f>
        <v>0</v>
      </c>
      <c r="K37" s="658" t="n">
        <f aca="false">DataBase!K141</f>
        <v>0</v>
      </c>
      <c r="L37" s="658" t="n">
        <f aca="false">DataBase!L141</f>
        <v>0</v>
      </c>
      <c r="M37" s="658" t="n">
        <f aca="false">DataBase!M141</f>
        <v>0</v>
      </c>
      <c r="N37" s="658" t="n">
        <f aca="false">DataBase!N141</f>
        <v>0</v>
      </c>
      <c r="O37" s="63" t="n">
        <f aca="false">SUM(C37:N37)</f>
        <v>0</v>
      </c>
      <c r="P37" s="62" t="n">
        <f aca="false">SUM(C37:D37)</f>
        <v>0</v>
      </c>
      <c r="Q37" s="63" t="n">
        <f aca="false">(O37-P37)</f>
        <v>0</v>
      </c>
    </row>
    <row r="38" customFormat="false" ht="12.75" hidden="false" customHeight="false" outlineLevel="0" collapsed="false">
      <c r="A38" s="301" t="s">
        <v>837</v>
      </c>
      <c r="B38" s="657"/>
      <c r="C38" s="658" t="n">
        <f aca="false">DataBase!C142</f>
        <v>0</v>
      </c>
      <c r="D38" s="658" t="n">
        <f aca="false">DataBase!D142</f>
        <v>0</v>
      </c>
      <c r="E38" s="658" t="n">
        <f aca="false">DataBase!E142</f>
        <v>0</v>
      </c>
      <c r="F38" s="658" t="n">
        <f aca="false">DataBase!F142</f>
        <v>0</v>
      </c>
      <c r="G38" s="658" t="n">
        <f aca="false">DataBase!G142</f>
        <v>0</v>
      </c>
      <c r="H38" s="658" t="n">
        <f aca="false">DataBase!H142</f>
        <v>0</v>
      </c>
      <c r="I38" s="658" t="n">
        <f aca="false">DataBase!I142</f>
        <v>0</v>
      </c>
      <c r="J38" s="658" t="n">
        <f aca="false">DataBase!J142</f>
        <v>0</v>
      </c>
      <c r="K38" s="658" t="n">
        <f aca="false">DataBase!K142</f>
        <v>0</v>
      </c>
      <c r="L38" s="658" t="n">
        <f aca="false">DataBase!L142</f>
        <v>0</v>
      </c>
      <c r="M38" s="658" t="n">
        <f aca="false">DataBase!M142</f>
        <v>0</v>
      </c>
      <c r="N38" s="658" t="n">
        <f aca="false">DataBase!N142</f>
        <v>0</v>
      </c>
      <c r="O38" s="63" t="n">
        <f aca="false">SUM(C38:N38)</f>
        <v>0</v>
      </c>
      <c r="P38" s="62" t="n">
        <f aca="false">SUM(C38:D38)</f>
        <v>0</v>
      </c>
      <c r="Q38" s="63" t="n">
        <f aca="false">(O38-P38)</f>
        <v>0</v>
      </c>
    </row>
    <row r="39" customFormat="false" ht="12.75" hidden="false" customHeight="false" outlineLevel="0" collapsed="false">
      <c r="A39" s="301" t="s">
        <v>838</v>
      </c>
      <c r="B39" s="657"/>
      <c r="C39" s="658" t="n">
        <f aca="false">DataBase!C143</f>
        <v>0</v>
      </c>
      <c r="D39" s="658" t="n">
        <f aca="false">DataBase!D143</f>
        <v>0</v>
      </c>
      <c r="E39" s="658" t="n">
        <f aca="false">DataBase!E143</f>
        <v>0</v>
      </c>
      <c r="F39" s="658" t="n">
        <f aca="false">DataBase!F143</f>
        <v>0</v>
      </c>
      <c r="G39" s="658" t="n">
        <f aca="false">DataBase!G143</f>
        <v>0</v>
      </c>
      <c r="H39" s="658" t="n">
        <f aca="false">DataBase!H143</f>
        <v>0</v>
      </c>
      <c r="I39" s="658" t="n">
        <f aca="false">DataBase!I143</f>
        <v>0</v>
      </c>
      <c r="J39" s="658" t="n">
        <f aca="false">DataBase!J143</f>
        <v>0</v>
      </c>
      <c r="K39" s="658" t="n">
        <f aca="false">DataBase!K143</f>
        <v>0</v>
      </c>
      <c r="L39" s="658" t="n">
        <f aca="false">DataBase!L143</f>
        <v>0</v>
      </c>
      <c r="M39" s="658" t="n">
        <f aca="false">DataBase!M143</f>
        <v>0</v>
      </c>
      <c r="N39" s="658" t="n">
        <f aca="false">DataBase!N143</f>
        <v>0</v>
      </c>
      <c r="O39" s="63" t="n">
        <f aca="false">SUM(C39:N39)</f>
        <v>0</v>
      </c>
      <c r="P39" s="62" t="n">
        <f aca="false">SUM(C39:D39)</f>
        <v>0</v>
      </c>
      <c r="Q39" s="63" t="n">
        <f aca="false">(O39-P39)</f>
        <v>0</v>
      </c>
    </row>
    <row r="40" customFormat="false" ht="12.75" hidden="false" customHeight="false" outlineLevel="0" collapsed="false">
      <c r="A40" s="301" t="s">
        <v>839</v>
      </c>
      <c r="B40" s="657"/>
      <c r="C40" s="658" t="n">
        <f aca="false">DataBase!C144</f>
        <v>0</v>
      </c>
      <c r="D40" s="658" t="n">
        <f aca="false">DataBase!D144</f>
        <v>0</v>
      </c>
      <c r="E40" s="658" t="n">
        <f aca="false">DataBase!E144</f>
        <v>0</v>
      </c>
      <c r="F40" s="658" t="n">
        <f aca="false">DataBase!F144</f>
        <v>0</v>
      </c>
      <c r="G40" s="658" t="n">
        <f aca="false">DataBase!G144</f>
        <v>0</v>
      </c>
      <c r="H40" s="658" t="n">
        <f aca="false">DataBase!H144</f>
        <v>0</v>
      </c>
      <c r="I40" s="658" t="n">
        <f aca="false">DataBase!I144</f>
        <v>0</v>
      </c>
      <c r="J40" s="658" t="n">
        <f aca="false">DataBase!J144</f>
        <v>0</v>
      </c>
      <c r="K40" s="658" t="n">
        <f aca="false">DataBase!K144</f>
        <v>0</v>
      </c>
      <c r="L40" s="658" t="n">
        <f aca="false">DataBase!L144</f>
        <v>0</v>
      </c>
      <c r="M40" s="658" t="n">
        <f aca="false">DataBase!M144</f>
        <v>0</v>
      </c>
      <c r="N40" s="658" t="n">
        <f aca="false">DataBase!N144</f>
        <v>0</v>
      </c>
      <c r="O40" s="63" t="n">
        <f aca="false">SUM(C40:N40)</f>
        <v>0</v>
      </c>
      <c r="P40" s="62" t="n">
        <f aca="false">SUM(C40:D40)</f>
        <v>0</v>
      </c>
      <c r="Q40" s="63" t="n">
        <f aca="false">(O40-P40)</f>
        <v>0</v>
      </c>
    </row>
    <row r="41" customFormat="false" ht="12.75" hidden="false" customHeight="false" outlineLevel="0" collapsed="false">
      <c r="A41" s="301" t="s">
        <v>840</v>
      </c>
      <c r="B41" s="657"/>
      <c r="C41" s="658" t="n">
        <f aca="false">DataBase!C145</f>
        <v>0</v>
      </c>
      <c r="D41" s="658" t="n">
        <f aca="false">DataBase!D145</f>
        <v>0</v>
      </c>
      <c r="E41" s="658" t="n">
        <f aca="false">DataBase!E145</f>
        <v>0</v>
      </c>
      <c r="F41" s="658" t="n">
        <f aca="false">DataBase!F145</f>
        <v>0</v>
      </c>
      <c r="G41" s="658" t="n">
        <f aca="false">DataBase!G145</f>
        <v>0</v>
      </c>
      <c r="H41" s="658" t="n">
        <f aca="false">DataBase!H145</f>
        <v>0</v>
      </c>
      <c r="I41" s="658" t="n">
        <f aca="false">DataBase!I145</f>
        <v>0</v>
      </c>
      <c r="J41" s="658" t="n">
        <f aca="false">DataBase!J145</f>
        <v>0</v>
      </c>
      <c r="K41" s="658" t="n">
        <f aca="false">DataBase!K145</f>
        <v>0</v>
      </c>
      <c r="L41" s="658" t="n">
        <f aca="false">DataBase!L145</f>
        <v>0</v>
      </c>
      <c r="M41" s="658" t="n">
        <f aca="false">DataBase!M145</f>
        <v>0</v>
      </c>
      <c r="N41" s="658" t="n">
        <f aca="false">DataBase!N145</f>
        <v>0</v>
      </c>
      <c r="O41" s="63" t="n">
        <f aca="false">SUM(C41:N41)</f>
        <v>0</v>
      </c>
      <c r="P41" s="62" t="n">
        <f aca="false">SUM(C41:D41)</f>
        <v>0</v>
      </c>
      <c r="Q41" s="63" t="n">
        <f aca="false">(O41-P41)</f>
        <v>0</v>
      </c>
    </row>
    <row r="42" customFormat="false" ht="12.75" hidden="false" customHeight="false" outlineLevel="0" collapsed="false">
      <c r="A42" s="301" t="s">
        <v>841</v>
      </c>
      <c r="B42" s="657"/>
      <c r="C42" s="658" t="n">
        <f aca="false">DataBase!C146</f>
        <v>0</v>
      </c>
      <c r="D42" s="658" t="n">
        <f aca="false">DataBase!D146</f>
        <v>0</v>
      </c>
      <c r="E42" s="658" t="n">
        <f aca="false">DataBase!E146</f>
        <v>0</v>
      </c>
      <c r="F42" s="658" t="n">
        <f aca="false">DataBase!F146</f>
        <v>0</v>
      </c>
      <c r="G42" s="658" t="n">
        <f aca="false">DataBase!G146</f>
        <v>0</v>
      </c>
      <c r="H42" s="658" t="n">
        <f aca="false">DataBase!H146</f>
        <v>1000</v>
      </c>
      <c r="I42" s="658" t="n">
        <f aca="false">DataBase!I146</f>
        <v>0</v>
      </c>
      <c r="J42" s="658" t="n">
        <f aca="false">DataBase!J146</f>
        <v>0</v>
      </c>
      <c r="K42" s="658" t="n">
        <f aca="false">DataBase!K146</f>
        <v>0</v>
      </c>
      <c r="L42" s="658" t="n">
        <f aca="false">DataBase!L146</f>
        <v>0</v>
      </c>
      <c r="M42" s="658" t="n">
        <f aca="false">DataBase!M146</f>
        <v>0</v>
      </c>
      <c r="N42" s="658" t="n">
        <f aca="false">DataBase!N146</f>
        <v>1000</v>
      </c>
      <c r="O42" s="63" t="n">
        <f aca="false">SUM(C42:N42)</f>
        <v>2000</v>
      </c>
      <c r="P42" s="62" t="n">
        <f aca="false">SUM(C42:D42)</f>
        <v>0</v>
      </c>
      <c r="Q42" s="63" t="n">
        <f aca="false">(O42-P42)</f>
        <v>2000</v>
      </c>
    </row>
    <row r="43" customFormat="false" ht="12.75" hidden="false" customHeight="false" outlineLevel="0" collapsed="false">
      <c r="A43" s="301" t="s">
        <v>842</v>
      </c>
      <c r="B43" s="638"/>
      <c r="C43" s="658" t="n">
        <f aca="false">DataBase!C147</f>
        <v>0</v>
      </c>
      <c r="D43" s="658" t="n">
        <f aca="false">DataBase!D147</f>
        <v>0</v>
      </c>
      <c r="E43" s="658" t="n">
        <f aca="false">DataBase!E147</f>
        <v>0</v>
      </c>
      <c r="F43" s="658" t="n">
        <f aca="false">DataBase!F147</f>
        <v>0</v>
      </c>
      <c r="G43" s="658" t="n">
        <f aca="false">DataBase!G147</f>
        <v>0</v>
      </c>
      <c r="H43" s="658" t="n">
        <f aca="false">DataBase!H147</f>
        <v>0</v>
      </c>
      <c r="I43" s="658" t="n">
        <f aca="false">DataBase!I147</f>
        <v>0</v>
      </c>
      <c r="J43" s="658" t="n">
        <f aca="false">DataBase!J147</f>
        <v>0</v>
      </c>
      <c r="K43" s="658" t="n">
        <f aca="false">DataBase!K147</f>
        <v>0</v>
      </c>
      <c r="L43" s="658" t="n">
        <f aca="false">DataBase!L147</f>
        <v>0</v>
      </c>
      <c r="M43" s="658" t="n">
        <f aca="false">DataBase!M147</f>
        <v>0</v>
      </c>
      <c r="N43" s="658" t="n">
        <f aca="false">DataBase!N147</f>
        <v>0</v>
      </c>
      <c r="O43" s="63" t="n">
        <f aca="false">SUM(C43:N43)</f>
        <v>0</v>
      </c>
      <c r="P43" s="62" t="n">
        <f aca="false">SUM(C43:D43)</f>
        <v>0</v>
      </c>
      <c r="Q43" s="63" t="n">
        <f aca="false">(O43-P43)</f>
        <v>0</v>
      </c>
    </row>
    <row r="44" customFormat="false" ht="12.75" hidden="false" customHeight="false" outlineLevel="0" collapsed="false">
      <c r="A44" s="301" t="s">
        <v>843</v>
      </c>
      <c r="B44" s="638"/>
      <c r="C44" s="658" t="n">
        <f aca="false">DataBase!C149</f>
        <v>0</v>
      </c>
      <c r="D44" s="658" t="n">
        <f aca="false">DataBase!D149</f>
        <v>0</v>
      </c>
      <c r="E44" s="658" t="n">
        <f aca="false">DataBase!E149</f>
        <v>0</v>
      </c>
      <c r="F44" s="658" t="n">
        <f aca="false">DataBase!F149</f>
        <v>0</v>
      </c>
      <c r="G44" s="658" t="n">
        <f aca="false">DataBase!G149</f>
        <v>0</v>
      </c>
      <c r="H44" s="658" t="n">
        <f aca="false">DataBase!H149</f>
        <v>0</v>
      </c>
      <c r="I44" s="658" t="n">
        <f aca="false">DataBase!I149</f>
        <v>0</v>
      </c>
      <c r="J44" s="658" t="n">
        <f aca="false">DataBase!J149</f>
        <v>0</v>
      </c>
      <c r="K44" s="658" t="n">
        <f aca="false">DataBase!K149</f>
        <v>0</v>
      </c>
      <c r="L44" s="658" t="n">
        <f aca="false">DataBase!L149</f>
        <v>0</v>
      </c>
      <c r="M44" s="658" t="n">
        <f aca="false">DataBase!M149</f>
        <v>0</v>
      </c>
      <c r="N44" s="658" t="n">
        <f aca="false">DataBase!N149</f>
        <v>0</v>
      </c>
      <c r="O44" s="63" t="n">
        <f aca="false">SUM(C44:N44)</f>
        <v>0</v>
      </c>
      <c r="P44" s="62" t="n">
        <f aca="false">SUM(C44:D44)</f>
        <v>0</v>
      </c>
      <c r="Q44" s="63" t="n">
        <f aca="false">(O44-P44)</f>
        <v>0</v>
      </c>
    </row>
    <row r="45" customFormat="false" ht="12.75" hidden="false" customHeight="false" outlineLevel="0" collapsed="false">
      <c r="A45" s="301" t="s">
        <v>844</v>
      </c>
      <c r="B45" s="657"/>
      <c r="C45" s="658" t="n">
        <f aca="false">DataBase!C183</f>
        <v>0</v>
      </c>
      <c r="D45" s="658" t="n">
        <f aca="false">DataBase!D183</f>
        <v>0</v>
      </c>
      <c r="E45" s="658" t="n">
        <f aca="false">DataBase!E183</f>
        <v>0</v>
      </c>
      <c r="F45" s="658" t="n">
        <f aca="false">DataBase!F183</f>
        <v>0</v>
      </c>
      <c r="G45" s="658" t="n">
        <f aca="false">DataBase!G183</f>
        <v>0</v>
      </c>
      <c r="H45" s="658" t="n">
        <f aca="false">DataBase!H183</f>
        <v>0</v>
      </c>
      <c r="I45" s="658" t="n">
        <f aca="false">DataBase!I183</f>
        <v>0</v>
      </c>
      <c r="J45" s="658" t="n">
        <f aca="false">DataBase!J183</f>
        <v>0</v>
      </c>
      <c r="K45" s="658" t="n">
        <f aca="false">DataBase!K183</f>
        <v>0</v>
      </c>
      <c r="L45" s="658" t="n">
        <f aca="false">DataBase!L183</f>
        <v>0</v>
      </c>
      <c r="M45" s="658" t="n">
        <f aca="false">DataBase!M183</f>
        <v>0</v>
      </c>
      <c r="N45" s="658" t="n">
        <f aca="false">DataBase!N183</f>
        <v>0</v>
      </c>
      <c r="O45" s="63" t="n">
        <f aca="false">SUM(C45:N45)</f>
        <v>0</v>
      </c>
      <c r="P45" s="62" t="n">
        <f aca="false">SUM(C45:D45)</f>
        <v>0</v>
      </c>
      <c r="Q45" s="63" t="n">
        <f aca="false">(O45-P45)</f>
        <v>0</v>
      </c>
    </row>
    <row r="46" customFormat="false" ht="12.75" hidden="false" customHeight="false" outlineLevel="0" collapsed="false">
      <c r="A46" s="664" t="s">
        <v>845</v>
      </c>
      <c r="B46" s="657"/>
      <c r="C46" s="62" t="n">
        <v>0</v>
      </c>
      <c r="D46" s="62" t="n">
        <v>0</v>
      </c>
      <c r="E46" s="62" t="n">
        <v>0</v>
      </c>
      <c r="F46" s="62" t="n">
        <v>0</v>
      </c>
      <c r="G46" s="62" t="n">
        <v>0</v>
      </c>
      <c r="H46" s="62" t="n">
        <v>0</v>
      </c>
      <c r="I46" s="62" t="n">
        <v>0</v>
      </c>
      <c r="J46" s="62" t="n">
        <v>0</v>
      </c>
      <c r="K46" s="62" t="n">
        <v>0</v>
      </c>
      <c r="L46" s="62" t="n">
        <v>0</v>
      </c>
      <c r="M46" s="62" t="n">
        <v>0</v>
      </c>
      <c r="N46" s="94" t="n">
        <v>0</v>
      </c>
      <c r="O46" s="63" t="n">
        <f aca="false">SUM(C46:N46)</f>
        <v>0</v>
      </c>
      <c r="P46" s="62" t="n">
        <f aca="false">SUM(C46:D46)</f>
        <v>0</v>
      </c>
      <c r="Q46" s="63" t="n">
        <f aca="false">(O46-P46)</f>
        <v>0</v>
      </c>
    </row>
    <row r="47" customFormat="false" ht="12.75" hidden="false" customHeight="false" outlineLevel="0" collapsed="false">
      <c r="A47" s="652" t="s">
        <v>390</v>
      </c>
      <c r="C47" s="654" t="n">
        <v>0</v>
      </c>
      <c r="D47" s="654" t="n">
        <v>0</v>
      </c>
      <c r="E47" s="654" t="n">
        <v>0</v>
      </c>
      <c r="F47" s="654" t="n">
        <v>0</v>
      </c>
      <c r="G47" s="654" t="n">
        <v>0</v>
      </c>
      <c r="H47" s="654" t="n">
        <v>0</v>
      </c>
      <c r="I47" s="654" t="n">
        <v>0</v>
      </c>
      <c r="J47" s="654" t="n">
        <v>0</v>
      </c>
      <c r="K47" s="654" t="n">
        <v>0</v>
      </c>
      <c r="L47" s="654" t="n">
        <v>0</v>
      </c>
      <c r="M47" s="654" t="n">
        <v>0</v>
      </c>
      <c r="N47" s="654" t="n">
        <v>0</v>
      </c>
      <c r="O47" s="121" t="n">
        <f aca="false">SUM(C47:N47)</f>
        <v>0</v>
      </c>
      <c r="P47" s="654" t="n">
        <f aca="false">SUM(C47:D47)</f>
        <v>0</v>
      </c>
      <c r="Q47" s="121" t="n">
        <f aca="false">(O47-P47)</f>
        <v>0</v>
      </c>
      <c r="R47" s="665"/>
      <c r="S47" s="665"/>
    </row>
    <row r="48" customFormat="false" ht="3.95" hidden="false" customHeight="true" outlineLevel="0" collapsed="false">
      <c r="A48" s="655"/>
      <c r="B48" s="657"/>
      <c r="C48" s="655"/>
      <c r="D48" s="655"/>
      <c r="E48" s="655"/>
      <c r="F48" s="655"/>
      <c r="G48" s="655"/>
      <c r="H48" s="655"/>
      <c r="I48" s="655"/>
      <c r="J48" s="655"/>
      <c r="K48" s="655"/>
      <c r="L48" s="655"/>
      <c r="M48" s="655"/>
      <c r="N48" s="655"/>
      <c r="P48" s="655"/>
    </row>
    <row r="49" customFormat="false" ht="12.75" hidden="false" customHeight="false" outlineLevel="0" collapsed="false">
      <c r="A49" s="651" t="s">
        <v>846</v>
      </c>
      <c r="B49" s="662"/>
      <c r="C49" s="656" t="n">
        <f aca="false">SUM(C27:C47)</f>
        <v>52</v>
      </c>
      <c r="D49" s="656" t="n">
        <f aca="false">SUM(D27:D47)</f>
        <v>18</v>
      </c>
      <c r="E49" s="656" t="n">
        <f aca="false">SUM(E27:E47)</f>
        <v>67</v>
      </c>
      <c r="F49" s="656" t="n">
        <f aca="false">SUM(F27:F47)</f>
        <v>164</v>
      </c>
      <c r="G49" s="656" t="n">
        <f aca="false">SUM(G27:G47)</f>
        <v>292</v>
      </c>
      <c r="H49" s="656" t="n">
        <f aca="false">SUM(H27:H47)</f>
        <v>9002</v>
      </c>
      <c r="I49" s="656" t="n">
        <f aca="false">SUM(I27:I47)</f>
        <v>3</v>
      </c>
      <c r="J49" s="656" t="n">
        <f aca="false">SUM(J27:J47)</f>
        <v>150</v>
      </c>
      <c r="K49" s="656" t="n">
        <f aca="false">SUM(K27:K47)</f>
        <v>282</v>
      </c>
      <c r="L49" s="656" t="n">
        <f aca="false">SUM(L27:L47)</f>
        <v>407</v>
      </c>
      <c r="M49" s="656" t="n">
        <f aca="false">SUM(M27:M47)</f>
        <v>314</v>
      </c>
      <c r="N49" s="656" t="n">
        <f aca="false">SUM(N27:N47)</f>
        <v>6302</v>
      </c>
      <c r="O49" s="656" t="n">
        <f aca="false">SUM(O27:O47)</f>
        <v>17053</v>
      </c>
      <c r="P49" s="656" t="n">
        <f aca="false">SUM(P27:P47)</f>
        <v>70</v>
      </c>
      <c r="Q49" s="656" t="n">
        <f aca="false">SUM(Q27:Q47)</f>
        <v>16983</v>
      </c>
      <c r="R49" s="645"/>
      <c r="S49" s="645"/>
      <c r="T49" s="645"/>
      <c r="U49" s="645"/>
      <c r="V49" s="645"/>
      <c r="W49" s="645"/>
      <c r="X49" s="645"/>
      <c r="Y49" s="645"/>
      <c r="Z49" s="645"/>
      <c r="AA49" s="645"/>
      <c r="AB49" s="645"/>
      <c r="AC49" s="645"/>
    </row>
    <row r="50" customFormat="false" ht="6" hidden="false" customHeight="true" outlineLevel="0" collapsed="false">
      <c r="A50" s="655"/>
      <c r="B50" s="657"/>
    </row>
    <row r="51" customFormat="false" ht="12.75" hidden="false" customHeight="false" outlineLevel="0" collapsed="false">
      <c r="A51" s="651" t="s">
        <v>847</v>
      </c>
      <c r="B51" s="662"/>
      <c r="C51" s="656" t="n">
        <f aca="false">(C12+C24+C49)</f>
        <v>377</v>
      </c>
      <c r="D51" s="656" t="n">
        <f aca="false">(D12+D24+D49)</f>
        <v>334</v>
      </c>
      <c r="E51" s="656" t="n">
        <f aca="false">(E12+E24+E49)</f>
        <v>387</v>
      </c>
      <c r="F51" s="656" t="n">
        <f aca="false">(F12+F24+F49)</f>
        <v>487</v>
      </c>
      <c r="G51" s="656" t="n">
        <f aca="false">(G12+G24+G49)</f>
        <v>608</v>
      </c>
      <c r="H51" s="656" t="n">
        <f aca="false">(H12+H24+H49)</f>
        <v>9879</v>
      </c>
      <c r="I51" s="656" t="n">
        <f aca="false">(I12+I24+I49)</f>
        <v>886</v>
      </c>
      <c r="J51" s="656" t="n">
        <f aca="false">(J12+J24+J49)</f>
        <v>893</v>
      </c>
      <c r="K51" s="656" t="n">
        <f aca="false">(K12+K24+K49)</f>
        <v>1023</v>
      </c>
      <c r="L51" s="656" t="n">
        <f aca="false">(L12+L24+L49)</f>
        <v>1124</v>
      </c>
      <c r="M51" s="656" t="n">
        <f aca="false">(M12+M24+M49)</f>
        <v>1049</v>
      </c>
      <c r="N51" s="656" t="n">
        <f aca="false">(N12+N24+N49)</f>
        <v>7038</v>
      </c>
      <c r="O51" s="656" t="n">
        <f aca="false">(O12+O24+O49)</f>
        <v>24085</v>
      </c>
      <c r="P51" s="656" t="n">
        <f aca="false">(P12+P24+P49)</f>
        <v>711</v>
      </c>
      <c r="Q51" s="656" t="n">
        <f aca="false">(Q12+Q24+Q49)</f>
        <v>23374</v>
      </c>
      <c r="R51" s="666"/>
      <c r="S51" s="645"/>
    </row>
    <row r="52" customFormat="false" ht="12.75" hidden="false" customHeight="true" outlineLevel="0" collapsed="false">
      <c r="A52" s="661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5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67" width="45.7"/>
    <col collapsed="false" customWidth="true" hidden="false" outlineLevel="0" max="2" min="2" style="668" width="8.7"/>
    <col collapsed="false" customWidth="true" hidden="false" outlineLevel="0" max="14" min="3" style="667" width="8.7"/>
    <col collapsed="false" customWidth="true" hidden="false" outlineLevel="0" max="17" min="15" style="667" width="9.7"/>
    <col collapsed="false" customWidth="false" hidden="false" outlineLevel="0" max="257" min="18" style="667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XML/filtered-attachments/xls/EMNNG02PL.xls'#$IntDeduct</v>
      </c>
      <c r="R1" s="669"/>
    </row>
    <row r="2" customFormat="false" ht="12.75" hidden="false" customHeight="false" outlineLevel="0" collapsed="false">
      <c r="A2" s="670" t="s">
        <v>774</v>
      </c>
      <c r="C2" s="671"/>
      <c r="D2" s="671"/>
      <c r="E2" s="672"/>
      <c r="F2" s="671"/>
      <c r="G2" s="673"/>
      <c r="H2" s="671"/>
      <c r="I2" s="674"/>
      <c r="J2" s="674"/>
      <c r="K2" s="674"/>
      <c r="L2" s="674"/>
      <c r="M2" s="674"/>
      <c r="N2" s="674"/>
      <c r="O2" s="675"/>
      <c r="P2" s="675"/>
      <c r="Q2" s="675"/>
    </row>
    <row r="3" customFormat="false" ht="12.75" hidden="false" customHeight="false" outlineLevel="0" collapsed="false">
      <c r="A3" s="16" t="str">
        <f aca="false">IncomeState!A3</f>
        <v>2002 OPERATING PLAN</v>
      </c>
      <c r="B3" s="676" t="n">
        <f aca="true">NOW()</f>
        <v>45926.9641761544</v>
      </c>
      <c r="C3" s="672" t="str">
        <f aca="false">DataBase!C2</f>
        <v>PLAN</v>
      </c>
      <c r="D3" s="672" t="str">
        <f aca="false">DataBase!D2</f>
        <v>PLAN</v>
      </c>
      <c r="E3" s="672" t="str">
        <f aca="false">DataBase!E2</f>
        <v>PLAN</v>
      </c>
      <c r="F3" s="672" t="str">
        <f aca="false">DataBase!F2</f>
        <v>PLAN</v>
      </c>
      <c r="G3" s="672" t="str">
        <f aca="false">DataBase!G2</f>
        <v>PLAN</v>
      </c>
      <c r="H3" s="672" t="str">
        <f aca="false">DataBase!H2</f>
        <v>PLAN</v>
      </c>
      <c r="I3" s="672" t="str">
        <f aca="false">DataBase!I2</f>
        <v>PLAN</v>
      </c>
      <c r="J3" s="672" t="str">
        <f aca="false">DataBase!J2</f>
        <v>PLAN</v>
      </c>
      <c r="K3" s="672" t="str">
        <f aca="false">DataBase!K2</f>
        <v>PLAN</v>
      </c>
      <c r="L3" s="672" t="str">
        <f aca="false">DataBase!L2</f>
        <v>PLAN</v>
      </c>
      <c r="M3" s="672" t="str">
        <f aca="false">DataBase!M2</f>
        <v>PLAN</v>
      </c>
      <c r="N3" s="672" t="str">
        <f aca="false">DataBase!N2</f>
        <v>PLAN</v>
      </c>
      <c r="O3" s="672" t="str">
        <f aca="false">DataBase!O2</f>
        <v>TOTAL</v>
      </c>
      <c r="P3" s="672" t="str">
        <f aca="false">IncomeState!P6</f>
        <v>FEB.</v>
      </c>
      <c r="Q3" s="672" t="str">
        <f aca="false">IncomeState!Q6</f>
        <v>ESTIMATE</v>
      </c>
    </row>
    <row r="4" customFormat="false" ht="12.75" hidden="false" customHeight="false" outlineLevel="0" collapsed="false">
      <c r="A4" s="677"/>
      <c r="B4" s="678" t="n">
        <f aca="true">NOW()</f>
        <v>45926.9641761547</v>
      </c>
      <c r="C4" s="679" t="s">
        <v>5</v>
      </c>
      <c r="D4" s="679" t="s">
        <v>6</v>
      </c>
      <c r="E4" s="679" t="s">
        <v>7</v>
      </c>
      <c r="F4" s="679" t="s">
        <v>8</v>
      </c>
      <c r="G4" s="679" t="s">
        <v>9</v>
      </c>
      <c r="H4" s="679" t="s">
        <v>10</v>
      </c>
      <c r="I4" s="679" t="s">
        <v>11</v>
      </c>
      <c r="J4" s="679" t="s">
        <v>12</v>
      </c>
      <c r="K4" s="679" t="s">
        <v>13</v>
      </c>
      <c r="L4" s="679" t="s">
        <v>14</v>
      </c>
      <c r="M4" s="679" t="s">
        <v>15</v>
      </c>
      <c r="N4" s="679" t="s">
        <v>16</v>
      </c>
      <c r="O4" s="680" t="str">
        <f aca="false">DataBase!O3</f>
        <v>2002</v>
      </c>
      <c r="P4" s="680" t="str">
        <f aca="false">IncomeState!P7</f>
        <v>Y-T-D</v>
      </c>
      <c r="Q4" s="680" t="str">
        <f aca="false">IncomeState!Q7</f>
        <v>R.M.</v>
      </c>
    </row>
    <row r="5" customFormat="false" ht="3.95" hidden="false" customHeight="true" outlineLevel="0" collapsed="false">
      <c r="A5" s="681"/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682"/>
      <c r="P5" s="682"/>
    </row>
    <row r="6" customFormat="false" ht="12.75" hidden="false" customHeight="false" outlineLevel="0" collapsed="false">
      <c r="A6" s="683" t="s">
        <v>848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</row>
    <row r="7" customFormat="false" ht="12.75" hidden="false" customHeight="false" outlineLevel="0" collapsed="false">
      <c r="A7" s="301" t="s">
        <v>849</v>
      </c>
      <c r="B7" s="660" t="s">
        <v>485</v>
      </c>
      <c r="C7" s="128" t="n">
        <f aca="false">-Trackers!D408</f>
        <v>-0</v>
      </c>
      <c r="D7" s="128" t="n">
        <f aca="false">-Trackers!E408</f>
        <v>-0</v>
      </c>
      <c r="E7" s="128" t="n">
        <f aca="false">-Trackers!F408</f>
        <v>-0</v>
      </c>
      <c r="F7" s="128" t="n">
        <f aca="false">-Trackers!G408</f>
        <v>-0</v>
      </c>
      <c r="G7" s="128" t="n">
        <f aca="false">-Trackers!H408</f>
        <v>-0</v>
      </c>
      <c r="H7" s="128" t="n">
        <f aca="false">-Trackers!I408</f>
        <v>-0</v>
      </c>
      <c r="I7" s="128" t="n">
        <f aca="false">-Trackers!J408</f>
        <v>-0</v>
      </c>
      <c r="J7" s="128" t="n">
        <f aca="false">-Trackers!K408</f>
        <v>-0</v>
      </c>
      <c r="K7" s="128" t="n">
        <f aca="false">-Trackers!L408</f>
        <v>-0</v>
      </c>
      <c r="L7" s="128" t="n">
        <f aca="false">-Trackers!M408</f>
        <v>-0</v>
      </c>
      <c r="M7" s="128" t="n">
        <f aca="false">-Trackers!N408</f>
        <v>-0</v>
      </c>
      <c r="N7" s="128" t="n">
        <f aca="false">-Trackers!O408</f>
        <v>-0</v>
      </c>
      <c r="O7" s="128" t="n">
        <f aca="false">SUM(C7:N7)</f>
        <v>0</v>
      </c>
      <c r="P7" s="127" t="n">
        <f aca="false">SUM(C7:D7)</f>
        <v>0</v>
      </c>
      <c r="Q7" s="128" t="n">
        <f aca="false">(O7-P7)</f>
        <v>0</v>
      </c>
      <c r="R7" s="128"/>
      <c r="S7" s="128"/>
      <c r="T7" s="128"/>
      <c r="U7" s="128"/>
    </row>
    <row r="8" customFormat="false" ht="12.75" hidden="false" customHeight="false" outlineLevel="0" collapsed="false">
      <c r="A8" s="301" t="s">
        <v>850</v>
      </c>
      <c r="B8" s="660" t="s">
        <v>485</v>
      </c>
      <c r="C8" s="128" t="n">
        <f aca="false">-Trackers!D461</f>
        <v>12</v>
      </c>
      <c r="D8" s="128" t="n">
        <f aca="false">-Trackers!E461</f>
        <v>10</v>
      </c>
      <c r="E8" s="128" t="n">
        <f aca="false">-Trackers!F461</f>
        <v>12</v>
      </c>
      <c r="F8" s="128" t="n">
        <f aca="false">-Trackers!G461</f>
        <v>11</v>
      </c>
      <c r="G8" s="128" t="n">
        <f aca="false">-Trackers!H461</f>
        <v>12</v>
      </c>
      <c r="H8" s="128" t="n">
        <f aca="false">-Trackers!I461</f>
        <v>12</v>
      </c>
      <c r="I8" s="128" t="n">
        <f aca="false">-Trackers!J461</f>
        <v>12</v>
      </c>
      <c r="J8" s="128" t="n">
        <f aca="false">-Trackers!K461</f>
        <v>12</v>
      </c>
      <c r="K8" s="128" t="n">
        <f aca="false">-Trackers!L461</f>
        <v>12</v>
      </c>
      <c r="L8" s="128" t="n">
        <f aca="false">-Trackers!M461</f>
        <v>6</v>
      </c>
      <c r="M8" s="128" t="n">
        <f aca="false">-Trackers!N461</f>
        <v>6</v>
      </c>
      <c r="N8" s="128" t="n">
        <f aca="false">-Trackers!O461</f>
        <v>6</v>
      </c>
      <c r="O8" s="128" t="n">
        <f aca="false">SUM(C8:N8)</f>
        <v>123</v>
      </c>
      <c r="P8" s="127" t="n">
        <f aca="false">SUM(C8:D8)</f>
        <v>22</v>
      </c>
      <c r="Q8" s="128" t="n">
        <f aca="false">(O8-P8)</f>
        <v>101</v>
      </c>
      <c r="R8" s="128"/>
    </row>
    <row r="9" customFormat="false" ht="12.75" hidden="false" customHeight="false" outlineLevel="0" collapsed="false">
      <c r="A9" s="301" t="s">
        <v>851</v>
      </c>
      <c r="B9" s="660" t="s">
        <v>485</v>
      </c>
      <c r="C9" s="128" t="n">
        <f aca="false">-Trackers!D514</f>
        <v>-0</v>
      </c>
      <c r="D9" s="128" t="n">
        <f aca="false">-Trackers!E514</f>
        <v>-0</v>
      </c>
      <c r="E9" s="128" t="n">
        <f aca="false">-Trackers!F514</f>
        <v>-0</v>
      </c>
      <c r="F9" s="128" t="n">
        <f aca="false">-Trackers!G514</f>
        <v>-0</v>
      </c>
      <c r="G9" s="128" t="n">
        <f aca="false">-Trackers!H514</f>
        <v>-0</v>
      </c>
      <c r="H9" s="128" t="n">
        <f aca="false">-Trackers!I514</f>
        <v>-0</v>
      </c>
      <c r="I9" s="128" t="n">
        <f aca="false">-Trackers!J514</f>
        <v>-0</v>
      </c>
      <c r="J9" s="128" t="n">
        <f aca="false">-Trackers!K514</f>
        <v>-0</v>
      </c>
      <c r="K9" s="128" t="n">
        <f aca="false">-Trackers!L514</f>
        <v>-0</v>
      </c>
      <c r="L9" s="128" t="n">
        <f aca="false">-Trackers!M514</f>
        <v>-0</v>
      </c>
      <c r="M9" s="128" t="n">
        <f aca="false">-Trackers!N514</f>
        <v>-0</v>
      </c>
      <c r="N9" s="128" t="n">
        <f aca="false">-Trackers!O514</f>
        <v>-0</v>
      </c>
      <c r="O9" s="128" t="n">
        <f aca="false">SUM(C9:N9)</f>
        <v>0</v>
      </c>
      <c r="P9" s="127" t="n">
        <f aca="false">SUM(C9:D9)</f>
        <v>0</v>
      </c>
      <c r="Q9" s="128" t="n">
        <f aca="false">(O9-P9)</f>
        <v>0</v>
      </c>
      <c r="R9" s="128"/>
    </row>
    <row r="10" customFormat="false" ht="12.75" hidden="false" customHeight="false" outlineLevel="0" collapsed="false">
      <c r="A10" s="659" t="s">
        <v>852</v>
      </c>
      <c r="B10" s="660" t="s">
        <v>485</v>
      </c>
      <c r="C10" s="63" t="n">
        <f aca="false">-Trackers!D355</f>
        <v>-0</v>
      </c>
      <c r="D10" s="63" t="n">
        <f aca="false">-Trackers!E355</f>
        <v>-0</v>
      </c>
      <c r="E10" s="63" t="n">
        <f aca="false">-Trackers!F355</f>
        <v>-0</v>
      </c>
      <c r="F10" s="63" t="n">
        <f aca="false">-Trackers!G355</f>
        <v>-0</v>
      </c>
      <c r="G10" s="63" t="n">
        <f aca="false">-Trackers!H355</f>
        <v>-0</v>
      </c>
      <c r="H10" s="63" t="n">
        <f aca="false">-Trackers!I355</f>
        <v>-0</v>
      </c>
      <c r="I10" s="63" t="n">
        <f aca="false">-Trackers!J355</f>
        <v>-0</v>
      </c>
      <c r="J10" s="63" t="n">
        <f aca="false">-Trackers!K355</f>
        <v>-0</v>
      </c>
      <c r="K10" s="63" t="n">
        <f aca="false">-Trackers!L355</f>
        <v>-0</v>
      </c>
      <c r="L10" s="63" t="n">
        <f aca="false">-Trackers!M355</f>
        <v>-0</v>
      </c>
      <c r="M10" s="63" t="n">
        <f aca="false">-Trackers!N355</f>
        <v>-0</v>
      </c>
      <c r="N10" s="63" t="n">
        <f aca="false">-Trackers!O355</f>
        <v>-0</v>
      </c>
      <c r="O10" s="63" t="n">
        <f aca="false">SUM(C10:N10)</f>
        <v>0</v>
      </c>
      <c r="P10" s="127" t="n">
        <f aca="false">SUM(C10:D10)</f>
        <v>0</v>
      </c>
      <c r="Q10" s="63" t="n">
        <f aca="false">(O10-P10)</f>
        <v>0</v>
      </c>
      <c r="R10" s="128"/>
    </row>
    <row r="11" customFormat="false" ht="12.75" hidden="false" customHeight="false" outlineLevel="0" collapsed="false">
      <c r="A11" s="659" t="s">
        <v>853</v>
      </c>
      <c r="B11" s="660" t="s">
        <v>485</v>
      </c>
      <c r="C11" s="63" t="n">
        <f aca="false">-Trackers!D66</f>
        <v>-0</v>
      </c>
      <c r="D11" s="63" t="n">
        <f aca="false">-Trackers!E66</f>
        <v>1</v>
      </c>
      <c r="E11" s="63" t="n">
        <f aca="false">-Trackers!F66</f>
        <v>-0</v>
      </c>
      <c r="F11" s="63" t="n">
        <f aca="false">-Trackers!G66</f>
        <v>1</v>
      </c>
      <c r="G11" s="63" t="n">
        <f aca="false">-Trackers!H66</f>
        <v>-0</v>
      </c>
      <c r="H11" s="63" t="n">
        <f aca="false">-Trackers!I66</f>
        <v>1</v>
      </c>
      <c r="I11" s="63" t="n">
        <f aca="false">-Trackers!J66</f>
        <v>-0</v>
      </c>
      <c r="J11" s="63" t="n">
        <f aca="false">-Trackers!K66</f>
        <v>1</v>
      </c>
      <c r="K11" s="63" t="n">
        <f aca="false">-Trackers!L66</f>
        <v>-0</v>
      </c>
      <c r="L11" s="63" t="n">
        <f aca="false">-Trackers!M66</f>
        <v>1</v>
      </c>
      <c r="M11" s="63" t="n">
        <f aca="false">-Trackers!N66</f>
        <v>-0</v>
      </c>
      <c r="N11" s="63" t="n">
        <f aca="false">-Trackers!O66</f>
        <v>1</v>
      </c>
      <c r="O11" s="63" t="n">
        <f aca="false">SUM(C11:N11)</f>
        <v>6</v>
      </c>
      <c r="P11" s="127" t="n">
        <f aca="false">SUM(C11:D11)</f>
        <v>1</v>
      </c>
      <c r="Q11" s="63" t="n">
        <f aca="false">(O11-P11)</f>
        <v>5</v>
      </c>
      <c r="R11" s="128"/>
    </row>
    <row r="12" customFormat="false" ht="12.75" hidden="false" customHeight="false" outlineLevel="0" collapsed="false">
      <c r="A12" s="659" t="s">
        <v>854</v>
      </c>
      <c r="B12" s="660" t="s">
        <v>485</v>
      </c>
      <c r="C12" s="684" t="n">
        <f aca="false">-Trackers!D649</f>
        <v>-0</v>
      </c>
      <c r="D12" s="684" t="n">
        <f aca="false">-Trackers!E649</f>
        <v>-0</v>
      </c>
      <c r="E12" s="684" t="n">
        <f aca="false">-Trackers!F649</f>
        <v>-0</v>
      </c>
      <c r="F12" s="684" t="n">
        <f aca="false">-Trackers!G649</f>
        <v>-0</v>
      </c>
      <c r="G12" s="684" t="n">
        <f aca="false">-Trackers!H649</f>
        <v>-0</v>
      </c>
      <c r="H12" s="684" t="n">
        <f aca="false">-Trackers!I649</f>
        <v>-0</v>
      </c>
      <c r="I12" s="684" t="n">
        <f aca="false">-Trackers!J649</f>
        <v>-0</v>
      </c>
      <c r="J12" s="684" t="n">
        <f aca="false">-Trackers!K649</f>
        <v>-0</v>
      </c>
      <c r="K12" s="684" t="n">
        <f aca="false">-Trackers!L649</f>
        <v>-0</v>
      </c>
      <c r="L12" s="684" t="n">
        <f aca="false">-Trackers!M649</f>
        <v>-0</v>
      </c>
      <c r="M12" s="684" t="n">
        <f aca="false">-Trackers!N649</f>
        <v>-0</v>
      </c>
      <c r="N12" s="684" t="n">
        <f aca="false">-Trackers!O649</f>
        <v>-0</v>
      </c>
      <c r="O12" s="128" t="n">
        <f aca="false">SUM(C12:N12)</f>
        <v>0</v>
      </c>
      <c r="P12" s="127" t="n">
        <f aca="false">SUM(C12:D12)</f>
        <v>0</v>
      </c>
      <c r="Q12" s="128" t="n">
        <f aca="false">(O12-P12)</f>
        <v>0</v>
      </c>
      <c r="R12" s="128"/>
      <c r="S12" s="128"/>
      <c r="T12" s="128"/>
      <c r="U12" s="128"/>
    </row>
    <row r="13" customFormat="false" ht="12.75" hidden="false" customHeight="false" outlineLevel="0" collapsed="false">
      <c r="A13" s="301" t="s">
        <v>855</v>
      </c>
      <c r="B13" s="660" t="s">
        <v>485</v>
      </c>
      <c r="C13" s="63" t="n">
        <f aca="false">-Trackers!D620</f>
        <v>8</v>
      </c>
      <c r="D13" s="63" t="n">
        <f aca="false">-Trackers!E620</f>
        <v>8</v>
      </c>
      <c r="E13" s="63" t="n">
        <f aca="false">-Trackers!F620</f>
        <v>11</v>
      </c>
      <c r="F13" s="63" t="n">
        <f aca="false">-Trackers!G620</f>
        <v>12</v>
      </c>
      <c r="G13" s="63" t="n">
        <f aca="false">-Trackers!H620</f>
        <v>12</v>
      </c>
      <c r="H13" s="63" t="n">
        <f aca="false">-Trackers!I620</f>
        <v>-0</v>
      </c>
      <c r="I13" s="63" t="n">
        <f aca="false">-Trackers!J620</f>
        <v>-0</v>
      </c>
      <c r="J13" s="63" t="n">
        <f aca="false">-Trackers!K620</f>
        <v>-0</v>
      </c>
      <c r="K13" s="63" t="n">
        <f aca="false">-Trackers!L620</f>
        <v>-0</v>
      </c>
      <c r="L13" s="63" t="n">
        <f aca="false">-Trackers!M620</f>
        <v>-0</v>
      </c>
      <c r="M13" s="63" t="n">
        <f aca="false">-Trackers!N620</f>
        <v>-0</v>
      </c>
      <c r="N13" s="63" t="n">
        <f aca="false">-Trackers!O620</f>
        <v>1</v>
      </c>
      <c r="O13" s="128" t="n">
        <f aca="false">SUM(C13:N13)</f>
        <v>52</v>
      </c>
      <c r="P13" s="127" t="n">
        <f aca="false">SUM(C13:D13)</f>
        <v>16</v>
      </c>
      <c r="Q13" s="128" t="n">
        <f aca="false">(O13-P13)</f>
        <v>36</v>
      </c>
      <c r="R13" s="128"/>
      <c r="S13" s="128"/>
      <c r="T13" s="128"/>
      <c r="U13" s="128"/>
    </row>
    <row r="14" customFormat="false" ht="12.75" hidden="false" customHeight="false" outlineLevel="0" collapsed="false">
      <c r="A14" s="301" t="s">
        <v>856</v>
      </c>
      <c r="B14" s="685"/>
      <c r="C14" s="127" t="n">
        <v>1</v>
      </c>
      <c r="D14" s="127" t="n">
        <v>2</v>
      </c>
      <c r="E14" s="127" t="n">
        <v>3</v>
      </c>
      <c r="F14" s="127" t="n">
        <v>3</v>
      </c>
      <c r="G14" s="127" t="n">
        <v>0</v>
      </c>
      <c r="H14" s="127" t="n">
        <v>0</v>
      </c>
      <c r="I14" s="127" t="n">
        <v>0</v>
      </c>
      <c r="J14" s="127" t="n">
        <v>0</v>
      </c>
      <c r="K14" s="127" t="n">
        <v>0</v>
      </c>
      <c r="L14" s="127" t="n">
        <v>0</v>
      </c>
      <c r="M14" s="127" t="n">
        <v>0</v>
      </c>
      <c r="N14" s="127" t="n">
        <v>1</v>
      </c>
      <c r="O14" s="128" t="n">
        <f aca="false">SUM(C14:N14)</f>
        <v>10</v>
      </c>
      <c r="P14" s="127" t="n">
        <f aca="false">SUM(C14:D14)</f>
        <v>3</v>
      </c>
      <c r="Q14" s="128" t="n">
        <f aca="false">(O14-P14)</f>
        <v>7</v>
      </c>
      <c r="R14" s="128"/>
      <c r="S14" s="128"/>
      <c r="T14" s="128"/>
      <c r="U14" s="128"/>
    </row>
    <row r="15" customFormat="false" ht="12.75" hidden="false" customHeight="false" outlineLevel="0" collapsed="false">
      <c r="A15" s="301" t="s">
        <v>857</v>
      </c>
      <c r="B15" s="686" t="s">
        <v>442</v>
      </c>
      <c r="C15" s="687" t="n">
        <f aca="false">-10+10</f>
        <v>0</v>
      </c>
      <c r="D15" s="687" t="n">
        <f aca="false">-4+4</f>
        <v>0</v>
      </c>
      <c r="E15" s="687" t="n">
        <f aca="false">-12+12</f>
        <v>0</v>
      </c>
      <c r="F15" s="687" t="n">
        <f aca="false">-28+28</f>
        <v>0</v>
      </c>
      <c r="G15" s="687" t="n">
        <f aca="false">-50+50</f>
        <v>0</v>
      </c>
      <c r="H15" s="687" t="n">
        <f aca="false">-68+68</f>
        <v>0</v>
      </c>
      <c r="I15" s="687" t="n">
        <f aca="false">-2+2</f>
        <v>0</v>
      </c>
      <c r="J15" s="687" t="n">
        <f aca="false">-26+26</f>
        <v>0</v>
      </c>
      <c r="K15" s="687" t="n">
        <f aca="false">-48+48</f>
        <v>0</v>
      </c>
      <c r="L15" s="687" t="n">
        <f aca="false">-69+69</f>
        <v>0</v>
      </c>
      <c r="M15" s="687" t="n">
        <f aca="false">-53+53</f>
        <v>0</v>
      </c>
      <c r="N15" s="687" t="n">
        <f aca="false">-51+51</f>
        <v>0</v>
      </c>
      <c r="O15" s="128" t="n">
        <f aca="false">SUM(C15:N15)</f>
        <v>0</v>
      </c>
      <c r="P15" s="127" t="n">
        <f aca="false">SUM(C15:D15)</f>
        <v>0</v>
      </c>
      <c r="Q15" s="128" t="n">
        <f aca="false">(O15-P15)</f>
        <v>0</v>
      </c>
      <c r="R15" s="128"/>
      <c r="S15" s="128"/>
      <c r="T15" s="128"/>
      <c r="U15" s="128"/>
    </row>
    <row r="16" customFormat="false" ht="12.75" hidden="false" customHeight="false" outlineLevel="0" collapsed="false">
      <c r="A16" s="301" t="s">
        <v>858</v>
      </c>
      <c r="B16" s="685"/>
      <c r="C16" s="127" t="n">
        <v>0</v>
      </c>
      <c r="D16" s="127" t="n">
        <v>0</v>
      </c>
      <c r="E16" s="127" t="n">
        <v>0</v>
      </c>
      <c r="F16" s="127" t="n">
        <v>0</v>
      </c>
      <c r="G16" s="127" t="n">
        <v>0</v>
      </c>
      <c r="H16" s="127" t="n">
        <v>0</v>
      </c>
      <c r="I16" s="127" t="n">
        <v>0</v>
      </c>
      <c r="J16" s="127" t="n">
        <v>0</v>
      </c>
      <c r="K16" s="688" t="n">
        <v>0</v>
      </c>
      <c r="L16" s="127" t="n">
        <v>0</v>
      </c>
      <c r="M16" s="127" t="n">
        <v>0</v>
      </c>
      <c r="N16" s="688" t="n">
        <v>0</v>
      </c>
      <c r="O16" s="128" t="n">
        <f aca="false">SUM(C16:N16)</f>
        <v>0</v>
      </c>
      <c r="P16" s="127" t="n">
        <f aca="false">SUM(C16:D16)</f>
        <v>0</v>
      </c>
      <c r="Q16" s="128" t="n">
        <f aca="false">(O16-P16)</f>
        <v>0</v>
      </c>
      <c r="R16" s="128"/>
      <c r="S16" s="128"/>
      <c r="T16" s="128"/>
      <c r="U16" s="128"/>
    </row>
    <row r="17" customFormat="false" ht="12.75" hidden="false" customHeight="false" outlineLevel="0" collapsed="false">
      <c r="A17" s="301" t="s">
        <v>814</v>
      </c>
      <c r="B17" s="689"/>
      <c r="C17" s="127" t="n">
        <v>0</v>
      </c>
      <c r="D17" s="127" t="n">
        <v>0</v>
      </c>
      <c r="E17" s="127" t="n">
        <v>0</v>
      </c>
      <c r="F17" s="127" t="n">
        <v>0</v>
      </c>
      <c r="G17" s="127" t="n">
        <v>0</v>
      </c>
      <c r="H17" s="127" t="n">
        <v>0</v>
      </c>
      <c r="I17" s="127" t="n">
        <v>0</v>
      </c>
      <c r="J17" s="127" t="n">
        <v>0</v>
      </c>
      <c r="K17" s="127" t="n">
        <f aca="false">-1+1</f>
        <v>0</v>
      </c>
      <c r="L17" s="127" t="n">
        <v>0</v>
      </c>
      <c r="M17" s="127" t="n">
        <v>0</v>
      </c>
      <c r="N17" s="127" t="n">
        <v>0</v>
      </c>
      <c r="O17" s="128" t="n">
        <f aca="false">SUM(C17:N17)</f>
        <v>0</v>
      </c>
      <c r="P17" s="127" t="n">
        <f aca="false">SUM(C17:D17)</f>
        <v>0</v>
      </c>
      <c r="Q17" s="128" t="n">
        <f aca="false">(O17-P17)</f>
        <v>0</v>
      </c>
      <c r="R17" s="128"/>
      <c r="S17" s="128"/>
      <c r="T17" s="128"/>
      <c r="U17" s="128"/>
    </row>
    <row r="18" customFormat="false" ht="12.75" hidden="false" customHeight="false" outlineLevel="0" collapsed="false">
      <c r="A18" s="301" t="s">
        <v>448</v>
      </c>
      <c r="B18" s="689"/>
      <c r="C18" s="127" t="n">
        <v>0</v>
      </c>
      <c r="D18" s="127" t="n">
        <v>0</v>
      </c>
      <c r="E18" s="127" t="n">
        <v>0</v>
      </c>
      <c r="F18" s="127" t="n">
        <v>0</v>
      </c>
      <c r="G18" s="127" t="n">
        <v>0</v>
      </c>
      <c r="H18" s="127" t="n">
        <v>0</v>
      </c>
      <c r="I18" s="127" t="n">
        <v>0</v>
      </c>
      <c r="J18" s="127" t="n">
        <v>0</v>
      </c>
      <c r="K18" s="127" t="n">
        <v>0</v>
      </c>
      <c r="L18" s="127" t="n">
        <v>0</v>
      </c>
      <c r="M18" s="127" t="n">
        <v>0</v>
      </c>
      <c r="N18" s="127" t="n">
        <v>0</v>
      </c>
      <c r="O18" s="128" t="n">
        <f aca="false">SUM(C18:N18)</f>
        <v>0</v>
      </c>
      <c r="P18" s="127" t="n">
        <f aca="false">SUM(C18:D18)</f>
        <v>0</v>
      </c>
      <c r="Q18" s="128" t="n">
        <f aca="false">(O18-P18)</f>
        <v>0</v>
      </c>
      <c r="R18" s="128"/>
      <c r="S18" s="128"/>
      <c r="T18" s="128"/>
      <c r="U18" s="128"/>
    </row>
    <row r="19" customFormat="false" ht="12.75" hidden="false" customHeight="false" outlineLevel="0" collapsed="false">
      <c r="A19" s="301" t="s">
        <v>390</v>
      </c>
      <c r="C19" s="690" t="n">
        <v>0</v>
      </c>
      <c r="D19" s="690" t="n">
        <v>0</v>
      </c>
      <c r="E19" s="690" t="n">
        <v>0</v>
      </c>
      <c r="F19" s="690" t="n">
        <v>0</v>
      </c>
      <c r="G19" s="690" t="n">
        <v>0</v>
      </c>
      <c r="H19" s="690" t="n">
        <v>0</v>
      </c>
      <c r="I19" s="690" t="n">
        <v>0</v>
      </c>
      <c r="J19" s="690" t="n">
        <v>0</v>
      </c>
      <c r="K19" s="690" t="n">
        <v>0</v>
      </c>
      <c r="L19" s="690" t="n">
        <v>0</v>
      </c>
      <c r="M19" s="690" t="n">
        <v>0</v>
      </c>
      <c r="N19" s="690" t="n">
        <v>0</v>
      </c>
      <c r="O19" s="691" t="n">
        <f aca="false">SUM(C19:N19)</f>
        <v>0</v>
      </c>
      <c r="P19" s="690" t="n">
        <f aca="false">SUM(C19:D19)</f>
        <v>0</v>
      </c>
      <c r="Q19" s="691" t="n">
        <f aca="false">(O19-P19)</f>
        <v>0</v>
      </c>
      <c r="R19" s="128"/>
      <c r="S19" s="128"/>
      <c r="T19" s="128"/>
      <c r="U19" s="128"/>
    </row>
    <row r="20" customFormat="false" ht="3.95" hidden="false" customHeight="true" outlineLevel="0" collapsed="false">
      <c r="A20" s="681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  <c r="P20" s="127"/>
      <c r="Q20" s="128"/>
      <c r="R20" s="128"/>
      <c r="S20" s="128"/>
      <c r="T20" s="128"/>
      <c r="U20" s="128"/>
    </row>
    <row r="21" customFormat="false" ht="12.75" hidden="false" customHeight="false" outlineLevel="0" collapsed="false">
      <c r="A21" s="683" t="s">
        <v>859</v>
      </c>
      <c r="B21" s="692"/>
      <c r="C21" s="693" t="n">
        <f aca="false">SUM(C7:C20)</f>
        <v>21</v>
      </c>
      <c r="D21" s="693" t="n">
        <f aca="false">SUM(D7:D20)</f>
        <v>21</v>
      </c>
      <c r="E21" s="693" t="n">
        <f aca="false">SUM(E7:E20)</f>
        <v>26</v>
      </c>
      <c r="F21" s="693" t="n">
        <f aca="false">SUM(F7:F20)</f>
        <v>27</v>
      </c>
      <c r="G21" s="693" t="n">
        <f aca="false">SUM(G7:G20)</f>
        <v>24</v>
      </c>
      <c r="H21" s="693" t="n">
        <f aca="false">SUM(H7:H20)</f>
        <v>13</v>
      </c>
      <c r="I21" s="693" t="n">
        <f aca="false">SUM(I7:I20)</f>
        <v>12</v>
      </c>
      <c r="J21" s="693" t="n">
        <f aca="false">SUM(J7:J20)</f>
        <v>13</v>
      </c>
      <c r="K21" s="693" t="n">
        <f aca="false">SUM(K7:K20)</f>
        <v>12</v>
      </c>
      <c r="L21" s="693" t="n">
        <f aca="false">SUM(L7:L20)</f>
        <v>7</v>
      </c>
      <c r="M21" s="693" t="n">
        <f aca="false">SUM(M7:M20)</f>
        <v>6</v>
      </c>
      <c r="N21" s="693" t="n">
        <f aca="false">SUM(N7:N20)</f>
        <v>9</v>
      </c>
      <c r="O21" s="693" t="n">
        <f aca="false">SUM(O7:O20)</f>
        <v>191</v>
      </c>
      <c r="P21" s="693" t="n">
        <f aca="false">SUM(P7:P20)</f>
        <v>42</v>
      </c>
      <c r="Q21" s="693" t="n">
        <f aca="false">SUM(Q7:Q20)</f>
        <v>149</v>
      </c>
      <c r="R21" s="694"/>
      <c r="S21" s="694"/>
      <c r="T21" s="694"/>
      <c r="U21" s="128"/>
    </row>
    <row r="22" customFormat="false" ht="12.75" hidden="false" customHeight="false" outlineLevel="0" collapsed="false">
      <c r="A22" s="683"/>
      <c r="B22" s="692"/>
      <c r="C22" s="693"/>
      <c r="D22" s="693"/>
      <c r="E22" s="693"/>
      <c r="F22" s="693"/>
      <c r="G22" s="693"/>
      <c r="H22" s="693"/>
      <c r="I22" s="693"/>
      <c r="J22" s="693"/>
      <c r="K22" s="693"/>
      <c r="L22" s="693"/>
      <c r="M22" s="693"/>
      <c r="N22" s="693"/>
      <c r="O22" s="693"/>
      <c r="P22" s="693"/>
      <c r="Q22" s="693"/>
      <c r="R22" s="694"/>
      <c r="S22" s="694"/>
      <c r="T22" s="694"/>
      <c r="U22" s="128"/>
    </row>
    <row r="23" customFormat="false" ht="12.75" hidden="false" customHeight="false" outlineLevel="0" collapsed="false">
      <c r="A23" s="683" t="s">
        <v>860</v>
      </c>
      <c r="B23" s="692"/>
      <c r="C23" s="693"/>
      <c r="D23" s="693"/>
      <c r="E23" s="693"/>
      <c r="F23" s="693"/>
      <c r="G23" s="693"/>
      <c r="H23" s="693"/>
      <c r="I23" s="693"/>
      <c r="J23" s="693"/>
      <c r="K23" s="693"/>
      <c r="L23" s="693"/>
      <c r="M23" s="693"/>
      <c r="N23" s="693"/>
      <c r="O23" s="693"/>
      <c r="P23" s="693"/>
      <c r="Q23" s="693"/>
      <c r="R23" s="694"/>
      <c r="S23" s="694"/>
      <c r="T23" s="694"/>
      <c r="U23" s="128"/>
    </row>
    <row r="24" customFormat="false" ht="12.75" hidden="false" customHeight="false" outlineLevel="0" collapsed="false">
      <c r="A24" s="267" t="s">
        <v>861</v>
      </c>
      <c r="B24" s="692"/>
      <c r="C24" s="127" t="n">
        <v>-1000</v>
      </c>
      <c r="D24" s="127" t="n">
        <v>-1000</v>
      </c>
      <c r="E24" s="127" t="n">
        <v>-1100</v>
      </c>
      <c r="F24" s="127" t="n">
        <v>-1100</v>
      </c>
      <c r="G24" s="127" t="n">
        <v>-1200</v>
      </c>
      <c r="H24" s="127" t="n">
        <v>-1100</v>
      </c>
      <c r="I24" s="127" t="n">
        <v>-1100</v>
      </c>
      <c r="J24" s="127" t="n">
        <v>-1100</v>
      </c>
      <c r="K24" s="127" t="n">
        <v>-1000</v>
      </c>
      <c r="L24" s="127" t="n">
        <v>-1000</v>
      </c>
      <c r="M24" s="127" t="n">
        <v>-900</v>
      </c>
      <c r="N24" s="127" t="n">
        <v>-900</v>
      </c>
      <c r="O24" s="128" t="n">
        <f aca="false">SUM(C24:N24)</f>
        <v>-12500</v>
      </c>
      <c r="P24" s="127" t="n">
        <f aca="false">SUM(C24:D24)</f>
        <v>-2000</v>
      </c>
      <c r="Q24" s="128" t="n">
        <f aca="false">(O24-P24)</f>
        <v>-10500</v>
      </c>
      <c r="R24" s="694"/>
      <c r="S24" s="694"/>
      <c r="T24" s="694"/>
      <c r="U24" s="128"/>
    </row>
    <row r="25" customFormat="false" ht="12.75" hidden="false" customHeight="false" outlineLevel="0" collapsed="false">
      <c r="A25" s="267" t="s">
        <v>862</v>
      </c>
      <c r="B25" s="692"/>
      <c r="C25" s="127" t="n">
        <f aca="false">573+1458</f>
        <v>2031</v>
      </c>
      <c r="D25" s="127" t="n">
        <f aca="false">573+1458</f>
        <v>2031</v>
      </c>
      <c r="E25" s="127" t="n">
        <f aca="false">573+1458</f>
        <v>2031</v>
      </c>
      <c r="F25" s="127" t="n">
        <v>2031</v>
      </c>
      <c r="G25" s="127" t="n">
        <v>2031</v>
      </c>
      <c r="H25" s="127" t="n">
        <v>2031</v>
      </c>
      <c r="I25" s="127" t="n">
        <v>2031</v>
      </c>
      <c r="J25" s="127" t="n">
        <v>2031</v>
      </c>
      <c r="K25" s="127" t="n">
        <v>2031</v>
      </c>
      <c r="L25" s="127" t="n">
        <v>2031</v>
      </c>
      <c r="M25" s="127" t="n">
        <v>2031</v>
      </c>
      <c r="N25" s="127" t="n">
        <v>2031</v>
      </c>
      <c r="O25" s="128" t="n">
        <f aca="false">SUM(C25:N25)</f>
        <v>24372</v>
      </c>
      <c r="P25" s="127" t="n">
        <f aca="false">SUM(C25:D25)</f>
        <v>4062</v>
      </c>
      <c r="Q25" s="128" t="n">
        <f aca="false">(O25-P25)</f>
        <v>20310</v>
      </c>
      <c r="R25" s="694"/>
      <c r="S25" s="694"/>
      <c r="T25" s="694"/>
      <c r="U25" s="128"/>
    </row>
    <row r="26" customFormat="false" ht="12.75" hidden="false" customHeight="false" outlineLevel="0" collapsed="false">
      <c r="A26" s="267" t="s">
        <v>863</v>
      </c>
      <c r="B26" s="692"/>
      <c r="C26" s="127" t="n">
        <v>27</v>
      </c>
      <c r="D26" s="127" t="n">
        <v>27</v>
      </c>
      <c r="E26" s="127" t="n">
        <v>27</v>
      </c>
      <c r="F26" s="127" t="n">
        <v>27</v>
      </c>
      <c r="G26" s="127" t="n">
        <v>27</v>
      </c>
      <c r="H26" s="127" t="n">
        <v>27</v>
      </c>
      <c r="I26" s="127" t="n">
        <v>27</v>
      </c>
      <c r="J26" s="127" t="n">
        <v>27</v>
      </c>
      <c r="K26" s="127" t="n">
        <v>27</v>
      </c>
      <c r="L26" s="127" t="n">
        <v>27</v>
      </c>
      <c r="M26" s="127" t="n">
        <v>27</v>
      </c>
      <c r="N26" s="127" t="n">
        <v>28</v>
      </c>
      <c r="O26" s="128" t="n">
        <f aca="false">SUM(C26:N26)</f>
        <v>325</v>
      </c>
      <c r="P26" s="127" t="n">
        <f aca="false">SUM(C26:D26)</f>
        <v>54</v>
      </c>
      <c r="Q26" s="128" t="n">
        <f aca="false">(O26-P26)</f>
        <v>271</v>
      </c>
      <c r="R26" s="694"/>
      <c r="S26" s="694"/>
      <c r="T26" s="694"/>
      <c r="U26" s="128"/>
    </row>
    <row r="27" customFormat="false" ht="12.75" hidden="false" customHeight="false" outlineLevel="0" collapsed="false">
      <c r="A27" s="267" t="s">
        <v>864</v>
      </c>
      <c r="B27" s="692"/>
      <c r="C27" s="127" t="n">
        <v>844</v>
      </c>
      <c r="D27" s="127" t="n">
        <v>844</v>
      </c>
      <c r="E27" s="127" t="n">
        <v>844</v>
      </c>
      <c r="F27" s="127" t="n">
        <v>843</v>
      </c>
      <c r="G27" s="127" t="n">
        <v>844</v>
      </c>
      <c r="H27" s="127" t="n">
        <v>844</v>
      </c>
      <c r="I27" s="127" t="n">
        <v>844</v>
      </c>
      <c r="J27" s="127" t="n">
        <v>843</v>
      </c>
      <c r="K27" s="127" t="n">
        <v>844</v>
      </c>
      <c r="L27" s="127" t="n">
        <v>844</v>
      </c>
      <c r="M27" s="127" t="n">
        <v>844</v>
      </c>
      <c r="N27" s="127" t="n">
        <v>843</v>
      </c>
      <c r="O27" s="128" t="n">
        <f aca="false">SUM(C27:N27)</f>
        <v>10125</v>
      </c>
      <c r="P27" s="127" t="n">
        <f aca="false">SUM(C27:D27)</f>
        <v>1688</v>
      </c>
      <c r="Q27" s="128" t="n">
        <f aca="false">(O27-P27)</f>
        <v>8437</v>
      </c>
      <c r="R27" s="694"/>
      <c r="S27" s="694"/>
      <c r="T27" s="694"/>
      <c r="U27" s="128"/>
    </row>
    <row r="28" customFormat="false" ht="12.75" hidden="false" customHeight="false" outlineLevel="0" collapsed="false">
      <c r="A28" s="267" t="s">
        <v>863</v>
      </c>
      <c r="B28" s="692"/>
      <c r="C28" s="127" t="n">
        <v>11</v>
      </c>
      <c r="D28" s="127" t="n">
        <v>11</v>
      </c>
      <c r="E28" s="127" t="n">
        <v>11</v>
      </c>
      <c r="F28" s="127" t="n">
        <v>11</v>
      </c>
      <c r="G28" s="127" t="n">
        <v>11</v>
      </c>
      <c r="H28" s="127" t="n">
        <v>11</v>
      </c>
      <c r="I28" s="127" t="n">
        <v>11</v>
      </c>
      <c r="J28" s="127" t="n">
        <v>11</v>
      </c>
      <c r="K28" s="127" t="n">
        <v>11</v>
      </c>
      <c r="L28" s="127" t="n">
        <v>10</v>
      </c>
      <c r="M28" s="127" t="n">
        <v>11</v>
      </c>
      <c r="N28" s="127" t="n">
        <v>11</v>
      </c>
      <c r="O28" s="128" t="n">
        <f aca="false">SUM(C28:N28)</f>
        <v>131</v>
      </c>
      <c r="P28" s="127" t="n">
        <f aca="false">SUM(C28:D28)</f>
        <v>22</v>
      </c>
      <c r="Q28" s="128" t="n">
        <f aca="false">(O28-P28)</f>
        <v>109</v>
      </c>
      <c r="R28" s="694"/>
      <c r="S28" s="694"/>
      <c r="T28" s="694"/>
      <c r="U28" s="128"/>
    </row>
    <row r="29" customFormat="false" ht="12.75" hidden="false" customHeight="false" outlineLevel="0" collapsed="false">
      <c r="A29" s="267" t="s">
        <v>865</v>
      </c>
      <c r="B29" s="692"/>
      <c r="C29" s="127" t="n">
        <v>0</v>
      </c>
      <c r="D29" s="127" t="n">
        <v>0</v>
      </c>
      <c r="E29" s="127" t="n">
        <v>0</v>
      </c>
      <c r="F29" s="127" t="n">
        <v>0</v>
      </c>
      <c r="G29" s="127" t="n">
        <v>0</v>
      </c>
      <c r="H29" s="127" t="n">
        <v>0</v>
      </c>
      <c r="I29" s="127" t="n">
        <v>0</v>
      </c>
      <c r="J29" s="127" t="n">
        <v>0</v>
      </c>
      <c r="K29" s="127" t="n">
        <v>0</v>
      </c>
      <c r="L29" s="127" t="n">
        <v>0</v>
      </c>
      <c r="M29" s="127" t="n">
        <v>0</v>
      </c>
      <c r="N29" s="127" t="n">
        <v>0</v>
      </c>
      <c r="O29" s="128" t="n">
        <f aca="false">SUM(C29:N29)</f>
        <v>0</v>
      </c>
      <c r="P29" s="127" t="n">
        <f aca="false">SUM(C29:D29)</f>
        <v>0</v>
      </c>
      <c r="Q29" s="128" t="n">
        <f aca="false">(O29-P29)</f>
        <v>0</v>
      </c>
      <c r="R29" s="694"/>
      <c r="S29" s="694"/>
      <c r="T29" s="694"/>
      <c r="U29" s="128"/>
    </row>
    <row r="30" customFormat="false" ht="12.75" hidden="false" customHeight="false" outlineLevel="0" collapsed="false">
      <c r="A30" s="301" t="s">
        <v>390</v>
      </c>
      <c r="B30" s="692"/>
      <c r="C30" s="690" t="n">
        <v>0</v>
      </c>
      <c r="D30" s="690" t="n">
        <v>0</v>
      </c>
      <c r="E30" s="690" t="n">
        <v>0</v>
      </c>
      <c r="F30" s="690" t="n">
        <v>0</v>
      </c>
      <c r="G30" s="690" t="n">
        <v>0</v>
      </c>
      <c r="H30" s="690" t="n">
        <v>0</v>
      </c>
      <c r="I30" s="690" t="n">
        <v>0</v>
      </c>
      <c r="J30" s="690" t="n">
        <v>0</v>
      </c>
      <c r="K30" s="690" t="n">
        <v>0</v>
      </c>
      <c r="L30" s="690" t="n">
        <v>0</v>
      </c>
      <c r="M30" s="690" t="n">
        <v>0</v>
      </c>
      <c r="N30" s="690" t="n">
        <v>0</v>
      </c>
      <c r="O30" s="691" t="n">
        <f aca="false">SUM(C30:N30)</f>
        <v>0</v>
      </c>
      <c r="P30" s="690" t="n">
        <f aca="false">SUM(C30:D30)</f>
        <v>0</v>
      </c>
      <c r="Q30" s="691" t="n">
        <f aca="false">(O30-P30)</f>
        <v>0</v>
      </c>
      <c r="R30" s="694"/>
      <c r="S30" s="694"/>
      <c r="T30" s="694"/>
      <c r="U30" s="128"/>
    </row>
    <row r="31" customFormat="false" ht="5.25" hidden="false" customHeight="true" outlineLevel="0" collapsed="false">
      <c r="A31" s="683"/>
      <c r="B31" s="692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694"/>
      <c r="S31" s="694"/>
      <c r="T31" s="694"/>
      <c r="U31" s="128"/>
    </row>
    <row r="32" customFormat="false" ht="12.75" hidden="false" customHeight="false" outlineLevel="0" collapsed="false">
      <c r="A32" s="683" t="s">
        <v>866</v>
      </c>
      <c r="B32" s="692"/>
      <c r="C32" s="693" t="n">
        <f aca="false">SUM(C24:C31)</f>
        <v>1913</v>
      </c>
      <c r="D32" s="693" t="n">
        <f aca="false">SUM(D24:D31)</f>
        <v>1913</v>
      </c>
      <c r="E32" s="693" t="n">
        <f aca="false">SUM(E24:E31)</f>
        <v>1813</v>
      </c>
      <c r="F32" s="693" t="n">
        <f aca="false">SUM(F24:F31)</f>
        <v>1812</v>
      </c>
      <c r="G32" s="693" t="n">
        <f aca="false">SUM(G24:G31)</f>
        <v>1713</v>
      </c>
      <c r="H32" s="693" t="n">
        <f aca="false">SUM(H24:H31)</f>
        <v>1813</v>
      </c>
      <c r="I32" s="693" t="n">
        <f aca="false">SUM(I24:I31)</f>
        <v>1813</v>
      </c>
      <c r="J32" s="693" t="n">
        <f aca="false">SUM(J24:J31)</f>
        <v>1812</v>
      </c>
      <c r="K32" s="693" t="n">
        <f aca="false">SUM(K24:K31)</f>
        <v>1913</v>
      </c>
      <c r="L32" s="693" t="n">
        <f aca="false">SUM(L24:L31)</f>
        <v>1912</v>
      </c>
      <c r="M32" s="693" t="n">
        <f aca="false">SUM(M24:M31)</f>
        <v>2013</v>
      </c>
      <c r="N32" s="693" t="n">
        <f aca="false">SUM(N24:N31)</f>
        <v>2013</v>
      </c>
      <c r="O32" s="693" t="n">
        <f aca="false">SUM(O24:O31)</f>
        <v>22453</v>
      </c>
      <c r="P32" s="693" t="n">
        <f aca="false">SUM(P24:P31)</f>
        <v>3826</v>
      </c>
      <c r="Q32" s="693" t="n">
        <f aca="false">SUM(Q24:Q31)</f>
        <v>18627</v>
      </c>
      <c r="R32" s="694"/>
      <c r="S32" s="694"/>
      <c r="T32" s="694"/>
      <c r="U32" s="128"/>
    </row>
    <row r="33" customFormat="false" ht="6" hidden="false" customHeight="true" outlineLevel="0" collapsed="false">
      <c r="A33" s="681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8"/>
      <c r="P33" s="127"/>
      <c r="Q33" s="128"/>
      <c r="R33" s="128"/>
      <c r="S33" s="128"/>
      <c r="T33" s="128"/>
      <c r="U33" s="128"/>
    </row>
    <row r="34" customFormat="false" ht="12.75" hidden="false" customHeight="false" outlineLevel="0" collapsed="false">
      <c r="A34" s="683" t="s">
        <v>293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</row>
    <row r="35" customFormat="false" ht="12.75" hidden="false" customHeight="false" outlineLevel="0" collapsed="false">
      <c r="A35" s="301" t="s">
        <v>867</v>
      </c>
      <c r="B35" s="686" t="s">
        <v>442</v>
      </c>
      <c r="C35" s="687" t="n">
        <f aca="false">-37+37</f>
        <v>0</v>
      </c>
      <c r="D35" s="687" t="n">
        <f aca="false">-15+15</f>
        <v>0</v>
      </c>
      <c r="E35" s="687" t="n">
        <f aca="false">-46+46</f>
        <v>0</v>
      </c>
      <c r="F35" s="687" t="n">
        <f aca="false">-106+106</f>
        <v>0</v>
      </c>
      <c r="G35" s="687" t="n">
        <f aca="false">-186+186</f>
        <v>0</v>
      </c>
      <c r="H35" s="687" t="n">
        <f aca="false">-254+254</f>
        <v>0</v>
      </c>
      <c r="I35" s="687" t="n">
        <f aca="false">-6+6</f>
        <v>0</v>
      </c>
      <c r="J35" s="687" t="n">
        <f aca="false">-97+97</f>
        <v>0</v>
      </c>
      <c r="K35" s="687" t="n">
        <f aca="false">-180+180</f>
        <v>0</v>
      </c>
      <c r="L35" s="687" t="n">
        <f aca="false">-257+257</f>
        <v>0</v>
      </c>
      <c r="M35" s="687" t="n">
        <f aca="false">-200+200</f>
        <v>0</v>
      </c>
      <c r="N35" s="687" t="n">
        <f aca="false">-192+192</f>
        <v>0</v>
      </c>
      <c r="O35" s="128" t="n">
        <f aca="false">SUM(C35:N35)</f>
        <v>0</v>
      </c>
      <c r="P35" s="127" t="n">
        <f aca="false">SUM(C35:D35)</f>
        <v>0</v>
      </c>
      <c r="Q35" s="128" t="n">
        <f aca="false">(O35-P35)</f>
        <v>0</v>
      </c>
      <c r="R35" s="128"/>
      <c r="S35" s="128"/>
      <c r="T35" s="128"/>
      <c r="U35" s="128"/>
    </row>
    <row r="36" customFormat="false" ht="12.75" hidden="false" customHeight="false" outlineLevel="0" collapsed="false">
      <c r="A36" s="301" t="s">
        <v>868</v>
      </c>
      <c r="C36" s="127" t="n">
        <v>-10</v>
      </c>
      <c r="D36" s="127" t="n">
        <v>-4</v>
      </c>
      <c r="E36" s="127" t="n">
        <v>-12</v>
      </c>
      <c r="F36" s="127" t="n">
        <v>-28</v>
      </c>
      <c r="G36" s="127" t="n">
        <v>-50</v>
      </c>
      <c r="H36" s="127" t="n">
        <v>-68</v>
      </c>
      <c r="I36" s="127" t="n">
        <v>-2</v>
      </c>
      <c r="J36" s="127" t="n">
        <v>-26</v>
      </c>
      <c r="K36" s="127" t="n">
        <v>-48</v>
      </c>
      <c r="L36" s="127" t="n">
        <v>-69</v>
      </c>
      <c r="M36" s="127" t="n">
        <v>-53</v>
      </c>
      <c r="N36" s="127" t="n">
        <v>-51</v>
      </c>
      <c r="O36" s="128" t="n">
        <f aca="false">SUM(C36:N36)</f>
        <v>-421</v>
      </c>
      <c r="P36" s="127" t="n">
        <f aca="false">SUM(C36:D36)</f>
        <v>-14</v>
      </c>
      <c r="Q36" s="128" t="n">
        <f aca="false">(O36-P36)</f>
        <v>-407</v>
      </c>
      <c r="R36" s="128"/>
      <c r="S36" s="128"/>
      <c r="T36" s="128"/>
      <c r="U36" s="128"/>
    </row>
    <row r="37" customFormat="false" ht="12.75" hidden="false" customHeight="false" outlineLevel="0" collapsed="false">
      <c r="A37" s="301" t="s">
        <v>390</v>
      </c>
      <c r="C37" s="690" t="n">
        <v>0</v>
      </c>
      <c r="D37" s="690" t="n">
        <v>0</v>
      </c>
      <c r="E37" s="690" t="n">
        <v>0</v>
      </c>
      <c r="F37" s="690" t="n">
        <v>0</v>
      </c>
      <c r="G37" s="690" t="n">
        <v>0</v>
      </c>
      <c r="H37" s="690" t="n">
        <v>0</v>
      </c>
      <c r="I37" s="690" t="n">
        <v>0</v>
      </c>
      <c r="J37" s="690" t="n">
        <v>0</v>
      </c>
      <c r="K37" s="690" t="n">
        <v>0</v>
      </c>
      <c r="L37" s="690" t="n">
        <v>0</v>
      </c>
      <c r="M37" s="690" t="n">
        <v>0</v>
      </c>
      <c r="N37" s="690" t="n">
        <v>0</v>
      </c>
      <c r="O37" s="691" t="n">
        <f aca="false">SUM(C37:N37)</f>
        <v>0</v>
      </c>
      <c r="P37" s="690" t="n">
        <f aca="false">SUM(C37:D37)</f>
        <v>0</v>
      </c>
      <c r="Q37" s="691" t="n">
        <f aca="false">(O37-P37)</f>
        <v>0</v>
      </c>
      <c r="R37" s="128"/>
      <c r="S37" s="128"/>
      <c r="T37" s="128"/>
      <c r="U37" s="128"/>
    </row>
    <row r="38" customFormat="false" ht="3.95" hidden="false" customHeight="true" outlineLevel="0" collapsed="false">
      <c r="A38" s="682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8"/>
      <c r="P38" s="127"/>
      <c r="Q38" s="128"/>
      <c r="R38" s="128"/>
      <c r="S38" s="128"/>
      <c r="T38" s="128"/>
      <c r="U38" s="128"/>
    </row>
    <row r="39" customFormat="false" ht="12.75" hidden="false" customHeight="false" outlineLevel="0" collapsed="false">
      <c r="A39" s="683" t="s">
        <v>869</v>
      </c>
      <c r="B39" s="671"/>
      <c r="C39" s="693" t="n">
        <f aca="false">SUM(C35:C37)</f>
        <v>-10</v>
      </c>
      <c r="D39" s="693" t="n">
        <f aca="false">SUM(D35:D37)</f>
        <v>-4</v>
      </c>
      <c r="E39" s="693" t="n">
        <f aca="false">SUM(E35:E37)</f>
        <v>-12</v>
      </c>
      <c r="F39" s="693" t="n">
        <f aca="false">SUM(F35:F37)</f>
        <v>-28</v>
      </c>
      <c r="G39" s="693" t="n">
        <f aca="false">SUM(G35:G37)</f>
        <v>-50</v>
      </c>
      <c r="H39" s="693" t="n">
        <f aca="false">SUM(H35:H37)</f>
        <v>-68</v>
      </c>
      <c r="I39" s="693" t="n">
        <f aca="false">SUM(I35:I37)</f>
        <v>-2</v>
      </c>
      <c r="J39" s="693" t="n">
        <f aca="false">SUM(J35:J37)</f>
        <v>-26</v>
      </c>
      <c r="K39" s="693" t="n">
        <f aca="false">SUM(K35:K37)</f>
        <v>-48</v>
      </c>
      <c r="L39" s="693" t="n">
        <f aca="false">SUM(L35:L37)</f>
        <v>-69</v>
      </c>
      <c r="M39" s="693" t="n">
        <f aca="false">SUM(M35:M37)</f>
        <v>-53</v>
      </c>
      <c r="N39" s="693" t="n">
        <f aca="false">SUM(N35:N37)</f>
        <v>-51</v>
      </c>
      <c r="O39" s="693" t="n">
        <f aca="false">SUM(O35:O37)</f>
        <v>-421</v>
      </c>
      <c r="P39" s="693" t="n">
        <f aca="false">SUM(P35:P37)</f>
        <v>-14</v>
      </c>
      <c r="Q39" s="693" t="n">
        <f aca="false">SUM(Q35:Q37)</f>
        <v>-407</v>
      </c>
      <c r="R39" s="694"/>
      <c r="S39" s="694"/>
      <c r="T39" s="128"/>
      <c r="U39" s="128"/>
    </row>
    <row r="40" customFormat="false" ht="6" hidden="false" customHeight="true" outlineLevel="0" collapsed="false">
      <c r="A40" s="682"/>
      <c r="B40" s="685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8"/>
      <c r="P40" s="127"/>
      <c r="Q40" s="128"/>
      <c r="R40" s="128"/>
      <c r="S40" s="128"/>
      <c r="T40" s="128"/>
      <c r="U40" s="128"/>
    </row>
    <row r="41" customFormat="false" ht="12.75" hidden="false" customHeight="false" outlineLevel="0" collapsed="false">
      <c r="A41" s="683" t="s">
        <v>870</v>
      </c>
      <c r="B41" s="685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</row>
    <row r="42" customFormat="false" ht="12.75" hidden="false" customHeight="false" outlineLevel="0" collapsed="false">
      <c r="A42" s="301" t="s">
        <v>871</v>
      </c>
      <c r="B42" s="686" t="s">
        <v>442</v>
      </c>
      <c r="C42" s="684" t="n">
        <f aca="false">-DataBase!C273</f>
        <v>39</v>
      </c>
      <c r="D42" s="684" t="n">
        <f aca="false">-DataBase!D273</f>
        <v>38</v>
      </c>
      <c r="E42" s="684" t="n">
        <f aca="false">-DataBase!E273</f>
        <v>39</v>
      </c>
      <c r="F42" s="684" t="n">
        <f aca="false">-DataBase!F273</f>
        <v>38</v>
      </c>
      <c r="G42" s="684" t="n">
        <f aca="false">-DataBase!G273</f>
        <v>39</v>
      </c>
      <c r="H42" s="684" t="n">
        <f aca="false">-DataBase!H273</f>
        <v>38</v>
      </c>
      <c r="I42" s="684" t="n">
        <f aca="false">-DataBase!I273</f>
        <v>39</v>
      </c>
      <c r="J42" s="684" t="n">
        <f aca="false">-DataBase!J273</f>
        <v>38</v>
      </c>
      <c r="K42" s="684" t="n">
        <f aca="false">-DataBase!K273</f>
        <v>39</v>
      </c>
      <c r="L42" s="684" t="n">
        <f aca="false">-DataBase!L273</f>
        <v>33</v>
      </c>
      <c r="M42" s="684" t="n">
        <f aca="false">-DataBase!M273</f>
        <v>28</v>
      </c>
      <c r="N42" s="684" t="n">
        <f aca="false">-DataBase!N273</f>
        <v>28</v>
      </c>
      <c r="O42" s="128" t="n">
        <f aca="false">SUM(C42:N42)</f>
        <v>436</v>
      </c>
      <c r="P42" s="127" t="n">
        <f aca="false">SUM(C42:D42)</f>
        <v>77</v>
      </c>
      <c r="Q42" s="128" t="n">
        <f aca="false">(O42-P42)</f>
        <v>359</v>
      </c>
      <c r="R42" s="128"/>
      <c r="S42" s="128"/>
      <c r="T42" s="128"/>
      <c r="U42" s="128"/>
    </row>
    <row r="43" customFormat="false" ht="12.75" hidden="false" customHeight="false" outlineLevel="0" collapsed="false">
      <c r="A43" s="301" t="s">
        <v>872</v>
      </c>
      <c r="B43" s="686" t="s">
        <v>442</v>
      </c>
      <c r="C43" s="684" t="n">
        <f aca="false">-DataBase!C274</f>
        <v>-1</v>
      </c>
      <c r="D43" s="684" t="n">
        <f aca="false">-DataBase!D274</f>
        <v>-0</v>
      </c>
      <c r="E43" s="684" t="n">
        <f aca="false">-DataBase!E274</f>
        <v>-1</v>
      </c>
      <c r="F43" s="684" t="n">
        <f aca="false">-DataBase!F274</f>
        <v>-0</v>
      </c>
      <c r="G43" s="684" t="n">
        <f aca="false">-DataBase!G274</f>
        <v>-1</v>
      </c>
      <c r="H43" s="684" t="n">
        <f aca="false">-DataBase!H274</f>
        <v>-1</v>
      </c>
      <c r="I43" s="684" t="n">
        <f aca="false">-DataBase!I274</f>
        <v>-0</v>
      </c>
      <c r="J43" s="684" t="n">
        <f aca="false">-DataBase!J274</f>
        <v>-1</v>
      </c>
      <c r="K43" s="684" t="n">
        <f aca="false">-DataBase!K274</f>
        <v>-0</v>
      </c>
      <c r="L43" s="684" t="n">
        <f aca="false">-DataBase!L274</f>
        <v>-1</v>
      </c>
      <c r="M43" s="684" t="n">
        <f aca="false">-DataBase!M274</f>
        <v>-0</v>
      </c>
      <c r="N43" s="684" t="n">
        <f aca="false">-DataBase!N274</f>
        <v>-1</v>
      </c>
      <c r="O43" s="128" t="n">
        <f aca="false">SUM(C43:N43)</f>
        <v>-7</v>
      </c>
      <c r="P43" s="127" t="n">
        <f aca="false">SUM(C43:D43)</f>
        <v>-1</v>
      </c>
      <c r="Q43" s="128" t="n">
        <f aca="false">(O43-P43)</f>
        <v>-6</v>
      </c>
      <c r="R43" s="128"/>
      <c r="S43" s="128"/>
      <c r="T43" s="128"/>
      <c r="U43" s="128"/>
    </row>
    <row r="44" customFormat="false" ht="12.75" hidden="false" customHeight="false" outlineLevel="0" collapsed="false">
      <c r="A44" s="301" t="s">
        <v>873</v>
      </c>
      <c r="B44" s="685"/>
      <c r="C44" s="684" t="n">
        <f aca="false">-DataBase!C275</f>
        <v>-0</v>
      </c>
      <c r="D44" s="684" t="n">
        <f aca="false">-DataBase!D275</f>
        <v>-0</v>
      </c>
      <c r="E44" s="684" t="n">
        <f aca="false">-DataBase!E275</f>
        <v>-0</v>
      </c>
      <c r="F44" s="684" t="n">
        <f aca="false">-DataBase!F275</f>
        <v>-0</v>
      </c>
      <c r="G44" s="684" t="n">
        <f aca="false">-DataBase!G275</f>
        <v>-0</v>
      </c>
      <c r="H44" s="684" t="n">
        <f aca="false">-DataBase!H275</f>
        <v>-0</v>
      </c>
      <c r="I44" s="684" t="n">
        <f aca="false">-DataBase!I275</f>
        <v>-0</v>
      </c>
      <c r="J44" s="684" t="n">
        <f aca="false">-DataBase!J275</f>
        <v>-0</v>
      </c>
      <c r="K44" s="684" t="n">
        <f aca="false">-DataBase!K275</f>
        <v>-0</v>
      </c>
      <c r="L44" s="684" t="n">
        <f aca="false">-DataBase!L275</f>
        <v>-0</v>
      </c>
      <c r="M44" s="684" t="n">
        <f aca="false">-DataBase!M275</f>
        <v>-0</v>
      </c>
      <c r="N44" s="684" t="n">
        <f aca="false">-DataBase!N275</f>
        <v>-0</v>
      </c>
      <c r="O44" s="128" t="n">
        <f aca="false">SUM(C44:N44)</f>
        <v>0</v>
      </c>
      <c r="P44" s="127" t="n">
        <f aca="false">SUM(C44:D44)</f>
        <v>0</v>
      </c>
      <c r="Q44" s="128" t="n">
        <f aca="false">(O44-P44)</f>
        <v>0</v>
      </c>
      <c r="R44" s="128"/>
      <c r="S44" s="128"/>
      <c r="T44" s="128"/>
      <c r="U44" s="128"/>
    </row>
    <row r="45" customFormat="false" ht="12.75" hidden="false" customHeight="false" outlineLevel="0" collapsed="false">
      <c r="A45" s="301" t="s">
        <v>874</v>
      </c>
      <c r="B45" s="686" t="s">
        <v>442</v>
      </c>
      <c r="C45" s="684" t="n">
        <f aca="false">-DataBase!C276</f>
        <v>-121</v>
      </c>
      <c r="D45" s="684" t="n">
        <f aca="false">-DataBase!D276</f>
        <v>-182</v>
      </c>
      <c r="E45" s="684" t="n">
        <f aca="false">-DataBase!E276</f>
        <v>-152</v>
      </c>
      <c r="F45" s="684" t="n">
        <f aca="false">-DataBase!F276</f>
        <v>-111</v>
      </c>
      <c r="G45" s="684" t="n">
        <f aca="false">-DataBase!G276</f>
        <v>-220</v>
      </c>
      <c r="H45" s="684" t="n">
        <f aca="false">-DataBase!H276</f>
        <v>-129</v>
      </c>
      <c r="I45" s="684" t="n">
        <f aca="false">-DataBase!I276</f>
        <v>-175</v>
      </c>
      <c r="J45" s="684" t="n">
        <f aca="false">-DataBase!J276</f>
        <v>-176</v>
      </c>
      <c r="K45" s="684" t="n">
        <f aca="false">-DataBase!K276</f>
        <v>-209</v>
      </c>
      <c r="L45" s="684" t="n">
        <f aca="false">-DataBase!L276</f>
        <v>-151</v>
      </c>
      <c r="M45" s="684" t="n">
        <f aca="false">-DataBase!M276</f>
        <v>-244</v>
      </c>
      <c r="N45" s="684" t="n">
        <f aca="false">-DataBase!N276</f>
        <v>-138</v>
      </c>
      <c r="O45" s="128" t="n">
        <f aca="false">SUM(C45:N45)</f>
        <v>-2008</v>
      </c>
      <c r="P45" s="127" t="n">
        <f aca="false">SUM(C45:D45)</f>
        <v>-303</v>
      </c>
      <c r="Q45" s="128" t="n">
        <f aca="false">(O45-P45)</f>
        <v>-1705</v>
      </c>
      <c r="R45" s="128"/>
      <c r="S45" s="128"/>
      <c r="T45" s="128"/>
      <c r="U45" s="128"/>
    </row>
    <row r="46" customFormat="false" ht="12.75" hidden="false" customHeight="false" outlineLevel="0" collapsed="false">
      <c r="A46" s="301" t="s">
        <v>875</v>
      </c>
      <c r="B46" s="686" t="s">
        <v>442</v>
      </c>
      <c r="C46" s="684" t="n">
        <f aca="false">-DataBase!C277</f>
        <v>-0</v>
      </c>
      <c r="D46" s="684" t="n">
        <f aca="false">-DataBase!D277</f>
        <v>-0</v>
      </c>
      <c r="E46" s="684" t="n">
        <f aca="false">-DataBase!E277</f>
        <v>-0</v>
      </c>
      <c r="F46" s="684" t="n">
        <f aca="false">-DataBase!F277</f>
        <v>-0</v>
      </c>
      <c r="G46" s="684" t="n">
        <f aca="false">-DataBase!G277</f>
        <v>-0</v>
      </c>
      <c r="H46" s="684" t="n">
        <f aca="false">-DataBase!H277</f>
        <v>-0</v>
      </c>
      <c r="I46" s="684" t="n">
        <f aca="false">-DataBase!I277</f>
        <v>-0</v>
      </c>
      <c r="J46" s="684" t="n">
        <f aca="false">-DataBase!J277</f>
        <v>-0</v>
      </c>
      <c r="K46" s="684" t="n">
        <f aca="false">-DataBase!K277</f>
        <v>-0</v>
      </c>
      <c r="L46" s="684" t="n">
        <f aca="false">-DataBase!L277</f>
        <v>-0</v>
      </c>
      <c r="M46" s="684" t="n">
        <f aca="false">-DataBase!M277</f>
        <v>-0</v>
      </c>
      <c r="N46" s="684" t="n">
        <f aca="false">-DataBase!N277</f>
        <v>-0</v>
      </c>
      <c r="O46" s="128" t="n">
        <f aca="false">SUM(C46:N46)</f>
        <v>0</v>
      </c>
      <c r="P46" s="127" t="n">
        <f aca="false">SUM(C46:D46)</f>
        <v>0</v>
      </c>
      <c r="Q46" s="128" t="n">
        <f aca="false">(O46-P46)</f>
        <v>0</v>
      </c>
      <c r="R46" s="128"/>
      <c r="S46" s="128"/>
      <c r="T46" s="128"/>
      <c r="U46" s="128"/>
    </row>
    <row r="47" customFormat="false" ht="12.75" hidden="false" customHeight="false" outlineLevel="0" collapsed="false">
      <c r="A47" s="301" t="s">
        <v>876</v>
      </c>
      <c r="B47" s="686" t="s">
        <v>442</v>
      </c>
      <c r="C47" s="684" t="n">
        <f aca="false">-DataBase!C278</f>
        <v>-0</v>
      </c>
      <c r="D47" s="684" t="n">
        <f aca="false">-DataBase!D278</f>
        <v>-0</v>
      </c>
      <c r="E47" s="684" t="n">
        <f aca="false">-DataBase!E278</f>
        <v>-0</v>
      </c>
      <c r="F47" s="684" t="n">
        <f aca="false">-DataBase!F278</f>
        <v>-0</v>
      </c>
      <c r="G47" s="684" t="n">
        <f aca="false">-DataBase!G278</f>
        <v>-0</v>
      </c>
      <c r="H47" s="684" t="n">
        <f aca="false">-DataBase!H278</f>
        <v>-0</v>
      </c>
      <c r="I47" s="684" t="n">
        <f aca="false">-DataBase!I278</f>
        <v>-0</v>
      </c>
      <c r="J47" s="684" t="n">
        <f aca="false">-DataBase!J278</f>
        <v>-0</v>
      </c>
      <c r="K47" s="684" t="n">
        <f aca="false">-DataBase!K278</f>
        <v>-0</v>
      </c>
      <c r="L47" s="684" t="n">
        <f aca="false">-DataBase!L278</f>
        <v>-0</v>
      </c>
      <c r="M47" s="684" t="n">
        <f aca="false">-DataBase!M278</f>
        <v>-0</v>
      </c>
      <c r="N47" s="684" t="n">
        <f aca="false">-DataBase!N278</f>
        <v>-0</v>
      </c>
      <c r="O47" s="128" t="n">
        <f aca="false">SUM(C47:N47)</f>
        <v>0</v>
      </c>
      <c r="P47" s="127" t="n">
        <f aca="false">SUM(C47:D47)</f>
        <v>0</v>
      </c>
      <c r="Q47" s="128" t="n">
        <f aca="false">(O47-P47)</f>
        <v>0</v>
      </c>
      <c r="R47" s="128"/>
      <c r="S47" s="128"/>
      <c r="T47" s="128"/>
      <c r="U47" s="128"/>
    </row>
    <row r="48" customFormat="false" ht="12.75" hidden="false" customHeight="false" outlineLevel="0" collapsed="false">
      <c r="A48" s="301" t="s">
        <v>877</v>
      </c>
      <c r="B48" s="685"/>
      <c r="C48" s="684" t="n">
        <f aca="false">-DataBase!C279</f>
        <v>-0</v>
      </c>
      <c r="D48" s="684" t="n">
        <f aca="false">-DataBase!D279</f>
        <v>-0</v>
      </c>
      <c r="E48" s="684" t="n">
        <f aca="false">-DataBase!E279</f>
        <v>-0</v>
      </c>
      <c r="F48" s="684" t="n">
        <f aca="false">-DataBase!F279</f>
        <v>-0</v>
      </c>
      <c r="G48" s="684" t="n">
        <f aca="false">-DataBase!G279</f>
        <v>-0</v>
      </c>
      <c r="H48" s="684" t="n">
        <f aca="false">-DataBase!H279</f>
        <v>-0</v>
      </c>
      <c r="I48" s="684" t="n">
        <f aca="false">-DataBase!I279</f>
        <v>-0</v>
      </c>
      <c r="J48" s="684" t="n">
        <f aca="false">-DataBase!J279</f>
        <v>-0</v>
      </c>
      <c r="K48" s="684" t="n">
        <f aca="false">-DataBase!K279</f>
        <v>-0</v>
      </c>
      <c r="L48" s="684" t="n">
        <f aca="false">-DataBase!L279</f>
        <v>-0</v>
      </c>
      <c r="M48" s="684" t="n">
        <f aca="false">-DataBase!M279</f>
        <v>-0</v>
      </c>
      <c r="N48" s="684" t="n">
        <f aca="false">-DataBase!N279</f>
        <v>-0</v>
      </c>
      <c r="O48" s="128" t="n">
        <f aca="false">SUM(C48:N48)</f>
        <v>0</v>
      </c>
      <c r="P48" s="127" t="n">
        <f aca="false">SUM(C48:D48)</f>
        <v>0</v>
      </c>
      <c r="Q48" s="128" t="n">
        <f aca="false">(O48-P48)</f>
        <v>0</v>
      </c>
      <c r="R48" s="128"/>
      <c r="S48" s="128"/>
      <c r="T48" s="128"/>
      <c r="U48" s="128"/>
    </row>
    <row r="49" customFormat="false" ht="12.75" hidden="false" customHeight="false" outlineLevel="0" collapsed="false">
      <c r="A49" s="301" t="s">
        <v>878</v>
      </c>
      <c r="B49" s="685"/>
      <c r="C49" s="684" t="n">
        <f aca="false">-DataBase!C151</f>
        <v>-0</v>
      </c>
      <c r="D49" s="684" t="n">
        <f aca="false">-DataBase!D151</f>
        <v>-0</v>
      </c>
      <c r="E49" s="684" t="n">
        <f aca="false">-DataBase!E151</f>
        <v>-0</v>
      </c>
      <c r="F49" s="684" t="n">
        <f aca="false">-DataBase!F151</f>
        <v>-0</v>
      </c>
      <c r="G49" s="684" t="n">
        <f aca="false">-DataBase!G151</f>
        <v>-0</v>
      </c>
      <c r="H49" s="684" t="n">
        <f aca="false">-DataBase!H151</f>
        <v>-0</v>
      </c>
      <c r="I49" s="684" t="n">
        <f aca="false">-DataBase!I151</f>
        <v>-0</v>
      </c>
      <c r="J49" s="684" t="n">
        <f aca="false">-DataBase!J151</f>
        <v>-0</v>
      </c>
      <c r="K49" s="684" t="n">
        <f aca="false">-DataBase!K151</f>
        <v>-0</v>
      </c>
      <c r="L49" s="684" t="n">
        <f aca="false">-DataBase!L151</f>
        <v>-0</v>
      </c>
      <c r="M49" s="684" t="n">
        <f aca="false">-DataBase!M151</f>
        <v>-0</v>
      </c>
      <c r="N49" s="684" t="n">
        <f aca="false">-DataBase!N151</f>
        <v>-0</v>
      </c>
      <c r="O49" s="695" t="n">
        <f aca="false">SUM(C49:N49)</f>
        <v>0</v>
      </c>
      <c r="P49" s="127" t="n">
        <f aca="false">SUM(C49:D49)</f>
        <v>0</v>
      </c>
      <c r="Q49" s="128" t="n">
        <f aca="false">(O49-P49)</f>
        <v>0</v>
      </c>
      <c r="R49" s="128"/>
      <c r="S49" s="128"/>
      <c r="T49" s="128"/>
      <c r="U49" s="128"/>
    </row>
    <row r="50" customFormat="false" ht="12.75" hidden="false" customHeight="false" outlineLevel="0" collapsed="false">
      <c r="A50" s="301" t="s">
        <v>879</v>
      </c>
      <c r="B50" s="685"/>
      <c r="C50" s="684" t="n">
        <f aca="false">-DataBase!C152</f>
        <v>-0</v>
      </c>
      <c r="D50" s="684" t="n">
        <f aca="false">-DataBase!D152</f>
        <v>-0</v>
      </c>
      <c r="E50" s="684" t="n">
        <f aca="false">-DataBase!E152</f>
        <v>-0</v>
      </c>
      <c r="F50" s="684" t="n">
        <f aca="false">-DataBase!F152</f>
        <v>-0</v>
      </c>
      <c r="G50" s="684" t="n">
        <f aca="false">-DataBase!G152</f>
        <v>-0</v>
      </c>
      <c r="H50" s="684" t="n">
        <f aca="false">-DataBase!H152</f>
        <v>-0</v>
      </c>
      <c r="I50" s="684" t="n">
        <f aca="false">-DataBase!I152</f>
        <v>-0</v>
      </c>
      <c r="J50" s="684" t="n">
        <f aca="false">-DataBase!J152</f>
        <v>-0</v>
      </c>
      <c r="K50" s="684" t="n">
        <f aca="false">-DataBase!K152</f>
        <v>-0</v>
      </c>
      <c r="L50" s="684" t="n">
        <f aca="false">-DataBase!L152</f>
        <v>-0</v>
      </c>
      <c r="M50" s="684" t="n">
        <f aca="false">-DataBase!M152</f>
        <v>-0</v>
      </c>
      <c r="N50" s="684" t="n">
        <f aca="false">-DataBase!N152</f>
        <v>-0</v>
      </c>
      <c r="O50" s="128" t="n">
        <f aca="false">SUM(C50:N50)</f>
        <v>0</v>
      </c>
      <c r="P50" s="127" t="n">
        <f aca="false">SUM(C50:D50)</f>
        <v>0</v>
      </c>
      <c r="Q50" s="128" t="n">
        <f aca="false">(O50-P50)</f>
        <v>0</v>
      </c>
      <c r="R50" s="128"/>
      <c r="S50" s="128"/>
      <c r="T50" s="128"/>
      <c r="U50" s="128"/>
    </row>
    <row r="51" customFormat="false" ht="12.75" hidden="false" customHeight="false" outlineLevel="0" collapsed="false">
      <c r="A51" s="301" t="s">
        <v>880</v>
      </c>
      <c r="B51" s="685"/>
      <c r="C51" s="684" t="n">
        <f aca="false">-DataBase!C153</f>
        <v>-0</v>
      </c>
      <c r="D51" s="684" t="n">
        <f aca="false">-DataBase!D153</f>
        <v>-0</v>
      </c>
      <c r="E51" s="684" t="n">
        <f aca="false">-DataBase!E153</f>
        <v>-0</v>
      </c>
      <c r="F51" s="684" t="n">
        <f aca="false">-DataBase!F153</f>
        <v>-0</v>
      </c>
      <c r="G51" s="684" t="n">
        <f aca="false">-DataBase!G153</f>
        <v>-0</v>
      </c>
      <c r="H51" s="684" t="n">
        <f aca="false">-DataBase!H153</f>
        <v>-0</v>
      </c>
      <c r="I51" s="684" t="n">
        <f aca="false">-DataBase!I153</f>
        <v>-0</v>
      </c>
      <c r="J51" s="684" t="n">
        <f aca="false">-DataBase!J153</f>
        <v>-0</v>
      </c>
      <c r="K51" s="684" t="n">
        <f aca="false">-DataBase!K153</f>
        <v>-0</v>
      </c>
      <c r="L51" s="684" t="n">
        <f aca="false">-DataBase!L153</f>
        <v>-0</v>
      </c>
      <c r="M51" s="684" t="n">
        <f aca="false">-DataBase!M153</f>
        <v>-0</v>
      </c>
      <c r="N51" s="684" t="n">
        <f aca="false">-DataBase!N153</f>
        <v>-0</v>
      </c>
      <c r="O51" s="128" t="n">
        <f aca="false">SUM(C51:N51)</f>
        <v>0</v>
      </c>
      <c r="P51" s="127" t="n">
        <f aca="false">SUM(C51:D51)</f>
        <v>0</v>
      </c>
      <c r="Q51" s="128" t="n">
        <f aca="false">(O51-P51)</f>
        <v>0</v>
      </c>
      <c r="R51" s="128"/>
      <c r="S51" s="128"/>
      <c r="T51" s="128"/>
      <c r="U51" s="128"/>
    </row>
    <row r="52" customFormat="false" ht="12.75" hidden="false" customHeight="false" outlineLevel="0" collapsed="false">
      <c r="A52" s="301" t="s">
        <v>881</v>
      </c>
      <c r="B52" s="685"/>
      <c r="C52" s="684" t="n">
        <f aca="false">-DataBase!C154</f>
        <v>-0</v>
      </c>
      <c r="D52" s="684" t="n">
        <f aca="false">-DataBase!D154</f>
        <v>-0</v>
      </c>
      <c r="E52" s="684" t="n">
        <f aca="false">-DataBase!E154</f>
        <v>-0</v>
      </c>
      <c r="F52" s="684" t="n">
        <f aca="false">-DataBase!F154</f>
        <v>-0</v>
      </c>
      <c r="G52" s="684" t="n">
        <f aca="false">-DataBase!G154</f>
        <v>-0</v>
      </c>
      <c r="H52" s="684" t="n">
        <f aca="false">-DataBase!H154</f>
        <v>-0</v>
      </c>
      <c r="I52" s="684" t="n">
        <f aca="false">-DataBase!I154</f>
        <v>-0</v>
      </c>
      <c r="J52" s="684" t="n">
        <f aca="false">-DataBase!J154</f>
        <v>-0</v>
      </c>
      <c r="K52" s="684" t="n">
        <f aca="false">-DataBase!K154</f>
        <v>-0</v>
      </c>
      <c r="L52" s="684" t="n">
        <f aca="false">-DataBase!L154</f>
        <v>-0</v>
      </c>
      <c r="M52" s="684" t="n">
        <f aca="false">-DataBase!M154</f>
        <v>-0</v>
      </c>
      <c r="N52" s="684" t="n">
        <f aca="false">-DataBase!N154</f>
        <v>-0</v>
      </c>
      <c r="O52" s="128" t="n">
        <f aca="false">SUM(C52:N52)</f>
        <v>0</v>
      </c>
      <c r="P52" s="127" t="n">
        <f aca="false">SUM(C52:D52)</f>
        <v>0</v>
      </c>
      <c r="Q52" s="128" t="n">
        <f aca="false">(O52-P52)</f>
        <v>0</v>
      </c>
      <c r="R52" s="128"/>
      <c r="S52" s="128"/>
      <c r="T52" s="128"/>
      <c r="U52" s="128"/>
    </row>
    <row r="53" customFormat="false" ht="12.75" hidden="false" customHeight="false" outlineLevel="0" collapsed="false">
      <c r="A53" s="301" t="s">
        <v>390</v>
      </c>
      <c r="C53" s="690" t="n">
        <v>0</v>
      </c>
      <c r="D53" s="690" t="n">
        <v>0</v>
      </c>
      <c r="E53" s="690" t="n">
        <v>0</v>
      </c>
      <c r="F53" s="690" t="n">
        <v>0</v>
      </c>
      <c r="G53" s="690" t="n">
        <v>0</v>
      </c>
      <c r="H53" s="690" t="n">
        <v>0</v>
      </c>
      <c r="I53" s="690" t="n">
        <v>0</v>
      </c>
      <c r="J53" s="690" t="n">
        <v>0</v>
      </c>
      <c r="K53" s="690" t="n">
        <v>0</v>
      </c>
      <c r="L53" s="690" t="n">
        <v>0</v>
      </c>
      <c r="M53" s="690" t="n">
        <v>0</v>
      </c>
      <c r="N53" s="690" t="n">
        <v>0</v>
      </c>
      <c r="O53" s="691" t="n">
        <f aca="false">SUM(C53:N53)</f>
        <v>0</v>
      </c>
      <c r="P53" s="690" t="n">
        <f aca="false">SUM(C53:D53)</f>
        <v>0</v>
      </c>
      <c r="Q53" s="691" t="n">
        <f aca="false">(O53-P53)</f>
        <v>0</v>
      </c>
      <c r="R53" s="128"/>
      <c r="S53" s="128"/>
      <c r="T53" s="128"/>
      <c r="U53" s="128"/>
    </row>
    <row r="54" customFormat="false" ht="3.95" hidden="false" customHeight="true" outlineLevel="0" collapsed="false">
      <c r="A54" s="682"/>
      <c r="B54" s="685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  <c r="P54" s="127"/>
      <c r="Q54" s="128"/>
      <c r="R54" s="128"/>
      <c r="S54" s="128"/>
      <c r="T54" s="128"/>
      <c r="U54" s="128"/>
    </row>
    <row r="55" customFormat="false" ht="12.75" hidden="false" customHeight="false" outlineLevel="0" collapsed="false">
      <c r="A55" s="683" t="s">
        <v>882</v>
      </c>
      <c r="B55" s="671"/>
      <c r="C55" s="693" t="n">
        <f aca="false">SUM(C42:C53)</f>
        <v>-83</v>
      </c>
      <c r="D55" s="693" t="n">
        <f aca="false">SUM(D42:D53)</f>
        <v>-144</v>
      </c>
      <c r="E55" s="693" t="n">
        <f aca="false">SUM(E42:E53)</f>
        <v>-114</v>
      </c>
      <c r="F55" s="693" t="n">
        <f aca="false">SUM(F42:F53)</f>
        <v>-73</v>
      </c>
      <c r="G55" s="693" t="n">
        <f aca="false">SUM(G42:G53)</f>
        <v>-182</v>
      </c>
      <c r="H55" s="693" t="n">
        <f aca="false">SUM(H42:H53)</f>
        <v>-92</v>
      </c>
      <c r="I55" s="693" t="n">
        <f aca="false">SUM(I42:I53)</f>
        <v>-136</v>
      </c>
      <c r="J55" s="693" t="n">
        <f aca="false">SUM(J42:J53)</f>
        <v>-139</v>
      </c>
      <c r="K55" s="693" t="n">
        <f aca="false">SUM(K42:K53)</f>
        <v>-170</v>
      </c>
      <c r="L55" s="693" t="n">
        <f aca="false">SUM(L42:L53)</f>
        <v>-119</v>
      </c>
      <c r="M55" s="693" t="n">
        <f aca="false">SUM(M42:M53)</f>
        <v>-216</v>
      </c>
      <c r="N55" s="693" t="n">
        <f aca="false">SUM(N42:N53)</f>
        <v>-111</v>
      </c>
      <c r="O55" s="693" t="n">
        <f aca="false">SUM(O42:O53)</f>
        <v>-1579</v>
      </c>
      <c r="P55" s="693" t="n">
        <f aca="false">SUM(P42:P53)</f>
        <v>-227</v>
      </c>
      <c r="Q55" s="693" t="n">
        <f aca="false">SUM(Q42:Q53)</f>
        <v>-1352</v>
      </c>
      <c r="R55" s="694"/>
      <c r="S55" s="694"/>
      <c r="T55" s="128"/>
      <c r="U55" s="128"/>
    </row>
    <row r="56" customFormat="false" ht="6" hidden="false" customHeight="true" outlineLevel="0" collapsed="false">
      <c r="A56" s="682"/>
      <c r="B56" s="685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</row>
    <row r="57" customFormat="false" ht="12.75" hidden="false" customHeight="false" outlineLevel="0" collapsed="false">
      <c r="A57" s="683" t="s">
        <v>883</v>
      </c>
      <c r="B57" s="671"/>
      <c r="C57" s="693" t="n">
        <f aca="false">(C21+C32+C39+C55)</f>
        <v>1841</v>
      </c>
      <c r="D57" s="693" t="n">
        <f aca="false">(D21+D32+D39+D55)</f>
        <v>1786</v>
      </c>
      <c r="E57" s="693" t="n">
        <f aca="false">(E21+E32+E39+E55)</f>
        <v>1713</v>
      </c>
      <c r="F57" s="693" t="n">
        <f aca="false">(F21+F32+F39+F55)</f>
        <v>1738</v>
      </c>
      <c r="G57" s="693" t="n">
        <f aca="false">(G21+G32+G39+G55)</f>
        <v>1505</v>
      </c>
      <c r="H57" s="693" t="n">
        <f aca="false">(H21+H32+H39+H55)</f>
        <v>1666</v>
      </c>
      <c r="I57" s="693" t="n">
        <f aca="false">(I21+I32+I39+I55)</f>
        <v>1687</v>
      </c>
      <c r="J57" s="693" t="n">
        <f aca="false">(J21+J32+J39+J55)</f>
        <v>1660</v>
      </c>
      <c r="K57" s="693" t="n">
        <f aca="false">(K21+K32+K39+K55)</f>
        <v>1707</v>
      </c>
      <c r="L57" s="693" t="n">
        <f aca="false">(L21+L32+L39+L55)</f>
        <v>1731</v>
      </c>
      <c r="M57" s="693" t="n">
        <f aca="false">(M21+M32+M39+M55)</f>
        <v>1750</v>
      </c>
      <c r="N57" s="693" t="n">
        <f aca="false">(N21+N32+N39+N55)</f>
        <v>1860</v>
      </c>
      <c r="O57" s="693" t="n">
        <f aca="false">(O21+O32+O39+O55)</f>
        <v>20644</v>
      </c>
      <c r="P57" s="693" t="n">
        <f aca="false">(P21+P32+P39+P55)</f>
        <v>3627</v>
      </c>
      <c r="Q57" s="693" t="n">
        <f aca="false">(Q21+Q32+Q39+Q55)</f>
        <v>17017</v>
      </c>
      <c r="R57" s="694"/>
      <c r="S57" s="694"/>
      <c r="T57" s="694"/>
      <c r="U57" s="694"/>
      <c r="V57" s="675"/>
      <c r="W57" s="675"/>
    </row>
    <row r="58" customFormat="false" ht="12.75" hidden="false" customHeight="true" outlineLevel="0" collapsed="false">
      <c r="A58" s="682"/>
      <c r="B58" s="685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8"/>
      <c r="P58" s="127"/>
      <c r="Q58" s="128"/>
      <c r="R58" s="128"/>
      <c r="S58" s="128"/>
      <c r="T58" s="128"/>
      <c r="U58" s="128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J622"/>
  <sheetViews>
    <sheetView showFormulas="false" showGridLines="false" showRowColHeaders="true" showZeros="true" rightToLeft="false" tabSelected="false" showOutlineSymbols="true" defaultGridColor="true" view="normal" topLeftCell="N7" colorId="64" zoomScale="100" zoomScaleNormal="100" zoomScalePageLayoutView="100" workbookViewId="0">
      <pane xSplit="4" ySplit="2" topLeftCell="R9" activePane="bottomRight" state="frozen"/>
      <selection pane="topLeft" activeCell="N7" activeCellId="0" sqref="N7"/>
      <selection pane="topRight" activeCell="R7" activeCellId="0" sqref="R7"/>
      <selection pane="bottomLeft" activeCell="N9" activeCellId="0" sqref="N9"/>
      <selection pane="bottomRight" activeCell="R9" activeCellId="0" sqref="R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6" width="4.85"/>
    <col collapsed="false" customWidth="true" hidden="false" outlineLevel="0" max="2" min="2" style="696" width="45.7"/>
    <col collapsed="false" customWidth="true" hidden="false" outlineLevel="0" max="3" min="3" style="696" width="7.7"/>
    <col collapsed="false" customWidth="true" hidden="false" outlineLevel="0" max="4" min="4" style="696" width="2.28"/>
    <col collapsed="false" customWidth="true" hidden="false" outlineLevel="0" max="5" min="5" style="696" width="10.71"/>
    <col collapsed="false" customWidth="false" hidden="false" outlineLevel="0" max="7" min="6" style="696" width="9.14"/>
    <col collapsed="false" customWidth="true" hidden="false" outlineLevel="0" max="10" min="8" style="696" width="9.7"/>
    <col collapsed="false" customWidth="false" hidden="false" outlineLevel="0" max="12" min="11" style="696" width="9.14"/>
    <col collapsed="false" customWidth="true" hidden="false" outlineLevel="0" max="13" min="13" style="696" width="4.85"/>
    <col collapsed="false" customWidth="true" hidden="false" outlineLevel="0" max="14" min="14" style="696" width="45.7"/>
    <col collapsed="false" customWidth="true" hidden="false" outlineLevel="0" max="15" min="15" style="696" width="8.7"/>
    <col collapsed="false" customWidth="true" hidden="false" outlineLevel="0" max="16" min="16" style="696" width="2.28"/>
    <col collapsed="false" customWidth="true" hidden="false" outlineLevel="0" max="17" min="17" style="696" width="10.71"/>
    <col collapsed="false" customWidth="true" hidden="false" outlineLevel="0" max="29" min="18" style="696" width="8.7"/>
    <col collapsed="false" customWidth="true" hidden="false" outlineLevel="0" max="32" min="30" style="696" width="9.7"/>
    <col collapsed="false" customWidth="false" hidden="false" outlineLevel="0" max="34" min="33" style="696" width="9.14"/>
    <col collapsed="false" customWidth="true" hidden="false" outlineLevel="0" max="35" min="35" style="696" width="4.85"/>
    <col collapsed="false" customWidth="true" hidden="false" outlineLevel="0" max="36" min="36" style="696" width="39.13"/>
    <col collapsed="false" customWidth="true" hidden="false" outlineLevel="0" max="37" min="37" style="696" width="13.41"/>
    <col collapsed="false" customWidth="true" hidden="false" outlineLevel="0" max="38" min="38" style="696" width="2.28"/>
    <col collapsed="false" customWidth="false" hidden="false" outlineLevel="0" max="49" min="39" style="696" width="9.14"/>
    <col collapsed="false" customWidth="true" hidden="false" outlineLevel="0" max="54" min="50" style="696" width="8.28"/>
    <col collapsed="false" customWidth="false" hidden="false" outlineLevel="0" max="257" min="55" style="696" width="9.14"/>
  </cols>
  <sheetData>
    <row r="1" customFormat="false" ht="12" hidden="false" customHeight="true" outlineLevel="0" collapsed="false">
      <c r="A1" s="3" t="str">
        <f aca="true">CELL("FILENAME")</f>
        <v>'file:///mnt/12tb/@roms/datasets/enron/EDRM Enron Email Data Set v2 XML/filtered-attachments/xls/EMNNG02PL.xls'#$DeferredTax</v>
      </c>
      <c r="B1" s="697"/>
      <c r="C1" s="697"/>
      <c r="E1" s="698" t="str">
        <f aca="false">IncomeState!G1</f>
        <v>NORTHERN NATURAL GAS GROUP</v>
      </c>
      <c r="F1" s="698"/>
      <c r="G1" s="698"/>
      <c r="H1" s="698"/>
      <c r="I1" s="699"/>
      <c r="J1" s="699"/>
      <c r="M1" s="700" t="str">
        <f aca="false">A1</f>
        <v>'file:///mnt/12tb/@roms/datasets/enron/EDRM Enron Email Data Set v2 XML/filtered-attachments/xls/EMNNG02PL.xls'#$DeferredTax</v>
      </c>
      <c r="N1" s="697"/>
      <c r="O1" s="697"/>
      <c r="P1" s="701"/>
      <c r="Q1" s="701"/>
      <c r="R1" s="701"/>
      <c r="S1" s="701"/>
      <c r="T1" s="701"/>
      <c r="U1" s="698" t="str">
        <f aca="false">E1</f>
        <v>NORTHERN NATURAL GAS GROUP</v>
      </c>
      <c r="V1" s="698"/>
      <c r="W1" s="698"/>
      <c r="X1" s="698"/>
      <c r="Y1" s="701"/>
      <c r="Z1" s="701"/>
      <c r="AI1" s="700" t="str">
        <f aca="false">A1</f>
        <v>'file:///mnt/12tb/@roms/datasets/enron/EDRM Enron Email Data Set v2 XML/filtered-attachments/xls/EMNNG02PL.xls'#$DeferredTax</v>
      </c>
      <c r="AJ1" s="697"/>
      <c r="AK1" s="697"/>
      <c r="AL1" s="0"/>
      <c r="AM1" s="0"/>
      <c r="AN1" s="698" t="str">
        <f aca="false">E1</f>
        <v>NORTHERN NATURAL GAS GROUP</v>
      </c>
      <c r="AO1" s="698"/>
      <c r="AP1" s="698"/>
      <c r="AQ1" s="698"/>
      <c r="AR1" s="0"/>
    </row>
    <row r="2" customFormat="false" ht="12" hidden="false" customHeight="true" outlineLevel="0" collapsed="false">
      <c r="A2" s="702" t="s">
        <v>453</v>
      </c>
      <c r="B2" s="697"/>
      <c r="C2" s="697"/>
      <c r="E2" s="698" t="str">
        <f aca="false">IncomeState!G2</f>
        <v>2002 OPERATING PLAN</v>
      </c>
      <c r="F2" s="698"/>
      <c r="G2" s="698"/>
      <c r="H2" s="698"/>
      <c r="I2" s="699"/>
      <c r="J2" s="699"/>
      <c r="M2" s="702" t="s">
        <v>884</v>
      </c>
      <c r="N2" s="697"/>
      <c r="O2" s="697"/>
      <c r="P2" s="701"/>
      <c r="Q2" s="701"/>
      <c r="R2" s="701"/>
      <c r="S2" s="701"/>
      <c r="T2" s="701"/>
      <c r="U2" s="698" t="str">
        <f aca="false">E2</f>
        <v>2002 OPERATING PLAN</v>
      </c>
      <c r="V2" s="698"/>
      <c r="W2" s="698"/>
      <c r="X2" s="698"/>
      <c r="Y2" s="701"/>
      <c r="Z2" s="701"/>
      <c r="AI2" s="702" t="s">
        <v>885</v>
      </c>
      <c r="AJ2" s="697"/>
      <c r="AK2" s="697"/>
      <c r="AL2" s="0"/>
      <c r="AM2" s="0"/>
      <c r="AN2" s="698" t="str">
        <f aca="false">E2</f>
        <v>2002 OPERATING PLAN</v>
      </c>
      <c r="AO2" s="698"/>
      <c r="AP2" s="698"/>
      <c r="AQ2" s="698"/>
      <c r="AR2" s="0"/>
    </row>
    <row r="3" customFormat="false" ht="12" hidden="false" customHeight="true" outlineLevel="0" collapsed="false">
      <c r="B3" s="0"/>
      <c r="C3" s="703" t="n">
        <f aca="true">NOW()</f>
        <v>45926.9641761806</v>
      </c>
      <c r="E3" s="704" t="s">
        <v>886</v>
      </c>
      <c r="F3" s="704"/>
      <c r="G3" s="704"/>
      <c r="H3" s="704"/>
      <c r="I3" s="699"/>
      <c r="J3" s="699"/>
      <c r="N3" s="0"/>
      <c r="O3" s="705" t="n">
        <f aca="true">NOW()</f>
        <v>45926.9641761807</v>
      </c>
      <c r="U3" s="698" t="str">
        <f aca="false">E3</f>
        <v>DEFERRED TAX ITEMS</v>
      </c>
      <c r="V3" s="698"/>
      <c r="W3" s="698"/>
      <c r="X3" s="698"/>
      <c r="AJ3" s="0"/>
      <c r="AK3" s="0"/>
      <c r="AL3" s="0"/>
      <c r="AM3" s="0"/>
      <c r="AN3" s="698" t="str">
        <f aca="false">E3</f>
        <v>DEFERRED TAX ITEMS</v>
      </c>
      <c r="AO3" s="698"/>
      <c r="AP3" s="698"/>
      <c r="AQ3" s="698"/>
      <c r="AR3" s="0"/>
    </row>
    <row r="4" customFormat="false" ht="12" hidden="false" customHeight="true" outlineLevel="0" collapsed="false">
      <c r="B4" s="0"/>
      <c r="C4" s="706" t="n">
        <f aca="true">NOW()</f>
        <v>45926.9641761807</v>
      </c>
      <c r="E4" s="698" t="str">
        <f aca="false">IncomeState!G4</f>
        <v>(Thousands of Dollars)</v>
      </c>
      <c r="F4" s="698"/>
      <c r="G4" s="698"/>
      <c r="H4" s="698"/>
      <c r="I4" s="699"/>
      <c r="J4" s="699"/>
      <c r="N4" s="0"/>
      <c r="O4" s="707" t="n">
        <f aca="true">NOW()</f>
        <v>45926.9641761808</v>
      </c>
      <c r="U4" s="698" t="str">
        <f aca="false">E4</f>
        <v>(Thousands of Dollars)</v>
      </c>
      <c r="V4" s="698"/>
      <c r="W4" s="698"/>
      <c r="X4" s="698"/>
      <c r="AJ4" s="705" t="n">
        <f aca="true">NOW()</f>
        <v>45926.9641761808</v>
      </c>
      <c r="AK4" s="0"/>
      <c r="AL4" s="0"/>
      <c r="AM4" s="0"/>
      <c r="AN4" s="698" t="str">
        <f aca="false">E4</f>
        <v>(Thousands of Dollars)</v>
      </c>
      <c r="AO4" s="698"/>
      <c r="AP4" s="698"/>
      <c r="AQ4" s="698"/>
      <c r="AR4" s="0"/>
    </row>
    <row r="5" customFormat="false" ht="12" hidden="false" customHeight="true" outlineLevel="0" collapsed="false">
      <c r="E5" s="699"/>
      <c r="F5" s="708"/>
      <c r="G5" s="708"/>
      <c r="H5" s="699"/>
      <c r="I5" s="699"/>
      <c r="J5" s="699"/>
      <c r="V5" s="709"/>
      <c r="W5" s="709"/>
      <c r="AJ5" s="707" t="n">
        <f aca="true">NOW()</f>
        <v>45926.9641761809</v>
      </c>
      <c r="AL5" s="709"/>
      <c r="AM5" s="709"/>
      <c r="AO5" s="709"/>
    </row>
    <row r="6" customFormat="false" ht="12" hidden="false" customHeight="true" outlineLevel="0" collapsed="false">
      <c r="A6" s="701"/>
      <c r="B6" s="701"/>
      <c r="C6" s="701"/>
      <c r="D6" s="701"/>
      <c r="E6" s="710"/>
      <c r="F6" s="711" t="s">
        <v>887</v>
      </c>
      <c r="G6" s="711"/>
      <c r="H6" s="712" t="s">
        <v>888</v>
      </c>
      <c r="I6" s="710"/>
      <c r="J6" s="710"/>
      <c r="M6" s="701"/>
      <c r="N6" s="701"/>
      <c r="O6" s="701"/>
      <c r="P6" s="701"/>
      <c r="Q6" s="701"/>
      <c r="R6" s="701"/>
      <c r="S6" s="0"/>
      <c r="T6" s="713"/>
      <c r="U6" s="0"/>
      <c r="V6" s="0"/>
      <c r="W6" s="714"/>
      <c r="X6" s="715"/>
      <c r="Y6" s="701"/>
      <c r="Z6" s="701"/>
      <c r="AA6" s="701"/>
      <c r="AB6" s="701"/>
      <c r="AC6" s="701"/>
      <c r="AD6" s="701"/>
      <c r="AE6" s="701"/>
      <c r="AF6" s="701"/>
      <c r="AG6" s="701"/>
      <c r="AH6" s="701"/>
      <c r="AI6" s="701"/>
      <c r="AJ6" s="701"/>
      <c r="AK6" s="701"/>
      <c r="AL6" s="701"/>
      <c r="AM6" s="716" t="n">
        <v>2001</v>
      </c>
      <c r="AN6" s="716"/>
      <c r="AO6" s="716"/>
      <c r="AP6" s="699"/>
      <c r="AQ6" s="710"/>
      <c r="AR6" s="701"/>
      <c r="AS6" s="716" t="s">
        <v>889</v>
      </c>
      <c r="AT6" s="716"/>
      <c r="AU6" s="716"/>
      <c r="AV6" s="699"/>
      <c r="AW6" s="710"/>
      <c r="BI6" s="717"/>
      <c r="BJ6" s="717"/>
    </row>
    <row r="7" customFormat="false" ht="12" hidden="false" customHeight="true" outlineLevel="0" collapsed="false">
      <c r="A7" s="701"/>
      <c r="B7" s="701"/>
      <c r="C7" s="701"/>
      <c r="D7" s="701"/>
      <c r="E7" s="712" t="s">
        <v>890</v>
      </c>
      <c r="F7" s="710"/>
      <c r="G7" s="710"/>
      <c r="H7" s="712" t="s">
        <v>891</v>
      </c>
      <c r="I7" s="718" t="s">
        <v>892</v>
      </c>
      <c r="J7" s="710"/>
      <c r="M7" s="701"/>
      <c r="N7" s="701"/>
      <c r="O7" s="701"/>
      <c r="P7" s="701"/>
      <c r="Q7" s="715" t="str">
        <f aca="false">E7</f>
        <v>EVENT</v>
      </c>
      <c r="R7" s="713" t="str">
        <f aca="false">DataBase!C2</f>
        <v>PLAN</v>
      </c>
      <c r="S7" s="713" t="str">
        <f aca="false">DataBase!D2</f>
        <v>PLAN</v>
      </c>
      <c r="T7" s="713" t="str">
        <f aca="false">DataBase!E2</f>
        <v>PLAN</v>
      </c>
      <c r="U7" s="713" t="str">
        <f aca="false">DataBase!F2</f>
        <v>PLAN</v>
      </c>
      <c r="V7" s="713" t="str">
        <f aca="false">DataBase!G2</f>
        <v>PLAN</v>
      </c>
      <c r="W7" s="713" t="str">
        <f aca="false">DataBase!H2</f>
        <v>PLAN</v>
      </c>
      <c r="X7" s="713" t="str">
        <f aca="false">DataBase!I2</f>
        <v>PLAN</v>
      </c>
      <c r="Y7" s="713" t="str">
        <f aca="false">DataBase!J2</f>
        <v>PLAN</v>
      </c>
      <c r="Z7" s="713" t="str">
        <f aca="false">DataBase!K2</f>
        <v>PLAN</v>
      </c>
      <c r="AA7" s="713" t="str">
        <f aca="false">DataBase!L2</f>
        <v>PLAN</v>
      </c>
      <c r="AB7" s="713" t="str">
        <f aca="false">DataBase!M2</f>
        <v>PLAN</v>
      </c>
      <c r="AC7" s="713" t="str">
        <f aca="false">DataBase!N2</f>
        <v>PLAN</v>
      </c>
      <c r="AD7" s="713" t="str">
        <f aca="false">DataBase!O2</f>
        <v>TOTAL</v>
      </c>
      <c r="AE7" s="713" t="str">
        <f aca="false">IncomeState!P6</f>
        <v>FEB.</v>
      </c>
      <c r="AF7" s="713" t="str">
        <f aca="false">IncomeState!Q6</f>
        <v>ESTIMATE</v>
      </c>
      <c r="AG7" s="701"/>
      <c r="AH7" s="701"/>
      <c r="AI7" s="701"/>
      <c r="AJ7" s="701"/>
      <c r="AK7" s="701"/>
      <c r="AL7" s="701"/>
      <c r="AM7" s="719" t="s">
        <v>893</v>
      </c>
      <c r="AN7" s="719" t="s">
        <v>21</v>
      </c>
      <c r="AO7" s="718" t="s">
        <v>894</v>
      </c>
      <c r="AP7" s="720" t="s">
        <v>895</v>
      </c>
      <c r="AQ7" s="720"/>
      <c r="AR7" s="701"/>
      <c r="AS7" s="718"/>
      <c r="AT7" s="718" t="s">
        <v>896</v>
      </c>
      <c r="AU7" s="718" t="s">
        <v>897</v>
      </c>
      <c r="AV7" s="720" t="s">
        <v>895</v>
      </c>
      <c r="AW7" s="720"/>
      <c r="BI7" s="717"/>
      <c r="BJ7" s="717"/>
    </row>
    <row r="8" customFormat="false" ht="12" hidden="false" customHeight="true" outlineLevel="0" collapsed="false">
      <c r="A8" s="721" t="s">
        <v>898</v>
      </c>
      <c r="B8" s="722" t="s">
        <v>899</v>
      </c>
      <c r="C8" s="722"/>
      <c r="D8" s="723"/>
      <c r="E8" s="721" t="s">
        <v>900</v>
      </c>
      <c r="F8" s="724" t="s">
        <v>901</v>
      </c>
      <c r="G8" s="724" t="s">
        <v>902</v>
      </c>
      <c r="H8" s="721" t="s">
        <v>903</v>
      </c>
      <c r="I8" s="725" t="s">
        <v>1</v>
      </c>
      <c r="J8" s="721" t="s">
        <v>895</v>
      </c>
      <c r="M8" s="726" t="str">
        <f aca="false">A8</f>
        <v> C/NC</v>
      </c>
      <c r="N8" s="723" t="str">
        <f aca="false">B8</f>
        <v> (Increase) / Decrease to Current Taxable Income</v>
      </c>
      <c r="O8" s="723"/>
      <c r="P8" s="727"/>
      <c r="Q8" s="728" t="str">
        <f aca="false">E8</f>
        <v>CODE</v>
      </c>
      <c r="R8" s="729" t="s">
        <v>5</v>
      </c>
      <c r="S8" s="729" t="s">
        <v>6</v>
      </c>
      <c r="T8" s="729" t="s">
        <v>7</v>
      </c>
      <c r="U8" s="729" t="s">
        <v>8</v>
      </c>
      <c r="V8" s="729" t="s">
        <v>9</v>
      </c>
      <c r="W8" s="729" t="s">
        <v>10</v>
      </c>
      <c r="X8" s="729" t="s">
        <v>11</v>
      </c>
      <c r="Y8" s="729" t="s">
        <v>12</v>
      </c>
      <c r="Z8" s="729" t="s">
        <v>13</v>
      </c>
      <c r="AA8" s="729" t="s">
        <v>14</v>
      </c>
      <c r="AB8" s="729" t="s">
        <v>15</v>
      </c>
      <c r="AC8" s="729" t="s">
        <v>16</v>
      </c>
      <c r="AD8" s="730" t="str">
        <f aca="false">DataBase!O3</f>
        <v>2002</v>
      </c>
      <c r="AE8" s="730" t="str">
        <f aca="false">IncomeState!P7</f>
        <v>Y-T-D</v>
      </c>
      <c r="AF8" s="730" t="str">
        <f aca="false">IncomeState!Q7</f>
        <v>R.M.</v>
      </c>
      <c r="AG8" s="701"/>
      <c r="AH8" s="701"/>
      <c r="AI8" s="726" t="str">
        <f aca="false">A8</f>
        <v> C/NC</v>
      </c>
      <c r="AJ8" s="723" t="str">
        <f aca="false">B8</f>
        <v> (Increase) / Decrease to Current Taxable Income</v>
      </c>
      <c r="AK8" s="723"/>
      <c r="AL8" s="727"/>
      <c r="AM8" s="725" t="s">
        <v>904</v>
      </c>
      <c r="AN8" s="725" t="s">
        <v>905</v>
      </c>
      <c r="AO8" s="725" t="s">
        <v>904</v>
      </c>
      <c r="AP8" s="724" t="s">
        <v>906</v>
      </c>
      <c r="AQ8" s="725" t="s">
        <v>904</v>
      </c>
      <c r="AR8" s="701"/>
      <c r="AS8" s="725" t="s">
        <v>907</v>
      </c>
      <c r="AT8" s="725" t="s">
        <v>908</v>
      </c>
      <c r="AU8" s="725" t="s">
        <v>909</v>
      </c>
      <c r="AV8" s="725" t="s">
        <v>908</v>
      </c>
      <c r="AW8" s="725" t="s">
        <v>909</v>
      </c>
      <c r="BI8" s="717"/>
      <c r="BJ8" s="717"/>
    </row>
    <row r="9" customFormat="false" ht="12" hidden="false" customHeight="true" outlineLevel="0" collapsed="false">
      <c r="A9" s="731" t="s">
        <v>910</v>
      </c>
      <c r="B9" s="732" t="s">
        <v>911</v>
      </c>
      <c r="C9" s="732"/>
      <c r="D9" s="709"/>
      <c r="E9" s="731" t="s">
        <v>912</v>
      </c>
      <c r="F9" s="733" t="n">
        <v>0</v>
      </c>
      <c r="G9" s="733" t="n">
        <v>0</v>
      </c>
      <c r="H9" s="734" t="n">
        <f aca="false">F9-G9</f>
        <v>0</v>
      </c>
      <c r="I9" s="733" t="n">
        <v>0</v>
      </c>
      <c r="J9" s="734" t="n">
        <f aca="false">H9-I9</f>
        <v>0</v>
      </c>
      <c r="M9" s="735" t="str">
        <f aca="false">A9</f>
        <v>C</v>
      </c>
      <c r="N9" s="736" t="str">
        <f aca="false">B9</f>
        <v>Other</v>
      </c>
      <c r="O9" s="736"/>
      <c r="P9" s="735"/>
      <c r="Q9" s="737" t="str">
        <f aca="false">E9</f>
        <v>??????</v>
      </c>
      <c r="R9" s="733" t="n">
        <v>0</v>
      </c>
      <c r="S9" s="733" t="n">
        <v>0</v>
      </c>
      <c r="T9" s="733" t="n">
        <v>0</v>
      </c>
      <c r="U9" s="733" t="n">
        <v>0</v>
      </c>
      <c r="V9" s="733" t="n">
        <v>0</v>
      </c>
      <c r="W9" s="733" t="n">
        <v>0</v>
      </c>
      <c r="X9" s="733" t="n">
        <v>0</v>
      </c>
      <c r="Y9" s="733" t="n">
        <v>0</v>
      </c>
      <c r="Z9" s="733" t="n">
        <v>0</v>
      </c>
      <c r="AA9" s="733" t="n">
        <v>0</v>
      </c>
      <c r="AB9" s="733" t="n">
        <v>0</v>
      </c>
      <c r="AC9" s="733" t="n">
        <v>0</v>
      </c>
      <c r="AD9" s="734" t="n">
        <f aca="false">SUM(R9:AC9)</f>
        <v>0</v>
      </c>
      <c r="AE9" s="733" t="n">
        <f aca="false">SUM(R9:S9)</f>
        <v>0</v>
      </c>
      <c r="AF9" s="734" t="n">
        <f aca="false">AD9-AE9</f>
        <v>0</v>
      </c>
      <c r="AG9" s="738"/>
      <c r="AI9" s="739" t="str">
        <f aca="false">M9</f>
        <v>C</v>
      </c>
      <c r="AJ9" s="736" t="str">
        <f aca="false">B9</f>
        <v>Other</v>
      </c>
      <c r="AK9" s="736"/>
      <c r="AL9" s="736"/>
      <c r="AM9" s="734" t="n">
        <f aca="false">AD9</f>
        <v>0</v>
      </c>
      <c r="AN9" s="740" t="n">
        <v>0</v>
      </c>
      <c r="AO9" s="740" t="n">
        <v>0</v>
      </c>
      <c r="AP9" s="734" t="n">
        <f aca="false">AM9-AN9</f>
        <v>0</v>
      </c>
      <c r="AQ9" s="734" t="n">
        <f aca="false">AM9-AO9</f>
        <v>0</v>
      </c>
      <c r="AR9" s="734"/>
      <c r="AS9" s="740" t="n">
        <v>0</v>
      </c>
      <c r="AT9" s="740" t="n">
        <v>0</v>
      </c>
      <c r="AU9" s="740" t="n">
        <v>0</v>
      </c>
      <c r="AV9" s="734" t="n">
        <f aca="false">AS9-AT9</f>
        <v>0</v>
      </c>
      <c r="AW9" s="734" t="n">
        <f aca="false">AS9-AU9</f>
        <v>0</v>
      </c>
      <c r="BI9" s="717"/>
      <c r="BJ9" s="717"/>
    </row>
    <row r="10" customFormat="false" ht="12" hidden="false" customHeight="true" outlineLevel="0" collapsed="false">
      <c r="A10" s="731" t="s">
        <v>910</v>
      </c>
      <c r="B10" s="732" t="s">
        <v>913</v>
      </c>
      <c r="C10" s="732"/>
      <c r="D10" s="741"/>
      <c r="E10" s="731" t="s">
        <v>914</v>
      </c>
      <c r="F10" s="733" t="n">
        <v>0</v>
      </c>
      <c r="G10" s="733" t="n">
        <v>0</v>
      </c>
      <c r="H10" s="734" t="n">
        <f aca="false">F10-G10</f>
        <v>0</v>
      </c>
      <c r="I10" s="733" t="n">
        <v>0</v>
      </c>
      <c r="J10" s="734" t="n">
        <f aca="false">H10-I10</f>
        <v>0</v>
      </c>
      <c r="M10" s="735" t="str">
        <f aca="false">A10</f>
        <v>C</v>
      </c>
      <c r="N10" s="736" t="str">
        <f aca="false">B10</f>
        <v>Other PGA </v>
      </c>
      <c r="O10" s="736"/>
      <c r="P10" s="735"/>
      <c r="Q10" s="737" t="str">
        <f aca="false">E10</f>
        <v>144003</v>
      </c>
      <c r="R10" s="733" t="n">
        <v>0</v>
      </c>
      <c r="S10" s="733" t="n">
        <v>0</v>
      </c>
      <c r="T10" s="733" t="n">
        <v>0</v>
      </c>
      <c r="U10" s="733" t="n">
        <v>0</v>
      </c>
      <c r="V10" s="733" t="n">
        <v>0</v>
      </c>
      <c r="W10" s="733" t="n">
        <v>0</v>
      </c>
      <c r="X10" s="733" t="n">
        <v>0</v>
      </c>
      <c r="Y10" s="733" t="n">
        <v>0</v>
      </c>
      <c r="Z10" s="733" t="n">
        <v>0</v>
      </c>
      <c r="AA10" s="733" t="n">
        <v>0</v>
      </c>
      <c r="AB10" s="733" t="n">
        <v>0</v>
      </c>
      <c r="AC10" s="733" t="n">
        <v>0</v>
      </c>
      <c r="AD10" s="734" t="n">
        <f aca="false">SUM(R10:AC10)</f>
        <v>0</v>
      </c>
      <c r="AE10" s="733" t="n">
        <f aca="false">SUM(R10:S10)</f>
        <v>0</v>
      </c>
      <c r="AF10" s="734" t="n">
        <f aca="false">AD10-AE10</f>
        <v>0</v>
      </c>
      <c r="AG10" s="738"/>
      <c r="AI10" s="739" t="str">
        <f aca="false">M10</f>
        <v>C</v>
      </c>
      <c r="AJ10" s="736" t="str">
        <f aca="false">B10</f>
        <v>Other PGA </v>
      </c>
      <c r="AK10" s="736"/>
      <c r="AL10" s="736"/>
      <c r="AM10" s="734" t="n">
        <f aca="false">AD10</f>
        <v>0</v>
      </c>
      <c r="AN10" s="740" t="n">
        <v>0</v>
      </c>
      <c r="AO10" s="740" t="n">
        <v>0</v>
      </c>
      <c r="AP10" s="734" t="n">
        <f aca="false">AM10-AN10</f>
        <v>0</v>
      </c>
      <c r="AQ10" s="734" t="n">
        <f aca="false">AM10-AO10</f>
        <v>0</v>
      </c>
      <c r="AR10" s="734"/>
      <c r="AS10" s="740" t="n">
        <v>0</v>
      </c>
      <c r="AT10" s="740" t="n">
        <v>0</v>
      </c>
      <c r="AU10" s="740" t="n">
        <v>0</v>
      </c>
      <c r="AV10" s="734" t="n">
        <f aca="false">AS10-AT10</f>
        <v>0</v>
      </c>
      <c r="AW10" s="734" t="n">
        <f aca="false">AS10-AU10</f>
        <v>0</v>
      </c>
      <c r="BI10" s="717"/>
      <c r="BJ10" s="717"/>
    </row>
    <row r="11" customFormat="false" ht="12" hidden="false" customHeight="true" outlineLevel="0" collapsed="false">
      <c r="A11" s="731" t="s">
        <v>915</v>
      </c>
      <c r="B11" s="732" t="s">
        <v>916</v>
      </c>
      <c r="C11" s="732"/>
      <c r="D11" s="741" t="s">
        <v>917</v>
      </c>
      <c r="E11" s="731" t="s">
        <v>918</v>
      </c>
      <c r="F11" s="733" t="n">
        <v>0</v>
      </c>
      <c r="G11" s="733" t="n">
        <v>0</v>
      </c>
      <c r="H11" s="734" t="n">
        <f aca="false">F11-G11</f>
        <v>0</v>
      </c>
      <c r="I11" s="733" t="n">
        <v>0</v>
      </c>
      <c r="J11" s="734" t="n">
        <f aca="false">H11-I11</f>
        <v>0</v>
      </c>
      <c r="M11" s="735" t="str">
        <f aca="false">A11</f>
        <v>NC</v>
      </c>
      <c r="N11" s="736" t="str">
        <f aca="false">B11</f>
        <v>Depreciation / Amortization - Book </v>
      </c>
      <c r="O11" s="736"/>
      <c r="P11" s="735" t="str">
        <f aca="false">D11</f>
        <v>L</v>
      </c>
      <c r="Q11" s="737" t="str">
        <f aca="false">E11</f>
        <v>100101</v>
      </c>
      <c r="R11" s="742" t="n">
        <f aca="false">-'Fuel-Depr-OtherTax'!C28+'Fuel-Depr-OtherTax'!C21+'Fuel-Depr-OtherTax'!C24</f>
        <v>-4002</v>
      </c>
      <c r="S11" s="742" t="n">
        <f aca="false">-'Fuel-Depr-OtherTax'!D28+'Fuel-Depr-OtherTax'!D21+'Fuel-Depr-OtherTax'!D24</f>
        <v>-4002</v>
      </c>
      <c r="T11" s="742" t="n">
        <f aca="false">-'Fuel-Depr-OtherTax'!E28+'Fuel-Depr-OtherTax'!E21+'Fuel-Depr-OtherTax'!E24</f>
        <v>-4008</v>
      </c>
      <c r="U11" s="742" t="n">
        <f aca="false">-'Fuel-Depr-OtherTax'!F28+'Fuel-Depr-OtherTax'!F21+'Fuel-Depr-OtherTax'!F24</f>
        <v>-4055</v>
      </c>
      <c r="V11" s="742" t="n">
        <f aca="false">-'Fuel-Depr-OtherTax'!G28+'Fuel-Depr-OtherTax'!G21+'Fuel-Depr-OtherTax'!G24</f>
        <v>-4055</v>
      </c>
      <c r="W11" s="742" t="n">
        <f aca="false">-'Fuel-Depr-OtherTax'!H28+'Fuel-Depr-OtherTax'!H21+'Fuel-Depr-OtherTax'!H24</f>
        <v>-4058</v>
      </c>
      <c r="X11" s="742" t="n">
        <f aca="false">-'Fuel-Depr-OtherTax'!I28+'Fuel-Depr-OtherTax'!I21+'Fuel-Depr-OtherTax'!I24</f>
        <v>-4060</v>
      </c>
      <c r="Y11" s="742" t="n">
        <f aca="false">-'Fuel-Depr-OtherTax'!J28+'Fuel-Depr-OtherTax'!J21+'Fuel-Depr-OtherTax'!J24</f>
        <v>-4079</v>
      </c>
      <c r="Z11" s="742" t="n">
        <f aca="false">-'Fuel-Depr-OtherTax'!K28+'Fuel-Depr-OtherTax'!K21+'Fuel-Depr-OtherTax'!K24</f>
        <v>-4091</v>
      </c>
      <c r="AA11" s="742" t="n">
        <f aca="false">-'Fuel-Depr-OtherTax'!L28+'Fuel-Depr-OtherTax'!L21+'Fuel-Depr-OtherTax'!L24</f>
        <v>-4186</v>
      </c>
      <c r="AB11" s="742" t="n">
        <f aca="false">-'Fuel-Depr-OtherTax'!M28+'Fuel-Depr-OtherTax'!M21+'Fuel-Depr-OtherTax'!M24</f>
        <v>-4186</v>
      </c>
      <c r="AC11" s="742" t="n">
        <f aca="false">-'Fuel-Depr-OtherTax'!N28+'Fuel-Depr-OtherTax'!N21+'Fuel-Depr-OtherTax'!N24</f>
        <v>-4185</v>
      </c>
      <c r="AD11" s="734" t="n">
        <f aca="false">SUM(R11:AC11)</f>
        <v>-48967</v>
      </c>
      <c r="AE11" s="733" t="n">
        <f aca="false">SUM(R11:S11)</f>
        <v>-8004</v>
      </c>
      <c r="AF11" s="734" t="n">
        <f aca="false">AD11-AE11</f>
        <v>-40963</v>
      </c>
      <c r="AG11" s="738"/>
      <c r="AH11" s="738"/>
      <c r="AI11" s="739" t="str">
        <f aca="false">M11</f>
        <v>NC</v>
      </c>
      <c r="AJ11" s="736" t="str">
        <f aca="false">B11</f>
        <v>Depreciation / Amortization - Book </v>
      </c>
      <c r="AK11" s="736"/>
      <c r="AL11" s="735"/>
      <c r="AM11" s="734" t="n">
        <f aca="false">AD11</f>
        <v>-48967</v>
      </c>
      <c r="AN11" s="740" t="n">
        <v>-47264</v>
      </c>
      <c r="AO11" s="740" t="n">
        <v>0</v>
      </c>
      <c r="AP11" s="734" t="n">
        <f aca="false">AM11-AN11</f>
        <v>-1703</v>
      </c>
      <c r="AQ11" s="734" t="n">
        <f aca="false">AM11-AO11</f>
        <v>-48967</v>
      </c>
      <c r="AR11" s="734"/>
      <c r="AS11" s="740" t="n">
        <v>0</v>
      </c>
      <c r="AT11" s="740" t="n">
        <v>0</v>
      </c>
      <c r="AU11" s="740" t="n">
        <v>-4405</v>
      </c>
      <c r="AV11" s="734" t="n">
        <f aca="false">AS11-AT11</f>
        <v>0</v>
      </c>
      <c r="AW11" s="734" t="n">
        <f aca="false">AS11-AU11</f>
        <v>4405</v>
      </c>
      <c r="BI11" s="717"/>
      <c r="BJ11" s="717"/>
    </row>
    <row r="12" customFormat="false" ht="12" hidden="false" customHeight="true" outlineLevel="0" collapsed="false">
      <c r="A12" s="731" t="s">
        <v>915</v>
      </c>
      <c r="B12" s="732" t="s">
        <v>919</v>
      </c>
      <c r="C12" s="732"/>
      <c r="D12" s="709"/>
      <c r="E12" s="731" t="s">
        <v>920</v>
      </c>
      <c r="F12" s="733" t="n">
        <v>0</v>
      </c>
      <c r="G12" s="733" t="n">
        <v>0</v>
      </c>
      <c r="H12" s="734" t="n">
        <f aca="false">F12-G12</f>
        <v>0</v>
      </c>
      <c r="I12" s="733" t="n">
        <v>0</v>
      </c>
      <c r="J12" s="734" t="n">
        <f aca="false">H12-I12</f>
        <v>0</v>
      </c>
      <c r="M12" s="735" t="str">
        <f aca="false">A12</f>
        <v>NC</v>
      </c>
      <c r="N12" s="736" t="str">
        <f aca="false">B12</f>
        <v>                                        - Tax</v>
      </c>
      <c r="O12" s="736"/>
      <c r="P12" s="735"/>
      <c r="Q12" s="737" t="str">
        <f aca="false">E12</f>
        <v>111010</v>
      </c>
      <c r="R12" s="733" t="n">
        <v>6169</v>
      </c>
      <c r="S12" s="733" t="n">
        <v>6169</v>
      </c>
      <c r="T12" s="733" t="n">
        <v>6168</v>
      </c>
      <c r="U12" s="733" t="n">
        <v>6169</v>
      </c>
      <c r="V12" s="733" t="n">
        <v>6169</v>
      </c>
      <c r="W12" s="733" t="n">
        <v>6168</v>
      </c>
      <c r="X12" s="733" t="n">
        <v>6169</v>
      </c>
      <c r="Y12" s="733" t="n">
        <v>6169</v>
      </c>
      <c r="Z12" s="733" t="n">
        <v>6168</v>
      </c>
      <c r="AA12" s="733" t="n">
        <v>6169</v>
      </c>
      <c r="AB12" s="733" t="n">
        <v>6169</v>
      </c>
      <c r="AC12" s="733" t="n">
        <v>6168</v>
      </c>
      <c r="AD12" s="734" t="n">
        <f aca="false">SUM(R12:AC12)</f>
        <v>74024</v>
      </c>
      <c r="AE12" s="733" t="n">
        <f aca="false">SUM(R12:S12)</f>
        <v>12338</v>
      </c>
      <c r="AF12" s="734" t="n">
        <f aca="false">AD12-AE12</f>
        <v>61686</v>
      </c>
      <c r="AI12" s="739" t="str">
        <f aca="false">M12</f>
        <v>NC</v>
      </c>
      <c r="AJ12" s="736" t="str">
        <f aca="false">B12</f>
        <v>                                        - Tax</v>
      </c>
      <c r="AK12" s="736"/>
      <c r="AL12" s="735"/>
      <c r="AM12" s="734" t="n">
        <f aca="false">AD12</f>
        <v>74024</v>
      </c>
      <c r="AN12" s="740" t="n">
        <v>74850</v>
      </c>
      <c r="AO12" s="740" t="n">
        <v>0</v>
      </c>
      <c r="AP12" s="734" t="n">
        <f aca="false">AM12-AN12</f>
        <v>-826</v>
      </c>
      <c r="AQ12" s="734" t="n">
        <f aca="false">AM12-AO12</f>
        <v>74024</v>
      </c>
      <c r="AR12" s="734"/>
      <c r="AS12" s="740" t="n">
        <v>0</v>
      </c>
      <c r="AT12" s="740" t="n">
        <v>0</v>
      </c>
      <c r="AU12" s="740" t="n">
        <v>3734</v>
      </c>
      <c r="AV12" s="734" t="n">
        <f aca="false">AS12-AT12</f>
        <v>0</v>
      </c>
      <c r="AW12" s="734" t="n">
        <f aca="false">AS12-AU12</f>
        <v>-3734</v>
      </c>
      <c r="BI12" s="717"/>
      <c r="BJ12" s="717"/>
    </row>
    <row r="13" customFormat="false" ht="12" hidden="false" customHeight="true" outlineLevel="0" collapsed="false">
      <c r="A13" s="743" t="s">
        <v>915</v>
      </c>
      <c r="B13" s="732" t="s">
        <v>921</v>
      </c>
      <c r="C13" s="744"/>
      <c r="D13" s="734"/>
      <c r="E13" s="731" t="s">
        <v>922</v>
      </c>
      <c r="F13" s="733" t="n">
        <v>0</v>
      </c>
      <c r="G13" s="733" t="n">
        <v>0</v>
      </c>
      <c r="H13" s="734" t="n">
        <f aca="false">F13-G13</f>
        <v>0</v>
      </c>
      <c r="I13" s="733" t="n">
        <v>0</v>
      </c>
      <c r="J13" s="734" t="n">
        <f aca="false">H13-I13</f>
        <v>0</v>
      </c>
      <c r="K13" s="734"/>
      <c r="L13" s="734"/>
      <c r="M13" s="735" t="str">
        <f aca="false">A13</f>
        <v>NC</v>
      </c>
      <c r="N13" s="736" t="str">
        <f aca="false">B13</f>
        <v>Asset Removal Costs </v>
      </c>
      <c r="O13" s="736"/>
      <c r="P13" s="735"/>
      <c r="Q13" s="737" t="str">
        <f aca="false">E13</f>
        <v>113003</v>
      </c>
      <c r="R13" s="733" t="n">
        <v>333</v>
      </c>
      <c r="S13" s="733" t="n">
        <v>333</v>
      </c>
      <c r="T13" s="733" t="n">
        <v>334</v>
      </c>
      <c r="U13" s="733" t="n">
        <v>333</v>
      </c>
      <c r="V13" s="733" t="n">
        <v>333</v>
      </c>
      <c r="W13" s="733" t="n">
        <v>334</v>
      </c>
      <c r="X13" s="733" t="n">
        <v>333</v>
      </c>
      <c r="Y13" s="733" t="n">
        <v>333</v>
      </c>
      <c r="Z13" s="733" t="n">
        <v>334</v>
      </c>
      <c r="AA13" s="733" t="n">
        <v>333</v>
      </c>
      <c r="AB13" s="733" t="n">
        <v>333</v>
      </c>
      <c r="AC13" s="733" t="n">
        <v>334</v>
      </c>
      <c r="AD13" s="734" t="n">
        <f aca="false">SUM(R13:AC13)</f>
        <v>4000</v>
      </c>
      <c r="AE13" s="733" t="n">
        <f aca="false">SUM(R13:S13)</f>
        <v>666</v>
      </c>
      <c r="AF13" s="734" t="n">
        <f aca="false">AD13-AE13</f>
        <v>3334</v>
      </c>
      <c r="AG13" s="734"/>
      <c r="AH13" s="734"/>
      <c r="AI13" s="739" t="str">
        <f aca="false">M13</f>
        <v>NC</v>
      </c>
      <c r="AJ13" s="736" t="str">
        <f aca="false">B13</f>
        <v>Asset Removal Costs </v>
      </c>
      <c r="AK13" s="736"/>
      <c r="AL13" s="735"/>
      <c r="AM13" s="734" t="n">
        <f aca="false">AD13</f>
        <v>4000</v>
      </c>
      <c r="AN13" s="740" t="n">
        <v>6000</v>
      </c>
      <c r="AO13" s="740" t="n">
        <v>0</v>
      </c>
      <c r="AP13" s="734" t="n">
        <f aca="false">AM13-AN13</f>
        <v>-2000</v>
      </c>
      <c r="AQ13" s="734" t="n">
        <f aca="false">AM13-AO13</f>
        <v>4000</v>
      </c>
      <c r="AR13" s="734"/>
      <c r="AS13" s="740" t="n">
        <v>0</v>
      </c>
      <c r="AT13" s="740" t="n">
        <v>0</v>
      </c>
      <c r="AU13" s="740" t="n">
        <v>0</v>
      </c>
      <c r="AV13" s="734" t="n">
        <f aca="false">AS13-AT13</f>
        <v>0</v>
      </c>
      <c r="AW13" s="734" t="n">
        <f aca="false">AS13-AU13</f>
        <v>0</v>
      </c>
      <c r="BI13" s="717"/>
      <c r="BJ13" s="717"/>
    </row>
    <row r="14" customFormat="false" ht="12" hidden="false" customHeight="true" outlineLevel="0" collapsed="false">
      <c r="A14" s="731" t="s">
        <v>915</v>
      </c>
      <c r="B14" s="745" t="s">
        <v>923</v>
      </c>
      <c r="C14" s="732"/>
      <c r="D14" s="709"/>
      <c r="E14" s="731" t="s">
        <v>924</v>
      </c>
      <c r="F14" s="733" t="n">
        <v>0</v>
      </c>
      <c r="G14" s="733" t="n">
        <v>0</v>
      </c>
      <c r="H14" s="734" t="n">
        <f aca="false">F14-G14</f>
        <v>0</v>
      </c>
      <c r="I14" s="733" t="n">
        <v>0</v>
      </c>
      <c r="J14" s="734" t="n">
        <f aca="false">H14-I14</f>
        <v>0</v>
      </c>
      <c r="M14" s="735" t="str">
        <f aca="false">A14</f>
        <v>NC</v>
      </c>
      <c r="N14" s="736" t="str">
        <f aca="false">B14</f>
        <v>Capitalized Interest</v>
      </c>
      <c r="O14" s="736"/>
      <c r="P14" s="735"/>
      <c r="Q14" s="737" t="str">
        <f aca="false">E14</f>
        <v>114002</v>
      </c>
      <c r="R14" s="733" t="n">
        <v>0</v>
      </c>
      <c r="S14" s="733" t="n">
        <v>0</v>
      </c>
      <c r="T14" s="733" t="n">
        <v>0</v>
      </c>
      <c r="U14" s="733" t="n">
        <v>0</v>
      </c>
      <c r="V14" s="733" t="n">
        <v>0</v>
      </c>
      <c r="W14" s="733" t="n">
        <v>0</v>
      </c>
      <c r="X14" s="733" t="n">
        <v>0</v>
      </c>
      <c r="Y14" s="733" t="n">
        <v>0</v>
      </c>
      <c r="Z14" s="733" t="n">
        <v>0</v>
      </c>
      <c r="AA14" s="733" t="n">
        <v>0</v>
      </c>
      <c r="AB14" s="733" t="n">
        <v>0</v>
      </c>
      <c r="AC14" s="733" t="n">
        <v>0</v>
      </c>
      <c r="AD14" s="734" t="n">
        <f aca="false">SUM(R14:AC14)</f>
        <v>0</v>
      </c>
      <c r="AE14" s="733" t="n">
        <f aca="false">SUM(R14:S14)</f>
        <v>0</v>
      </c>
      <c r="AF14" s="734" t="n">
        <f aca="false">AD14-AE14</f>
        <v>0</v>
      </c>
      <c r="AG14" s="738"/>
      <c r="AI14" s="739" t="str">
        <f aca="false">M14</f>
        <v>NC</v>
      </c>
      <c r="AJ14" s="736" t="str">
        <f aca="false">B14</f>
        <v>Capitalized Interest</v>
      </c>
      <c r="AK14" s="736"/>
      <c r="AL14" s="735"/>
      <c r="AM14" s="734" t="n">
        <f aca="false">AD14</f>
        <v>0</v>
      </c>
      <c r="AN14" s="740" t="n">
        <v>-1000</v>
      </c>
      <c r="AO14" s="740" t="n">
        <v>0</v>
      </c>
      <c r="AP14" s="734" t="n">
        <f aca="false">AM14-AN14</f>
        <v>1000</v>
      </c>
      <c r="AQ14" s="734" t="n">
        <f aca="false">AM14-AO14</f>
        <v>0</v>
      </c>
      <c r="AR14" s="734"/>
      <c r="AS14" s="740" t="n">
        <v>0</v>
      </c>
      <c r="AT14" s="740" t="n">
        <v>0</v>
      </c>
      <c r="AU14" s="740" t="n">
        <v>-3500</v>
      </c>
      <c r="AV14" s="734" t="n">
        <f aca="false">AS14-AT14</f>
        <v>0</v>
      </c>
      <c r="AW14" s="734" t="n">
        <f aca="false">AS14-AU14</f>
        <v>3500</v>
      </c>
      <c r="BI14" s="717"/>
      <c r="BJ14" s="717"/>
    </row>
    <row r="15" customFormat="false" ht="12" hidden="false" customHeight="true" outlineLevel="0" collapsed="false">
      <c r="A15" s="731" t="s">
        <v>915</v>
      </c>
      <c r="B15" s="745" t="s">
        <v>925</v>
      </c>
      <c r="C15" s="745"/>
      <c r="E15" s="731" t="s">
        <v>926</v>
      </c>
      <c r="F15" s="733" t="n">
        <v>0</v>
      </c>
      <c r="G15" s="733" t="n">
        <v>0</v>
      </c>
      <c r="H15" s="734" t="n">
        <f aca="false">F15-G15</f>
        <v>0</v>
      </c>
      <c r="I15" s="733" t="n">
        <v>0</v>
      </c>
      <c r="J15" s="734" t="n">
        <f aca="false">H15-I15</f>
        <v>0</v>
      </c>
      <c r="M15" s="735" t="str">
        <f aca="false">A15</f>
        <v>NC</v>
      </c>
      <c r="N15" s="736" t="str">
        <f aca="false">B15</f>
        <v>CIAC - Utility</v>
      </c>
      <c r="O15" s="736"/>
      <c r="P15" s="735"/>
      <c r="Q15" s="737" t="str">
        <f aca="false">E15</f>
        <v>114004</v>
      </c>
      <c r="R15" s="733" t="n">
        <v>0</v>
      </c>
      <c r="S15" s="733" t="n">
        <v>0</v>
      </c>
      <c r="T15" s="733" t="n">
        <v>0</v>
      </c>
      <c r="U15" s="733" t="n">
        <v>0</v>
      </c>
      <c r="V15" s="733" t="n">
        <v>0</v>
      </c>
      <c r="W15" s="733" t="n">
        <v>0</v>
      </c>
      <c r="X15" s="733" t="n">
        <v>0</v>
      </c>
      <c r="Y15" s="733" t="n">
        <v>0</v>
      </c>
      <c r="Z15" s="733" t="n">
        <v>0</v>
      </c>
      <c r="AA15" s="733" t="n">
        <v>0</v>
      </c>
      <c r="AB15" s="733" t="n">
        <v>-2000</v>
      </c>
      <c r="AC15" s="733" t="n">
        <v>0</v>
      </c>
      <c r="AD15" s="734" t="n">
        <f aca="false">SUM(R15:AC15)</f>
        <v>-2000</v>
      </c>
      <c r="AE15" s="733" t="n">
        <f aca="false">SUM(R15:S15)</f>
        <v>0</v>
      </c>
      <c r="AF15" s="734" t="n">
        <f aca="false">AD15-AE15</f>
        <v>-2000</v>
      </c>
      <c r="AI15" s="739" t="str">
        <f aca="false">M15</f>
        <v>NC</v>
      </c>
      <c r="AJ15" s="736" t="str">
        <f aca="false">B15</f>
        <v>CIAC - Utility</v>
      </c>
      <c r="AK15" s="736"/>
      <c r="AL15" s="735"/>
      <c r="AM15" s="734" t="n">
        <f aca="false">AD15</f>
        <v>-2000</v>
      </c>
      <c r="AN15" s="740" t="n">
        <v>-3000</v>
      </c>
      <c r="AO15" s="740" t="n">
        <v>0</v>
      </c>
      <c r="AP15" s="734" t="n">
        <f aca="false">AM15-AN15</f>
        <v>1000</v>
      </c>
      <c r="AQ15" s="734" t="n">
        <f aca="false">AM15-AO15</f>
        <v>-2000</v>
      </c>
      <c r="AS15" s="740" t="n">
        <v>0</v>
      </c>
      <c r="AT15" s="740" t="n">
        <v>0</v>
      </c>
      <c r="AU15" s="740" t="n">
        <v>-3015</v>
      </c>
      <c r="AV15" s="734" t="n">
        <f aca="false">AS15-AT15</f>
        <v>0</v>
      </c>
      <c r="AW15" s="734" t="n">
        <f aca="false">AS15-AU15</f>
        <v>3015</v>
      </c>
      <c r="BI15" s="717"/>
      <c r="BJ15" s="717"/>
    </row>
    <row r="16" customFormat="false" ht="12" hidden="false" customHeight="true" outlineLevel="0" collapsed="false">
      <c r="A16" s="731" t="s">
        <v>915</v>
      </c>
      <c r="B16" s="732" t="s">
        <v>927</v>
      </c>
      <c r="C16" s="732"/>
      <c r="D16" s="709"/>
      <c r="E16" s="731" t="s">
        <v>928</v>
      </c>
      <c r="F16" s="733" t="n">
        <v>0</v>
      </c>
      <c r="G16" s="733" t="n">
        <v>0</v>
      </c>
      <c r="H16" s="734" t="n">
        <f aca="false">F16-G16</f>
        <v>0</v>
      </c>
      <c r="I16" s="733" t="n">
        <v>0</v>
      </c>
      <c r="J16" s="734" t="n">
        <f aca="false">H16-I16</f>
        <v>0</v>
      </c>
      <c r="M16" s="735" t="str">
        <f aca="false">A16</f>
        <v>NC</v>
      </c>
      <c r="N16" s="736" t="str">
        <f aca="false">B16</f>
        <v>AFUDC Gross-Up </v>
      </c>
      <c r="O16" s="736"/>
      <c r="P16" s="735"/>
      <c r="Q16" s="737" t="str">
        <f aca="false">E16</f>
        <v>114019</v>
      </c>
      <c r="R16" s="746" t="n">
        <f aca="false">-IntDeduct!C35+OtherInc!C28+OtherInc!C29</f>
        <v>59</v>
      </c>
      <c r="S16" s="746" t="n">
        <f aca="false">-IntDeduct!D35+OtherInc!D28+OtherInc!D29</f>
        <v>24</v>
      </c>
      <c r="T16" s="746" t="n">
        <f aca="false">-IntDeduct!E35+OtherInc!E28+OtherInc!E29</f>
        <v>74</v>
      </c>
      <c r="U16" s="746" t="n">
        <f aca="false">-IntDeduct!F35+OtherInc!F28+OtherInc!F29</f>
        <v>170</v>
      </c>
      <c r="V16" s="746" t="n">
        <f aca="false">-IntDeduct!G35+OtherInc!G28+OtherInc!G29</f>
        <v>299</v>
      </c>
      <c r="W16" s="746" t="n">
        <f aca="false">-IntDeduct!H35+OtherInc!H28+OtherInc!H29</f>
        <v>408</v>
      </c>
      <c r="X16" s="746" t="n">
        <f aca="false">-IntDeduct!I35+OtherInc!I28+OtherInc!I29</f>
        <v>10</v>
      </c>
      <c r="Y16" s="746" t="n">
        <f aca="false">-IntDeduct!J35+OtherInc!J28+OtherInc!J29</f>
        <v>156</v>
      </c>
      <c r="Z16" s="746" t="n">
        <f aca="false">-IntDeduct!K35+OtherInc!K28+OtherInc!K29</f>
        <v>289</v>
      </c>
      <c r="AA16" s="746" t="n">
        <f aca="false">-IntDeduct!L35+OtherInc!L28+OtherInc!L29</f>
        <v>413</v>
      </c>
      <c r="AB16" s="746" t="n">
        <f aca="false">-IntDeduct!M35+OtherInc!M28+OtherInc!M29</f>
        <v>321</v>
      </c>
      <c r="AC16" s="746" t="n">
        <f aca="false">-IntDeduct!N35+OtherInc!N28+OtherInc!N29</f>
        <v>308</v>
      </c>
      <c r="AD16" s="734" t="n">
        <f aca="false">SUM(R16:AC16)</f>
        <v>2531</v>
      </c>
      <c r="AE16" s="733" t="n">
        <f aca="false">SUM(R16:S16)</f>
        <v>83</v>
      </c>
      <c r="AF16" s="734" t="n">
        <f aca="false">AD16-AE16</f>
        <v>2448</v>
      </c>
      <c r="AH16" s="738"/>
      <c r="AI16" s="739" t="str">
        <f aca="false">M16</f>
        <v>NC</v>
      </c>
      <c r="AJ16" s="736" t="str">
        <f aca="false">B16</f>
        <v>AFUDC Gross-Up </v>
      </c>
      <c r="AK16" s="736"/>
      <c r="AL16" s="735"/>
      <c r="AM16" s="734" t="n">
        <f aca="false">AD16</f>
        <v>2531</v>
      </c>
      <c r="AN16" s="740" t="n">
        <v>849</v>
      </c>
      <c r="AO16" s="740" t="n">
        <v>0</v>
      </c>
      <c r="AP16" s="734" t="n">
        <f aca="false">AM16-AN16</f>
        <v>1682</v>
      </c>
      <c r="AQ16" s="734" t="n">
        <f aca="false">AM16-AO16</f>
        <v>2531</v>
      </c>
      <c r="AR16" s="734"/>
      <c r="AS16" s="740" t="n">
        <v>0</v>
      </c>
      <c r="AT16" s="740" t="n">
        <v>0</v>
      </c>
      <c r="AU16" s="740" t="n">
        <v>1018</v>
      </c>
      <c r="AV16" s="734" t="n">
        <f aca="false">AS16-AT16</f>
        <v>0</v>
      </c>
      <c r="AW16" s="734" t="n">
        <f aca="false">AS16-AU16</f>
        <v>-1018</v>
      </c>
      <c r="BI16" s="717"/>
      <c r="BJ16" s="717"/>
    </row>
    <row r="17" customFormat="false" ht="12" hidden="false" customHeight="true" outlineLevel="0" collapsed="false">
      <c r="A17" s="731" t="s">
        <v>915</v>
      </c>
      <c r="B17" s="732" t="s">
        <v>929</v>
      </c>
      <c r="C17" s="732"/>
      <c r="D17" s="741" t="s">
        <v>917</v>
      </c>
      <c r="E17" s="731" t="s">
        <v>930</v>
      </c>
      <c r="F17" s="733" t="n">
        <v>0</v>
      </c>
      <c r="G17" s="733" t="n">
        <v>0</v>
      </c>
      <c r="H17" s="734" t="n">
        <f aca="false">F17-G17</f>
        <v>0</v>
      </c>
      <c r="I17" s="733" t="n">
        <v>0</v>
      </c>
      <c r="J17" s="734" t="n">
        <f aca="false">H17-I17</f>
        <v>0</v>
      </c>
      <c r="M17" s="735" t="str">
        <f aca="false">A17</f>
        <v>NC</v>
      </c>
      <c r="N17" s="736" t="str">
        <f aca="false">B17</f>
        <v>Amortization of Regulatory Costs            </v>
      </c>
      <c r="O17" s="736"/>
      <c r="P17" s="735" t="str">
        <f aca="false">D17</f>
        <v>L</v>
      </c>
      <c r="Q17" s="737" t="str">
        <f aca="false">E17</f>
        <v>115005</v>
      </c>
      <c r="R17" s="734" t="n">
        <f aca="false">R144</f>
        <v>-58</v>
      </c>
      <c r="S17" s="734" t="n">
        <f aca="false">S144</f>
        <v>-58</v>
      </c>
      <c r="T17" s="734" t="n">
        <f aca="false">T144</f>
        <v>-58</v>
      </c>
      <c r="U17" s="734" t="n">
        <f aca="false">U144</f>
        <v>-58</v>
      </c>
      <c r="V17" s="734" t="n">
        <f aca="false">V144</f>
        <v>-58</v>
      </c>
      <c r="W17" s="734" t="n">
        <f aca="false">W144</f>
        <v>-58</v>
      </c>
      <c r="X17" s="734" t="n">
        <f aca="false">X144</f>
        <v>-58</v>
      </c>
      <c r="Y17" s="734" t="n">
        <f aca="false">Y144</f>
        <v>-58</v>
      </c>
      <c r="Z17" s="734" t="n">
        <f aca="false">Z144</f>
        <v>-58</v>
      </c>
      <c r="AA17" s="734" t="n">
        <f aca="false">AA144</f>
        <v>-58</v>
      </c>
      <c r="AB17" s="734" t="n">
        <f aca="false">AB144</f>
        <v>-58</v>
      </c>
      <c r="AC17" s="734" t="n">
        <f aca="false">AC144</f>
        <v>-58</v>
      </c>
      <c r="AD17" s="734" t="n">
        <f aca="false">SUM(R17:AC17)</f>
        <v>-696</v>
      </c>
      <c r="AE17" s="733" t="n">
        <f aca="false">SUM(R17:S17)</f>
        <v>-116</v>
      </c>
      <c r="AF17" s="734" t="n">
        <f aca="false">AD17-AE17</f>
        <v>-580</v>
      </c>
      <c r="AG17" s="738"/>
      <c r="AI17" s="739" t="str">
        <f aca="false">M17</f>
        <v>NC</v>
      </c>
      <c r="AJ17" s="736" t="str">
        <f aca="false">B17</f>
        <v>Amortization of Regulatory Costs            </v>
      </c>
      <c r="AK17" s="736"/>
      <c r="AL17" s="735"/>
      <c r="AM17" s="734" t="n">
        <f aca="false">AD17</f>
        <v>-696</v>
      </c>
      <c r="AN17" s="740" t="n">
        <v>311</v>
      </c>
      <c r="AO17" s="740" t="n">
        <v>0</v>
      </c>
      <c r="AP17" s="734" t="n">
        <f aca="false">AM17-AN17</f>
        <v>-1007</v>
      </c>
      <c r="AQ17" s="734" t="n">
        <f aca="false">AM17-AO17</f>
        <v>-696</v>
      </c>
      <c r="AR17" s="734"/>
      <c r="AS17" s="740" t="n">
        <v>0</v>
      </c>
      <c r="AT17" s="740" t="n">
        <v>0</v>
      </c>
      <c r="AU17" s="740" t="n">
        <v>-119</v>
      </c>
      <c r="AV17" s="734" t="n">
        <f aca="false">AS17-AT17</f>
        <v>0</v>
      </c>
      <c r="AW17" s="734" t="n">
        <f aca="false">AS17-AU17</f>
        <v>119</v>
      </c>
      <c r="BI17" s="717"/>
      <c r="BJ17" s="717"/>
    </row>
    <row r="18" customFormat="false" ht="12" hidden="false" customHeight="true" outlineLevel="0" collapsed="false">
      <c r="A18" s="731" t="s">
        <v>915</v>
      </c>
      <c r="B18" s="745" t="s">
        <v>931</v>
      </c>
      <c r="C18" s="745"/>
      <c r="E18" s="731" t="s">
        <v>932</v>
      </c>
      <c r="F18" s="733" t="n">
        <v>0</v>
      </c>
      <c r="G18" s="733" t="n">
        <v>0</v>
      </c>
      <c r="H18" s="734" t="n">
        <f aca="false">F18-G18</f>
        <v>0</v>
      </c>
      <c r="I18" s="733" t="n">
        <v>0</v>
      </c>
      <c r="J18" s="734" t="n">
        <f aca="false">H18-I18</f>
        <v>0</v>
      </c>
      <c r="M18" s="735" t="str">
        <f aca="false">A18</f>
        <v>NC</v>
      </c>
      <c r="N18" s="736" t="str">
        <f aca="false">B18</f>
        <v>AFUDC Amortization</v>
      </c>
      <c r="O18" s="736"/>
      <c r="P18" s="735"/>
      <c r="Q18" s="737" t="str">
        <f aca="false">E18</f>
        <v>115019</v>
      </c>
      <c r="R18" s="746" t="n">
        <f aca="false">OtherInc!C30</f>
        <v>-7</v>
      </c>
      <c r="S18" s="746" t="n">
        <f aca="false">OtherInc!D30</f>
        <v>-6</v>
      </c>
      <c r="T18" s="746" t="n">
        <f aca="false">OtherInc!E30</f>
        <v>-7</v>
      </c>
      <c r="U18" s="746" t="n">
        <f aca="false">OtherInc!F30</f>
        <v>-6</v>
      </c>
      <c r="V18" s="746" t="n">
        <f aca="false">OtherInc!G30</f>
        <v>-7</v>
      </c>
      <c r="W18" s="746" t="n">
        <f aca="false">OtherInc!H30</f>
        <v>-6</v>
      </c>
      <c r="X18" s="746" t="n">
        <f aca="false">OtherInc!I30</f>
        <v>-7</v>
      </c>
      <c r="Y18" s="746" t="n">
        <f aca="false">OtherInc!J30</f>
        <v>-6</v>
      </c>
      <c r="Z18" s="746" t="n">
        <f aca="false">OtherInc!K30</f>
        <v>-7</v>
      </c>
      <c r="AA18" s="746" t="n">
        <f aca="false">OtherInc!L30</f>
        <v>-6</v>
      </c>
      <c r="AB18" s="746" t="n">
        <f aca="false">OtherInc!M30</f>
        <v>-7</v>
      </c>
      <c r="AC18" s="746" t="n">
        <f aca="false">OtherInc!N30</f>
        <v>-6</v>
      </c>
      <c r="AD18" s="734" t="n">
        <f aca="false">SUM(R18:AC18)</f>
        <v>-78</v>
      </c>
      <c r="AE18" s="733" t="n">
        <f aca="false">SUM(R18:S18)</f>
        <v>-13</v>
      </c>
      <c r="AF18" s="734" t="n">
        <f aca="false">AD18-AE18</f>
        <v>-65</v>
      </c>
      <c r="AG18" s="734"/>
      <c r="AI18" s="739" t="str">
        <f aca="false">M18</f>
        <v>NC</v>
      </c>
      <c r="AJ18" s="736" t="str">
        <f aca="false">B18</f>
        <v>AFUDC Amortization</v>
      </c>
      <c r="AK18" s="736"/>
      <c r="AL18" s="735"/>
      <c r="AM18" s="734" t="n">
        <f aca="false">AD18</f>
        <v>-78</v>
      </c>
      <c r="AN18" s="740" t="n">
        <v>-78</v>
      </c>
      <c r="AO18" s="740" t="n">
        <v>0</v>
      </c>
      <c r="AP18" s="734" t="n">
        <f aca="false">AM18-AN18</f>
        <v>0</v>
      </c>
      <c r="AQ18" s="734" t="n">
        <f aca="false">AM18-AO18</f>
        <v>-78</v>
      </c>
      <c r="AS18" s="740" t="n">
        <v>0</v>
      </c>
      <c r="AT18" s="740" t="n">
        <v>0</v>
      </c>
      <c r="AU18" s="740" t="n">
        <v>-5</v>
      </c>
      <c r="AV18" s="734" t="n">
        <f aca="false">AS18-AT18</f>
        <v>0</v>
      </c>
      <c r="AW18" s="734" t="n">
        <f aca="false">AS18-AU18</f>
        <v>5</v>
      </c>
      <c r="BI18" s="717"/>
      <c r="BJ18" s="717"/>
    </row>
    <row r="19" customFormat="false" ht="12" hidden="false" customHeight="true" outlineLevel="0" collapsed="false">
      <c r="A19" s="731" t="s">
        <v>915</v>
      </c>
      <c r="B19" s="745" t="s">
        <v>933</v>
      </c>
      <c r="C19" s="732"/>
      <c r="D19" s="741" t="s">
        <v>917</v>
      </c>
      <c r="E19" s="731" t="s">
        <v>934</v>
      </c>
      <c r="F19" s="733" t="n">
        <v>0</v>
      </c>
      <c r="G19" s="733" t="n">
        <v>0</v>
      </c>
      <c r="H19" s="734" t="n">
        <f aca="false">F19-G19</f>
        <v>0</v>
      </c>
      <c r="I19" s="733" t="n">
        <v>0</v>
      </c>
      <c r="J19" s="734" t="n">
        <f aca="false">H19-I19</f>
        <v>0</v>
      </c>
      <c r="M19" s="735" t="str">
        <f aca="false">A19</f>
        <v>NC</v>
      </c>
      <c r="N19" s="736" t="str">
        <f aca="false">B19</f>
        <v>IMP Amortization</v>
      </c>
      <c r="O19" s="736"/>
      <c r="P19" s="735" t="str">
        <f aca="false">D19</f>
        <v>L</v>
      </c>
      <c r="Q19" s="737" t="str">
        <f aca="false">E19</f>
        <v>115020</v>
      </c>
      <c r="R19" s="734" t="n">
        <f aca="false">R153</f>
        <v>-349</v>
      </c>
      <c r="S19" s="734" t="n">
        <f aca="false">S153</f>
        <v>-350</v>
      </c>
      <c r="T19" s="734" t="n">
        <f aca="false">T153</f>
        <v>-349</v>
      </c>
      <c r="U19" s="734" t="n">
        <f aca="false">U153</f>
        <v>-350</v>
      </c>
      <c r="V19" s="734" t="n">
        <f aca="false">V153</f>
        <v>-349</v>
      </c>
      <c r="W19" s="734" t="n">
        <f aca="false">W153</f>
        <v>-350</v>
      </c>
      <c r="X19" s="734" t="n">
        <f aca="false">X153</f>
        <v>-349</v>
      </c>
      <c r="Y19" s="734" t="n">
        <f aca="false">Y153</f>
        <v>-350</v>
      </c>
      <c r="Z19" s="734" t="n">
        <f aca="false">Z153</f>
        <v>-349</v>
      </c>
      <c r="AA19" s="734" t="n">
        <f aca="false">AA153</f>
        <v>-350</v>
      </c>
      <c r="AB19" s="734" t="n">
        <f aca="false">AB153</f>
        <v>-351</v>
      </c>
      <c r="AC19" s="734" t="n">
        <f aca="false">AC153</f>
        <v>-351</v>
      </c>
      <c r="AD19" s="734" t="n">
        <f aca="false">SUM(R19:AC19)</f>
        <v>-4197</v>
      </c>
      <c r="AE19" s="733" t="n">
        <f aca="false">SUM(R19:S19)</f>
        <v>-699</v>
      </c>
      <c r="AF19" s="734" t="n">
        <f aca="false">AD19-AE19</f>
        <v>-3498</v>
      </c>
      <c r="AI19" s="739" t="str">
        <f aca="false">M19</f>
        <v>NC</v>
      </c>
      <c r="AJ19" s="736" t="str">
        <f aca="false">B19</f>
        <v>IMP Amortization</v>
      </c>
      <c r="AK19" s="736"/>
      <c r="AL19" s="735"/>
      <c r="AM19" s="734" t="n">
        <f aca="false">AD19</f>
        <v>-4197</v>
      </c>
      <c r="AN19" s="740" t="n">
        <v>736</v>
      </c>
      <c r="AO19" s="740" t="n">
        <v>0</v>
      </c>
      <c r="AP19" s="734" t="n">
        <f aca="false">AM19-AN19</f>
        <v>-4933</v>
      </c>
      <c r="AQ19" s="734" t="n">
        <f aca="false">AM19-AO19</f>
        <v>-4197</v>
      </c>
      <c r="AR19" s="734"/>
      <c r="AS19" s="740" t="n">
        <v>0</v>
      </c>
      <c r="AT19" s="740" t="n">
        <v>0</v>
      </c>
      <c r="AU19" s="740" t="n">
        <v>393</v>
      </c>
      <c r="AV19" s="734" t="n">
        <f aca="false">AS19-AT19</f>
        <v>0</v>
      </c>
      <c r="AW19" s="734" t="n">
        <f aca="false">AS19-AU19</f>
        <v>-393</v>
      </c>
      <c r="BI19" s="717"/>
      <c r="BJ19" s="717"/>
    </row>
    <row r="20" customFormat="false" ht="12" hidden="false" customHeight="true" outlineLevel="0" collapsed="false">
      <c r="A20" s="731" t="s">
        <v>915</v>
      </c>
      <c r="B20" s="732" t="s">
        <v>935</v>
      </c>
      <c r="C20" s="732"/>
      <c r="D20" s="709"/>
      <c r="E20" s="731" t="s">
        <v>936</v>
      </c>
      <c r="F20" s="733" t="n">
        <v>0</v>
      </c>
      <c r="G20" s="733" t="n">
        <v>0</v>
      </c>
      <c r="H20" s="734" t="n">
        <f aca="false">F20-G20</f>
        <v>0</v>
      </c>
      <c r="I20" s="733" t="n">
        <v>0</v>
      </c>
      <c r="J20" s="734" t="n">
        <f aca="false">H20-I20</f>
        <v>0</v>
      </c>
      <c r="M20" s="735" t="str">
        <f aca="false">A20</f>
        <v>NC</v>
      </c>
      <c r="N20" s="736" t="str">
        <f aca="false">B20</f>
        <v>Customer Prepayments (Mobil Issue)</v>
      </c>
      <c r="O20" s="736"/>
      <c r="P20" s="735"/>
      <c r="Q20" s="737" t="str">
        <f aca="false">E20</f>
        <v>142013</v>
      </c>
      <c r="R20" s="733" t="n">
        <v>0</v>
      </c>
      <c r="S20" s="733" t="n">
        <v>0</v>
      </c>
      <c r="T20" s="733" t="n">
        <v>0</v>
      </c>
      <c r="U20" s="733" t="n">
        <v>0</v>
      </c>
      <c r="V20" s="733" t="n">
        <v>0</v>
      </c>
      <c r="W20" s="733" t="n">
        <v>0</v>
      </c>
      <c r="X20" s="733" t="n">
        <v>0</v>
      </c>
      <c r="Y20" s="733" t="n">
        <v>0</v>
      </c>
      <c r="Z20" s="733" t="n">
        <v>0</v>
      </c>
      <c r="AA20" s="733" t="n">
        <v>0</v>
      </c>
      <c r="AB20" s="733" t="n">
        <v>0</v>
      </c>
      <c r="AC20" s="733" t="n">
        <v>0</v>
      </c>
      <c r="AD20" s="734" t="n">
        <f aca="false">SUM(R20:AC20)</f>
        <v>0</v>
      </c>
      <c r="AE20" s="733" t="n">
        <f aca="false">SUM(R20:S20)</f>
        <v>0</v>
      </c>
      <c r="AF20" s="734" t="n">
        <f aca="false">AD20-AE20</f>
        <v>0</v>
      </c>
      <c r="AI20" s="739" t="str">
        <f aca="false">M20</f>
        <v>NC</v>
      </c>
      <c r="AJ20" s="736" t="str">
        <f aca="false">B20</f>
        <v>Customer Prepayments (Mobil Issue)</v>
      </c>
      <c r="AK20" s="736"/>
      <c r="AL20" s="735"/>
      <c r="AM20" s="734" t="n">
        <f aca="false">AD20</f>
        <v>0</v>
      </c>
      <c r="AN20" s="740" t="n">
        <v>0</v>
      </c>
      <c r="AO20" s="740" t="n">
        <v>0</v>
      </c>
      <c r="AP20" s="734" t="n">
        <f aca="false">AM20-AN20</f>
        <v>0</v>
      </c>
      <c r="AQ20" s="734" t="n">
        <f aca="false">AM20-AO20</f>
        <v>0</v>
      </c>
      <c r="AS20" s="740" t="n">
        <v>0</v>
      </c>
      <c r="AT20" s="740" t="n">
        <v>0</v>
      </c>
      <c r="AU20" s="740" t="n">
        <v>-125</v>
      </c>
      <c r="AV20" s="734" t="n">
        <f aca="false">AS20-AT20</f>
        <v>0</v>
      </c>
      <c r="AW20" s="734" t="n">
        <f aca="false">AS20-AU20</f>
        <v>125</v>
      </c>
      <c r="BI20" s="717"/>
      <c r="BJ20" s="717"/>
    </row>
    <row r="21" customFormat="false" ht="12" hidden="false" customHeight="true" outlineLevel="0" collapsed="false">
      <c r="A21" s="731" t="s">
        <v>915</v>
      </c>
      <c r="B21" s="732" t="s">
        <v>937</v>
      </c>
      <c r="C21" s="732"/>
      <c r="D21" s="741" t="s">
        <v>917</v>
      </c>
      <c r="E21" s="731" t="n">
        <v>143022</v>
      </c>
      <c r="F21" s="733" t="n">
        <v>0</v>
      </c>
      <c r="G21" s="733" t="n">
        <v>0</v>
      </c>
      <c r="H21" s="734" t="n">
        <f aca="false">F21-G21</f>
        <v>0</v>
      </c>
      <c r="I21" s="733" t="n">
        <v>0</v>
      </c>
      <c r="J21" s="734" t="n">
        <f aca="false">H21-I21</f>
        <v>0</v>
      </c>
      <c r="M21" s="735" t="str">
        <f aca="false">A21</f>
        <v>NC</v>
      </c>
      <c r="N21" s="736" t="str">
        <f aca="false">B21</f>
        <v>Fuel / UAF Loss Deferral (Pre PRA)</v>
      </c>
      <c r="O21" s="736"/>
      <c r="P21" s="735" t="str">
        <f aca="false">D21</f>
        <v>L</v>
      </c>
      <c r="Q21" s="737" t="n">
        <f aca="false">E21</f>
        <v>143022</v>
      </c>
      <c r="R21" s="747" t="n">
        <f aca="false">R151</f>
        <v>-219</v>
      </c>
      <c r="S21" s="747" t="n">
        <f aca="false">S151</f>
        <v>-219</v>
      </c>
      <c r="T21" s="747" t="n">
        <f aca="false">T151</f>
        <v>-219</v>
      </c>
      <c r="U21" s="747" t="n">
        <f aca="false">U151</f>
        <v>-219</v>
      </c>
      <c r="V21" s="747" t="n">
        <f aca="false">V151</f>
        <v>-219</v>
      </c>
      <c r="W21" s="747" t="n">
        <f aca="false">W151</f>
        <v>-219</v>
      </c>
      <c r="X21" s="747" t="n">
        <f aca="false">X151</f>
        <v>-219</v>
      </c>
      <c r="Y21" s="747" t="n">
        <f aca="false">Y151</f>
        <v>-219</v>
      </c>
      <c r="Z21" s="747" t="n">
        <f aca="false">Z151</f>
        <v>-219</v>
      </c>
      <c r="AA21" s="747" t="n">
        <f aca="false">AA151</f>
        <v>-219</v>
      </c>
      <c r="AB21" s="747" t="n">
        <f aca="false">AB151</f>
        <v>-219</v>
      </c>
      <c r="AC21" s="747" t="n">
        <f aca="false">AC151</f>
        <v>-219</v>
      </c>
      <c r="AD21" s="734" t="n">
        <f aca="false">SUM(R21:AC21)</f>
        <v>-2628</v>
      </c>
      <c r="AE21" s="733" t="n">
        <f aca="false">SUM(R21:S21)</f>
        <v>-438</v>
      </c>
      <c r="AF21" s="734" t="n">
        <f aca="false">AD21-AE21</f>
        <v>-2190</v>
      </c>
      <c r="AI21" s="739" t="str">
        <f aca="false">M21</f>
        <v>NC</v>
      </c>
      <c r="AJ21" s="736" t="str">
        <f aca="false">B21</f>
        <v>Fuel / UAF Loss Deferral (Pre PRA)</v>
      </c>
      <c r="AK21" s="736"/>
      <c r="AL21" s="735"/>
      <c r="AM21" s="734" t="n">
        <f aca="false">AD21</f>
        <v>-2628</v>
      </c>
      <c r="AN21" s="740" t="n">
        <v>-2617</v>
      </c>
      <c r="AO21" s="740" t="n">
        <v>0</v>
      </c>
      <c r="AP21" s="734" t="n">
        <f aca="false">AM21-AN21</f>
        <v>-11</v>
      </c>
      <c r="AQ21" s="734" t="n">
        <f aca="false">AM21-AO21</f>
        <v>-2628</v>
      </c>
      <c r="AS21" s="740" t="n">
        <v>0</v>
      </c>
      <c r="AT21" s="740" t="n">
        <v>0</v>
      </c>
      <c r="AU21" s="740" t="n">
        <v>0</v>
      </c>
      <c r="AV21" s="734" t="n">
        <f aca="false">AS21-AT21</f>
        <v>0</v>
      </c>
      <c r="AW21" s="734" t="n">
        <f aca="false">AS21-AU21</f>
        <v>0</v>
      </c>
      <c r="BI21" s="717"/>
      <c r="BJ21" s="717"/>
    </row>
    <row r="22" customFormat="false" ht="12" hidden="false" customHeight="true" outlineLevel="0" collapsed="false">
      <c r="A22" s="731" t="s">
        <v>915</v>
      </c>
      <c r="B22" s="745" t="s">
        <v>938</v>
      </c>
      <c r="C22" s="745"/>
      <c r="E22" s="731" t="s">
        <v>939</v>
      </c>
      <c r="F22" s="733" t="n">
        <v>0</v>
      </c>
      <c r="G22" s="733" t="n">
        <v>0</v>
      </c>
      <c r="H22" s="734" t="n">
        <f aca="false">F22-G22</f>
        <v>0</v>
      </c>
      <c r="I22" s="733" t="n">
        <v>0</v>
      </c>
      <c r="J22" s="734" t="n">
        <f aca="false">H22-I22</f>
        <v>0</v>
      </c>
      <c r="M22" s="735" t="str">
        <f aca="false">A22</f>
        <v>NC</v>
      </c>
      <c r="N22" s="736" t="str">
        <f aca="false">B22</f>
        <v>Regulatory Reserve - Litigation   (NOT LINKED PRESENTLY)</v>
      </c>
      <c r="O22" s="736"/>
      <c r="P22" s="735"/>
      <c r="Q22" s="737" t="str">
        <f aca="false">E22</f>
        <v>143024</v>
      </c>
      <c r="R22" s="733" t="n">
        <v>0</v>
      </c>
      <c r="S22" s="733" t="n">
        <v>0</v>
      </c>
      <c r="T22" s="733" t="n">
        <v>0</v>
      </c>
      <c r="U22" s="733" t="n">
        <v>0</v>
      </c>
      <c r="V22" s="733" t="n">
        <v>0</v>
      </c>
      <c r="W22" s="733" t="n">
        <v>0</v>
      </c>
      <c r="X22" s="733" t="n">
        <v>0</v>
      </c>
      <c r="Y22" s="733" t="n">
        <v>0</v>
      </c>
      <c r="Z22" s="733" t="n">
        <v>0</v>
      </c>
      <c r="AA22" s="733" t="n">
        <v>0</v>
      </c>
      <c r="AB22" s="733" t="n">
        <v>0</v>
      </c>
      <c r="AC22" s="733" t="n">
        <v>0</v>
      </c>
      <c r="AD22" s="734" t="n">
        <f aca="false">SUM(R22:AC22)</f>
        <v>0</v>
      </c>
      <c r="AE22" s="733" t="n">
        <f aca="false">SUM(R22:S22)</f>
        <v>0</v>
      </c>
      <c r="AF22" s="734" t="n">
        <f aca="false">AD22-AE22</f>
        <v>0</v>
      </c>
      <c r="AI22" s="739" t="str">
        <f aca="false">M22</f>
        <v>NC</v>
      </c>
      <c r="AJ22" s="736" t="str">
        <f aca="false">B22</f>
        <v>Regulatory Reserve - Litigation   (NOT LINKED PRESENTLY)</v>
      </c>
      <c r="AK22" s="736"/>
      <c r="AL22" s="735"/>
      <c r="AM22" s="734" t="n">
        <f aca="false">AD22</f>
        <v>0</v>
      </c>
      <c r="AN22" s="740" t="n">
        <v>0</v>
      </c>
      <c r="AO22" s="740" t="n">
        <v>0</v>
      </c>
      <c r="AP22" s="734" t="n">
        <f aca="false">AM22-AN22</f>
        <v>0</v>
      </c>
      <c r="AQ22" s="734" t="n">
        <f aca="false">AM22-AO22</f>
        <v>0</v>
      </c>
      <c r="AS22" s="740" t="n">
        <v>0</v>
      </c>
      <c r="AT22" s="740" t="n">
        <v>0</v>
      </c>
      <c r="AU22" s="740" t="n">
        <v>2500</v>
      </c>
      <c r="AV22" s="734" t="n">
        <f aca="false">AS22-AT22</f>
        <v>0</v>
      </c>
      <c r="AW22" s="734" t="n">
        <f aca="false">AS22-AU22</f>
        <v>-2500</v>
      </c>
      <c r="BI22" s="717"/>
      <c r="BJ22" s="717"/>
    </row>
    <row r="23" customFormat="false" ht="12" hidden="false" customHeight="true" outlineLevel="0" collapsed="false">
      <c r="A23" s="731" t="s">
        <v>915</v>
      </c>
      <c r="B23" s="527" t="s">
        <v>940</v>
      </c>
      <c r="C23" s="745"/>
      <c r="D23" s="741" t="s">
        <v>917</v>
      </c>
      <c r="E23" s="731" t="n">
        <v>143026</v>
      </c>
      <c r="F23" s="733" t="n">
        <v>0</v>
      </c>
      <c r="G23" s="733" t="n">
        <v>0</v>
      </c>
      <c r="H23" s="734" t="n">
        <f aca="false">F23-G23</f>
        <v>0</v>
      </c>
      <c r="I23" s="733" t="n">
        <v>0</v>
      </c>
      <c r="J23" s="734" t="n">
        <f aca="false">H23-I23</f>
        <v>0</v>
      </c>
      <c r="M23" s="735" t="str">
        <f aca="false">A23</f>
        <v>NC</v>
      </c>
      <c r="N23" s="736" t="str">
        <f aca="false">B23</f>
        <v>Equivalent Unit Risk Deferral / Recovery</v>
      </c>
      <c r="O23" s="736"/>
      <c r="P23" s="735" t="str">
        <f aca="false">D23</f>
        <v>L</v>
      </c>
      <c r="Q23" s="737" t="n">
        <f aca="false">E23</f>
        <v>143026</v>
      </c>
      <c r="R23" s="747" t="n">
        <f aca="false">R152</f>
        <v>0</v>
      </c>
      <c r="S23" s="734" t="n">
        <f aca="false">S152</f>
        <v>0</v>
      </c>
      <c r="T23" s="734" t="n">
        <f aca="false">T152</f>
        <v>0</v>
      </c>
      <c r="U23" s="734" t="n">
        <f aca="false">U152</f>
        <v>0</v>
      </c>
      <c r="V23" s="734" t="n">
        <f aca="false">V152</f>
        <v>0</v>
      </c>
      <c r="W23" s="734" t="n">
        <f aca="false">W152</f>
        <v>0</v>
      </c>
      <c r="X23" s="734" t="n">
        <f aca="false">X152</f>
        <v>0</v>
      </c>
      <c r="Y23" s="734" t="n">
        <f aca="false">Y152</f>
        <v>0</v>
      </c>
      <c r="Z23" s="734" t="n">
        <f aca="false">Z152</f>
        <v>0</v>
      </c>
      <c r="AA23" s="734" t="n">
        <f aca="false">AA152</f>
        <v>0</v>
      </c>
      <c r="AB23" s="734" t="n">
        <f aca="false">AB152</f>
        <v>0</v>
      </c>
      <c r="AC23" s="734" t="n">
        <f aca="false">AC152</f>
        <v>0</v>
      </c>
      <c r="AD23" s="734" t="n">
        <f aca="false">SUM(R23:AC23)</f>
        <v>0</v>
      </c>
      <c r="AE23" s="733" t="n">
        <f aca="false">SUM(R23:S23)</f>
        <v>0</v>
      </c>
      <c r="AF23" s="734" t="n">
        <f aca="false">AD23-AE23</f>
        <v>0</v>
      </c>
      <c r="AI23" s="739" t="str">
        <f aca="false">M23</f>
        <v>NC</v>
      </c>
      <c r="AJ23" s="736" t="str">
        <f aca="false">B23</f>
        <v>Equivalent Unit Risk Deferral / Recovery</v>
      </c>
      <c r="AK23" s="736"/>
      <c r="AL23" s="735"/>
      <c r="AM23" s="734" t="n">
        <f aca="false">AD23</f>
        <v>0</v>
      </c>
      <c r="AN23" s="740" t="n">
        <v>38909</v>
      </c>
      <c r="AO23" s="740" t="n">
        <v>0</v>
      </c>
      <c r="AP23" s="734" t="n">
        <f aca="false">AM23-AN23</f>
        <v>-38909</v>
      </c>
      <c r="AQ23" s="734" t="n">
        <f aca="false">AM23-AO23</f>
        <v>0</v>
      </c>
      <c r="AR23" s="734"/>
      <c r="AS23" s="740" t="n">
        <v>0</v>
      </c>
      <c r="AT23" s="740" t="n">
        <v>0</v>
      </c>
      <c r="AU23" s="740" t="n">
        <v>0</v>
      </c>
      <c r="AV23" s="734" t="n">
        <f aca="false">AS23-AT23</f>
        <v>0</v>
      </c>
      <c r="AW23" s="734" t="n">
        <f aca="false">AS23-AU23</f>
        <v>0</v>
      </c>
      <c r="BI23" s="717"/>
      <c r="BJ23" s="717"/>
    </row>
    <row r="24" customFormat="false" ht="12" hidden="false" customHeight="true" outlineLevel="0" collapsed="false">
      <c r="A24" s="731" t="s">
        <v>915</v>
      </c>
      <c r="B24" s="732" t="s">
        <v>941</v>
      </c>
      <c r="C24" s="732"/>
      <c r="D24" s="709"/>
      <c r="E24" s="731" t="n">
        <v>143027</v>
      </c>
      <c r="F24" s="733" t="n">
        <v>0</v>
      </c>
      <c r="G24" s="733" t="n">
        <v>0</v>
      </c>
      <c r="H24" s="734" t="n">
        <f aca="false">F24-G24</f>
        <v>0</v>
      </c>
      <c r="I24" s="733" t="n">
        <v>0</v>
      </c>
      <c r="J24" s="734" t="n">
        <f aca="false">H24-I24</f>
        <v>0</v>
      </c>
      <c r="M24" s="735" t="str">
        <f aca="false">A24</f>
        <v>NC</v>
      </c>
      <c r="N24" s="736" t="str">
        <f aca="false">B24</f>
        <v>PRA (Gain) / Loss on Fuel / UAF Deferral</v>
      </c>
      <c r="O24" s="736"/>
      <c r="P24" s="735"/>
      <c r="Q24" s="737" t="n">
        <f aca="false">E24</f>
        <v>143027</v>
      </c>
      <c r="R24" s="748" t="n">
        <v>0</v>
      </c>
      <c r="S24" s="748" t="n">
        <v>0</v>
      </c>
      <c r="T24" s="748" t="n">
        <v>0</v>
      </c>
      <c r="U24" s="748" t="n">
        <v>0</v>
      </c>
      <c r="V24" s="748" t="n">
        <v>0</v>
      </c>
      <c r="W24" s="748" t="n">
        <v>0</v>
      </c>
      <c r="X24" s="748" t="n">
        <v>0</v>
      </c>
      <c r="Y24" s="748" t="n">
        <v>0</v>
      </c>
      <c r="Z24" s="748" t="n">
        <v>0</v>
      </c>
      <c r="AA24" s="748" t="n">
        <v>0</v>
      </c>
      <c r="AB24" s="748" t="n">
        <v>0</v>
      </c>
      <c r="AC24" s="748" t="n">
        <v>0</v>
      </c>
      <c r="AD24" s="734" t="n">
        <f aca="false">SUM(R24:AC24)</f>
        <v>0</v>
      </c>
      <c r="AE24" s="733" t="n">
        <f aca="false">SUM(R24:S24)</f>
        <v>0</v>
      </c>
      <c r="AF24" s="734" t="n">
        <f aca="false">AD24-AE24</f>
        <v>0</v>
      </c>
      <c r="AI24" s="739" t="str">
        <f aca="false">M24</f>
        <v>NC</v>
      </c>
      <c r="AJ24" s="736" t="str">
        <f aca="false">B24</f>
        <v>PRA (Gain) / Loss on Fuel / UAF Deferral</v>
      </c>
      <c r="AK24" s="736"/>
      <c r="AL24" s="735"/>
      <c r="AM24" s="734" t="n">
        <f aca="false">AD24</f>
        <v>0</v>
      </c>
      <c r="AN24" s="740" t="n">
        <v>10611</v>
      </c>
      <c r="AO24" s="740" t="n">
        <v>0</v>
      </c>
      <c r="AP24" s="734" t="n">
        <f aca="false">AM24-AN24</f>
        <v>-10611</v>
      </c>
      <c r="AQ24" s="734" t="n">
        <f aca="false">AM24-AO24</f>
        <v>0</v>
      </c>
      <c r="AS24" s="740" t="n">
        <v>0</v>
      </c>
      <c r="AT24" s="740" t="n">
        <v>0</v>
      </c>
      <c r="AU24" s="740" t="n">
        <v>1000</v>
      </c>
      <c r="AV24" s="734" t="n">
        <f aca="false">AS24-AT24</f>
        <v>0</v>
      </c>
      <c r="AW24" s="734" t="n">
        <f aca="false">AS24-AU24</f>
        <v>-1000</v>
      </c>
      <c r="BI24" s="717"/>
      <c r="BJ24" s="717"/>
    </row>
    <row r="25" customFormat="false" ht="12" hidden="false" customHeight="true" outlineLevel="0" collapsed="false">
      <c r="A25" s="731" t="s">
        <v>915</v>
      </c>
      <c r="B25" s="732" t="s">
        <v>942</v>
      </c>
      <c r="C25" s="732"/>
      <c r="D25" s="741" t="s">
        <v>917</v>
      </c>
      <c r="E25" s="731" t="s">
        <v>943</v>
      </c>
      <c r="F25" s="733" t="n">
        <v>0</v>
      </c>
      <c r="G25" s="733" t="n">
        <v>0</v>
      </c>
      <c r="H25" s="734" t="n">
        <f aca="false">F25-G25</f>
        <v>0</v>
      </c>
      <c r="I25" s="733" t="n">
        <v>0</v>
      </c>
      <c r="J25" s="734" t="n">
        <f aca="false">H25-I25</f>
        <v>0</v>
      </c>
      <c r="M25" s="735" t="str">
        <f aca="false">A25</f>
        <v>NC</v>
      </c>
      <c r="N25" s="736" t="str">
        <f aca="false">B25</f>
        <v>FERC Order Billing (ACA - Amortization)</v>
      </c>
      <c r="O25" s="736"/>
      <c r="P25" s="735" t="str">
        <f aca="false">D25</f>
        <v>L</v>
      </c>
      <c r="Q25" s="737" t="str">
        <f aca="false">E25</f>
        <v>144002</v>
      </c>
      <c r="R25" s="734" t="n">
        <f aca="false">R145</f>
        <v>-228</v>
      </c>
      <c r="S25" s="734" t="n">
        <f aca="false">S145</f>
        <v>-228</v>
      </c>
      <c r="T25" s="734" t="n">
        <f aca="false">T145</f>
        <v>-228</v>
      </c>
      <c r="U25" s="734" t="n">
        <f aca="false">U145</f>
        <v>-228</v>
      </c>
      <c r="V25" s="734" t="n">
        <f aca="false">V145</f>
        <v>-228</v>
      </c>
      <c r="W25" s="734" t="n">
        <f aca="false">W145</f>
        <v>-228</v>
      </c>
      <c r="X25" s="734" t="n">
        <f aca="false">X145</f>
        <v>-228</v>
      </c>
      <c r="Y25" s="734" t="n">
        <f aca="false">Y145</f>
        <v>-228</v>
      </c>
      <c r="Z25" s="734" t="n">
        <f aca="false">Z145</f>
        <v>-229</v>
      </c>
      <c r="AA25" s="734" t="n">
        <f aca="false">AA145</f>
        <v>-240</v>
      </c>
      <c r="AB25" s="734" t="n">
        <f aca="false">AB145</f>
        <v>-240</v>
      </c>
      <c r="AC25" s="734" t="n">
        <f aca="false">AC145</f>
        <v>-240</v>
      </c>
      <c r="AD25" s="734" t="n">
        <f aca="false">SUM(R25:AC25)</f>
        <v>-2773</v>
      </c>
      <c r="AE25" s="733" t="n">
        <f aca="false">SUM(R25:S25)</f>
        <v>-456</v>
      </c>
      <c r="AF25" s="734" t="n">
        <f aca="false">AD25-AE25</f>
        <v>-2317</v>
      </c>
      <c r="AH25" s="738"/>
      <c r="AI25" s="739" t="str">
        <f aca="false">M25</f>
        <v>NC</v>
      </c>
      <c r="AJ25" s="736" t="str">
        <f aca="false">B25</f>
        <v>FERC Order Billing (ACA - Amortization)</v>
      </c>
      <c r="AK25" s="736"/>
      <c r="AL25" s="735"/>
      <c r="AM25" s="734" t="n">
        <f aca="false">AD25</f>
        <v>-2773</v>
      </c>
      <c r="AN25" s="740" t="n">
        <v>-2870</v>
      </c>
      <c r="AO25" s="740" t="n">
        <v>0</v>
      </c>
      <c r="AP25" s="734" t="n">
        <f aca="false">AM25-AN25</f>
        <v>97</v>
      </c>
      <c r="AQ25" s="734" t="n">
        <f aca="false">AM25-AO25</f>
        <v>-2773</v>
      </c>
      <c r="AR25" s="734"/>
      <c r="AS25" s="740" t="n">
        <v>0</v>
      </c>
      <c r="AT25" s="740" t="n">
        <v>0</v>
      </c>
      <c r="AU25" s="740" t="n">
        <v>-312</v>
      </c>
      <c r="AV25" s="734" t="n">
        <f aca="false">AS25-AT25</f>
        <v>0</v>
      </c>
      <c r="AW25" s="734" t="n">
        <f aca="false">AS25-AU25</f>
        <v>312</v>
      </c>
      <c r="BI25" s="717"/>
      <c r="BJ25" s="717"/>
    </row>
    <row r="26" customFormat="false" ht="12" hidden="false" customHeight="true" outlineLevel="0" collapsed="false">
      <c r="A26" s="731" t="s">
        <v>915</v>
      </c>
      <c r="B26" s="732" t="s">
        <v>944</v>
      </c>
      <c r="C26" s="732"/>
      <c r="D26" s="709"/>
      <c r="E26" s="731" t="s">
        <v>945</v>
      </c>
      <c r="F26" s="733" t="n">
        <v>0</v>
      </c>
      <c r="G26" s="733" t="n">
        <v>0</v>
      </c>
      <c r="H26" s="734" t="n">
        <f aca="false">F26-G26</f>
        <v>0</v>
      </c>
      <c r="I26" s="733" t="n">
        <v>0</v>
      </c>
      <c r="J26" s="734" t="n">
        <f aca="false">H26-I26</f>
        <v>0</v>
      </c>
      <c r="M26" s="735" t="str">
        <f aca="false">A26</f>
        <v>NC</v>
      </c>
      <c r="N26" s="736" t="str">
        <f aca="false">B26</f>
        <v>   ACA Payment</v>
      </c>
      <c r="O26" s="736"/>
      <c r="P26" s="735"/>
      <c r="Q26" s="737" t="str">
        <f aca="false">E26</f>
        <v>"</v>
      </c>
      <c r="R26" s="733" t="n">
        <v>0</v>
      </c>
      <c r="S26" s="733" t="n">
        <v>0</v>
      </c>
      <c r="T26" s="733" t="n">
        <v>0</v>
      </c>
      <c r="U26" s="733" t="n">
        <v>0</v>
      </c>
      <c r="V26" s="733" t="n">
        <v>0</v>
      </c>
      <c r="W26" s="733" t="n">
        <v>0</v>
      </c>
      <c r="X26" s="733" t="n">
        <v>0</v>
      </c>
      <c r="Y26" s="733" t="n">
        <v>0</v>
      </c>
      <c r="Z26" s="733" t="n">
        <v>2880</v>
      </c>
      <c r="AA26" s="733" t="n">
        <v>0</v>
      </c>
      <c r="AB26" s="733" t="n">
        <v>0</v>
      </c>
      <c r="AC26" s="733" t="n">
        <v>0</v>
      </c>
      <c r="AD26" s="734" t="n">
        <f aca="false">SUM(R26:AC26)</f>
        <v>2880</v>
      </c>
      <c r="AE26" s="733" t="n">
        <f aca="false">SUM(R26:S26)</f>
        <v>0</v>
      </c>
      <c r="AF26" s="734" t="n">
        <f aca="false">AD26-AE26</f>
        <v>2880</v>
      </c>
      <c r="AI26" s="739" t="str">
        <f aca="false">M26</f>
        <v>NC</v>
      </c>
      <c r="AJ26" s="736" t="str">
        <f aca="false">B26</f>
        <v>   ACA Payment</v>
      </c>
      <c r="AK26" s="736"/>
      <c r="AL26" s="735"/>
      <c r="AM26" s="734" t="n">
        <f aca="false">AD26</f>
        <v>2880</v>
      </c>
      <c r="AN26" s="740" t="n">
        <v>2737</v>
      </c>
      <c r="AO26" s="740" t="n">
        <v>0</v>
      </c>
      <c r="AP26" s="734" t="n">
        <f aca="false">AM26-AN26</f>
        <v>143</v>
      </c>
      <c r="AQ26" s="734" t="n">
        <f aca="false">AM26-AO26</f>
        <v>2880</v>
      </c>
      <c r="AR26" s="734"/>
      <c r="AS26" s="740" t="n">
        <v>0</v>
      </c>
      <c r="AT26" s="740" t="n">
        <v>0</v>
      </c>
      <c r="AU26" s="740" t="n">
        <v>0</v>
      </c>
      <c r="AV26" s="734" t="n">
        <f aca="false">AS26-AT26</f>
        <v>0</v>
      </c>
      <c r="AW26" s="734" t="n">
        <f aca="false">AS26-AU26</f>
        <v>0</v>
      </c>
      <c r="BI26" s="717"/>
      <c r="BJ26" s="717"/>
    </row>
    <row r="27" customFormat="false" ht="12" hidden="false" customHeight="true" outlineLevel="0" collapsed="false">
      <c r="A27" s="731" t="s">
        <v>915</v>
      </c>
      <c r="B27" s="732" t="s">
        <v>946</v>
      </c>
      <c r="C27" s="732"/>
      <c r="D27" s="709"/>
      <c r="E27" s="731" t="s">
        <v>947</v>
      </c>
      <c r="F27" s="733" t="n">
        <v>0</v>
      </c>
      <c r="G27" s="733" t="n">
        <v>0</v>
      </c>
      <c r="H27" s="734" t="n">
        <f aca="false">F27-G27</f>
        <v>0</v>
      </c>
      <c r="I27" s="733" t="n">
        <v>0</v>
      </c>
      <c r="J27" s="734" t="n">
        <f aca="false">H27-I27</f>
        <v>0</v>
      </c>
      <c r="M27" s="735" t="str">
        <f aca="false">A27</f>
        <v>NC</v>
      </c>
      <c r="N27" s="736" t="str">
        <f aca="false">B27</f>
        <v>Deferred Regulatory Expenditures </v>
      </c>
      <c r="O27" s="736"/>
      <c r="P27" s="735"/>
      <c r="Q27" s="737" t="str">
        <f aca="false">E27</f>
        <v>144007</v>
      </c>
      <c r="R27" s="733" t="n">
        <v>0</v>
      </c>
      <c r="S27" s="733" t="n">
        <v>0</v>
      </c>
      <c r="T27" s="733" t="n">
        <v>0</v>
      </c>
      <c r="U27" s="733" t="n">
        <v>0</v>
      </c>
      <c r="V27" s="733" t="n">
        <v>0</v>
      </c>
      <c r="W27" s="733" t="n">
        <v>0</v>
      </c>
      <c r="X27" s="733" t="n">
        <v>0</v>
      </c>
      <c r="Y27" s="733" t="n">
        <v>0</v>
      </c>
      <c r="Z27" s="733" t="n">
        <v>0</v>
      </c>
      <c r="AA27" s="733" t="n">
        <v>0</v>
      </c>
      <c r="AB27" s="733" t="n">
        <v>0</v>
      </c>
      <c r="AC27" s="733" t="n">
        <v>0</v>
      </c>
      <c r="AD27" s="734" t="n">
        <f aca="false">SUM(R27:AC27)</f>
        <v>0</v>
      </c>
      <c r="AE27" s="733" t="n">
        <f aca="false">SUM(R27:S27)</f>
        <v>0</v>
      </c>
      <c r="AF27" s="734" t="n">
        <f aca="false">AD27-AE27</f>
        <v>0</v>
      </c>
      <c r="AI27" s="739" t="str">
        <f aca="false">M27</f>
        <v>NC</v>
      </c>
      <c r="AJ27" s="736" t="str">
        <f aca="false">B27</f>
        <v>Deferred Regulatory Expenditures </v>
      </c>
      <c r="AK27" s="736"/>
      <c r="AL27" s="735"/>
      <c r="AM27" s="734" t="n">
        <f aca="false">AD27</f>
        <v>0</v>
      </c>
      <c r="AN27" s="740" t="n">
        <v>0</v>
      </c>
      <c r="AO27" s="740" t="n">
        <v>0</v>
      </c>
      <c r="AP27" s="734" t="n">
        <f aca="false">AM27-AN27</f>
        <v>0</v>
      </c>
      <c r="AQ27" s="734" t="n">
        <f aca="false">AM27-AO27</f>
        <v>0</v>
      </c>
      <c r="AR27" s="734"/>
      <c r="AS27" s="740" t="n">
        <v>0</v>
      </c>
      <c r="AT27" s="740" t="n">
        <v>0</v>
      </c>
      <c r="AU27" s="740" t="n">
        <v>0</v>
      </c>
      <c r="AV27" s="734" t="n">
        <f aca="false">AS27-AT27</f>
        <v>0</v>
      </c>
      <c r="AW27" s="734" t="n">
        <f aca="false">AS27-AU27</f>
        <v>0</v>
      </c>
      <c r="BI27" s="717"/>
      <c r="BJ27" s="717"/>
    </row>
    <row r="28" customFormat="false" ht="12" hidden="false" customHeight="true" outlineLevel="0" collapsed="false">
      <c r="A28" s="731" t="s">
        <v>915</v>
      </c>
      <c r="B28" s="732" t="s">
        <v>948</v>
      </c>
      <c r="C28" s="732"/>
      <c r="D28" s="741" t="s">
        <v>917</v>
      </c>
      <c r="E28" s="731" t="s">
        <v>949</v>
      </c>
      <c r="F28" s="733" t="n">
        <v>0</v>
      </c>
      <c r="G28" s="733" t="n">
        <v>0</v>
      </c>
      <c r="H28" s="734" t="n">
        <f aca="false">F28-G28</f>
        <v>0</v>
      </c>
      <c r="I28" s="733" t="n">
        <v>0</v>
      </c>
      <c r="J28" s="734" t="n">
        <f aca="false">H28-I28</f>
        <v>0</v>
      </c>
      <c r="M28" s="735" t="str">
        <f aca="false">A28</f>
        <v>NC</v>
      </c>
      <c r="N28" s="736" t="str">
        <f aca="false">B28</f>
        <v>Transport Rate Case Reserve</v>
      </c>
      <c r="O28" s="736"/>
      <c r="P28" s="735" t="str">
        <f aca="false">D28</f>
        <v>L</v>
      </c>
      <c r="Q28" s="737" t="str">
        <f aca="false">E28</f>
        <v>144004</v>
      </c>
      <c r="R28" s="747" t="n">
        <f aca="false">R134</f>
        <v>0</v>
      </c>
      <c r="S28" s="747" t="n">
        <f aca="false">S134</f>
        <v>0</v>
      </c>
      <c r="T28" s="747" t="n">
        <f aca="false">T134</f>
        <v>0</v>
      </c>
      <c r="U28" s="747" t="n">
        <f aca="false">U134</f>
        <v>0</v>
      </c>
      <c r="V28" s="747" t="n">
        <f aca="false">V134</f>
        <v>0</v>
      </c>
      <c r="W28" s="747" t="n">
        <f aca="false">W134</f>
        <v>0</v>
      </c>
      <c r="X28" s="747" t="n">
        <f aca="false">X134</f>
        <v>0</v>
      </c>
      <c r="Y28" s="747" t="n">
        <f aca="false">Y134</f>
        <v>0</v>
      </c>
      <c r="Z28" s="747" t="n">
        <f aca="false">Z134</f>
        <v>0</v>
      </c>
      <c r="AA28" s="747" t="n">
        <f aca="false">AA134</f>
        <v>0</v>
      </c>
      <c r="AB28" s="747" t="n">
        <f aca="false">AB134</f>
        <v>0</v>
      </c>
      <c r="AC28" s="747" t="n">
        <f aca="false">AC134</f>
        <v>0</v>
      </c>
      <c r="AD28" s="734" t="n">
        <f aca="false">SUM(R28:AC28)</f>
        <v>0</v>
      </c>
      <c r="AE28" s="733" t="n">
        <f aca="false">SUM(R28:S28)</f>
        <v>0</v>
      </c>
      <c r="AF28" s="734" t="n">
        <f aca="false">AD28-AE28</f>
        <v>0</v>
      </c>
      <c r="AI28" s="739" t="str">
        <f aca="false">M28</f>
        <v>NC</v>
      </c>
      <c r="AJ28" s="736" t="str">
        <f aca="false">B28</f>
        <v>Transport Rate Case Reserve</v>
      </c>
      <c r="AK28" s="736"/>
      <c r="AL28" s="735"/>
      <c r="AM28" s="734" t="n">
        <f aca="false">AD28</f>
        <v>0</v>
      </c>
      <c r="AN28" s="740" t="n">
        <v>0</v>
      </c>
      <c r="AO28" s="740" t="n">
        <v>0</v>
      </c>
      <c r="AP28" s="734" t="n">
        <f aca="false">AM28-AN28</f>
        <v>0</v>
      </c>
      <c r="AQ28" s="734" t="n">
        <f aca="false">AM28-AO28</f>
        <v>0</v>
      </c>
      <c r="AR28" s="734"/>
      <c r="AS28" s="740" t="n">
        <v>0</v>
      </c>
      <c r="AT28" s="740" t="n">
        <v>0</v>
      </c>
      <c r="AU28" s="740" t="n">
        <v>0</v>
      </c>
      <c r="AV28" s="734" t="n">
        <f aca="false">AS28-AT28</f>
        <v>0</v>
      </c>
      <c r="AW28" s="734" t="n">
        <f aca="false">AS28-AU28</f>
        <v>0</v>
      </c>
      <c r="BI28" s="717"/>
      <c r="BJ28" s="717"/>
    </row>
    <row r="29" customFormat="false" ht="12" hidden="false" customHeight="true" outlineLevel="0" collapsed="false">
      <c r="A29" s="731" t="s">
        <v>915</v>
      </c>
      <c r="B29" s="732" t="s">
        <v>950</v>
      </c>
      <c r="C29" s="732"/>
      <c r="D29" s="741" t="s">
        <v>917</v>
      </c>
      <c r="E29" s="731" t="s">
        <v>951</v>
      </c>
      <c r="F29" s="733" t="n">
        <v>0</v>
      </c>
      <c r="G29" s="733" t="n">
        <v>0</v>
      </c>
      <c r="H29" s="734" t="n">
        <f aca="false">F29-G29</f>
        <v>0</v>
      </c>
      <c r="I29" s="733" t="n">
        <v>0</v>
      </c>
      <c r="J29" s="734" t="n">
        <f aca="false">H29-I29</f>
        <v>0</v>
      </c>
      <c r="M29" s="735" t="str">
        <f aca="false">A29</f>
        <v>NC</v>
      </c>
      <c r="N29" s="736" t="str">
        <f aca="false">B29</f>
        <v>Other Regulatory Reserve Issues</v>
      </c>
      <c r="O29" s="736"/>
      <c r="P29" s="735" t="str">
        <f aca="false">D29</f>
        <v>L</v>
      </c>
      <c r="Q29" s="737" t="str">
        <f aca="false">E29</f>
        <v>144009</v>
      </c>
      <c r="R29" s="734" t="n">
        <f aca="false">R141</f>
        <v>121</v>
      </c>
      <c r="S29" s="734" t="n">
        <f aca="false">S141</f>
        <v>182</v>
      </c>
      <c r="T29" s="734" t="n">
        <f aca="false">T141</f>
        <v>152</v>
      </c>
      <c r="U29" s="734" t="n">
        <f aca="false">U141</f>
        <v>111</v>
      </c>
      <c r="V29" s="734" t="n">
        <f aca="false">V141</f>
        <v>220</v>
      </c>
      <c r="W29" s="734" t="n">
        <f aca="false">W141</f>
        <v>129</v>
      </c>
      <c r="X29" s="734" t="n">
        <f aca="false">X141</f>
        <v>175</v>
      </c>
      <c r="Y29" s="734" t="n">
        <f aca="false">Y141</f>
        <v>176</v>
      </c>
      <c r="Z29" s="734" t="n">
        <f aca="false">Z141</f>
        <v>209</v>
      </c>
      <c r="AA29" s="734" t="n">
        <f aca="false">AA141</f>
        <v>151</v>
      </c>
      <c r="AB29" s="734" t="n">
        <f aca="false">AB141</f>
        <v>244</v>
      </c>
      <c r="AC29" s="734" t="n">
        <f aca="false">AC141</f>
        <v>138</v>
      </c>
      <c r="AD29" s="734" t="n">
        <f aca="false">SUM(R29:AC29)</f>
        <v>2008</v>
      </c>
      <c r="AE29" s="733" t="n">
        <f aca="false">SUM(R29:S29)</f>
        <v>303</v>
      </c>
      <c r="AF29" s="734" t="n">
        <f aca="false">AD29-AE29</f>
        <v>1705</v>
      </c>
      <c r="AI29" s="739" t="str">
        <f aca="false">M29</f>
        <v>NC</v>
      </c>
      <c r="AJ29" s="736" t="str">
        <f aca="false">B29</f>
        <v>Other Regulatory Reserve Issues</v>
      </c>
      <c r="AK29" s="736"/>
      <c r="AL29" s="735"/>
      <c r="AM29" s="734" t="n">
        <f aca="false">AD29</f>
        <v>2008</v>
      </c>
      <c r="AN29" s="740" t="n">
        <v>-271</v>
      </c>
      <c r="AO29" s="740" t="n">
        <v>0</v>
      </c>
      <c r="AP29" s="734" t="n">
        <f aca="false">AM29-AN29</f>
        <v>2279</v>
      </c>
      <c r="AQ29" s="734" t="n">
        <f aca="false">AM29-AO29</f>
        <v>2008</v>
      </c>
      <c r="AR29" s="734"/>
      <c r="AS29" s="740" t="n">
        <v>0</v>
      </c>
      <c r="AT29" s="740" t="n">
        <v>0</v>
      </c>
      <c r="AU29" s="740" t="n">
        <v>1143</v>
      </c>
      <c r="AV29" s="734" t="n">
        <f aca="false">AS29-AT29</f>
        <v>0</v>
      </c>
      <c r="AW29" s="734" t="n">
        <f aca="false">AS29-AU29</f>
        <v>-1143</v>
      </c>
      <c r="BI29" s="717"/>
      <c r="BJ29" s="717"/>
    </row>
    <row r="30" customFormat="false" ht="12" hidden="false" customHeight="true" outlineLevel="0" collapsed="false">
      <c r="A30" s="731" t="s">
        <v>915</v>
      </c>
      <c r="B30" s="732" t="s">
        <v>952</v>
      </c>
      <c r="C30" s="732"/>
      <c r="D30" s="741" t="s">
        <v>917</v>
      </c>
      <c r="E30" s="731" t="s">
        <v>953</v>
      </c>
      <c r="F30" s="733" t="n">
        <v>0</v>
      </c>
      <c r="G30" s="733" t="n">
        <v>0</v>
      </c>
      <c r="H30" s="734" t="n">
        <f aca="false">F30-G30</f>
        <v>0</v>
      </c>
      <c r="I30" s="733" t="n">
        <v>0</v>
      </c>
      <c r="J30" s="734" t="n">
        <f aca="false">H30-I30</f>
        <v>0</v>
      </c>
      <c r="M30" s="735" t="str">
        <f aca="false">A30</f>
        <v>NC</v>
      </c>
      <c r="N30" s="736" t="str">
        <f aca="false">B30</f>
        <v>South Georgia Adjustment (Net)</v>
      </c>
      <c r="O30" s="736"/>
      <c r="P30" s="735" t="str">
        <f aca="false">D30</f>
        <v>L</v>
      </c>
      <c r="Q30" s="737" t="str">
        <f aca="false">E30</f>
        <v>144012</v>
      </c>
      <c r="R30" s="734" t="n">
        <f aca="false">R155</f>
        <v>-2</v>
      </c>
      <c r="S30" s="734" t="n">
        <f aca="false">S155</f>
        <v>-3</v>
      </c>
      <c r="T30" s="734" t="n">
        <f aca="false">T155</f>
        <v>-2</v>
      </c>
      <c r="U30" s="734" t="n">
        <f aca="false">U155</f>
        <v>-3</v>
      </c>
      <c r="V30" s="734" t="n">
        <f aca="false">V155</f>
        <v>-2</v>
      </c>
      <c r="W30" s="734" t="n">
        <f aca="false">W155</f>
        <v>-3</v>
      </c>
      <c r="X30" s="734" t="n">
        <f aca="false">X155</f>
        <v>-2</v>
      </c>
      <c r="Y30" s="734" t="n">
        <f aca="false">Y155</f>
        <v>-3</v>
      </c>
      <c r="Z30" s="734" t="n">
        <f aca="false">Z155</f>
        <v>-3</v>
      </c>
      <c r="AA30" s="734" t="n">
        <f aca="false">AA155</f>
        <v>-3</v>
      </c>
      <c r="AB30" s="734" t="n">
        <f aca="false">AB155</f>
        <v>-2</v>
      </c>
      <c r="AC30" s="734" t="n">
        <f aca="false">AC155</f>
        <v>-3</v>
      </c>
      <c r="AD30" s="734" t="n">
        <f aca="false">SUM(R30:AC30)</f>
        <v>-31</v>
      </c>
      <c r="AE30" s="733" t="n">
        <f aca="false">SUM(R30:S30)</f>
        <v>-5</v>
      </c>
      <c r="AF30" s="734" t="n">
        <f aca="false">AD30-AE30</f>
        <v>-26</v>
      </c>
      <c r="AI30" s="739" t="str">
        <f aca="false">M30</f>
        <v>NC</v>
      </c>
      <c r="AJ30" s="736" t="str">
        <f aca="false">B30</f>
        <v>South Georgia Adjustment (Net)</v>
      </c>
      <c r="AK30" s="736"/>
      <c r="AL30" s="735"/>
      <c r="AM30" s="734" t="n">
        <f aca="false">AD30</f>
        <v>-31</v>
      </c>
      <c r="AN30" s="740" t="n">
        <v>-32</v>
      </c>
      <c r="AO30" s="740" t="n">
        <v>0</v>
      </c>
      <c r="AP30" s="734" t="n">
        <f aca="false">AM30-AN30</f>
        <v>1</v>
      </c>
      <c r="AQ30" s="734" t="n">
        <f aca="false">AM30-AO30</f>
        <v>-31</v>
      </c>
      <c r="AR30" s="734"/>
      <c r="AS30" s="740" t="n">
        <v>0</v>
      </c>
      <c r="AT30" s="740" t="n">
        <v>0</v>
      </c>
      <c r="AU30" s="740" t="n">
        <v>365</v>
      </c>
      <c r="AV30" s="734" t="n">
        <f aca="false">AS30-AT30</f>
        <v>0</v>
      </c>
      <c r="AW30" s="734" t="n">
        <f aca="false">AS30-AU30</f>
        <v>-365</v>
      </c>
      <c r="BI30" s="717"/>
      <c r="BJ30" s="717"/>
    </row>
    <row r="31" customFormat="false" ht="12" hidden="false" customHeight="true" outlineLevel="0" collapsed="false">
      <c r="A31" s="731" t="s">
        <v>915</v>
      </c>
      <c r="B31" s="732" t="s">
        <v>954</v>
      </c>
      <c r="C31" s="732"/>
      <c r="D31" s="741" t="s">
        <v>917</v>
      </c>
      <c r="E31" s="731" t="s">
        <v>955</v>
      </c>
      <c r="F31" s="733" t="n">
        <v>0</v>
      </c>
      <c r="G31" s="733" t="n">
        <v>0</v>
      </c>
      <c r="H31" s="734" t="n">
        <f aca="false">F31-G31</f>
        <v>0</v>
      </c>
      <c r="I31" s="733" t="n">
        <v>0</v>
      </c>
      <c r="J31" s="734" t="n">
        <f aca="false">H31-I31</f>
        <v>0</v>
      </c>
      <c r="M31" s="735" t="str">
        <f aca="false">A31</f>
        <v>NC</v>
      </c>
      <c r="N31" s="736" t="str">
        <f aca="false">B31</f>
        <v>Reverse Auction 1 - Billings / Carrying Charges</v>
      </c>
      <c r="O31" s="736"/>
      <c r="P31" s="735" t="str">
        <f aca="false">D31</f>
        <v>L</v>
      </c>
      <c r="Q31" s="737" t="str">
        <f aca="false">E31</f>
        <v>144026</v>
      </c>
      <c r="R31" s="734" t="n">
        <f aca="false">R91</f>
        <v>0</v>
      </c>
      <c r="S31" s="734" t="n">
        <f aca="false">S91</f>
        <v>0</v>
      </c>
      <c r="T31" s="734" t="n">
        <f aca="false">T91</f>
        <v>0</v>
      </c>
      <c r="U31" s="734" t="n">
        <f aca="false">U91</f>
        <v>0</v>
      </c>
      <c r="V31" s="734" t="n">
        <f aca="false">V91</f>
        <v>0</v>
      </c>
      <c r="W31" s="734" t="n">
        <f aca="false">W91</f>
        <v>0</v>
      </c>
      <c r="X31" s="734" t="n">
        <f aca="false">X91</f>
        <v>0</v>
      </c>
      <c r="Y31" s="734" t="n">
        <f aca="false">Y91</f>
        <v>0</v>
      </c>
      <c r="Z31" s="734" t="n">
        <f aca="false">Z91</f>
        <v>0</v>
      </c>
      <c r="AA31" s="734" t="n">
        <f aca="false">AA91</f>
        <v>0</v>
      </c>
      <c r="AB31" s="734" t="n">
        <f aca="false">AB91</f>
        <v>0</v>
      </c>
      <c r="AC31" s="734" t="n">
        <f aca="false">AC91</f>
        <v>0</v>
      </c>
      <c r="AD31" s="734" t="n">
        <f aca="false">SUM(R31:AC31)</f>
        <v>0</v>
      </c>
      <c r="AE31" s="733" t="n">
        <f aca="false">SUM(R31:S31)</f>
        <v>0</v>
      </c>
      <c r="AF31" s="734" t="n">
        <f aca="false">AD31-AE31</f>
        <v>0</v>
      </c>
      <c r="AI31" s="739" t="str">
        <f aca="false">M31</f>
        <v>NC</v>
      </c>
      <c r="AJ31" s="736" t="str">
        <f aca="false">B31</f>
        <v>Reverse Auction 1 - Billings / Carrying Charges</v>
      </c>
      <c r="AK31" s="736"/>
      <c r="AL31" s="735"/>
      <c r="AM31" s="734" t="n">
        <f aca="false">AD31</f>
        <v>0</v>
      </c>
      <c r="AN31" s="740" t="n">
        <v>-627</v>
      </c>
      <c r="AO31" s="740" t="n">
        <v>0</v>
      </c>
      <c r="AP31" s="734" t="n">
        <f aca="false">AM31-AN31</f>
        <v>627</v>
      </c>
      <c r="AQ31" s="734" t="n">
        <f aca="false">AM31-AO31</f>
        <v>0</v>
      </c>
      <c r="AR31" s="734"/>
      <c r="AS31" s="740" t="n">
        <v>0</v>
      </c>
      <c r="AT31" s="740" t="n">
        <v>0</v>
      </c>
      <c r="AU31" s="740" t="n">
        <v>-1411</v>
      </c>
      <c r="AV31" s="734" t="n">
        <f aca="false">AS31-AT31</f>
        <v>0</v>
      </c>
      <c r="AW31" s="734" t="n">
        <f aca="false">AS31-AU31</f>
        <v>1411</v>
      </c>
      <c r="BI31" s="717"/>
      <c r="BJ31" s="717"/>
    </row>
    <row r="32" customFormat="false" ht="12" hidden="false" customHeight="true" outlineLevel="0" collapsed="false">
      <c r="A32" s="731" t="s">
        <v>915</v>
      </c>
      <c r="B32" s="745" t="s">
        <v>956</v>
      </c>
      <c r="C32" s="745"/>
      <c r="D32" s="709"/>
      <c r="E32" s="731" t="s">
        <v>957</v>
      </c>
      <c r="F32" s="733" t="n">
        <v>0</v>
      </c>
      <c r="G32" s="733" t="n">
        <v>0</v>
      </c>
      <c r="H32" s="734" t="n">
        <f aca="false">F32-G32</f>
        <v>0</v>
      </c>
      <c r="I32" s="733" t="n">
        <v>0</v>
      </c>
      <c r="J32" s="734" t="n">
        <f aca="false">H32-I32</f>
        <v>0</v>
      </c>
      <c r="M32" s="735" t="str">
        <f aca="false">A32</f>
        <v>NC</v>
      </c>
      <c r="N32" s="736" t="str">
        <f aca="false">B32</f>
        <v>                           - Payment Amortization</v>
      </c>
      <c r="O32" s="736"/>
      <c r="P32" s="735"/>
      <c r="Q32" s="737" t="str">
        <f aca="false">E32</f>
        <v>144034</v>
      </c>
      <c r="R32" s="733" t="n">
        <v>0</v>
      </c>
      <c r="S32" s="733" t="n">
        <v>0</v>
      </c>
      <c r="T32" s="733" t="n">
        <v>0</v>
      </c>
      <c r="U32" s="733" t="n">
        <v>0</v>
      </c>
      <c r="V32" s="733" t="n">
        <v>0</v>
      </c>
      <c r="W32" s="733" t="n">
        <v>0</v>
      </c>
      <c r="X32" s="733" t="n">
        <v>0</v>
      </c>
      <c r="Y32" s="733" t="n">
        <v>0</v>
      </c>
      <c r="Z32" s="733" t="n">
        <v>0</v>
      </c>
      <c r="AA32" s="733" t="n">
        <v>0</v>
      </c>
      <c r="AB32" s="733" t="n">
        <v>0</v>
      </c>
      <c r="AC32" s="733" t="n">
        <v>0</v>
      </c>
      <c r="AD32" s="734" t="n">
        <f aca="false">SUM(R32:AC32)</f>
        <v>0</v>
      </c>
      <c r="AE32" s="733" t="n">
        <f aca="false">SUM(R32:S32)</f>
        <v>0</v>
      </c>
      <c r="AF32" s="734" t="n">
        <f aca="false">AD32-AE32</f>
        <v>0</v>
      </c>
      <c r="AI32" s="739" t="str">
        <f aca="false">M32</f>
        <v>NC</v>
      </c>
      <c r="AJ32" s="736" t="str">
        <f aca="false">B32</f>
        <v>                           - Payment Amortization</v>
      </c>
      <c r="AK32" s="736"/>
      <c r="AL32" s="735"/>
      <c r="AM32" s="734" t="n">
        <f aca="false">AD32</f>
        <v>0</v>
      </c>
      <c r="AN32" s="740" t="n">
        <v>7200</v>
      </c>
      <c r="AO32" s="740" t="n">
        <v>0</v>
      </c>
      <c r="AP32" s="734" t="n">
        <f aca="false">AM32-AN32</f>
        <v>-7200</v>
      </c>
      <c r="AQ32" s="734" t="n">
        <f aca="false">AM32-AO32</f>
        <v>0</v>
      </c>
      <c r="AS32" s="740" t="n">
        <v>0</v>
      </c>
      <c r="AT32" s="740" t="n">
        <v>0</v>
      </c>
      <c r="AU32" s="740" t="n">
        <v>808</v>
      </c>
      <c r="AV32" s="734" t="n">
        <f aca="false">AS32-AT32</f>
        <v>0</v>
      </c>
      <c r="AW32" s="734" t="n">
        <f aca="false">AS32-AU32</f>
        <v>-808</v>
      </c>
      <c r="BI32" s="717"/>
      <c r="BJ32" s="717"/>
    </row>
    <row r="33" customFormat="false" ht="12" hidden="false" customHeight="true" outlineLevel="0" collapsed="false">
      <c r="A33" s="731" t="s">
        <v>915</v>
      </c>
      <c r="B33" s="732" t="s">
        <v>958</v>
      </c>
      <c r="C33" s="732"/>
      <c r="D33" s="741" t="s">
        <v>917</v>
      </c>
      <c r="E33" s="731" t="s">
        <v>959</v>
      </c>
      <c r="F33" s="733" t="n">
        <v>0</v>
      </c>
      <c r="G33" s="733" t="n">
        <v>0</v>
      </c>
      <c r="H33" s="734" t="n">
        <f aca="false">F33-G33</f>
        <v>0</v>
      </c>
      <c r="I33" s="733" t="n">
        <v>0</v>
      </c>
      <c r="J33" s="734" t="n">
        <f aca="false">H33-I33</f>
        <v>0</v>
      </c>
      <c r="M33" s="735" t="str">
        <f aca="false">A33</f>
        <v>NC</v>
      </c>
      <c r="N33" s="736" t="str">
        <f aca="false">B33</f>
        <v>Stranded 858 - Normal Activity</v>
      </c>
      <c r="O33" s="736"/>
      <c r="P33" s="735" t="str">
        <f aca="false">D33</f>
        <v>L</v>
      </c>
      <c r="Q33" s="737" t="str">
        <f aca="false">E33</f>
        <v>144032</v>
      </c>
      <c r="R33" s="734" t="n">
        <f aca="false">R103</f>
        <v>0</v>
      </c>
      <c r="S33" s="734" t="n">
        <f aca="false">S103</f>
        <v>-1</v>
      </c>
      <c r="T33" s="734" t="n">
        <f aca="false">T103</f>
        <v>0</v>
      </c>
      <c r="U33" s="734" t="n">
        <f aca="false">U103</f>
        <v>-1</v>
      </c>
      <c r="V33" s="734" t="n">
        <f aca="false">V103</f>
        <v>0</v>
      </c>
      <c r="W33" s="734" t="n">
        <f aca="false">W103</f>
        <v>-1</v>
      </c>
      <c r="X33" s="734" t="n">
        <f aca="false">X103</f>
        <v>0</v>
      </c>
      <c r="Y33" s="734" t="n">
        <f aca="false">Y103</f>
        <v>-1</v>
      </c>
      <c r="Z33" s="734" t="n">
        <f aca="false">Z103</f>
        <v>0</v>
      </c>
      <c r="AA33" s="734" t="n">
        <f aca="false">AA103</f>
        <v>-1</v>
      </c>
      <c r="AB33" s="734" t="n">
        <f aca="false">AB103</f>
        <v>0</v>
      </c>
      <c r="AC33" s="734" t="n">
        <f aca="false">AC103</f>
        <v>-1</v>
      </c>
      <c r="AD33" s="734" t="n">
        <f aca="false">SUM(R33:AC33)</f>
        <v>-6</v>
      </c>
      <c r="AE33" s="733" t="n">
        <f aca="false">SUM(R33:S33)</f>
        <v>-1</v>
      </c>
      <c r="AF33" s="734" t="n">
        <f aca="false">AD33-AE33</f>
        <v>-5</v>
      </c>
      <c r="AI33" s="739" t="str">
        <f aca="false">M33</f>
        <v>NC</v>
      </c>
      <c r="AJ33" s="736" t="str">
        <f aca="false">B33</f>
        <v>Stranded 858 - Normal Activity</v>
      </c>
      <c r="AK33" s="736"/>
      <c r="AL33" s="735"/>
      <c r="AM33" s="734" t="n">
        <f aca="false">AD33</f>
        <v>-6</v>
      </c>
      <c r="AN33" s="740" t="n">
        <v>-5</v>
      </c>
      <c r="AO33" s="740" t="n">
        <v>0</v>
      </c>
      <c r="AP33" s="734" t="n">
        <f aca="false">AM33-AN33</f>
        <v>-1</v>
      </c>
      <c r="AQ33" s="734" t="n">
        <f aca="false">AM33-AO33</f>
        <v>-6</v>
      </c>
      <c r="AS33" s="740" t="n">
        <v>0</v>
      </c>
      <c r="AT33" s="740" t="n">
        <v>0</v>
      </c>
      <c r="AU33" s="740" t="n">
        <v>-162</v>
      </c>
      <c r="AV33" s="734" t="n">
        <f aca="false">AS33-AT33</f>
        <v>0</v>
      </c>
      <c r="AW33" s="734" t="n">
        <f aca="false">AS33-AU33</f>
        <v>162</v>
      </c>
      <c r="BI33" s="717"/>
      <c r="BJ33" s="717"/>
    </row>
    <row r="34" customFormat="false" ht="12" hidden="false" customHeight="true" outlineLevel="0" collapsed="false">
      <c r="A34" s="731" t="s">
        <v>915</v>
      </c>
      <c r="B34" s="732" t="s">
        <v>960</v>
      </c>
      <c r="C34" s="732"/>
      <c r="D34" s="741" t="s">
        <v>917</v>
      </c>
      <c r="E34" s="731" t="s">
        <v>961</v>
      </c>
      <c r="F34" s="733" t="n">
        <v>0</v>
      </c>
      <c r="G34" s="733" t="n">
        <v>0</v>
      </c>
      <c r="H34" s="734" t="n">
        <f aca="false">F34-G34</f>
        <v>0</v>
      </c>
      <c r="I34" s="733" t="n">
        <v>0</v>
      </c>
      <c r="J34" s="734" t="n">
        <f aca="false">H34-I34</f>
        <v>0</v>
      </c>
      <c r="M34" s="735" t="str">
        <f aca="false">A34</f>
        <v>NC</v>
      </c>
      <c r="N34" s="736" t="str">
        <f aca="false">B34</f>
        <v>Stranded 858 Reverse Auction (R.A.)</v>
      </c>
      <c r="O34" s="736"/>
      <c r="P34" s="735" t="str">
        <f aca="false">D34</f>
        <v>L</v>
      </c>
      <c r="Q34" s="737" t="str">
        <f aca="false">E34</f>
        <v>144028</v>
      </c>
      <c r="R34" s="734" t="n">
        <f aca="false">R107</f>
        <v>0</v>
      </c>
      <c r="S34" s="734" t="n">
        <f aca="false">S107</f>
        <v>0</v>
      </c>
      <c r="T34" s="734" t="n">
        <f aca="false">T107</f>
        <v>0</v>
      </c>
      <c r="U34" s="734" t="n">
        <f aca="false">U107</f>
        <v>0</v>
      </c>
      <c r="V34" s="734" t="n">
        <f aca="false">V107</f>
        <v>0</v>
      </c>
      <c r="W34" s="734" t="n">
        <f aca="false">W107</f>
        <v>0</v>
      </c>
      <c r="X34" s="734" t="n">
        <f aca="false">X107</f>
        <v>0</v>
      </c>
      <c r="Y34" s="734" t="n">
        <f aca="false">Y107</f>
        <v>0</v>
      </c>
      <c r="Z34" s="734" t="n">
        <f aca="false">Z107</f>
        <v>0</v>
      </c>
      <c r="AA34" s="734" t="n">
        <f aca="false">AA107</f>
        <v>0</v>
      </c>
      <c r="AB34" s="734" t="n">
        <f aca="false">AB107</f>
        <v>0</v>
      </c>
      <c r="AC34" s="734" t="n">
        <f aca="false">AC107</f>
        <v>0</v>
      </c>
      <c r="AD34" s="734" t="n">
        <f aca="false">SUM(R34:AC34)</f>
        <v>0</v>
      </c>
      <c r="AE34" s="733" t="n">
        <f aca="false">SUM(R34:S34)</f>
        <v>0</v>
      </c>
      <c r="AF34" s="734" t="n">
        <f aca="false">AD34-AE34</f>
        <v>0</v>
      </c>
      <c r="AI34" s="739" t="str">
        <f aca="false">M34</f>
        <v>NC</v>
      </c>
      <c r="AJ34" s="736" t="str">
        <f aca="false">B34</f>
        <v>Stranded 858 Reverse Auction (R.A.)</v>
      </c>
      <c r="AK34" s="736"/>
      <c r="AL34" s="735"/>
      <c r="AM34" s="734" t="n">
        <f aca="false">AD34</f>
        <v>0</v>
      </c>
      <c r="AN34" s="740" t="n">
        <v>0</v>
      </c>
      <c r="AO34" s="740" t="n">
        <v>0</v>
      </c>
      <c r="AP34" s="734" t="n">
        <f aca="false">AM34-AN34</f>
        <v>0</v>
      </c>
      <c r="AQ34" s="734" t="n">
        <f aca="false">AM34-AO34</f>
        <v>0</v>
      </c>
      <c r="AR34" s="734"/>
      <c r="AS34" s="740" t="n">
        <v>0</v>
      </c>
      <c r="AT34" s="740" t="n">
        <v>0</v>
      </c>
      <c r="AU34" s="740" t="n">
        <v>-31</v>
      </c>
      <c r="AV34" s="734" t="n">
        <f aca="false">AS34-AT34</f>
        <v>0</v>
      </c>
      <c r="AW34" s="734" t="n">
        <f aca="false">AS34-AU34</f>
        <v>31</v>
      </c>
      <c r="BI34" s="717"/>
      <c r="BJ34" s="717"/>
    </row>
    <row r="35" customFormat="false" ht="12" hidden="false" customHeight="true" outlineLevel="0" collapsed="false">
      <c r="A35" s="731" t="s">
        <v>915</v>
      </c>
      <c r="B35" s="732" t="s">
        <v>962</v>
      </c>
      <c r="C35" s="745"/>
      <c r="D35" s="741" t="s">
        <v>917</v>
      </c>
      <c r="E35" s="731" t="s">
        <v>963</v>
      </c>
      <c r="F35" s="733" t="n">
        <v>0</v>
      </c>
      <c r="G35" s="733" t="n">
        <v>0</v>
      </c>
      <c r="H35" s="734" t="n">
        <f aca="false">F35-G35</f>
        <v>0</v>
      </c>
      <c r="I35" s="733" t="n">
        <v>0</v>
      </c>
      <c r="J35" s="734" t="n">
        <f aca="false">H35-I35</f>
        <v>0</v>
      </c>
      <c r="M35" s="735" t="str">
        <f aca="false">A35</f>
        <v>NC</v>
      </c>
      <c r="N35" s="736" t="str">
        <f aca="false">B35</f>
        <v>GSR - 10% Commodity Billings Only</v>
      </c>
      <c r="O35" s="736"/>
      <c r="P35" s="735" t="str">
        <f aca="false">D35</f>
        <v>L</v>
      </c>
      <c r="Q35" s="737" t="str">
        <f aca="false">E35</f>
        <v>144031</v>
      </c>
      <c r="R35" s="734" t="n">
        <f aca="false">R111</f>
        <v>0</v>
      </c>
      <c r="S35" s="734" t="n">
        <f aca="false">S111</f>
        <v>0</v>
      </c>
      <c r="T35" s="734" t="n">
        <f aca="false">T111</f>
        <v>0</v>
      </c>
      <c r="U35" s="734" t="n">
        <f aca="false">U111</f>
        <v>0</v>
      </c>
      <c r="V35" s="734" t="n">
        <f aca="false">V111</f>
        <v>0</v>
      </c>
      <c r="W35" s="734" t="n">
        <f aca="false">W111</f>
        <v>0</v>
      </c>
      <c r="X35" s="734" t="n">
        <f aca="false">X111</f>
        <v>0</v>
      </c>
      <c r="Y35" s="734" t="n">
        <f aca="false">Y111</f>
        <v>0</v>
      </c>
      <c r="Z35" s="734" t="n">
        <f aca="false">Z111</f>
        <v>0</v>
      </c>
      <c r="AA35" s="734" t="n">
        <f aca="false">AA111</f>
        <v>0</v>
      </c>
      <c r="AB35" s="734" t="n">
        <f aca="false">AB111</f>
        <v>0</v>
      </c>
      <c r="AC35" s="734" t="n">
        <f aca="false">AC111</f>
        <v>0</v>
      </c>
      <c r="AD35" s="734" t="n">
        <f aca="false">SUM(R35:AC35)</f>
        <v>0</v>
      </c>
      <c r="AE35" s="733" t="n">
        <f aca="false">SUM(R35:S35)</f>
        <v>0</v>
      </c>
      <c r="AF35" s="734" t="n">
        <f aca="false">AD35-AE35</f>
        <v>0</v>
      </c>
      <c r="AI35" s="739" t="str">
        <f aca="false">M35</f>
        <v>NC</v>
      </c>
      <c r="AJ35" s="736" t="str">
        <f aca="false">B35</f>
        <v>GSR - 10% Commodity Billings Only</v>
      </c>
      <c r="AK35" s="736"/>
      <c r="AL35" s="735"/>
      <c r="AM35" s="734" t="n">
        <f aca="false">AD35</f>
        <v>0</v>
      </c>
      <c r="AN35" s="740" t="n">
        <v>0</v>
      </c>
      <c r="AO35" s="740" t="n">
        <v>0</v>
      </c>
      <c r="AP35" s="734" t="n">
        <f aca="false">AM35-AN35</f>
        <v>0</v>
      </c>
      <c r="AQ35" s="734" t="n">
        <f aca="false">AM35-AO35</f>
        <v>0</v>
      </c>
      <c r="AS35" s="740" t="n">
        <v>0</v>
      </c>
      <c r="AT35" s="740" t="n">
        <v>0</v>
      </c>
      <c r="AU35" s="740" t="n">
        <v>-25</v>
      </c>
      <c r="AV35" s="734" t="n">
        <f aca="false">AS35-AT35</f>
        <v>0</v>
      </c>
      <c r="AW35" s="734" t="n">
        <f aca="false">AS35-AU35</f>
        <v>25</v>
      </c>
      <c r="BI35" s="717"/>
      <c r="BJ35" s="717"/>
    </row>
    <row r="36" customFormat="false" ht="12" hidden="false" customHeight="true" outlineLevel="0" collapsed="false">
      <c r="A36" s="731" t="s">
        <v>915</v>
      </c>
      <c r="B36" s="732" t="s">
        <v>964</v>
      </c>
      <c r="C36" s="745"/>
      <c r="D36" s="741" t="s">
        <v>917</v>
      </c>
      <c r="E36" s="731" t="s">
        <v>965</v>
      </c>
      <c r="F36" s="733" t="n">
        <v>0</v>
      </c>
      <c r="G36" s="733" t="n">
        <v>0</v>
      </c>
      <c r="H36" s="734" t="n">
        <f aca="false">F36-G36</f>
        <v>0</v>
      </c>
      <c r="I36" s="733" t="n">
        <v>0</v>
      </c>
      <c r="J36" s="734" t="n">
        <f aca="false">H36-I36</f>
        <v>0</v>
      </c>
      <c r="M36" s="735" t="str">
        <f aca="false">A36</f>
        <v>NC</v>
      </c>
      <c r="N36" s="736" t="str">
        <f aca="false">B36</f>
        <v>GSR R.A. - Billings / Carrying Charges</v>
      </c>
      <c r="O36" s="736"/>
      <c r="P36" s="735" t="str">
        <f aca="false">D36</f>
        <v>L</v>
      </c>
      <c r="Q36" s="737" t="str">
        <f aca="false">E36</f>
        <v>144035</v>
      </c>
      <c r="R36" s="734" t="n">
        <f aca="false">R119</f>
        <v>0</v>
      </c>
      <c r="S36" s="734" t="n">
        <f aca="false">S119</f>
        <v>0</v>
      </c>
      <c r="T36" s="734" t="n">
        <f aca="false">T119</f>
        <v>0</v>
      </c>
      <c r="U36" s="734" t="n">
        <f aca="false">U119</f>
        <v>0</v>
      </c>
      <c r="V36" s="734" t="n">
        <f aca="false">V119</f>
        <v>0</v>
      </c>
      <c r="W36" s="734" t="n">
        <f aca="false">W119</f>
        <v>0</v>
      </c>
      <c r="X36" s="734" t="n">
        <f aca="false">X119</f>
        <v>0</v>
      </c>
      <c r="Y36" s="734" t="n">
        <f aca="false">Y119</f>
        <v>0</v>
      </c>
      <c r="Z36" s="734" t="n">
        <f aca="false">Z119</f>
        <v>0</v>
      </c>
      <c r="AA36" s="734" t="n">
        <f aca="false">AA119</f>
        <v>0</v>
      </c>
      <c r="AB36" s="734" t="n">
        <f aca="false">AB119</f>
        <v>0</v>
      </c>
      <c r="AC36" s="734" t="n">
        <f aca="false">AC119</f>
        <v>0</v>
      </c>
      <c r="AD36" s="734" t="n">
        <f aca="false">SUM(R36:AC36)</f>
        <v>0</v>
      </c>
      <c r="AE36" s="733" t="n">
        <f aca="false">SUM(R36:S36)</f>
        <v>0</v>
      </c>
      <c r="AF36" s="734" t="n">
        <f aca="false">AD36-AE36</f>
        <v>0</v>
      </c>
      <c r="AG36" s="734"/>
      <c r="AH36" s="734"/>
      <c r="AI36" s="739" t="str">
        <f aca="false">M36</f>
        <v>NC</v>
      </c>
      <c r="AJ36" s="736" t="str">
        <f aca="false">B36</f>
        <v>GSR R.A. - Billings / Carrying Charges</v>
      </c>
      <c r="AK36" s="736"/>
      <c r="AL36" s="735"/>
      <c r="AM36" s="734" t="n">
        <f aca="false">AD36</f>
        <v>0</v>
      </c>
      <c r="AN36" s="740" t="n">
        <v>222</v>
      </c>
      <c r="AO36" s="740" t="n">
        <v>0</v>
      </c>
      <c r="AP36" s="734" t="n">
        <f aca="false">AM36-AN36</f>
        <v>-222</v>
      </c>
      <c r="AQ36" s="734" t="n">
        <f aca="false">AM36-AO36</f>
        <v>0</v>
      </c>
      <c r="AR36" s="734"/>
      <c r="AS36" s="740" t="n">
        <v>0</v>
      </c>
      <c r="AT36" s="740" t="n">
        <v>0</v>
      </c>
      <c r="AU36" s="740" t="n">
        <v>199</v>
      </c>
      <c r="AV36" s="734" t="n">
        <f aca="false">AS36-AT36</f>
        <v>0</v>
      </c>
      <c r="AW36" s="734" t="n">
        <f aca="false">AS36-AU36</f>
        <v>-199</v>
      </c>
      <c r="BI36" s="717"/>
      <c r="BJ36" s="717"/>
    </row>
    <row r="37" customFormat="false" ht="12" hidden="false" customHeight="true" outlineLevel="0" collapsed="false">
      <c r="A37" s="731" t="s">
        <v>915</v>
      </c>
      <c r="B37" s="732" t="s">
        <v>966</v>
      </c>
      <c r="C37" s="732"/>
      <c r="D37" s="741" t="s">
        <v>917</v>
      </c>
      <c r="E37" s="731" t="s">
        <v>967</v>
      </c>
      <c r="F37" s="733" t="n">
        <v>0</v>
      </c>
      <c r="G37" s="733" t="n">
        <v>0</v>
      </c>
      <c r="H37" s="734" t="n">
        <f aca="false">F37-G37</f>
        <v>0</v>
      </c>
      <c r="I37" s="733" t="n">
        <v>0</v>
      </c>
      <c r="J37" s="734" t="n">
        <f aca="false">H37-I37</f>
        <v>0</v>
      </c>
      <c r="M37" s="735" t="str">
        <f aca="false">A37</f>
        <v>NC</v>
      </c>
      <c r="N37" s="736" t="str">
        <f aca="false">B37</f>
        <v>Reverse Auction 2 - Billings / Carrying Charges</v>
      </c>
      <c r="O37" s="736"/>
      <c r="P37" s="735" t="str">
        <f aca="false">D37</f>
        <v>L</v>
      </c>
      <c r="Q37" s="737" t="str">
        <f aca="false">E37</f>
        <v>144036</v>
      </c>
      <c r="R37" s="734" t="n">
        <f aca="false">R95</f>
        <v>-12</v>
      </c>
      <c r="S37" s="734" t="n">
        <f aca="false">S95</f>
        <v>-10</v>
      </c>
      <c r="T37" s="734" t="n">
        <f aca="false">T95</f>
        <v>-12</v>
      </c>
      <c r="U37" s="734" t="n">
        <f aca="false">U95</f>
        <v>-11</v>
      </c>
      <c r="V37" s="734" t="n">
        <f aca="false">V95</f>
        <v>-12</v>
      </c>
      <c r="W37" s="734" t="n">
        <f aca="false">W95</f>
        <v>-12</v>
      </c>
      <c r="X37" s="734" t="n">
        <f aca="false">X95</f>
        <v>-12</v>
      </c>
      <c r="Y37" s="734" t="n">
        <f aca="false">Y95</f>
        <v>-12</v>
      </c>
      <c r="Z37" s="734" t="n">
        <f aca="false">Z95</f>
        <v>-12</v>
      </c>
      <c r="AA37" s="734" t="n">
        <f aca="false">AA95</f>
        <v>-6</v>
      </c>
      <c r="AB37" s="734" t="n">
        <f aca="false">AB95</f>
        <v>-6</v>
      </c>
      <c r="AC37" s="734" t="n">
        <f aca="false">AC95</f>
        <v>-6</v>
      </c>
      <c r="AD37" s="734" t="n">
        <f aca="false">SUM(R37:AC37)</f>
        <v>-123</v>
      </c>
      <c r="AE37" s="733" t="n">
        <f aca="false">SUM(R37:S37)</f>
        <v>-22</v>
      </c>
      <c r="AF37" s="734" t="n">
        <f aca="false">AD37-AE37</f>
        <v>-101</v>
      </c>
      <c r="AI37" s="739" t="str">
        <f aca="false">M37</f>
        <v>NC</v>
      </c>
      <c r="AJ37" s="736" t="str">
        <f aca="false">B37</f>
        <v>Reverse Auction 2 - Billings / Carrying Charges</v>
      </c>
      <c r="AK37" s="736"/>
      <c r="AL37" s="735"/>
      <c r="AM37" s="734" t="n">
        <f aca="false">AD37</f>
        <v>-123</v>
      </c>
      <c r="AN37" s="740" t="n">
        <v>-209</v>
      </c>
      <c r="AO37" s="740" t="n">
        <v>0</v>
      </c>
      <c r="AP37" s="734" t="n">
        <f aca="false">AM37-AN37</f>
        <v>86</v>
      </c>
      <c r="AQ37" s="734" t="n">
        <f aca="false">AM37-AO37</f>
        <v>-123</v>
      </c>
      <c r="AR37" s="734"/>
      <c r="AS37" s="740" t="n">
        <v>0</v>
      </c>
      <c r="AT37" s="740" t="n">
        <v>0</v>
      </c>
      <c r="AU37" s="740" t="n">
        <v>-187</v>
      </c>
      <c r="AV37" s="734" t="n">
        <f aca="false">AS37-AT37</f>
        <v>0</v>
      </c>
      <c r="AW37" s="734" t="n">
        <f aca="false">AS37-AU37</f>
        <v>187</v>
      </c>
      <c r="BI37" s="717"/>
      <c r="BJ37" s="717"/>
    </row>
    <row r="38" customFormat="false" ht="12" hidden="false" customHeight="true" outlineLevel="0" collapsed="false">
      <c r="A38" s="731" t="s">
        <v>915</v>
      </c>
      <c r="B38" s="745" t="s">
        <v>956</v>
      </c>
      <c r="C38" s="732"/>
      <c r="D38" s="709"/>
      <c r="E38" s="731" t="s">
        <v>968</v>
      </c>
      <c r="F38" s="733" t="n">
        <v>0</v>
      </c>
      <c r="G38" s="733" t="n">
        <v>0</v>
      </c>
      <c r="H38" s="734" t="n">
        <f aca="false">F38-G38</f>
        <v>0</v>
      </c>
      <c r="I38" s="733" t="n">
        <v>0</v>
      </c>
      <c r="J38" s="734" t="n">
        <f aca="false">H38-I38</f>
        <v>0</v>
      </c>
      <c r="M38" s="735" t="str">
        <f aca="false">A38</f>
        <v>NC</v>
      </c>
      <c r="N38" s="736" t="str">
        <f aca="false">B38</f>
        <v>                           - Payment Amortization</v>
      </c>
      <c r="O38" s="736"/>
      <c r="P38" s="735"/>
      <c r="Q38" s="737" t="str">
        <f aca="false">E38</f>
        <v>144037</v>
      </c>
      <c r="R38" s="733" t="n">
        <v>80</v>
      </c>
      <c r="S38" s="733" t="n">
        <v>80</v>
      </c>
      <c r="T38" s="733" t="n">
        <v>80</v>
      </c>
      <c r="U38" s="733" t="n">
        <v>80</v>
      </c>
      <c r="V38" s="733" t="n">
        <v>80</v>
      </c>
      <c r="W38" s="733" t="n">
        <v>80</v>
      </c>
      <c r="X38" s="733" t="n">
        <v>80</v>
      </c>
      <c r="Y38" s="733" t="n">
        <v>80</v>
      </c>
      <c r="Z38" s="733" t="n">
        <v>80</v>
      </c>
      <c r="AA38" s="733" t="n">
        <v>80</v>
      </c>
      <c r="AB38" s="733" t="n">
        <v>80</v>
      </c>
      <c r="AC38" s="733" t="n">
        <v>80</v>
      </c>
      <c r="AD38" s="734" t="n">
        <f aca="false">SUM(R38:AC38)</f>
        <v>960</v>
      </c>
      <c r="AE38" s="733" t="n">
        <f aca="false">SUM(R38:S38)</f>
        <v>160</v>
      </c>
      <c r="AF38" s="734" t="n">
        <f aca="false">AD38-AE38</f>
        <v>800</v>
      </c>
      <c r="AI38" s="739" t="str">
        <f aca="false">M38</f>
        <v>NC</v>
      </c>
      <c r="AJ38" s="736" t="str">
        <f aca="false">B38</f>
        <v>                           - Payment Amortization</v>
      </c>
      <c r="AK38" s="736"/>
      <c r="AL38" s="735"/>
      <c r="AM38" s="734" t="n">
        <f aca="false">AD38</f>
        <v>960</v>
      </c>
      <c r="AN38" s="740" t="n">
        <v>960</v>
      </c>
      <c r="AO38" s="740" t="n">
        <v>0</v>
      </c>
      <c r="AP38" s="734" t="n">
        <f aca="false">AM38-AN38</f>
        <v>0</v>
      </c>
      <c r="AQ38" s="734" t="n">
        <f aca="false">AM38-AO38</f>
        <v>960</v>
      </c>
      <c r="AR38" s="734"/>
      <c r="AS38" s="740" t="n">
        <v>0</v>
      </c>
      <c r="AT38" s="740" t="n">
        <v>0</v>
      </c>
      <c r="AU38" s="740" t="n">
        <v>96</v>
      </c>
      <c r="AV38" s="734" t="n">
        <f aca="false">AS38-AT38</f>
        <v>0</v>
      </c>
      <c r="AW38" s="734" t="n">
        <f aca="false">AS38-AU38</f>
        <v>-96</v>
      </c>
      <c r="BI38" s="717"/>
      <c r="BJ38" s="717"/>
    </row>
    <row r="39" customFormat="false" ht="12" hidden="false" customHeight="true" outlineLevel="0" collapsed="false">
      <c r="A39" s="731" t="s">
        <v>915</v>
      </c>
      <c r="B39" s="732" t="s">
        <v>969</v>
      </c>
      <c r="C39" s="732"/>
      <c r="D39" s="741" t="s">
        <v>917</v>
      </c>
      <c r="E39" s="731" t="s">
        <v>970</v>
      </c>
      <c r="F39" s="733" t="n">
        <v>0</v>
      </c>
      <c r="G39" s="733" t="n">
        <v>0</v>
      </c>
      <c r="H39" s="734" t="n">
        <f aca="false">F39-G39</f>
        <v>0</v>
      </c>
      <c r="I39" s="733" t="n">
        <v>0</v>
      </c>
      <c r="J39" s="734" t="n">
        <f aca="false">H39-I39</f>
        <v>0</v>
      </c>
      <c r="M39" s="735" t="str">
        <f aca="false">A39</f>
        <v>NC</v>
      </c>
      <c r="N39" s="736" t="str">
        <f aca="false">B39</f>
        <v>Reverse Auction 3 - Billings / Carrying Charges / Amortization</v>
      </c>
      <c r="O39" s="736"/>
      <c r="P39" s="735" t="str">
        <f aca="false">D39</f>
        <v>L</v>
      </c>
      <c r="Q39" s="737" t="str">
        <f aca="false">E39</f>
        <v>144038</v>
      </c>
      <c r="R39" s="734" t="n">
        <f aca="false">R99</f>
        <v>0</v>
      </c>
      <c r="S39" s="734" t="n">
        <f aca="false">S99</f>
        <v>0</v>
      </c>
      <c r="T39" s="734" t="n">
        <f aca="false">T99</f>
        <v>0</v>
      </c>
      <c r="U39" s="734" t="n">
        <f aca="false">U99</f>
        <v>0</v>
      </c>
      <c r="V39" s="734" t="n">
        <f aca="false">V99</f>
        <v>0</v>
      </c>
      <c r="W39" s="734" t="n">
        <f aca="false">W99</f>
        <v>0</v>
      </c>
      <c r="X39" s="734" t="n">
        <f aca="false">X99</f>
        <v>0</v>
      </c>
      <c r="Y39" s="734" t="n">
        <f aca="false">Y99</f>
        <v>0</v>
      </c>
      <c r="Z39" s="734" t="n">
        <f aca="false">Z99</f>
        <v>0</v>
      </c>
      <c r="AA39" s="734" t="n">
        <f aca="false">AA99</f>
        <v>0</v>
      </c>
      <c r="AB39" s="734" t="n">
        <f aca="false">AB99</f>
        <v>0</v>
      </c>
      <c r="AC39" s="734" t="n">
        <f aca="false">AC99</f>
        <v>0</v>
      </c>
      <c r="AD39" s="734" t="n">
        <f aca="false">SUM(R39:AC39)</f>
        <v>0</v>
      </c>
      <c r="AE39" s="733" t="n">
        <f aca="false">SUM(R39:S39)</f>
        <v>0</v>
      </c>
      <c r="AF39" s="734" t="n">
        <f aca="false">AD39-AE39</f>
        <v>0</v>
      </c>
      <c r="AI39" s="739" t="str">
        <f aca="false">M39</f>
        <v>NC</v>
      </c>
      <c r="AJ39" s="736" t="str">
        <f aca="false">B39</f>
        <v>Reverse Auction 3 - Billings / Carrying Charges / Amortization</v>
      </c>
      <c r="AK39" s="736"/>
      <c r="AL39" s="735"/>
      <c r="AM39" s="734" t="n">
        <f aca="false">AD39</f>
        <v>0</v>
      </c>
      <c r="AN39" s="740" t="n">
        <v>0</v>
      </c>
      <c r="AO39" s="740" t="n">
        <v>0</v>
      </c>
      <c r="AP39" s="734" t="n">
        <f aca="false">AM39-AN39</f>
        <v>0</v>
      </c>
      <c r="AQ39" s="734" t="n">
        <f aca="false">AM39-AO39</f>
        <v>0</v>
      </c>
      <c r="AS39" s="740" t="n">
        <v>0</v>
      </c>
      <c r="AT39" s="740" t="n">
        <v>0</v>
      </c>
      <c r="AU39" s="740" t="n">
        <v>-484</v>
      </c>
      <c r="AV39" s="734" t="n">
        <f aca="false">AS39-AT39</f>
        <v>0</v>
      </c>
      <c r="AW39" s="734" t="n">
        <f aca="false">AS39-AU39</f>
        <v>484</v>
      </c>
      <c r="BI39" s="717"/>
      <c r="BJ39" s="717"/>
    </row>
    <row r="40" customFormat="false" ht="12" hidden="false" customHeight="true" outlineLevel="0" collapsed="false">
      <c r="A40" s="731" t="s">
        <v>915</v>
      </c>
      <c r="B40" s="732" t="s">
        <v>971</v>
      </c>
      <c r="C40" s="732"/>
      <c r="D40" s="741" t="s">
        <v>917</v>
      </c>
      <c r="E40" s="731" t="n">
        <v>144040</v>
      </c>
      <c r="F40" s="733" t="n">
        <v>0</v>
      </c>
      <c r="G40" s="733" t="n">
        <v>0</v>
      </c>
      <c r="H40" s="734" t="n">
        <f aca="false">F40-G40</f>
        <v>0</v>
      </c>
      <c r="I40" s="733" t="n">
        <v>0</v>
      </c>
      <c r="J40" s="734" t="n">
        <f aca="false">H40-I40</f>
        <v>0</v>
      </c>
      <c r="M40" s="735" t="str">
        <f aca="false">A40</f>
        <v>NC</v>
      </c>
      <c r="N40" s="736" t="str">
        <f aca="false">B40</f>
        <v>Order 528 - Billings / Carrying Charges </v>
      </c>
      <c r="O40" s="736"/>
      <c r="P40" s="735" t="str">
        <f aca="false">D40</f>
        <v>L</v>
      </c>
      <c r="Q40" s="737" t="n">
        <f aca="false">E40</f>
        <v>144040</v>
      </c>
      <c r="R40" s="734" t="n">
        <f aca="false">R115</f>
        <v>0</v>
      </c>
      <c r="S40" s="734" t="n">
        <f aca="false">S115</f>
        <v>0</v>
      </c>
      <c r="T40" s="734" t="n">
        <f aca="false">T115</f>
        <v>0</v>
      </c>
      <c r="U40" s="734" t="n">
        <f aca="false">U115</f>
        <v>0</v>
      </c>
      <c r="V40" s="734" t="n">
        <f aca="false">V115</f>
        <v>0</v>
      </c>
      <c r="W40" s="734" t="n">
        <f aca="false">W115</f>
        <v>0</v>
      </c>
      <c r="X40" s="734" t="n">
        <f aca="false">X115</f>
        <v>0</v>
      </c>
      <c r="Y40" s="734" t="n">
        <f aca="false">Y115</f>
        <v>0</v>
      </c>
      <c r="Z40" s="734" t="n">
        <f aca="false">Z115</f>
        <v>0</v>
      </c>
      <c r="AA40" s="734" t="n">
        <f aca="false">AA115</f>
        <v>0</v>
      </c>
      <c r="AB40" s="734" t="n">
        <f aca="false">AB115</f>
        <v>0</v>
      </c>
      <c r="AC40" s="734" t="n">
        <f aca="false">AC115</f>
        <v>0</v>
      </c>
      <c r="AD40" s="734" t="n">
        <f aca="false">SUM(R40:AC40)</f>
        <v>0</v>
      </c>
      <c r="AE40" s="733" t="n">
        <f aca="false">SUM(R40:S40)</f>
        <v>0</v>
      </c>
      <c r="AF40" s="734" t="n">
        <f aca="false">AD40-AE40</f>
        <v>0</v>
      </c>
      <c r="AI40" s="739" t="str">
        <f aca="false">M40</f>
        <v>NC</v>
      </c>
      <c r="AJ40" s="736" t="str">
        <f aca="false">B40</f>
        <v>Order 528 - Billings / Carrying Charges </v>
      </c>
      <c r="AK40" s="736"/>
      <c r="AL40" s="735"/>
      <c r="AM40" s="734" t="n">
        <f aca="false">AD40</f>
        <v>0</v>
      </c>
      <c r="AN40" s="740" t="n">
        <v>0</v>
      </c>
      <c r="AO40" s="740" t="n">
        <v>0</v>
      </c>
      <c r="AP40" s="734" t="n">
        <f aca="false">AM40-AN40</f>
        <v>0</v>
      </c>
      <c r="AQ40" s="734" t="n">
        <f aca="false">AM40-AO40</f>
        <v>0</v>
      </c>
      <c r="AS40" s="740" t="n">
        <v>0</v>
      </c>
      <c r="AT40" s="740" t="n">
        <v>0</v>
      </c>
      <c r="AU40" s="740" t="n">
        <v>-218</v>
      </c>
      <c r="AV40" s="734" t="n">
        <f aca="false">AS40-AT40</f>
        <v>0</v>
      </c>
      <c r="AW40" s="734" t="n">
        <f aca="false">AS40-AU40</f>
        <v>218</v>
      </c>
      <c r="BI40" s="717"/>
      <c r="BJ40" s="717"/>
    </row>
    <row r="41" customFormat="false" ht="12" hidden="false" customHeight="true" outlineLevel="0" collapsed="false">
      <c r="A41" s="731" t="s">
        <v>915</v>
      </c>
      <c r="B41" s="732" t="s">
        <v>972</v>
      </c>
      <c r="C41" s="745"/>
      <c r="D41" s="741" t="s">
        <v>917</v>
      </c>
      <c r="E41" s="731" t="n">
        <v>144050</v>
      </c>
      <c r="F41" s="733" t="n">
        <v>0</v>
      </c>
      <c r="G41" s="733" t="n">
        <v>0</v>
      </c>
      <c r="H41" s="734" t="n">
        <f aca="false">F41-G41</f>
        <v>0</v>
      </c>
      <c r="I41" s="733" t="n">
        <v>0</v>
      </c>
      <c r="J41" s="734" t="n">
        <f aca="false">H41-I41</f>
        <v>0</v>
      </c>
      <c r="M41" s="735" t="str">
        <f aca="false">A41</f>
        <v>NC</v>
      </c>
      <c r="N41" s="736" t="str">
        <f aca="false">B41</f>
        <v>Carlton Resolution - Billings / Carrying Charges </v>
      </c>
      <c r="O41" s="736"/>
      <c r="P41" s="735" t="str">
        <f aca="false">D41</f>
        <v>L</v>
      </c>
      <c r="Q41" s="737" t="n">
        <f aca="false">E41</f>
        <v>144050</v>
      </c>
      <c r="R41" s="734" t="n">
        <f aca="false">R123</f>
        <v>-302</v>
      </c>
      <c r="S41" s="734" t="n">
        <f aca="false">S123</f>
        <v>-259</v>
      </c>
      <c r="T41" s="734" t="n">
        <f aca="false">T123</f>
        <v>-220</v>
      </c>
      <c r="U41" s="734" t="n">
        <f aca="false">U123</f>
        <v>-15</v>
      </c>
      <c r="V41" s="734" t="n">
        <f aca="false">V123</f>
        <v>2057</v>
      </c>
      <c r="W41" s="734" t="n">
        <f aca="false">W123</f>
        <v>0</v>
      </c>
      <c r="X41" s="734" t="n">
        <f aca="false">X123</f>
        <v>0</v>
      </c>
      <c r="Y41" s="734" t="n">
        <f aca="false">Y123</f>
        <v>0</v>
      </c>
      <c r="Z41" s="734" t="n">
        <f aca="false">Z123</f>
        <v>0</v>
      </c>
      <c r="AA41" s="734" t="n">
        <f aca="false">AA123</f>
        <v>0</v>
      </c>
      <c r="AB41" s="734" t="n">
        <f aca="false">AB123</f>
        <v>-206</v>
      </c>
      <c r="AC41" s="734" t="n">
        <f aca="false">AC123</f>
        <v>-295</v>
      </c>
      <c r="AD41" s="734" t="n">
        <f aca="false">SUM(R41:AC41)</f>
        <v>760</v>
      </c>
      <c r="AE41" s="733" t="n">
        <f aca="false">SUM(R41:S41)</f>
        <v>-561</v>
      </c>
      <c r="AF41" s="734" t="n">
        <f aca="false">AD41-AE41</f>
        <v>1321</v>
      </c>
      <c r="AI41" s="739" t="str">
        <f aca="false">M41</f>
        <v>NC</v>
      </c>
      <c r="AJ41" s="736" t="str">
        <f aca="false">B41</f>
        <v>Carlton Resolution - Billings / Carrying Charges </v>
      </c>
      <c r="AK41" s="736"/>
      <c r="AL41" s="735"/>
      <c r="AM41" s="734" t="n">
        <f aca="false">AD41</f>
        <v>760</v>
      </c>
      <c r="AN41" s="740" t="n">
        <v>-202</v>
      </c>
      <c r="AO41" s="740" t="n">
        <v>0</v>
      </c>
      <c r="AP41" s="734" t="n">
        <f aca="false">AM41-AN41</f>
        <v>962</v>
      </c>
      <c r="AQ41" s="734" t="n">
        <f aca="false">AM41-AO41</f>
        <v>760</v>
      </c>
      <c r="AS41" s="740" t="n">
        <v>0</v>
      </c>
      <c r="AT41" s="740" t="n">
        <v>0</v>
      </c>
      <c r="AU41" s="740" t="n">
        <v>-287</v>
      </c>
      <c r="AV41" s="734" t="n">
        <f aca="false">AS41-AT41</f>
        <v>0</v>
      </c>
      <c r="AW41" s="734" t="n">
        <f aca="false">AS41-AU41</f>
        <v>287</v>
      </c>
      <c r="BI41" s="717"/>
      <c r="BJ41" s="717"/>
    </row>
    <row r="42" customFormat="false" ht="12" hidden="false" customHeight="true" outlineLevel="0" collapsed="false">
      <c r="A42" s="731" t="s">
        <v>915</v>
      </c>
      <c r="B42" s="732" t="s">
        <v>973</v>
      </c>
      <c r="C42" s="745"/>
      <c r="D42" s="741" t="s">
        <v>917</v>
      </c>
      <c r="E42" s="731" t="n">
        <v>144051</v>
      </c>
      <c r="F42" s="733" t="n">
        <v>0</v>
      </c>
      <c r="G42" s="733" t="n">
        <v>0</v>
      </c>
      <c r="H42" s="734" t="n">
        <f aca="false">F42-G42</f>
        <v>0</v>
      </c>
      <c r="I42" s="733" t="n">
        <v>0</v>
      </c>
      <c r="J42" s="734" t="n">
        <f aca="false">H42-I42</f>
        <v>0</v>
      </c>
      <c r="M42" s="735" t="str">
        <f aca="false">A42</f>
        <v>NC</v>
      </c>
      <c r="N42" s="736" t="str">
        <f aca="false">B42</f>
        <v>System Balancing Agreement (SBA)</v>
      </c>
      <c r="O42" s="736"/>
      <c r="P42" s="735" t="str">
        <f aca="false">D42</f>
        <v>L</v>
      </c>
      <c r="Q42" s="737" t="n">
        <f aca="false">E42</f>
        <v>144051</v>
      </c>
      <c r="R42" s="734" t="n">
        <f aca="false">R127</f>
        <v>603</v>
      </c>
      <c r="S42" s="734" t="n">
        <f aca="false">S127</f>
        <v>604</v>
      </c>
      <c r="T42" s="734" t="n">
        <f aca="false">T127</f>
        <v>603</v>
      </c>
      <c r="U42" s="734" t="n">
        <f aca="false">U127</f>
        <v>-127</v>
      </c>
      <c r="V42" s="734" t="n">
        <f aca="false">V127</f>
        <v>-128</v>
      </c>
      <c r="W42" s="734" t="n">
        <f aca="false">W127</f>
        <v>-508</v>
      </c>
      <c r="X42" s="734" t="n">
        <f aca="false">X127</f>
        <v>-509</v>
      </c>
      <c r="Y42" s="734" t="n">
        <f aca="false">Y127</f>
        <v>-508</v>
      </c>
      <c r="Z42" s="734" t="n">
        <f aca="false">Z127</f>
        <v>-228</v>
      </c>
      <c r="AA42" s="734" t="n">
        <f aca="false">AA127</f>
        <v>-227</v>
      </c>
      <c r="AB42" s="734" t="n">
        <f aca="false">AB127</f>
        <v>-228</v>
      </c>
      <c r="AC42" s="734" t="n">
        <f aca="false">AC127</f>
        <v>604</v>
      </c>
      <c r="AD42" s="734" t="n">
        <f aca="false">SUM(R42:AC42)</f>
        <v>-49</v>
      </c>
      <c r="AE42" s="733" t="n">
        <f aca="false">SUM(R42:S42)</f>
        <v>1207</v>
      </c>
      <c r="AF42" s="734" t="n">
        <f aca="false">AD42-AE42</f>
        <v>-1256</v>
      </c>
      <c r="AI42" s="739" t="str">
        <f aca="false">M42</f>
        <v>NC</v>
      </c>
      <c r="AJ42" s="736" t="str">
        <f aca="false">B42</f>
        <v>System Balancing Agreement (SBA)</v>
      </c>
      <c r="AK42" s="736"/>
      <c r="AL42" s="735"/>
      <c r="AM42" s="734" t="n">
        <f aca="false">AD42</f>
        <v>-49</v>
      </c>
      <c r="AN42" s="740" t="n">
        <v>462</v>
      </c>
      <c r="AO42" s="740" t="n">
        <v>0</v>
      </c>
      <c r="AP42" s="734" t="n">
        <f aca="false">AM42-AN42</f>
        <v>-511</v>
      </c>
      <c r="AQ42" s="734" t="n">
        <f aca="false">AM42-AO42</f>
        <v>-49</v>
      </c>
      <c r="AS42" s="740" t="n">
        <v>0</v>
      </c>
      <c r="AT42" s="740" t="n">
        <v>0</v>
      </c>
      <c r="AU42" s="740" t="n">
        <v>-25</v>
      </c>
      <c r="AV42" s="734" t="n">
        <f aca="false">AS42-AT42</f>
        <v>0</v>
      </c>
      <c r="AW42" s="734" t="n">
        <f aca="false">AS42-AU42</f>
        <v>25</v>
      </c>
      <c r="BI42" s="717"/>
      <c r="BJ42" s="717"/>
    </row>
    <row r="43" customFormat="false" ht="12" hidden="false" customHeight="true" outlineLevel="0" collapsed="false">
      <c r="A43" s="731" t="s">
        <v>915</v>
      </c>
      <c r="B43" s="732" t="s">
        <v>974</v>
      </c>
      <c r="C43" s="732"/>
      <c r="D43" s="741" t="s">
        <v>917</v>
      </c>
      <c r="E43" s="731" t="s">
        <v>975</v>
      </c>
      <c r="F43" s="733" t="n">
        <v>0</v>
      </c>
      <c r="G43" s="733" t="n">
        <v>0</v>
      </c>
      <c r="H43" s="734" t="n">
        <f aca="false">F43-G43</f>
        <v>0</v>
      </c>
      <c r="I43" s="733" t="n">
        <v>0</v>
      </c>
      <c r="J43" s="734" t="n">
        <f aca="false">H43-I43</f>
        <v>0</v>
      </c>
      <c r="M43" s="735" t="str">
        <f aca="false">A43</f>
        <v>NC</v>
      </c>
      <c r="N43" s="736" t="str">
        <f aca="false">B43</f>
        <v>Book Gain / (Loss) on Asset Sales</v>
      </c>
      <c r="O43" s="736"/>
      <c r="P43" s="735" t="str">
        <f aca="false">D43</f>
        <v>L</v>
      </c>
      <c r="Q43" s="737" t="str">
        <f aca="false">E43</f>
        <v>151001</v>
      </c>
      <c r="R43" s="747" t="n">
        <f aca="false">SUM(OtherInc!C31:C33)</f>
        <v>0</v>
      </c>
      <c r="S43" s="747" t="n">
        <f aca="false">SUM(OtherInc!D31:D33)</f>
        <v>0</v>
      </c>
      <c r="T43" s="747" t="n">
        <f aca="false">SUM(OtherInc!E31:E33)</f>
        <v>0</v>
      </c>
      <c r="U43" s="747" t="n">
        <f aca="false">SUM(OtherInc!F31:F33)</f>
        <v>0</v>
      </c>
      <c r="V43" s="747" t="n">
        <f aca="false">SUM(OtherInc!G31:G33)</f>
        <v>0</v>
      </c>
      <c r="W43" s="747" t="n">
        <f aca="false">SUM(OtherInc!H31:H33)</f>
        <v>7600</v>
      </c>
      <c r="X43" s="747" t="n">
        <f aca="false">SUM(OtherInc!I31:I33)</f>
        <v>0</v>
      </c>
      <c r="Y43" s="747" t="n">
        <f aca="false">SUM(OtherInc!J31:J33)</f>
        <v>0</v>
      </c>
      <c r="Z43" s="747" t="n">
        <f aca="false">SUM(OtherInc!K31:K33)</f>
        <v>0</v>
      </c>
      <c r="AA43" s="747" t="n">
        <f aca="false">SUM(OtherInc!L31:L33)</f>
        <v>0</v>
      </c>
      <c r="AB43" s="747" t="n">
        <f aca="false">SUM(OtherInc!M31:M33)</f>
        <v>0</v>
      </c>
      <c r="AC43" s="747" t="n">
        <f aca="false">SUM(OtherInc!N31:N33)</f>
        <v>5000</v>
      </c>
      <c r="AD43" s="734" t="n">
        <f aca="false">SUM(R43:AC43)</f>
        <v>12600</v>
      </c>
      <c r="AE43" s="733" t="n">
        <f aca="false">SUM(R43:S43)</f>
        <v>0</v>
      </c>
      <c r="AF43" s="734" t="n">
        <f aca="false">AD43-AE43</f>
        <v>12600</v>
      </c>
      <c r="AI43" s="739" t="str">
        <f aca="false">M43</f>
        <v>NC</v>
      </c>
      <c r="AJ43" s="736" t="str">
        <f aca="false">B43</f>
        <v>Book Gain / (Loss) on Asset Sales</v>
      </c>
      <c r="AK43" s="736"/>
      <c r="AL43" s="736"/>
      <c r="AM43" s="734" t="n">
        <f aca="false">AD43</f>
        <v>12600</v>
      </c>
      <c r="AN43" s="740" t="n">
        <v>2853</v>
      </c>
      <c r="AO43" s="740" t="n">
        <v>0</v>
      </c>
      <c r="AP43" s="734" t="n">
        <f aca="false">AM43-AN43</f>
        <v>9747</v>
      </c>
      <c r="AQ43" s="734" t="n">
        <f aca="false">AM43-AO43</f>
        <v>12600</v>
      </c>
      <c r="AR43" s="734"/>
      <c r="AS43" s="740" t="n">
        <v>0</v>
      </c>
      <c r="AT43" s="740" t="n">
        <v>0</v>
      </c>
      <c r="AU43" s="740" t="n">
        <v>0</v>
      </c>
      <c r="AV43" s="734" t="n">
        <f aca="false">AS43-AT43</f>
        <v>0</v>
      </c>
      <c r="AW43" s="734" t="n">
        <f aca="false">AS43-AU43</f>
        <v>0</v>
      </c>
      <c r="BI43" s="717"/>
      <c r="BJ43" s="717"/>
    </row>
    <row r="44" customFormat="false" ht="12" hidden="false" customHeight="true" outlineLevel="0" collapsed="false">
      <c r="A44" s="731" t="s">
        <v>915</v>
      </c>
      <c r="B44" s="749" t="s">
        <v>976</v>
      </c>
      <c r="C44" s="732"/>
      <c r="D44" s="709"/>
      <c r="E44" s="731" t="s">
        <v>977</v>
      </c>
      <c r="F44" s="733" t="n">
        <v>0</v>
      </c>
      <c r="G44" s="733" t="n">
        <v>0</v>
      </c>
      <c r="H44" s="734" t="n">
        <f aca="false">F44-G44</f>
        <v>0</v>
      </c>
      <c r="I44" s="733" t="n">
        <v>0</v>
      </c>
      <c r="J44" s="734" t="n">
        <f aca="false">H44-I44</f>
        <v>0</v>
      </c>
      <c r="M44" s="735" t="str">
        <f aca="false">A44</f>
        <v>NC</v>
      </c>
      <c r="N44" s="736" t="str">
        <f aca="false">B44</f>
        <v>Tax (G) / L on Asset Sales - Mops (6/02)</v>
      </c>
      <c r="O44" s="736"/>
      <c r="P44" s="735"/>
      <c r="Q44" s="737" t="str">
        <f aca="false">E44</f>
        <v>151002</v>
      </c>
      <c r="R44" s="748" t="n">
        <f aca="false">-2391+2391</f>
        <v>0</v>
      </c>
      <c r="S44" s="748" t="n">
        <f aca="false">-2391+2391</f>
        <v>0</v>
      </c>
      <c r="T44" s="748" t="n">
        <f aca="false">-2391+2391</f>
        <v>0</v>
      </c>
      <c r="U44" s="748" t="n">
        <f aca="false">((-6800-3000+1000)+1800)+(-1100+600+1100-600)+7000</f>
        <v>0</v>
      </c>
      <c r="V44" s="748" t="n">
        <v>0</v>
      </c>
      <c r="W44" s="748" t="n">
        <v>-5600</v>
      </c>
      <c r="X44" s="748" t="n">
        <v>0</v>
      </c>
      <c r="Y44" s="748" t="n">
        <v>0</v>
      </c>
      <c r="Z44" s="748" t="n">
        <v>0</v>
      </c>
      <c r="AA44" s="748" t="n">
        <v>0</v>
      </c>
      <c r="AB44" s="748" t="n">
        <v>0</v>
      </c>
      <c r="AC44" s="748" t="n">
        <v>0</v>
      </c>
      <c r="AD44" s="734" t="n">
        <f aca="false">SUM(R44:AC44)</f>
        <v>-5600</v>
      </c>
      <c r="AE44" s="733" t="n">
        <f aca="false">SUM(R44:S44)</f>
        <v>0</v>
      </c>
      <c r="AF44" s="734" t="n">
        <f aca="false">AD44-AE44</f>
        <v>-5600</v>
      </c>
      <c r="AI44" s="739" t="str">
        <f aca="false">M44</f>
        <v>NC</v>
      </c>
      <c r="AJ44" s="736" t="str">
        <f aca="false">B44</f>
        <v>Tax (G) / L on Asset Sales - Mops (6/02)</v>
      </c>
      <c r="AK44" s="736"/>
      <c r="AL44" s="736"/>
      <c r="AM44" s="734" t="n">
        <f aca="false">AD44</f>
        <v>-5600</v>
      </c>
      <c r="AN44" s="740" t="n">
        <v>0</v>
      </c>
      <c r="AO44" s="740" t="n">
        <v>0</v>
      </c>
      <c r="AP44" s="734" t="n">
        <f aca="false">AM44-AN44</f>
        <v>-5600</v>
      </c>
      <c r="AQ44" s="734" t="n">
        <f aca="false">AM44-AO44</f>
        <v>-5600</v>
      </c>
      <c r="AR44" s="734"/>
      <c r="AS44" s="740" t="n">
        <v>0</v>
      </c>
      <c r="AT44" s="740" t="n">
        <v>0</v>
      </c>
      <c r="AU44" s="740" t="n">
        <v>0</v>
      </c>
      <c r="AV44" s="734" t="n">
        <f aca="false">AS44-AT44</f>
        <v>0</v>
      </c>
      <c r="AW44" s="734" t="n">
        <f aca="false">AS44-AU44</f>
        <v>0</v>
      </c>
      <c r="BI44" s="717"/>
      <c r="BJ44" s="717"/>
    </row>
    <row r="45" customFormat="false" ht="12" hidden="false" customHeight="true" outlineLevel="0" collapsed="false">
      <c r="A45" s="731" t="s">
        <v>915</v>
      </c>
      <c r="B45" s="749" t="s">
        <v>978</v>
      </c>
      <c r="C45" s="732"/>
      <c r="D45" s="709"/>
      <c r="E45" s="731" t="s">
        <v>945</v>
      </c>
      <c r="F45" s="733" t="n">
        <v>0</v>
      </c>
      <c r="G45" s="733" t="n">
        <v>0</v>
      </c>
      <c r="H45" s="734" t="n">
        <f aca="false">F45-G45</f>
        <v>0</v>
      </c>
      <c r="I45" s="733" t="n">
        <v>0</v>
      </c>
      <c r="J45" s="734" t="n">
        <f aca="false">H45-I45</f>
        <v>0</v>
      </c>
      <c r="M45" s="735" t="str">
        <f aca="false">A45</f>
        <v>NC</v>
      </c>
      <c r="N45" s="736" t="str">
        <f aca="false">B45</f>
        <v>          - East Leg (12/02)</v>
      </c>
      <c r="O45" s="736"/>
      <c r="P45" s="735"/>
      <c r="Q45" s="737" t="str">
        <f aca="false">E45</f>
        <v>"</v>
      </c>
      <c r="R45" s="748" t="n">
        <v>0</v>
      </c>
      <c r="S45" s="748" t="n">
        <f aca="false">-2391+2391</f>
        <v>0</v>
      </c>
      <c r="T45" s="748" t="n">
        <v>0</v>
      </c>
      <c r="U45" s="748" t="n">
        <v>0</v>
      </c>
      <c r="V45" s="748" t="n">
        <v>0</v>
      </c>
      <c r="W45" s="748" t="n">
        <v>0</v>
      </c>
      <c r="X45" s="748" t="n">
        <v>0</v>
      </c>
      <c r="Y45" s="748" t="n">
        <v>0</v>
      </c>
      <c r="Z45" s="748" t="n">
        <v>0</v>
      </c>
      <c r="AA45" s="748" t="n">
        <v>0</v>
      </c>
      <c r="AB45" s="748" t="n">
        <v>0</v>
      </c>
      <c r="AC45" s="748" t="n">
        <v>0</v>
      </c>
      <c r="AD45" s="734" t="n">
        <f aca="false">SUM(R45:AC45)</f>
        <v>0</v>
      </c>
      <c r="AE45" s="733" t="n">
        <f aca="false">SUM(R45:S45)</f>
        <v>0</v>
      </c>
      <c r="AF45" s="734" t="n">
        <f aca="false">AD45-AE45</f>
        <v>0</v>
      </c>
      <c r="AI45" s="739" t="str">
        <f aca="false">M45</f>
        <v>NC</v>
      </c>
      <c r="AJ45" s="736" t="str">
        <f aca="false">B45</f>
        <v>          - East Leg (12/02)</v>
      </c>
      <c r="AK45" s="736"/>
      <c r="AL45" s="736"/>
      <c r="AM45" s="734" t="n">
        <f aca="false">AD45</f>
        <v>0</v>
      </c>
      <c r="AN45" s="740" t="n">
        <v>-3868</v>
      </c>
      <c r="AO45" s="740" t="n">
        <v>0</v>
      </c>
      <c r="AP45" s="734" t="n">
        <f aca="false">AM45-AN45</f>
        <v>3868</v>
      </c>
      <c r="AQ45" s="734" t="n">
        <f aca="false">AM45-AO45</f>
        <v>0</v>
      </c>
      <c r="AR45" s="734"/>
      <c r="AS45" s="740" t="n">
        <v>0</v>
      </c>
      <c r="AT45" s="740" t="n">
        <v>0</v>
      </c>
      <c r="AU45" s="740" t="n">
        <v>-2785</v>
      </c>
      <c r="AV45" s="734" t="n">
        <f aca="false">AS45-AT45</f>
        <v>0</v>
      </c>
      <c r="AW45" s="734" t="n">
        <f aca="false">AS45-AU45</f>
        <v>2785</v>
      </c>
      <c r="BI45" s="717"/>
      <c r="BJ45" s="717"/>
    </row>
    <row r="46" customFormat="false" ht="12" hidden="false" customHeight="true" outlineLevel="0" collapsed="false">
      <c r="A46" s="731" t="s">
        <v>915</v>
      </c>
      <c r="B46" s="732" t="s">
        <v>979</v>
      </c>
      <c r="C46" s="732"/>
      <c r="D46" s="709"/>
      <c r="E46" s="731" t="s">
        <v>945</v>
      </c>
      <c r="F46" s="733" t="n">
        <v>0</v>
      </c>
      <c r="G46" s="733" t="n">
        <v>0</v>
      </c>
      <c r="H46" s="734" t="n">
        <f aca="false">F46-G46</f>
        <v>0</v>
      </c>
      <c r="I46" s="733" t="n">
        <v>0</v>
      </c>
      <c r="J46" s="734" t="n">
        <f aca="false">H46-I46</f>
        <v>0</v>
      </c>
      <c r="M46" s="735" t="str">
        <f aca="false">A46</f>
        <v>NC</v>
      </c>
      <c r="N46" s="736" t="str">
        <f aca="false">B46</f>
        <v>          - Other (???)</v>
      </c>
      <c r="O46" s="736"/>
      <c r="P46" s="735"/>
      <c r="Q46" s="737" t="str">
        <f aca="false">E46</f>
        <v>"</v>
      </c>
      <c r="R46" s="748" t="n">
        <v>0</v>
      </c>
      <c r="S46" s="748" t="n">
        <f aca="false">-2391+2391</f>
        <v>0</v>
      </c>
      <c r="T46" s="748" t="n">
        <v>0</v>
      </c>
      <c r="U46" s="748" t="n">
        <v>0</v>
      </c>
      <c r="V46" s="748" t="n">
        <v>0</v>
      </c>
      <c r="W46" s="748" t="n">
        <v>0</v>
      </c>
      <c r="X46" s="748" t="n">
        <v>0</v>
      </c>
      <c r="Y46" s="748" t="n">
        <v>0</v>
      </c>
      <c r="Z46" s="748" t="n">
        <v>0</v>
      </c>
      <c r="AA46" s="748" t="n">
        <v>0</v>
      </c>
      <c r="AB46" s="748" t="n">
        <v>0</v>
      </c>
      <c r="AC46" s="748" t="n">
        <v>-5000</v>
      </c>
      <c r="AD46" s="734" t="n">
        <f aca="false">SUM(R46:AC46)</f>
        <v>-5000</v>
      </c>
      <c r="AE46" s="733" t="n">
        <f aca="false">SUM(R46:S46)</f>
        <v>0</v>
      </c>
      <c r="AF46" s="734" t="n">
        <f aca="false">AD46-AE46</f>
        <v>-5000</v>
      </c>
      <c r="AI46" s="739" t="str">
        <f aca="false">M46</f>
        <v>NC</v>
      </c>
      <c r="AJ46" s="736" t="str">
        <f aca="false">B46</f>
        <v>          - Other (???)</v>
      </c>
      <c r="AK46" s="736"/>
      <c r="AL46" s="736"/>
      <c r="AM46" s="734" t="n">
        <f aca="false">AD46</f>
        <v>-5000</v>
      </c>
      <c r="AN46" s="740" t="n">
        <v>0</v>
      </c>
      <c r="AO46" s="740" t="n">
        <v>0</v>
      </c>
      <c r="AP46" s="734" t="n">
        <f aca="false">AM46-AN46</f>
        <v>-5000</v>
      </c>
      <c r="AQ46" s="734" t="n">
        <f aca="false">AM46-AO46</f>
        <v>-5000</v>
      </c>
      <c r="AR46" s="734"/>
      <c r="AS46" s="740" t="n">
        <v>0</v>
      </c>
      <c r="AT46" s="740" t="n">
        <v>0</v>
      </c>
      <c r="AU46" s="740" t="n">
        <v>-5000</v>
      </c>
      <c r="AV46" s="734" t="n">
        <f aca="false">AS46-AT46</f>
        <v>0</v>
      </c>
      <c r="AW46" s="734" t="n">
        <f aca="false">AS46-AU46</f>
        <v>5000</v>
      </c>
      <c r="BI46" s="717"/>
      <c r="BJ46" s="717"/>
    </row>
    <row r="47" customFormat="false" ht="12" hidden="false" customHeight="true" outlineLevel="0" collapsed="false">
      <c r="A47" s="731" t="s">
        <v>915</v>
      </c>
      <c r="B47" s="732" t="s">
        <v>980</v>
      </c>
      <c r="C47" s="732"/>
      <c r="D47" s="741" t="s">
        <v>917</v>
      </c>
      <c r="E47" s="731" t="s">
        <v>981</v>
      </c>
      <c r="F47" s="733" t="n">
        <v>0</v>
      </c>
      <c r="G47" s="733" t="n">
        <v>0</v>
      </c>
      <c r="H47" s="734" t="n">
        <f aca="false">F47-G47</f>
        <v>0</v>
      </c>
      <c r="I47" s="733" t="n">
        <v>0</v>
      </c>
      <c r="J47" s="734" t="n">
        <f aca="false">H47-I47</f>
        <v>0</v>
      </c>
      <c r="M47" s="735" t="str">
        <f aca="false">A47</f>
        <v>NC</v>
      </c>
      <c r="N47" s="736" t="str">
        <f aca="false">B47</f>
        <v>Premium on Reacquired Debt from Corporate</v>
      </c>
      <c r="O47" s="736"/>
      <c r="P47" s="735" t="str">
        <f aca="false">D47</f>
        <v>L</v>
      </c>
      <c r="Q47" s="737" t="str">
        <f aca="false">E47</f>
        <v>155002</v>
      </c>
      <c r="R47" s="734" t="n">
        <f aca="false">R161</f>
        <v>-38</v>
      </c>
      <c r="S47" s="734" t="n">
        <f aca="false">S161</f>
        <v>-38</v>
      </c>
      <c r="T47" s="734" t="n">
        <f aca="false">T161</f>
        <v>-38</v>
      </c>
      <c r="U47" s="734" t="n">
        <f aca="false">U161</f>
        <v>-38</v>
      </c>
      <c r="V47" s="734" t="n">
        <f aca="false">V161</f>
        <v>-38</v>
      </c>
      <c r="W47" s="734" t="n">
        <f aca="false">W161</f>
        <v>-37</v>
      </c>
      <c r="X47" s="734" t="n">
        <f aca="false">X161</f>
        <v>-39</v>
      </c>
      <c r="Y47" s="734" t="n">
        <f aca="false">Y161</f>
        <v>-37</v>
      </c>
      <c r="Z47" s="734" t="n">
        <f aca="false">Z161</f>
        <v>-39</v>
      </c>
      <c r="AA47" s="734" t="n">
        <f aca="false">AA161</f>
        <v>-32</v>
      </c>
      <c r="AB47" s="734" t="n">
        <f aca="false">AB161</f>
        <v>-28</v>
      </c>
      <c r="AC47" s="734" t="n">
        <f aca="false">AC161</f>
        <v>-27</v>
      </c>
      <c r="AD47" s="734" t="n">
        <f aca="false">SUM(R47:AC47)</f>
        <v>-429</v>
      </c>
      <c r="AE47" s="733" t="n">
        <f aca="false">SUM(R47:S47)</f>
        <v>-76</v>
      </c>
      <c r="AF47" s="734" t="n">
        <f aca="false">AD47-AE47</f>
        <v>-353</v>
      </c>
      <c r="AG47" s="738"/>
      <c r="AI47" s="739" t="str">
        <f aca="false">M47</f>
        <v>NC</v>
      </c>
      <c r="AJ47" s="736" t="str">
        <f aca="false">B47</f>
        <v>Premium on Reacquired Debt from Corporate</v>
      </c>
      <c r="AK47" s="736"/>
      <c r="AL47" s="735"/>
      <c r="AM47" s="734" t="n">
        <f aca="false">AD47</f>
        <v>-429</v>
      </c>
      <c r="AN47" s="740" t="n">
        <v>-457</v>
      </c>
      <c r="AO47" s="740" t="n">
        <v>0</v>
      </c>
      <c r="AP47" s="734" t="n">
        <f aca="false">AM47-AN47</f>
        <v>28</v>
      </c>
      <c r="AQ47" s="734" t="n">
        <f aca="false">AM47-AO47</f>
        <v>-429</v>
      </c>
      <c r="AR47" s="734"/>
      <c r="AS47" s="740" t="n">
        <v>0</v>
      </c>
      <c r="AT47" s="740" t="n">
        <v>0</v>
      </c>
      <c r="AU47" s="740" t="n">
        <v>-42</v>
      </c>
      <c r="AV47" s="734" t="n">
        <f aca="false">AS47-AT47</f>
        <v>0</v>
      </c>
      <c r="AW47" s="734" t="n">
        <f aca="false">AS47-AU47</f>
        <v>42</v>
      </c>
      <c r="BI47" s="717"/>
      <c r="BJ47" s="717"/>
    </row>
    <row r="48" customFormat="false" ht="12" hidden="false" customHeight="true" outlineLevel="0" collapsed="false">
      <c r="A48" s="731" t="s">
        <v>915</v>
      </c>
      <c r="B48" s="745" t="s">
        <v>982</v>
      </c>
      <c r="C48" s="745"/>
      <c r="D48" s="741" t="s">
        <v>917</v>
      </c>
      <c r="E48" s="731" t="n">
        <v>161007</v>
      </c>
      <c r="F48" s="733" t="n">
        <v>0</v>
      </c>
      <c r="G48" s="733" t="n">
        <v>0</v>
      </c>
      <c r="H48" s="734" t="n">
        <f aca="false">F48-G48</f>
        <v>0</v>
      </c>
      <c r="I48" s="733" t="n">
        <v>0</v>
      </c>
      <c r="J48" s="734" t="n">
        <f aca="false">H48-I48</f>
        <v>0</v>
      </c>
      <c r="M48" s="735" t="str">
        <f aca="false">A48</f>
        <v>NC</v>
      </c>
      <c r="N48" s="736" t="str">
        <f aca="false">B48</f>
        <v>Severance &amp; Relocation Recovery </v>
      </c>
      <c r="O48" s="736"/>
      <c r="P48" s="735" t="str">
        <f aca="false">D48</f>
        <v>L</v>
      </c>
      <c r="Q48" s="737" t="n">
        <f aca="false">E48</f>
        <v>161007</v>
      </c>
      <c r="R48" s="734" t="n">
        <f aca="false">R149</f>
        <v>-127</v>
      </c>
      <c r="S48" s="734" t="n">
        <f aca="false">S149</f>
        <v>-127</v>
      </c>
      <c r="T48" s="734" t="n">
        <f aca="false">T149</f>
        <v>-127</v>
      </c>
      <c r="U48" s="734" t="n">
        <f aca="false">U149</f>
        <v>-127</v>
      </c>
      <c r="V48" s="734" t="n">
        <f aca="false">V149</f>
        <v>-127</v>
      </c>
      <c r="W48" s="734" t="n">
        <f aca="false">W149</f>
        <v>-127</v>
      </c>
      <c r="X48" s="734" t="n">
        <f aca="false">X149</f>
        <v>-127</v>
      </c>
      <c r="Y48" s="734" t="n">
        <f aca="false">Y149</f>
        <v>-127</v>
      </c>
      <c r="Z48" s="734" t="n">
        <f aca="false">Z149</f>
        <v>-127</v>
      </c>
      <c r="AA48" s="734" t="n">
        <f aca="false">AA149</f>
        <v>-127</v>
      </c>
      <c r="AB48" s="734" t="n">
        <f aca="false">AB149</f>
        <v>-128</v>
      </c>
      <c r="AC48" s="734" t="n">
        <f aca="false">AC149</f>
        <v>-128</v>
      </c>
      <c r="AD48" s="734" t="n">
        <f aca="false">SUM(R48:AC48)</f>
        <v>-1526</v>
      </c>
      <c r="AE48" s="733" t="n">
        <f aca="false">SUM(R48:S48)</f>
        <v>-254</v>
      </c>
      <c r="AF48" s="734" t="n">
        <f aca="false">AD48-AE48</f>
        <v>-1272</v>
      </c>
      <c r="AI48" s="739" t="str">
        <f aca="false">M48</f>
        <v>NC</v>
      </c>
      <c r="AJ48" s="736" t="str">
        <f aca="false">B48</f>
        <v>Severance &amp; Relocation Recovery </v>
      </c>
      <c r="AK48" s="736"/>
      <c r="AL48" s="735"/>
      <c r="AM48" s="734" t="n">
        <f aca="false">AD48</f>
        <v>-1526</v>
      </c>
      <c r="AN48" s="740" t="n">
        <v>-1519</v>
      </c>
      <c r="AO48" s="740" t="n">
        <v>0</v>
      </c>
      <c r="AP48" s="734" t="n">
        <f aca="false">AM48-AN48</f>
        <v>-7</v>
      </c>
      <c r="AQ48" s="734" t="n">
        <f aca="false">AM48-AO48</f>
        <v>-1526</v>
      </c>
      <c r="AS48" s="740" t="n">
        <v>0</v>
      </c>
      <c r="AT48" s="740" t="n">
        <v>0</v>
      </c>
      <c r="AU48" s="740" t="n">
        <v>250</v>
      </c>
      <c r="AV48" s="734" t="n">
        <f aca="false">AS48-AT48</f>
        <v>0</v>
      </c>
      <c r="AW48" s="734" t="n">
        <f aca="false">AS48-AU48</f>
        <v>-250</v>
      </c>
      <c r="BI48" s="717"/>
      <c r="BJ48" s="717"/>
    </row>
    <row r="49" customFormat="false" ht="12" hidden="false" customHeight="true" outlineLevel="0" collapsed="false">
      <c r="A49" s="731" t="s">
        <v>915</v>
      </c>
      <c r="B49" s="745" t="s">
        <v>983</v>
      </c>
      <c r="C49" s="745"/>
      <c r="D49" s="741" t="s">
        <v>917</v>
      </c>
      <c r="E49" s="731" t="n">
        <v>164014</v>
      </c>
      <c r="F49" s="733" t="n">
        <v>0</v>
      </c>
      <c r="G49" s="733" t="n">
        <v>0</v>
      </c>
      <c r="H49" s="734" t="n">
        <f aca="false">F49-G49</f>
        <v>0</v>
      </c>
      <c r="I49" s="733" t="n">
        <v>0</v>
      </c>
      <c r="J49" s="734" t="n">
        <f aca="false">H49-I49</f>
        <v>0</v>
      </c>
      <c r="M49" s="735" t="str">
        <f aca="false">A49</f>
        <v>NC</v>
      </c>
      <c r="N49" s="736" t="str">
        <f aca="false">B49</f>
        <v>Other (Was Uncollectible Accts Recovery until 6/00)</v>
      </c>
      <c r="O49" s="736"/>
      <c r="P49" s="735"/>
      <c r="Q49" s="737" t="n">
        <f aca="false">E49</f>
        <v>164014</v>
      </c>
      <c r="R49" s="733" t="n">
        <v>0</v>
      </c>
      <c r="S49" s="733" t="n">
        <v>0</v>
      </c>
      <c r="T49" s="733" t="n">
        <v>0</v>
      </c>
      <c r="U49" s="733" t="n">
        <v>0</v>
      </c>
      <c r="V49" s="733" t="n">
        <v>0</v>
      </c>
      <c r="W49" s="733" t="n">
        <v>0</v>
      </c>
      <c r="X49" s="733" t="n">
        <v>0</v>
      </c>
      <c r="Y49" s="733" t="n">
        <v>0</v>
      </c>
      <c r="Z49" s="733" t="n">
        <v>0</v>
      </c>
      <c r="AA49" s="733" t="n">
        <v>0</v>
      </c>
      <c r="AB49" s="733" t="n">
        <v>0</v>
      </c>
      <c r="AC49" s="733" t="n">
        <v>0</v>
      </c>
      <c r="AD49" s="734" t="n">
        <f aca="false">SUM(R49:AC49)</f>
        <v>0</v>
      </c>
      <c r="AE49" s="733" t="n">
        <f aca="false">SUM(R49:S49)</f>
        <v>0</v>
      </c>
      <c r="AF49" s="734" t="n">
        <f aca="false">AD49-AE49</f>
        <v>0</v>
      </c>
      <c r="AI49" s="739" t="str">
        <f aca="false">M49</f>
        <v>NC</v>
      </c>
      <c r="AJ49" s="736" t="str">
        <f aca="false">B49</f>
        <v>Other (Was Uncollectible Accts Recovery until 6/00)</v>
      </c>
      <c r="AK49" s="736"/>
      <c r="AL49" s="735"/>
      <c r="AM49" s="734" t="n">
        <f aca="false">AD49</f>
        <v>0</v>
      </c>
      <c r="AN49" s="740" t="n">
        <v>0</v>
      </c>
      <c r="AO49" s="740" t="n">
        <v>0</v>
      </c>
      <c r="AP49" s="734" t="n">
        <f aca="false">AM49-AN49</f>
        <v>0</v>
      </c>
      <c r="AQ49" s="734" t="n">
        <f aca="false">AM49-AO49</f>
        <v>0</v>
      </c>
      <c r="AS49" s="740" t="n">
        <v>0</v>
      </c>
      <c r="AT49" s="740" t="n">
        <v>0</v>
      </c>
      <c r="AU49" s="740" t="n">
        <v>0</v>
      </c>
      <c r="AV49" s="734" t="n">
        <f aca="false">AS49-AT49</f>
        <v>0</v>
      </c>
      <c r="AW49" s="734" t="n">
        <f aca="false">AS49-AU49</f>
        <v>0</v>
      </c>
      <c r="BI49" s="717"/>
      <c r="BJ49" s="717"/>
    </row>
    <row r="50" customFormat="false" ht="12" hidden="false" customHeight="true" outlineLevel="0" collapsed="false">
      <c r="A50" s="731" t="s">
        <v>915</v>
      </c>
      <c r="B50" s="745" t="s">
        <v>984</v>
      </c>
      <c r="C50" s="745"/>
      <c r="D50" s="741" t="s">
        <v>917</v>
      </c>
      <c r="E50" s="731" t="n">
        <v>161002</v>
      </c>
      <c r="F50" s="733" t="n">
        <v>0</v>
      </c>
      <c r="G50" s="733" t="n">
        <v>0</v>
      </c>
      <c r="H50" s="734" t="n">
        <f aca="false">F50-G50</f>
        <v>0</v>
      </c>
      <c r="I50" s="733" t="n">
        <v>0</v>
      </c>
      <c r="J50" s="734" t="n">
        <f aca="false">H50-I50</f>
        <v>0</v>
      </c>
      <c r="M50" s="735" t="str">
        <f aca="false">A50</f>
        <v>NC</v>
      </c>
      <c r="N50" s="736" t="str">
        <f aca="false">B50</f>
        <v>FAS 106 Benefits Amortization </v>
      </c>
      <c r="O50" s="736"/>
      <c r="P50" s="735" t="str">
        <f aca="false">D50</f>
        <v>L</v>
      </c>
      <c r="Q50" s="737" t="n">
        <f aca="false">E50</f>
        <v>161002</v>
      </c>
      <c r="R50" s="746" t="n">
        <f aca="false">R147</f>
        <v>-86</v>
      </c>
      <c r="S50" s="746" t="n">
        <f aca="false">S147</f>
        <v>-85</v>
      </c>
      <c r="T50" s="746" t="n">
        <f aca="false">T147</f>
        <v>-86</v>
      </c>
      <c r="U50" s="746" t="n">
        <f aca="false">U147</f>
        <v>-86</v>
      </c>
      <c r="V50" s="746" t="n">
        <f aca="false">V147</f>
        <v>-86</v>
      </c>
      <c r="W50" s="746" t="n">
        <f aca="false">W147</f>
        <v>-85</v>
      </c>
      <c r="X50" s="746" t="n">
        <f aca="false">X147</f>
        <v>-86</v>
      </c>
      <c r="Y50" s="746" t="n">
        <f aca="false">Y147</f>
        <v>-85</v>
      </c>
      <c r="Z50" s="746" t="n">
        <f aca="false">Z147</f>
        <v>-86</v>
      </c>
      <c r="AA50" s="746" t="n">
        <f aca="false">AA147</f>
        <v>-85</v>
      </c>
      <c r="AB50" s="746" t="n">
        <f aca="false">AB147</f>
        <v>-86</v>
      </c>
      <c r="AC50" s="746" t="n">
        <f aca="false">AC147</f>
        <v>-86</v>
      </c>
      <c r="AD50" s="734" t="n">
        <f aca="false">SUM(R50:AC50)</f>
        <v>-1028</v>
      </c>
      <c r="AE50" s="733" t="n">
        <f aca="false">SUM(R50:S50)</f>
        <v>-171</v>
      </c>
      <c r="AF50" s="734" t="n">
        <f aca="false">AD50-AE50</f>
        <v>-857</v>
      </c>
      <c r="AI50" s="739" t="str">
        <f aca="false">M50</f>
        <v>NC</v>
      </c>
      <c r="AJ50" s="736" t="str">
        <f aca="false">B50</f>
        <v>FAS 106 Benefits Amortization </v>
      </c>
      <c r="AK50" s="736"/>
      <c r="AL50" s="735"/>
      <c r="AM50" s="734" t="n">
        <f aca="false">AD50</f>
        <v>-1028</v>
      </c>
      <c r="AN50" s="740" t="n">
        <v>-1027</v>
      </c>
      <c r="AO50" s="740" t="n">
        <v>0</v>
      </c>
      <c r="AP50" s="734" t="n">
        <f aca="false">AM50-AN50</f>
        <v>-1</v>
      </c>
      <c r="AQ50" s="734" t="n">
        <f aca="false">AM50-AO50</f>
        <v>-1028</v>
      </c>
      <c r="AR50" s="734"/>
      <c r="AS50" s="740" t="n">
        <v>0</v>
      </c>
      <c r="AT50" s="740" t="n">
        <v>0</v>
      </c>
      <c r="AU50" s="740" t="n">
        <v>0</v>
      </c>
      <c r="AV50" s="734" t="n">
        <f aca="false">AS50-AT50</f>
        <v>0</v>
      </c>
      <c r="AW50" s="734" t="n">
        <f aca="false">AS50-AU50</f>
        <v>0</v>
      </c>
      <c r="BI50" s="717"/>
      <c r="BJ50" s="717"/>
    </row>
    <row r="51" customFormat="false" ht="12" hidden="false" customHeight="true" outlineLevel="0" collapsed="false">
      <c r="A51" s="731" t="s">
        <v>915</v>
      </c>
      <c r="B51" s="745" t="s">
        <v>985</v>
      </c>
      <c r="C51" s="745"/>
      <c r="D51" s="741" t="s">
        <v>917</v>
      </c>
      <c r="E51" s="731" t="n">
        <v>133011</v>
      </c>
      <c r="F51" s="733" t="n">
        <v>0</v>
      </c>
      <c r="G51" s="733" t="n">
        <v>0</v>
      </c>
      <c r="H51" s="734" t="n">
        <f aca="false">F51-G51</f>
        <v>0</v>
      </c>
      <c r="I51" s="733" t="n">
        <v>0</v>
      </c>
      <c r="J51" s="734" t="n">
        <f aca="false">H51-I51</f>
        <v>0</v>
      </c>
      <c r="M51" s="735" t="str">
        <f aca="false">A51</f>
        <v>NC</v>
      </c>
      <c r="N51" s="736" t="str">
        <f aca="false">B51</f>
        <v>2223 Dodge Street Amortization</v>
      </c>
      <c r="O51" s="736"/>
      <c r="P51" s="735" t="str">
        <f aca="false">D51</f>
        <v>L</v>
      </c>
      <c r="Q51" s="737" t="n">
        <f aca="false">E51</f>
        <v>133011</v>
      </c>
      <c r="R51" s="747" t="n">
        <f aca="false">R148</f>
        <v>-31</v>
      </c>
      <c r="S51" s="747" t="n">
        <f aca="false">S148</f>
        <v>-31</v>
      </c>
      <c r="T51" s="747" t="n">
        <f aca="false">T148</f>
        <v>-32</v>
      </c>
      <c r="U51" s="747" t="n">
        <f aca="false">U148</f>
        <v>-31</v>
      </c>
      <c r="V51" s="747" t="n">
        <f aca="false">V148</f>
        <v>-31</v>
      </c>
      <c r="W51" s="747" t="n">
        <f aca="false">W148</f>
        <v>-32</v>
      </c>
      <c r="X51" s="747" t="n">
        <f aca="false">X148</f>
        <v>-31</v>
      </c>
      <c r="Y51" s="747" t="n">
        <f aca="false">Y148</f>
        <v>-31</v>
      </c>
      <c r="Z51" s="747" t="n">
        <f aca="false">Z148</f>
        <v>-32</v>
      </c>
      <c r="AA51" s="747" t="n">
        <f aca="false">AA148</f>
        <v>-32</v>
      </c>
      <c r="AB51" s="747" t="n">
        <f aca="false">AB148</f>
        <v>-32</v>
      </c>
      <c r="AC51" s="747" t="n">
        <f aca="false">AC148</f>
        <v>-32</v>
      </c>
      <c r="AD51" s="734" t="n">
        <f aca="false">SUM(R51:AC51)</f>
        <v>-378</v>
      </c>
      <c r="AE51" s="733" t="n">
        <f aca="false">SUM(R51:S51)</f>
        <v>-62</v>
      </c>
      <c r="AF51" s="734" t="n">
        <f aca="false">AD51-AE51</f>
        <v>-316</v>
      </c>
      <c r="AI51" s="739" t="str">
        <f aca="false">M51</f>
        <v>NC</v>
      </c>
      <c r="AJ51" s="736" t="str">
        <f aca="false">B51</f>
        <v>2223 Dodge Street Amortization</v>
      </c>
      <c r="AK51" s="736"/>
      <c r="AL51" s="735"/>
      <c r="AM51" s="734" t="n">
        <f aca="false">AD51</f>
        <v>-378</v>
      </c>
      <c r="AN51" s="740" t="n">
        <v>-378</v>
      </c>
      <c r="AO51" s="740" t="n">
        <v>0</v>
      </c>
      <c r="AP51" s="734" t="n">
        <f aca="false">AM51-AN51</f>
        <v>0</v>
      </c>
      <c r="AQ51" s="734" t="n">
        <f aca="false">AM51-AO51</f>
        <v>-378</v>
      </c>
      <c r="AR51" s="734"/>
      <c r="AS51" s="740" t="n">
        <v>0</v>
      </c>
      <c r="AT51" s="740" t="n">
        <v>0</v>
      </c>
      <c r="AU51" s="740" t="n">
        <v>0</v>
      </c>
      <c r="AV51" s="734" t="n">
        <f aca="false">AS51-AT51</f>
        <v>0</v>
      </c>
      <c r="AW51" s="734" t="n">
        <f aca="false">AS51-AU51</f>
        <v>0</v>
      </c>
      <c r="BI51" s="717"/>
      <c r="BJ51" s="717"/>
    </row>
    <row r="52" customFormat="false" ht="12" hidden="false" customHeight="true" outlineLevel="0" collapsed="false">
      <c r="A52" s="731" t="s">
        <v>915</v>
      </c>
      <c r="B52" s="732" t="s">
        <v>986</v>
      </c>
      <c r="C52" s="732"/>
      <c r="D52" s="741"/>
      <c r="E52" s="731" t="n">
        <v>156001</v>
      </c>
      <c r="F52" s="733" t="n">
        <v>0</v>
      </c>
      <c r="G52" s="733" t="n">
        <v>0</v>
      </c>
      <c r="H52" s="734" t="n">
        <f aca="false">F52-G52</f>
        <v>0</v>
      </c>
      <c r="I52" s="733" t="n">
        <v>0</v>
      </c>
      <c r="J52" s="734" t="n">
        <f aca="false">H52-I52</f>
        <v>0</v>
      </c>
      <c r="M52" s="735" t="str">
        <f aca="false">A52</f>
        <v>NC</v>
      </c>
      <c r="N52" s="736" t="str">
        <f aca="false">B52</f>
        <v>Mark to Market</v>
      </c>
      <c r="O52" s="736"/>
      <c r="P52" s="735"/>
      <c r="Q52" s="737" t="n">
        <f aca="false">E52</f>
        <v>156001</v>
      </c>
      <c r="R52" s="733" t="n">
        <v>0</v>
      </c>
      <c r="S52" s="733" t="n">
        <v>0</v>
      </c>
      <c r="T52" s="733" t="n">
        <v>0</v>
      </c>
      <c r="U52" s="733" t="n">
        <v>0</v>
      </c>
      <c r="V52" s="733" t="n">
        <v>0</v>
      </c>
      <c r="W52" s="733" t="n">
        <v>0</v>
      </c>
      <c r="X52" s="733" t="n">
        <v>0</v>
      </c>
      <c r="Y52" s="733" t="n">
        <v>0</v>
      </c>
      <c r="Z52" s="733" t="n">
        <v>0</v>
      </c>
      <c r="AA52" s="733" t="n">
        <v>0</v>
      </c>
      <c r="AB52" s="733" t="n">
        <v>1000</v>
      </c>
      <c r="AC52" s="733" t="n">
        <v>0</v>
      </c>
      <c r="AD52" s="734" t="n">
        <f aca="false">SUM(R52:AC52)</f>
        <v>1000</v>
      </c>
      <c r="AE52" s="733" t="n">
        <f aca="false">SUM(R52:S52)</f>
        <v>0</v>
      </c>
      <c r="AF52" s="734" t="n">
        <f aca="false">AD52-AE52</f>
        <v>1000</v>
      </c>
      <c r="AI52" s="739" t="str">
        <f aca="false">M52</f>
        <v>NC</v>
      </c>
      <c r="AJ52" s="736" t="str">
        <f aca="false">B52</f>
        <v>Mark to Market</v>
      </c>
      <c r="AK52" s="736"/>
      <c r="AL52" s="735"/>
      <c r="AM52" s="734" t="n">
        <f aca="false">AD52</f>
        <v>1000</v>
      </c>
      <c r="AN52" s="740" t="n">
        <v>-844</v>
      </c>
      <c r="AO52" s="740" t="n">
        <v>0</v>
      </c>
      <c r="AP52" s="734" t="n">
        <f aca="false">AM52-AN52</f>
        <v>1844</v>
      </c>
      <c r="AQ52" s="734" t="n">
        <f aca="false">AM52-AO52</f>
        <v>1000</v>
      </c>
      <c r="AS52" s="740" t="n">
        <v>0</v>
      </c>
      <c r="AT52" s="740" t="n">
        <v>0</v>
      </c>
      <c r="AU52" s="740" t="n">
        <v>0</v>
      </c>
      <c r="AV52" s="734" t="n">
        <f aca="false">AS52-AT52</f>
        <v>0</v>
      </c>
      <c r="AW52" s="734" t="n">
        <f aca="false">AS52-AU52</f>
        <v>0</v>
      </c>
      <c r="BI52" s="717"/>
      <c r="BJ52" s="717"/>
    </row>
    <row r="53" customFormat="false" ht="12" hidden="false" customHeight="true" outlineLevel="0" collapsed="false">
      <c r="A53" s="731" t="s">
        <v>915</v>
      </c>
      <c r="B53" s="732" t="s">
        <v>987</v>
      </c>
      <c r="C53" s="732"/>
      <c r="D53" s="741" t="s">
        <v>917</v>
      </c>
      <c r="E53" s="731" t="s">
        <v>988</v>
      </c>
      <c r="F53" s="733" t="n">
        <v>0</v>
      </c>
      <c r="G53" s="733" t="n">
        <v>0</v>
      </c>
      <c r="H53" s="734" t="n">
        <f aca="false">F53-G53</f>
        <v>0</v>
      </c>
      <c r="I53" s="733" t="n">
        <v>0</v>
      </c>
      <c r="J53" s="734" t="n">
        <f aca="false">H53-I53</f>
        <v>0</v>
      </c>
      <c r="M53" s="735" t="str">
        <f aca="false">A53</f>
        <v>NC</v>
      </c>
      <c r="N53" s="736" t="str">
        <f aca="false">B53</f>
        <v>Pipe Recoating</v>
      </c>
      <c r="O53" s="736"/>
      <c r="P53" s="735" t="str">
        <f aca="false">D53</f>
        <v>L</v>
      </c>
      <c r="Q53" s="737" t="str">
        <f aca="false">E53</f>
        <v>174011</v>
      </c>
      <c r="R53" s="747" t="n">
        <f aca="false">R154</f>
        <v>-27</v>
      </c>
      <c r="S53" s="734" t="n">
        <f aca="false">S154</f>
        <v>-27</v>
      </c>
      <c r="T53" s="734" t="n">
        <f aca="false">T154</f>
        <v>-27</v>
      </c>
      <c r="U53" s="734" t="n">
        <f aca="false">U154</f>
        <v>-27</v>
      </c>
      <c r="V53" s="734" t="n">
        <f aca="false">V154</f>
        <v>-27</v>
      </c>
      <c r="W53" s="734" t="n">
        <f aca="false">W154</f>
        <v>-27</v>
      </c>
      <c r="X53" s="734" t="n">
        <f aca="false">X154</f>
        <v>-27</v>
      </c>
      <c r="Y53" s="734" t="n">
        <f aca="false">Y154</f>
        <v>-27</v>
      </c>
      <c r="Z53" s="734" t="n">
        <f aca="false">Z154</f>
        <v>-27</v>
      </c>
      <c r="AA53" s="734" t="n">
        <f aca="false">AA154</f>
        <v>-27</v>
      </c>
      <c r="AB53" s="734" t="n">
        <f aca="false">AB154</f>
        <v>-27</v>
      </c>
      <c r="AC53" s="734" t="n">
        <f aca="false">AC154</f>
        <v>-27</v>
      </c>
      <c r="AD53" s="734" t="n">
        <f aca="false">SUM(R53:AC53)</f>
        <v>-324</v>
      </c>
      <c r="AE53" s="733" t="n">
        <f aca="false">SUM(R53:S53)</f>
        <v>-54</v>
      </c>
      <c r="AF53" s="734" t="n">
        <f aca="false">AD53-AE53</f>
        <v>-270</v>
      </c>
      <c r="AH53" s="738"/>
      <c r="AI53" s="739" t="str">
        <f aca="false">M53</f>
        <v>NC</v>
      </c>
      <c r="AJ53" s="736" t="str">
        <f aca="false">B53</f>
        <v>Pipe Recoating</v>
      </c>
      <c r="AK53" s="736"/>
      <c r="AL53" s="735"/>
      <c r="AM53" s="734" t="n">
        <f aca="false">AD53</f>
        <v>-324</v>
      </c>
      <c r="AN53" s="740" t="n">
        <v>-314</v>
      </c>
      <c r="AO53" s="740" t="n">
        <v>0</v>
      </c>
      <c r="AP53" s="734" t="n">
        <f aca="false">AM53-AN53</f>
        <v>-10</v>
      </c>
      <c r="AQ53" s="734" t="n">
        <f aca="false">AM53-AO53</f>
        <v>-324</v>
      </c>
      <c r="AR53" s="734"/>
      <c r="AS53" s="740" t="n">
        <v>0</v>
      </c>
      <c r="AT53" s="740" t="n">
        <v>0</v>
      </c>
      <c r="AU53" s="740" t="n">
        <v>-16</v>
      </c>
      <c r="AV53" s="734" t="n">
        <f aca="false">AS53-AT53</f>
        <v>0</v>
      </c>
      <c r="AW53" s="734" t="n">
        <f aca="false">AS53-AU53</f>
        <v>16</v>
      </c>
      <c r="BI53" s="717"/>
      <c r="BJ53" s="717"/>
    </row>
    <row r="54" customFormat="false" ht="12" hidden="false" customHeight="true" outlineLevel="0" collapsed="false">
      <c r="A54" s="731" t="s">
        <v>915</v>
      </c>
      <c r="B54" s="732" t="s">
        <v>989</v>
      </c>
      <c r="C54" s="732"/>
      <c r="D54" s="741" t="s">
        <v>917</v>
      </c>
      <c r="E54" s="731" t="n">
        <v>176003</v>
      </c>
      <c r="F54" s="733" t="n">
        <v>0</v>
      </c>
      <c r="G54" s="733" t="n">
        <v>0</v>
      </c>
      <c r="H54" s="734" t="n">
        <f aca="false">F54-G54</f>
        <v>0</v>
      </c>
      <c r="I54" s="733" t="n">
        <v>0</v>
      </c>
      <c r="J54" s="734" t="n">
        <f aca="false">H54-I54</f>
        <v>0</v>
      </c>
      <c r="M54" s="735" t="str">
        <f aca="false">A54</f>
        <v>NC</v>
      </c>
      <c r="N54" s="736" t="str">
        <f aca="false">B54</f>
        <v>Bad Debt Expense / TIS Adjustments for Jan. &amp; Feb.</v>
      </c>
      <c r="O54" s="736"/>
      <c r="P54" s="735" t="str">
        <f aca="false">D54</f>
        <v>L</v>
      </c>
      <c r="Q54" s="737" t="n">
        <f aca="false">E54</f>
        <v>176003</v>
      </c>
      <c r="R54" s="733" t="n">
        <v>0</v>
      </c>
      <c r="S54" s="733" t="n">
        <v>0</v>
      </c>
      <c r="T54" s="733" t="n">
        <v>0</v>
      </c>
      <c r="U54" s="733" t="n">
        <v>0</v>
      </c>
      <c r="V54" s="733" t="n">
        <v>0</v>
      </c>
      <c r="W54" s="733" t="n">
        <v>0</v>
      </c>
      <c r="X54" s="733" t="n">
        <v>0</v>
      </c>
      <c r="Y54" s="733" t="n">
        <v>0</v>
      </c>
      <c r="Z54" s="733" t="n">
        <v>0</v>
      </c>
      <c r="AA54" s="733" t="n">
        <v>0</v>
      </c>
      <c r="AB54" s="733" t="n">
        <v>0</v>
      </c>
      <c r="AC54" s="733" t="n">
        <v>0</v>
      </c>
      <c r="AD54" s="734" t="n">
        <f aca="false">SUM(R54:AC54)</f>
        <v>0</v>
      </c>
      <c r="AE54" s="733" t="n">
        <f aca="false">SUM(R54:S54)</f>
        <v>0</v>
      </c>
      <c r="AF54" s="734" t="n">
        <f aca="false">AD54-AE54</f>
        <v>0</v>
      </c>
      <c r="AH54" s="738"/>
      <c r="AI54" s="739" t="str">
        <f aca="false">M54</f>
        <v>NC</v>
      </c>
      <c r="AJ54" s="736" t="str">
        <f aca="false">B54</f>
        <v>Bad Debt Expense / TIS Adjustments for Jan. &amp; Feb.</v>
      </c>
      <c r="AK54" s="736"/>
      <c r="AL54" s="735"/>
      <c r="AM54" s="734" t="n">
        <f aca="false">AD54</f>
        <v>0</v>
      </c>
      <c r="AN54" s="740" t="n">
        <v>0</v>
      </c>
      <c r="AO54" s="740" t="n">
        <v>0</v>
      </c>
      <c r="AP54" s="734" t="n">
        <f aca="false">AM54-AN54</f>
        <v>0</v>
      </c>
      <c r="AQ54" s="734" t="n">
        <f aca="false">AM54-AO54</f>
        <v>0</v>
      </c>
      <c r="AR54" s="734"/>
      <c r="AS54" s="740" t="n">
        <v>0</v>
      </c>
      <c r="AT54" s="740" t="n">
        <v>0</v>
      </c>
      <c r="AU54" s="740" t="n">
        <v>0</v>
      </c>
      <c r="AV54" s="734" t="n">
        <f aca="false">AS54-AT54</f>
        <v>0</v>
      </c>
      <c r="AW54" s="734" t="n">
        <f aca="false">AS54-AU54</f>
        <v>0</v>
      </c>
      <c r="BI54" s="717"/>
      <c r="BJ54" s="717"/>
    </row>
    <row r="55" customFormat="false" ht="12" hidden="false" customHeight="true" outlineLevel="0" collapsed="false">
      <c r="A55" s="731" t="s">
        <v>915</v>
      </c>
      <c r="B55" s="745" t="s">
        <v>990</v>
      </c>
      <c r="C55" s="745"/>
      <c r="D55" s="741" t="s">
        <v>917</v>
      </c>
      <c r="E55" s="731" t="n">
        <v>177038</v>
      </c>
      <c r="F55" s="733" t="n">
        <v>0</v>
      </c>
      <c r="G55" s="733" t="n">
        <v>0</v>
      </c>
      <c r="H55" s="734" t="n">
        <f aca="false">F55-G55</f>
        <v>0</v>
      </c>
      <c r="I55" s="733" t="n">
        <v>0</v>
      </c>
      <c r="J55" s="734" t="n">
        <f aca="false">H55-I55</f>
        <v>0</v>
      </c>
      <c r="M55" s="735" t="str">
        <f aca="false">A55</f>
        <v>NC</v>
      </c>
      <c r="N55" s="736" t="str">
        <f aca="false">B55</f>
        <v>Operation Information Costs Amortization</v>
      </c>
      <c r="O55" s="736"/>
      <c r="P55" s="735" t="str">
        <f aca="false">D55</f>
        <v>L</v>
      </c>
      <c r="Q55" s="737" t="n">
        <f aca="false">E55</f>
        <v>177038</v>
      </c>
      <c r="R55" s="746" t="n">
        <f aca="false">R146</f>
        <v>-0</v>
      </c>
      <c r="S55" s="746" t="n">
        <f aca="false">S146</f>
        <v>-0</v>
      </c>
      <c r="T55" s="746" t="n">
        <f aca="false">T146</f>
        <v>-0</v>
      </c>
      <c r="U55" s="746" t="n">
        <f aca="false">U146</f>
        <v>-0</v>
      </c>
      <c r="V55" s="746" t="n">
        <f aca="false">V146</f>
        <v>-0</v>
      </c>
      <c r="W55" s="746" t="n">
        <f aca="false">W146</f>
        <v>-0</v>
      </c>
      <c r="X55" s="746" t="n">
        <f aca="false">X146</f>
        <v>-0</v>
      </c>
      <c r="Y55" s="746" t="n">
        <f aca="false">Y146</f>
        <v>-0</v>
      </c>
      <c r="Z55" s="746" t="n">
        <f aca="false">Z146</f>
        <v>-0</v>
      </c>
      <c r="AA55" s="746" t="n">
        <f aca="false">AA146</f>
        <v>-0</v>
      </c>
      <c r="AB55" s="746" t="n">
        <f aca="false">AB146</f>
        <v>-0</v>
      </c>
      <c r="AC55" s="746" t="n">
        <f aca="false">AC146</f>
        <v>-0</v>
      </c>
      <c r="AD55" s="734" t="n">
        <f aca="false">SUM(R55:AC55)</f>
        <v>0</v>
      </c>
      <c r="AE55" s="733" t="n">
        <f aca="false">SUM(R55:S55)</f>
        <v>0</v>
      </c>
      <c r="AF55" s="734" t="n">
        <f aca="false">AD55-AE55</f>
        <v>0</v>
      </c>
      <c r="AH55" s="738"/>
      <c r="AI55" s="739" t="str">
        <f aca="false">M55</f>
        <v>NC</v>
      </c>
      <c r="AJ55" s="736" t="str">
        <f aca="false">B55</f>
        <v>Operation Information Costs Amortization</v>
      </c>
      <c r="AK55" s="736"/>
      <c r="AL55" s="735"/>
      <c r="AM55" s="734" t="n">
        <f aca="false">AD55</f>
        <v>0</v>
      </c>
      <c r="AN55" s="740" t="n">
        <v>-278</v>
      </c>
      <c r="AO55" s="740" t="n">
        <v>0</v>
      </c>
      <c r="AP55" s="734" t="n">
        <f aca="false">AM55-AN55</f>
        <v>278</v>
      </c>
      <c r="AQ55" s="734" t="n">
        <f aca="false">AM55-AO55</f>
        <v>0</v>
      </c>
      <c r="AS55" s="740" t="n">
        <v>0</v>
      </c>
      <c r="AT55" s="740" t="n">
        <v>0</v>
      </c>
      <c r="AU55" s="740" t="n">
        <v>-46</v>
      </c>
      <c r="AV55" s="734" t="n">
        <f aca="false">AS55-AT55</f>
        <v>0</v>
      </c>
      <c r="AW55" s="734" t="n">
        <f aca="false">AS55-AU55</f>
        <v>46</v>
      </c>
      <c r="BI55" s="717"/>
      <c r="BJ55" s="717"/>
    </row>
    <row r="56" customFormat="false" ht="12" hidden="false" customHeight="true" outlineLevel="0" collapsed="false">
      <c r="A56" s="731" t="s">
        <v>915</v>
      </c>
      <c r="B56" s="745" t="s">
        <v>991</v>
      </c>
      <c r="C56" s="745"/>
      <c r="D56" s="741" t="s">
        <v>917</v>
      </c>
      <c r="E56" s="731" t="n">
        <v>195131</v>
      </c>
      <c r="F56" s="750" t="n">
        <v>0</v>
      </c>
      <c r="G56" s="750" t="n">
        <v>0</v>
      </c>
      <c r="H56" s="751" t="n">
        <f aca="false">F56-G56</f>
        <v>0</v>
      </c>
      <c r="I56" s="750" t="n">
        <v>0</v>
      </c>
      <c r="J56" s="751" t="n">
        <f aca="false">H56-I56</f>
        <v>0</v>
      </c>
      <c r="M56" s="735" t="str">
        <f aca="false">A56</f>
        <v>NC</v>
      </c>
      <c r="N56" s="736" t="str">
        <f aca="false">B56</f>
        <v>Ad Valorem Taxes</v>
      </c>
      <c r="O56" s="736"/>
      <c r="P56" s="735" t="str">
        <f aca="false">D56</f>
        <v>L</v>
      </c>
      <c r="Q56" s="737" t="n">
        <f aca="false">E56</f>
        <v>195131</v>
      </c>
      <c r="R56" s="752" t="n">
        <f aca="false">R131</f>
        <v>0</v>
      </c>
      <c r="S56" s="752" t="n">
        <f aca="false">S131</f>
        <v>0</v>
      </c>
      <c r="T56" s="752" t="n">
        <f aca="false">T131</f>
        <v>0</v>
      </c>
      <c r="U56" s="752" t="n">
        <f aca="false">U131</f>
        <v>0</v>
      </c>
      <c r="V56" s="752" t="n">
        <f aca="false">V131</f>
        <v>0</v>
      </c>
      <c r="W56" s="752" t="n">
        <f aca="false">W131</f>
        <v>0</v>
      </c>
      <c r="X56" s="752" t="n">
        <f aca="false">X131</f>
        <v>0</v>
      </c>
      <c r="Y56" s="752" t="n">
        <f aca="false">Y131</f>
        <v>0</v>
      </c>
      <c r="Z56" s="752" t="n">
        <f aca="false">Z131</f>
        <v>0</v>
      </c>
      <c r="AA56" s="752" t="n">
        <f aca="false">AA131</f>
        <v>0</v>
      </c>
      <c r="AB56" s="752" t="n">
        <f aca="false">AB131</f>
        <v>0</v>
      </c>
      <c r="AC56" s="752" t="n">
        <f aca="false">AC131</f>
        <v>0</v>
      </c>
      <c r="AD56" s="751" t="n">
        <f aca="false">SUM(R56:AC56)</f>
        <v>0</v>
      </c>
      <c r="AE56" s="733" t="n">
        <f aca="false">SUM(R56:S56)</f>
        <v>0</v>
      </c>
      <c r="AF56" s="751" t="n">
        <f aca="false">AD56-AE56</f>
        <v>0</v>
      </c>
      <c r="AG56" s="734"/>
      <c r="AI56" s="739" t="str">
        <f aca="false">M56</f>
        <v>NC</v>
      </c>
      <c r="AJ56" s="736" t="str">
        <f aca="false">B56</f>
        <v>Ad Valorem Taxes</v>
      </c>
      <c r="AK56" s="736"/>
      <c r="AL56" s="735"/>
      <c r="AM56" s="751" t="n">
        <f aca="false">AD56</f>
        <v>0</v>
      </c>
      <c r="AN56" s="753" t="n">
        <v>0</v>
      </c>
      <c r="AO56" s="753" t="n">
        <v>0</v>
      </c>
      <c r="AP56" s="751" t="n">
        <f aca="false">AM56-AN56</f>
        <v>0</v>
      </c>
      <c r="AQ56" s="751" t="n">
        <f aca="false">AM56-AO56</f>
        <v>0</v>
      </c>
      <c r="AS56" s="753" t="n">
        <v>0</v>
      </c>
      <c r="AT56" s="753" t="n">
        <v>0</v>
      </c>
      <c r="AU56" s="753" t="n">
        <v>0</v>
      </c>
      <c r="AV56" s="751" t="n">
        <f aca="false">AS56-AT56</f>
        <v>0</v>
      </c>
      <c r="AW56" s="751" t="n">
        <f aca="false">AS56-AU56</f>
        <v>0</v>
      </c>
      <c r="BI56" s="717"/>
      <c r="BJ56" s="717"/>
    </row>
    <row r="57" customFormat="false" ht="3.95" hidden="false" customHeight="true" outlineLevel="0" collapsed="false">
      <c r="AE57" s="733"/>
      <c r="BI57" s="717"/>
      <c r="BJ57" s="717"/>
    </row>
    <row r="58" customFormat="false" ht="12" hidden="false" customHeight="true" outlineLevel="0" collapsed="false">
      <c r="B58" s="732" t="s">
        <v>992</v>
      </c>
      <c r="C58" s="732"/>
      <c r="D58" s="709"/>
      <c r="F58" s="734" t="n">
        <f aca="false">SUM(F9:F10)</f>
        <v>0</v>
      </c>
      <c r="G58" s="734" t="n">
        <f aca="false">SUM(G9:G10)</f>
        <v>0</v>
      </c>
      <c r="H58" s="734" t="n">
        <f aca="false">SUM(H9:H10)</f>
        <v>0</v>
      </c>
      <c r="I58" s="734" t="n">
        <f aca="false">SUM(I9:I10)</f>
        <v>0</v>
      </c>
      <c r="J58" s="734" t="n">
        <f aca="false">SUM(J9:J10)</f>
        <v>0</v>
      </c>
      <c r="N58" s="736" t="str">
        <f aca="false">B58</f>
        <v>    Total - Current</v>
      </c>
      <c r="O58" s="736"/>
      <c r="P58" s="709"/>
      <c r="R58" s="734" t="n">
        <f aca="false">SUM(R9:R10)</f>
        <v>0</v>
      </c>
      <c r="S58" s="734" t="n">
        <f aca="false">SUM(S9:S10)</f>
        <v>0</v>
      </c>
      <c r="T58" s="734" t="n">
        <f aca="false">SUM(T9:T10)</f>
        <v>0</v>
      </c>
      <c r="U58" s="734" t="n">
        <f aca="false">SUM(U9:U10)</f>
        <v>0</v>
      </c>
      <c r="V58" s="734" t="n">
        <f aca="false">SUM(V9:V10)</f>
        <v>0</v>
      </c>
      <c r="W58" s="734" t="n">
        <f aca="false">SUM(W9:W10)</f>
        <v>0</v>
      </c>
      <c r="X58" s="734" t="n">
        <f aca="false">SUM(X9:X10)</f>
        <v>0</v>
      </c>
      <c r="Y58" s="734" t="n">
        <f aca="false">SUM(Y9:Y10)</f>
        <v>0</v>
      </c>
      <c r="Z58" s="734" t="n">
        <f aca="false">SUM(Z9:Z10)</f>
        <v>0</v>
      </c>
      <c r="AA58" s="734" t="n">
        <f aca="false">SUM(AA9:AA10)</f>
        <v>0</v>
      </c>
      <c r="AB58" s="734" t="n">
        <f aca="false">SUM(AB9:AB10)</f>
        <v>0</v>
      </c>
      <c r="AC58" s="734" t="n">
        <f aca="false">SUM(AC9:AC10)</f>
        <v>0</v>
      </c>
      <c r="AD58" s="734" t="n">
        <f aca="false">SUM(AD9:AD10)</f>
        <v>0</v>
      </c>
      <c r="AE58" s="734" t="n">
        <f aca="false">SUM(AE9:AE10)</f>
        <v>0</v>
      </c>
      <c r="AF58" s="734" t="n">
        <f aca="false">SUM(AF9:AF10)</f>
        <v>0</v>
      </c>
      <c r="AG58" s="738"/>
      <c r="AH58" s="738"/>
      <c r="AJ58" s="736" t="str">
        <f aca="false">B58</f>
        <v>    Total - Current</v>
      </c>
      <c r="AK58" s="736"/>
      <c r="AL58" s="709"/>
      <c r="AM58" s="734" t="n">
        <f aca="false">AD58</f>
        <v>0</v>
      </c>
      <c r="AN58" s="734" t="n">
        <f aca="false">SUM(AN9:AN10)</f>
        <v>0</v>
      </c>
      <c r="AO58" s="734" t="n">
        <f aca="false">SUM(AO9:AO10)</f>
        <v>0</v>
      </c>
      <c r="AP58" s="734" t="n">
        <f aca="false">SUM(AP9:AP10)</f>
        <v>0</v>
      </c>
      <c r="AQ58" s="734" t="n">
        <f aca="false">SUM(AQ9:AQ10)</f>
        <v>0</v>
      </c>
      <c r="AR58" s="734"/>
      <c r="AS58" s="734" t="n">
        <f aca="false">SUM(AS9:AS10)</f>
        <v>0</v>
      </c>
      <c r="AT58" s="734" t="n">
        <f aca="false">SUM(AT9:AT10)</f>
        <v>0</v>
      </c>
      <c r="AU58" s="734" t="n">
        <f aca="false">SUM(AU9:AU10)</f>
        <v>0</v>
      </c>
      <c r="AV58" s="734" t="n">
        <f aca="false">SUM(AV9:AV10)</f>
        <v>0</v>
      </c>
      <c r="AW58" s="734" t="n">
        <f aca="false">SUM(AW9:AW10)</f>
        <v>0</v>
      </c>
      <c r="BI58" s="717"/>
      <c r="BJ58" s="717"/>
    </row>
    <row r="59" customFormat="false" ht="12" hidden="false" customHeight="true" outlineLevel="0" collapsed="false">
      <c r="B59" s="732" t="s">
        <v>993</v>
      </c>
      <c r="C59" s="732"/>
      <c r="D59" s="709"/>
      <c r="F59" s="751" t="n">
        <f aca="false">SUM(F11:F56)</f>
        <v>0</v>
      </c>
      <c r="G59" s="751" t="n">
        <f aca="false">SUM(G11:G56)</f>
        <v>0</v>
      </c>
      <c r="H59" s="751" t="n">
        <f aca="false">SUM(H11:H56)</f>
        <v>0</v>
      </c>
      <c r="I59" s="751" t="n">
        <f aca="false">SUM(I11:I56)</f>
        <v>0</v>
      </c>
      <c r="J59" s="751" t="n">
        <f aca="false">SUM(J11:J56)</f>
        <v>0</v>
      </c>
      <c r="N59" s="736" t="str">
        <f aca="false">B59</f>
        <v>            - Noncurrent</v>
      </c>
      <c r="O59" s="736"/>
      <c r="P59" s="709"/>
      <c r="R59" s="751" t="n">
        <f aca="false">SUM(R11:R56)</f>
        <v>1877</v>
      </c>
      <c r="S59" s="751" t="n">
        <f aca="false">SUM(S11:S56)</f>
        <v>1948</v>
      </c>
      <c r="T59" s="751" t="n">
        <f aca="false">SUM(T11:T56)</f>
        <v>1998</v>
      </c>
      <c r="U59" s="751" t="n">
        <f aca="false">SUM(U11:U56)</f>
        <v>1481</v>
      </c>
      <c r="V59" s="751" t="n">
        <f aca="false">SUM(V11:V56)</f>
        <v>3791</v>
      </c>
      <c r="W59" s="751" t="n">
        <f aca="false">SUM(W11:W56)</f>
        <v>3368</v>
      </c>
      <c r="X59" s="751" t="n">
        <f aca="false">SUM(X11:X56)</f>
        <v>1013</v>
      </c>
      <c r="Y59" s="751" t="n">
        <f aca="false">SUM(Y11:Y56)</f>
        <v>1143</v>
      </c>
      <c r="Z59" s="751" t="n">
        <f aca="false">SUM(Z11:Z56)</f>
        <v>4453</v>
      </c>
      <c r="AA59" s="751" t="n">
        <f aca="false">SUM(AA11:AA56)</f>
        <v>1547</v>
      </c>
      <c r="AB59" s="751" t="n">
        <f aca="false">SUM(AB11:AB56)</f>
        <v>343</v>
      </c>
      <c r="AC59" s="751" t="n">
        <f aca="false">SUM(AC11:AC56)</f>
        <v>1968</v>
      </c>
      <c r="AD59" s="751" t="n">
        <f aca="false">SUM(AD11:AD56)</f>
        <v>24930</v>
      </c>
      <c r="AE59" s="751" t="n">
        <f aca="false">SUM(AE11:AE56)</f>
        <v>3825</v>
      </c>
      <c r="AF59" s="751" t="n">
        <f aca="false">SUM(AF11:AF56)</f>
        <v>21105</v>
      </c>
      <c r="AG59" s="738"/>
      <c r="AH59" s="738"/>
      <c r="AJ59" s="736" t="str">
        <f aca="false">B59</f>
        <v>            - Noncurrent</v>
      </c>
      <c r="AK59" s="736"/>
      <c r="AL59" s="709"/>
      <c r="AM59" s="751" t="n">
        <f aca="false">AD59</f>
        <v>24930</v>
      </c>
      <c r="AN59" s="751" t="n">
        <f aca="false">SUM(AN11:AN56)</f>
        <v>79840</v>
      </c>
      <c r="AO59" s="751" t="n">
        <f aca="false">SUM(AO11:AO56)</f>
        <v>0</v>
      </c>
      <c r="AP59" s="751" t="n">
        <f aca="false">SUM(AP11:AP56)</f>
        <v>-54910</v>
      </c>
      <c r="AQ59" s="751" t="n">
        <f aca="false">SUM(AQ11:AQ56)</f>
        <v>24930</v>
      </c>
      <c r="AR59" s="734"/>
      <c r="AS59" s="751" t="n">
        <f aca="false">SUM(AS11:AS56)</f>
        <v>0</v>
      </c>
      <c r="AT59" s="751" t="n">
        <f aca="false">SUM(AT11:AT56)</f>
        <v>0</v>
      </c>
      <c r="AU59" s="751" t="n">
        <f aca="false">SUM(AU11:AU56)</f>
        <v>-10694</v>
      </c>
      <c r="AV59" s="751" t="n">
        <f aca="false">SUM(AV11:AV56)</f>
        <v>0</v>
      </c>
      <c r="AW59" s="751" t="n">
        <f aca="false">SUM(AW11:AW56)</f>
        <v>10694</v>
      </c>
      <c r="BI59" s="717"/>
      <c r="BJ59" s="717"/>
    </row>
    <row r="60" customFormat="false" ht="3.95" hidden="false" customHeight="true" outlineLevel="0" collapsed="false">
      <c r="F60" s="754"/>
      <c r="G60" s="754"/>
      <c r="H60" s="754"/>
      <c r="I60" s="754"/>
      <c r="J60" s="754"/>
      <c r="R60" s="754"/>
      <c r="S60" s="754"/>
      <c r="T60" s="754"/>
      <c r="U60" s="754"/>
      <c r="V60" s="754"/>
      <c r="W60" s="754"/>
      <c r="X60" s="754"/>
      <c r="Y60" s="754"/>
      <c r="Z60" s="754"/>
      <c r="AA60" s="754"/>
      <c r="AB60" s="754"/>
      <c r="AC60" s="754"/>
      <c r="AD60" s="754"/>
      <c r="AE60" s="754"/>
      <c r="AF60" s="754"/>
      <c r="AM60" s="754"/>
      <c r="AN60" s="754"/>
      <c r="AO60" s="754"/>
      <c r="AP60" s="754"/>
      <c r="AQ60" s="754"/>
      <c r="AS60" s="754"/>
      <c r="AT60" s="754"/>
      <c r="AU60" s="754"/>
      <c r="AV60" s="754"/>
      <c r="AW60" s="754"/>
      <c r="BI60" s="717"/>
      <c r="BJ60" s="717"/>
    </row>
    <row r="61" customFormat="false" ht="12" hidden="false" customHeight="true" outlineLevel="0" collapsed="false">
      <c r="B61" s="732" t="s">
        <v>994</v>
      </c>
      <c r="C61" s="732"/>
      <c r="D61" s="709"/>
      <c r="F61" s="751" t="n">
        <f aca="false">F58+F59</f>
        <v>0</v>
      </c>
      <c r="G61" s="751" t="n">
        <f aca="false">G58+G59</f>
        <v>0</v>
      </c>
      <c r="H61" s="751" t="n">
        <f aca="false">H58+H59</f>
        <v>0</v>
      </c>
      <c r="I61" s="751" t="n">
        <f aca="false">I58+I59</f>
        <v>0</v>
      </c>
      <c r="J61" s="751" t="n">
        <f aca="false">J58+J59</f>
        <v>0</v>
      </c>
      <c r="N61" s="736" t="str">
        <f aca="false">B61</f>
        <v>        Total Basis</v>
      </c>
      <c r="O61" s="736"/>
      <c r="P61" s="709"/>
      <c r="R61" s="751" t="n">
        <f aca="false">R58+R59</f>
        <v>1877</v>
      </c>
      <c r="S61" s="751" t="n">
        <f aca="false">S58+S59</f>
        <v>1948</v>
      </c>
      <c r="T61" s="751" t="n">
        <f aca="false">T58+T59</f>
        <v>1998</v>
      </c>
      <c r="U61" s="751" t="n">
        <f aca="false">U58+U59</f>
        <v>1481</v>
      </c>
      <c r="V61" s="751" t="n">
        <f aca="false">V58+V59</f>
        <v>3791</v>
      </c>
      <c r="W61" s="751" t="n">
        <f aca="false">W58+W59</f>
        <v>3368</v>
      </c>
      <c r="X61" s="751" t="n">
        <f aca="false">X58+X59</f>
        <v>1013</v>
      </c>
      <c r="Y61" s="751" t="n">
        <f aca="false">Y58+Y59</f>
        <v>1143</v>
      </c>
      <c r="Z61" s="751" t="n">
        <f aca="false">Z58+Z59</f>
        <v>4453</v>
      </c>
      <c r="AA61" s="751" t="n">
        <f aca="false">AA58+AA59</f>
        <v>1547</v>
      </c>
      <c r="AB61" s="751" t="n">
        <f aca="false">AB58+AB59</f>
        <v>343</v>
      </c>
      <c r="AC61" s="751" t="n">
        <f aca="false">AC58+AC59</f>
        <v>1968</v>
      </c>
      <c r="AD61" s="751" t="n">
        <f aca="false">AD58+AD59</f>
        <v>24930</v>
      </c>
      <c r="AE61" s="751" t="n">
        <f aca="false">AE58+AE59</f>
        <v>3825</v>
      </c>
      <c r="AF61" s="751" t="n">
        <f aca="false">AF58+AF59</f>
        <v>21105</v>
      </c>
      <c r="AG61" s="738"/>
      <c r="AH61" s="738"/>
      <c r="AJ61" s="736" t="str">
        <f aca="false">B61</f>
        <v>        Total Basis</v>
      </c>
      <c r="AK61" s="736"/>
      <c r="AL61" s="709"/>
      <c r="AM61" s="751" t="n">
        <f aca="false">AM58+AM59</f>
        <v>24930</v>
      </c>
      <c r="AN61" s="751" t="n">
        <f aca="false">AN58+AN59</f>
        <v>79840</v>
      </c>
      <c r="AO61" s="751" t="n">
        <f aca="false">AO58+AO59</f>
        <v>0</v>
      </c>
      <c r="AP61" s="751" t="n">
        <f aca="false">AP58+AP59</f>
        <v>-54910</v>
      </c>
      <c r="AQ61" s="751" t="n">
        <f aca="false">AQ58+AQ59</f>
        <v>24930</v>
      </c>
      <c r="AR61" s="734"/>
      <c r="AS61" s="751" t="n">
        <f aca="false">AS58+AS59</f>
        <v>0</v>
      </c>
      <c r="AT61" s="751" t="n">
        <f aca="false">AT58+AT59</f>
        <v>0</v>
      </c>
      <c r="AU61" s="751" t="n">
        <f aca="false">AU58+AU59</f>
        <v>-10694</v>
      </c>
      <c r="AV61" s="751" t="n">
        <f aca="false">AV58+AV59</f>
        <v>0</v>
      </c>
      <c r="AW61" s="751" t="n">
        <f aca="false">AW58+AW59</f>
        <v>10694</v>
      </c>
      <c r="BI61" s="717"/>
      <c r="BJ61" s="717"/>
    </row>
    <row r="62" customFormat="false" ht="8.1" hidden="false" customHeight="true" outlineLevel="0" collapsed="false">
      <c r="B62" s="709"/>
      <c r="C62" s="709"/>
      <c r="D62" s="709"/>
      <c r="N62" s="736"/>
      <c r="O62" s="736"/>
      <c r="P62" s="709"/>
      <c r="R62" s="734"/>
      <c r="S62" s="734"/>
      <c r="T62" s="734"/>
      <c r="U62" s="734"/>
      <c r="V62" s="734"/>
      <c r="W62" s="734"/>
      <c r="X62" s="734"/>
      <c r="Y62" s="734"/>
      <c r="Z62" s="734"/>
      <c r="AA62" s="734"/>
      <c r="AB62" s="734"/>
      <c r="AC62" s="734"/>
      <c r="AD62" s="734"/>
      <c r="AE62" s="734"/>
      <c r="AF62" s="734"/>
      <c r="AG62" s="738"/>
      <c r="AH62" s="738"/>
      <c r="AJ62" s="709"/>
      <c r="AK62" s="709"/>
      <c r="AL62" s="709"/>
      <c r="AM62" s="734"/>
      <c r="AN62" s="734"/>
      <c r="AO62" s="734"/>
      <c r="AP62" s="734"/>
      <c r="AQ62" s="734"/>
      <c r="AR62" s="734"/>
      <c r="AS62" s="734"/>
      <c r="AT62" s="734"/>
      <c r="AU62" s="734"/>
      <c r="AV62" s="734"/>
      <c r="AW62" s="734"/>
      <c r="BI62" s="717"/>
      <c r="BJ62" s="717"/>
    </row>
    <row r="63" customFormat="false" ht="12" hidden="false" customHeight="true" outlineLevel="0" collapsed="false">
      <c r="B63" s="745" t="s">
        <v>995</v>
      </c>
      <c r="C63" s="745"/>
      <c r="F63" s="734" t="n">
        <f aca="false">ROUND(F58*0.3947,0)</f>
        <v>0</v>
      </c>
      <c r="G63" s="734" t="n">
        <f aca="false">ROUND(G58*0.3947,0)</f>
        <v>0</v>
      </c>
      <c r="H63" s="734" t="n">
        <f aca="false">F63-G63</f>
        <v>0</v>
      </c>
      <c r="I63" s="734" t="n">
        <f aca="false">ROUND(I58*0.3947,0)</f>
        <v>0</v>
      </c>
      <c r="J63" s="734" t="n">
        <f aca="false">H63-I63</f>
        <v>0</v>
      </c>
      <c r="N63" s="736" t="str">
        <f aca="false">B63</f>
        <v>    Current Deferred</v>
      </c>
      <c r="O63" s="736"/>
      <c r="P63" s="709"/>
      <c r="R63" s="734" t="n">
        <f aca="false">ROUND(R58*0.3947,0)</f>
        <v>0</v>
      </c>
      <c r="S63" s="734" t="n">
        <f aca="false">ROUND(S58*0.3947,0)</f>
        <v>0</v>
      </c>
      <c r="T63" s="734" t="n">
        <f aca="false">ROUND(T58*0.3947,0)</f>
        <v>0</v>
      </c>
      <c r="U63" s="734" t="n">
        <f aca="false">ROUND(U58*0.3947,0)</f>
        <v>0</v>
      </c>
      <c r="V63" s="734" t="n">
        <f aca="false">ROUND(V58*0.3947,0)</f>
        <v>0</v>
      </c>
      <c r="W63" s="734" t="n">
        <f aca="false">ROUND(W58*0.3947,0)</f>
        <v>0</v>
      </c>
      <c r="X63" s="734" t="n">
        <f aca="false">ROUND(X58*0.3947,0)</f>
        <v>0</v>
      </c>
      <c r="Y63" s="734" t="n">
        <f aca="false">ROUND(Y58*0.3947,0)</f>
        <v>0</v>
      </c>
      <c r="Z63" s="734" t="n">
        <f aca="false">ROUND(Z58*0.3947,0)</f>
        <v>0</v>
      </c>
      <c r="AA63" s="734" t="n">
        <f aca="false">ROUND(AA58*0.3947,0)</f>
        <v>0</v>
      </c>
      <c r="AB63" s="734" t="n">
        <f aca="false">ROUND(AB58*0.3947,0)</f>
        <v>0</v>
      </c>
      <c r="AC63" s="734" t="n">
        <f aca="false">ROUND(AC58*0.3947,0)</f>
        <v>0</v>
      </c>
      <c r="AD63" s="734" t="n">
        <f aca="false">SUM(R63:AC63)</f>
        <v>0</v>
      </c>
      <c r="AE63" s="733" t="n">
        <f aca="false">SUM(R63:S63)</f>
        <v>0</v>
      </c>
      <c r="AF63" s="734" t="n">
        <f aca="false">AD63-AE63</f>
        <v>0</v>
      </c>
      <c r="AG63" s="738"/>
      <c r="AH63" s="738"/>
      <c r="AJ63" s="736" t="str">
        <f aca="false">B63</f>
        <v>    Current Deferred</v>
      </c>
      <c r="AK63" s="736"/>
      <c r="AL63" s="709"/>
      <c r="AM63" s="734" t="n">
        <f aca="false">AD63</f>
        <v>0</v>
      </c>
      <c r="AN63" s="734" t="n">
        <f aca="false">ROUND(AN58*0.399,0)</f>
        <v>0</v>
      </c>
      <c r="AO63" s="734" t="n">
        <f aca="false">ROUND(AO58*0.399,0)</f>
        <v>0</v>
      </c>
      <c r="AP63" s="734" t="n">
        <f aca="false">AM63-AN63</f>
        <v>0</v>
      </c>
      <c r="AQ63" s="734" t="n">
        <f aca="false">AM63-AO63</f>
        <v>0</v>
      </c>
      <c r="AR63" s="734"/>
      <c r="AS63" s="734" t="n">
        <f aca="false">ROUND(AS58*0.399,0)</f>
        <v>0</v>
      </c>
      <c r="AT63" s="734" t="n">
        <f aca="false">ROUND(AT58*0.399,0)</f>
        <v>0</v>
      </c>
      <c r="AU63" s="734" t="n">
        <f aca="false">ROUND(AU58*0.399,0)</f>
        <v>0</v>
      </c>
      <c r="AV63" s="734" t="n">
        <f aca="false">AS63-AT63</f>
        <v>0</v>
      </c>
      <c r="AW63" s="734" t="n">
        <f aca="false">AS63-AU63</f>
        <v>0</v>
      </c>
      <c r="BI63" s="717"/>
      <c r="BJ63" s="717"/>
    </row>
    <row r="64" customFormat="false" ht="12" hidden="false" customHeight="true" outlineLevel="0" collapsed="false">
      <c r="B64" s="745" t="s">
        <v>996</v>
      </c>
      <c r="C64" s="745"/>
      <c r="F64" s="751" t="n">
        <f aca="false">ROUND(F59*0.3947,0)</f>
        <v>0</v>
      </c>
      <c r="G64" s="751" t="n">
        <f aca="false">ROUND(G59*0.3947,0)</f>
        <v>0</v>
      </c>
      <c r="H64" s="751" t="n">
        <f aca="false">F64-G64</f>
        <v>0</v>
      </c>
      <c r="I64" s="751" t="n">
        <f aca="false">ROUND(I59*0.3947,0)</f>
        <v>0</v>
      </c>
      <c r="J64" s="751" t="n">
        <f aca="false">H64-I64</f>
        <v>0</v>
      </c>
      <c r="N64" s="736" t="str">
        <f aca="false">B64</f>
        <v>    Non-Current Deferred</v>
      </c>
      <c r="O64" s="736"/>
      <c r="P64" s="709"/>
      <c r="R64" s="751" t="n">
        <f aca="false">ROUND(R59*0.3947,0)</f>
        <v>741</v>
      </c>
      <c r="S64" s="751" t="n">
        <f aca="false">ROUND(S59*0.3947,0)</f>
        <v>769</v>
      </c>
      <c r="T64" s="751" t="n">
        <f aca="false">ROUND(T59*0.3947,0)</f>
        <v>789</v>
      </c>
      <c r="U64" s="751" t="n">
        <f aca="false">ROUND(U59*0.3947,0)</f>
        <v>585</v>
      </c>
      <c r="V64" s="751" t="n">
        <f aca="false">ROUND(V59*0.3947,0)</f>
        <v>1496</v>
      </c>
      <c r="W64" s="751" t="n">
        <f aca="false">ROUND(W59*0.3947,0)</f>
        <v>1329</v>
      </c>
      <c r="X64" s="751" t="n">
        <f aca="false">ROUND(X59*0.3947,0)</f>
        <v>400</v>
      </c>
      <c r="Y64" s="751" t="n">
        <f aca="false">ROUND(Y59*0.3947,0)</f>
        <v>451</v>
      </c>
      <c r="Z64" s="751" t="n">
        <f aca="false">ROUND(Z59*0.3947,0)</f>
        <v>1758</v>
      </c>
      <c r="AA64" s="751" t="n">
        <f aca="false">ROUND(AA59*0.3947,0)</f>
        <v>611</v>
      </c>
      <c r="AB64" s="751" t="n">
        <f aca="false">ROUND(AB59*0.3947,0)</f>
        <v>135</v>
      </c>
      <c r="AC64" s="751" t="n">
        <f aca="false">ROUND(AC59*0.3947,0)</f>
        <v>777</v>
      </c>
      <c r="AD64" s="751" t="n">
        <f aca="false">SUM(R64:AC64)</f>
        <v>9841</v>
      </c>
      <c r="AE64" s="750" t="n">
        <f aca="false">SUM(R64:S64)</f>
        <v>1510</v>
      </c>
      <c r="AF64" s="751" t="n">
        <f aca="false">AD64-AE64</f>
        <v>8331</v>
      </c>
      <c r="AG64" s="738"/>
      <c r="AH64" s="738"/>
      <c r="AJ64" s="736" t="str">
        <f aca="false">B64</f>
        <v>    Non-Current Deferred</v>
      </c>
      <c r="AK64" s="736"/>
      <c r="AL64" s="709"/>
      <c r="AM64" s="751" t="n">
        <f aca="false">AD64</f>
        <v>9841</v>
      </c>
      <c r="AN64" s="750" t="n">
        <f aca="false">ROUND(AN59*0.3947,0)-1</f>
        <v>31512</v>
      </c>
      <c r="AO64" s="755" t="n">
        <f aca="false">ROUND(AO59*0.3947,0)</f>
        <v>0</v>
      </c>
      <c r="AP64" s="751" t="n">
        <f aca="false">AM64-AN64</f>
        <v>-21671</v>
      </c>
      <c r="AQ64" s="751" t="n">
        <f aca="false">AM64-AO64</f>
        <v>9841</v>
      </c>
      <c r="AR64" s="734"/>
      <c r="AS64" s="756" t="n">
        <f aca="false">ROUND(AS59*0.399,0)</f>
        <v>0</v>
      </c>
      <c r="AT64" s="756" t="n">
        <f aca="false">ROUND(AT59*0.399,0)</f>
        <v>0</v>
      </c>
      <c r="AU64" s="755" t="n">
        <f aca="false">ROUND(AU59*0.399,0)</f>
        <v>-4267</v>
      </c>
      <c r="AV64" s="751" t="n">
        <f aca="false">AS64-AT64</f>
        <v>0</v>
      </c>
      <c r="AW64" s="751" t="n">
        <f aca="false">AS64-AU64</f>
        <v>4267</v>
      </c>
      <c r="BI64" s="717"/>
      <c r="BJ64" s="717"/>
    </row>
    <row r="65" customFormat="false" ht="3.95" hidden="false" customHeight="true" outlineLevel="0" collapsed="false">
      <c r="N65" s="736"/>
      <c r="O65" s="736"/>
      <c r="P65" s="709"/>
      <c r="R65" s="734"/>
      <c r="S65" s="734"/>
      <c r="T65" s="734"/>
      <c r="U65" s="734"/>
      <c r="V65" s="734"/>
      <c r="W65" s="734"/>
      <c r="X65" s="734"/>
      <c r="Y65" s="734"/>
      <c r="Z65" s="734"/>
      <c r="AA65" s="734"/>
      <c r="AB65" s="734"/>
      <c r="AC65" s="734"/>
      <c r="AD65" s="734"/>
      <c r="AE65" s="734"/>
      <c r="AF65" s="734"/>
      <c r="AJ65" s="709"/>
      <c r="AK65" s="709"/>
      <c r="AL65" s="709"/>
      <c r="AM65" s="734"/>
      <c r="AN65" s="734"/>
      <c r="AO65" s="734"/>
      <c r="AP65" s="734"/>
      <c r="AQ65" s="734"/>
      <c r="AR65" s="734"/>
      <c r="AS65" s="734"/>
      <c r="AT65" s="734"/>
      <c r="AU65" s="734"/>
      <c r="AV65" s="734"/>
      <c r="AW65" s="734"/>
      <c r="BI65" s="717"/>
      <c r="BJ65" s="717"/>
    </row>
    <row r="66" customFormat="false" ht="12" hidden="false" customHeight="true" outlineLevel="0" collapsed="false">
      <c r="B66" s="732" t="s">
        <v>997</v>
      </c>
      <c r="C66" s="732"/>
      <c r="D66" s="709"/>
      <c r="F66" s="734" t="n">
        <f aca="false">F63+F64</f>
        <v>0</v>
      </c>
      <c r="G66" s="734" t="n">
        <f aca="false">G63+G64</f>
        <v>0</v>
      </c>
      <c r="H66" s="734" t="n">
        <f aca="false">H63+H64</f>
        <v>0</v>
      </c>
      <c r="I66" s="734" t="n">
        <f aca="false">I63+I64</f>
        <v>0</v>
      </c>
      <c r="J66" s="734" t="n">
        <f aca="false">J63+J64</f>
        <v>0</v>
      </c>
      <c r="N66" s="736" t="str">
        <f aca="false">B66</f>
        <v>        Subtotal Deferred Tax</v>
      </c>
      <c r="O66" s="736"/>
      <c r="P66" s="709"/>
      <c r="R66" s="734" t="n">
        <f aca="false">ROUND(+R63+R64,0)</f>
        <v>741</v>
      </c>
      <c r="S66" s="734" t="n">
        <f aca="false">ROUND(+S63+S64,0)</f>
        <v>769</v>
      </c>
      <c r="T66" s="734" t="n">
        <f aca="false">ROUND(+T63+T64,0)</f>
        <v>789</v>
      </c>
      <c r="U66" s="734" t="n">
        <f aca="false">ROUND(+U63+U64,0)</f>
        <v>585</v>
      </c>
      <c r="V66" s="734" t="n">
        <f aca="false">ROUND(+V63+V64,0)</f>
        <v>1496</v>
      </c>
      <c r="W66" s="734" t="n">
        <f aca="false">ROUND(+W63+W64,0)</f>
        <v>1329</v>
      </c>
      <c r="X66" s="734" t="n">
        <f aca="false">ROUND(+X63+X64,0)</f>
        <v>400</v>
      </c>
      <c r="Y66" s="734" t="n">
        <f aca="false">ROUND(+Y63+Y64,0)</f>
        <v>451</v>
      </c>
      <c r="Z66" s="734" t="n">
        <f aca="false">ROUND(+Z63+Z64,0)</f>
        <v>1758</v>
      </c>
      <c r="AA66" s="734" t="n">
        <f aca="false">ROUND(+AA63+AA64,0)</f>
        <v>611</v>
      </c>
      <c r="AB66" s="734" t="n">
        <f aca="false">ROUND(+AB63+AB64,0)</f>
        <v>135</v>
      </c>
      <c r="AC66" s="734" t="n">
        <f aca="false">ROUND(+AC63+AC64,0)</f>
        <v>777</v>
      </c>
      <c r="AD66" s="734" t="n">
        <f aca="false">ROUND(+AD63+AD64,0)</f>
        <v>9841</v>
      </c>
      <c r="AE66" s="734" t="n">
        <f aca="false">AE63+AE64</f>
        <v>1510</v>
      </c>
      <c r="AF66" s="734" t="n">
        <f aca="false">AF63+AF64</f>
        <v>8331</v>
      </c>
      <c r="AG66" s="738"/>
      <c r="AH66" s="738"/>
      <c r="AJ66" s="736" t="str">
        <f aca="false">B66</f>
        <v>        Subtotal Deferred Tax</v>
      </c>
      <c r="AK66" s="736"/>
      <c r="AL66" s="709"/>
      <c r="AM66" s="734" t="n">
        <f aca="false">AM63+AM64</f>
        <v>9841</v>
      </c>
      <c r="AN66" s="734" t="n">
        <f aca="false">+AN63+AN64</f>
        <v>31512</v>
      </c>
      <c r="AO66" s="734" t="n">
        <f aca="false">+AO63+AO64</f>
        <v>0</v>
      </c>
      <c r="AP66" s="734" t="n">
        <f aca="false">+AP63+AP64</f>
        <v>-21671</v>
      </c>
      <c r="AQ66" s="734" t="n">
        <f aca="false">+AQ63+AQ64</f>
        <v>9841</v>
      </c>
      <c r="AR66" s="734"/>
      <c r="AS66" s="734" t="n">
        <f aca="false">+AS63+AS64</f>
        <v>0</v>
      </c>
      <c r="AT66" s="734" t="n">
        <f aca="false">+AT63+AT64</f>
        <v>0</v>
      </c>
      <c r="AU66" s="734" t="n">
        <f aca="false">+AU63+AU64</f>
        <v>-4267</v>
      </c>
      <c r="AV66" s="734" t="n">
        <f aca="false">+AV63+AV64</f>
        <v>0</v>
      </c>
      <c r="AW66" s="734" t="n">
        <f aca="false">+AW63+AW64</f>
        <v>4267</v>
      </c>
      <c r="BC66" s="738"/>
      <c r="BI66" s="717"/>
      <c r="BJ66" s="717"/>
    </row>
    <row r="67" customFormat="false" ht="12" hidden="false" customHeight="true" outlineLevel="0" collapsed="false">
      <c r="D67" s="709"/>
      <c r="F67" s="733"/>
      <c r="G67" s="733"/>
      <c r="H67" s="733"/>
      <c r="I67" s="733"/>
      <c r="J67" s="734"/>
      <c r="N67" s="736"/>
      <c r="O67" s="736"/>
      <c r="P67" s="709"/>
      <c r="R67" s="734"/>
      <c r="S67" s="734"/>
      <c r="T67" s="734"/>
      <c r="U67" s="734"/>
      <c r="V67" s="734"/>
      <c r="W67" s="734"/>
      <c r="X67" s="734"/>
      <c r="Y67" s="734"/>
      <c r="Z67" s="734"/>
      <c r="AA67" s="734"/>
      <c r="AB67" s="734"/>
      <c r="AC67" s="734"/>
      <c r="AD67" s="734"/>
      <c r="AE67" s="734"/>
      <c r="AF67" s="734"/>
      <c r="AJ67" s="709"/>
      <c r="AK67" s="709"/>
      <c r="AL67" s="709"/>
      <c r="AM67" s="734"/>
      <c r="AN67" s="734"/>
      <c r="AO67" s="734"/>
      <c r="AP67" s="734"/>
      <c r="AQ67" s="734"/>
      <c r="AR67" s="734"/>
      <c r="AS67" s="734"/>
      <c r="AT67" s="734"/>
      <c r="AU67" s="734"/>
      <c r="AV67" s="734"/>
      <c r="AW67" s="734"/>
      <c r="BI67" s="717"/>
      <c r="BJ67" s="717"/>
    </row>
    <row r="68" customFormat="false" ht="12" hidden="false" customHeight="true" outlineLevel="0" collapsed="false">
      <c r="B68" s="757" t="s">
        <v>998</v>
      </c>
      <c r="C68" s="758"/>
      <c r="D68" s="709"/>
      <c r="F68" s="733"/>
      <c r="G68" s="733"/>
      <c r="H68" s="733"/>
      <c r="I68" s="733"/>
      <c r="J68" s="734"/>
      <c r="N68" s="759" t="str">
        <f aca="false">B68</f>
        <v>Adjustments (Net of Tax) </v>
      </c>
      <c r="O68" s="759"/>
      <c r="P68" s="709"/>
      <c r="R68" s="734"/>
      <c r="S68" s="734"/>
      <c r="T68" s="734"/>
      <c r="U68" s="734"/>
      <c r="V68" s="734"/>
      <c r="W68" s="734"/>
      <c r="X68" s="734"/>
      <c r="Y68" s="734"/>
      <c r="Z68" s="734"/>
      <c r="AA68" s="734"/>
      <c r="AB68" s="734"/>
      <c r="AC68" s="734"/>
      <c r="AD68" s="734"/>
      <c r="AJ68" s="759" t="str">
        <f aca="false">B68</f>
        <v>Adjustments (Net of Tax) </v>
      </c>
      <c r="AK68" s="759"/>
      <c r="AL68" s="709"/>
      <c r="AM68" s="733"/>
      <c r="AN68" s="734"/>
      <c r="AO68" s="760"/>
      <c r="AP68" s="734"/>
      <c r="AQ68" s="734"/>
      <c r="AR68" s="734"/>
      <c r="AS68" s="733"/>
      <c r="AT68" s="734"/>
      <c r="AU68" s="760"/>
      <c r="AV68" s="734"/>
      <c r="AW68" s="734"/>
      <c r="BI68" s="717"/>
      <c r="BJ68" s="717"/>
    </row>
    <row r="69" customFormat="false" ht="12" hidden="false" customHeight="true" outlineLevel="0" collapsed="false">
      <c r="A69" s="731" t="s">
        <v>915</v>
      </c>
      <c r="B69" s="745" t="s">
        <v>999</v>
      </c>
      <c r="C69" s="761"/>
      <c r="F69" s="733" t="n">
        <v>0</v>
      </c>
      <c r="G69" s="733" t="n">
        <v>0</v>
      </c>
      <c r="H69" s="734" t="n">
        <f aca="false">F69-G69</f>
        <v>0</v>
      </c>
      <c r="I69" s="733" t="n">
        <v>0</v>
      </c>
      <c r="J69" s="734" t="n">
        <f aca="false">H69-I69</f>
        <v>0</v>
      </c>
      <c r="M69" s="735" t="str">
        <f aca="false">A69</f>
        <v>NC</v>
      </c>
      <c r="N69" s="736" t="str">
        <f aca="false">B69</f>
        <v>Investment Tax Credit / Rounding</v>
      </c>
      <c r="O69" s="736"/>
      <c r="R69" s="733" t="n">
        <v>-4</v>
      </c>
      <c r="S69" s="733" t="n">
        <v>-4</v>
      </c>
      <c r="T69" s="733" t="n">
        <v>-4</v>
      </c>
      <c r="U69" s="733" t="n">
        <v>-4</v>
      </c>
      <c r="V69" s="733" t="n">
        <v>-4</v>
      </c>
      <c r="W69" s="733" t="n">
        <v>-4</v>
      </c>
      <c r="X69" s="733" t="n">
        <v>-4</v>
      </c>
      <c r="Y69" s="733" t="n">
        <v>-4</v>
      </c>
      <c r="Z69" s="733" t="n">
        <v>-4</v>
      </c>
      <c r="AA69" s="733" t="n">
        <v>-4</v>
      </c>
      <c r="AB69" s="733" t="n">
        <v>-4</v>
      </c>
      <c r="AC69" s="733" t="n">
        <v>-4</v>
      </c>
      <c r="AD69" s="734" t="n">
        <f aca="false">SUM(R69:AC69)</f>
        <v>-48</v>
      </c>
      <c r="AE69" s="733" t="n">
        <f aca="false">SUM(R69:S69)</f>
        <v>-8</v>
      </c>
      <c r="AF69" s="734" t="n">
        <f aca="false">AD69-AE69</f>
        <v>-40</v>
      </c>
      <c r="AI69" s="696" t="str">
        <f aca="false">M69</f>
        <v>NC</v>
      </c>
      <c r="AJ69" s="736" t="str">
        <f aca="false">B69</f>
        <v>Investment Tax Credit / Rounding</v>
      </c>
      <c r="AK69" s="736"/>
      <c r="AM69" s="734" t="n">
        <f aca="false">AD69</f>
        <v>-48</v>
      </c>
      <c r="AN69" s="740" t="n">
        <v>-46</v>
      </c>
      <c r="AO69" s="740" t="n">
        <v>0</v>
      </c>
      <c r="AP69" s="734" t="n">
        <f aca="false">AM69-AN69</f>
        <v>-2</v>
      </c>
      <c r="AQ69" s="734" t="n">
        <f aca="false">AM69-AO69</f>
        <v>-48</v>
      </c>
      <c r="AS69" s="740" t="n">
        <v>0</v>
      </c>
      <c r="AT69" s="740" t="n">
        <v>0</v>
      </c>
      <c r="AU69" s="740" t="n">
        <v>0</v>
      </c>
      <c r="AV69" s="734" t="n">
        <f aca="false">AS69-AT69</f>
        <v>0</v>
      </c>
      <c r="AW69" s="734" t="n">
        <f aca="false">AS69-AU69</f>
        <v>0</v>
      </c>
      <c r="BI69" s="717"/>
      <c r="BJ69" s="717"/>
    </row>
    <row r="70" customFormat="false" ht="12" hidden="false" customHeight="true" outlineLevel="0" collapsed="false">
      <c r="A70" s="731" t="s">
        <v>915</v>
      </c>
      <c r="B70" s="732" t="s">
        <v>1000</v>
      </c>
      <c r="C70" s="761"/>
      <c r="F70" s="733" t="n">
        <v>0</v>
      </c>
      <c r="G70" s="733" t="n">
        <v>0</v>
      </c>
      <c r="H70" s="734" t="n">
        <f aca="false">F70-G70</f>
        <v>0</v>
      </c>
      <c r="I70" s="733" t="n">
        <v>0</v>
      </c>
      <c r="J70" s="734" t="n">
        <f aca="false">H70-I70</f>
        <v>0</v>
      </c>
      <c r="M70" s="735" t="str">
        <f aca="false">A70</f>
        <v>NC</v>
      </c>
      <c r="N70" s="736" t="str">
        <f aca="false">B70</f>
        <v>Other </v>
      </c>
      <c r="O70" s="736"/>
      <c r="R70" s="733" t="n">
        <v>0</v>
      </c>
      <c r="S70" s="733" t="n">
        <v>0</v>
      </c>
      <c r="T70" s="733" t="n">
        <v>0</v>
      </c>
      <c r="U70" s="733" t="n">
        <v>0</v>
      </c>
      <c r="V70" s="733" t="n">
        <v>0</v>
      </c>
      <c r="W70" s="733" t="n">
        <v>0</v>
      </c>
      <c r="X70" s="733" t="n">
        <v>0</v>
      </c>
      <c r="Y70" s="733" t="n">
        <v>0</v>
      </c>
      <c r="Z70" s="733" t="n">
        <v>0</v>
      </c>
      <c r="AA70" s="733" t="n">
        <v>0</v>
      </c>
      <c r="AB70" s="733" t="n">
        <v>0</v>
      </c>
      <c r="AC70" s="733" t="n">
        <v>0</v>
      </c>
      <c r="AD70" s="734" t="n">
        <f aca="false">SUM(R70:AC70)</f>
        <v>0</v>
      </c>
      <c r="AE70" s="733" t="n">
        <f aca="false">SUM(R70:S70)</f>
        <v>0</v>
      </c>
      <c r="AF70" s="734" t="n">
        <f aca="false">AD70-AE70</f>
        <v>0</v>
      </c>
      <c r="AI70" s="696" t="str">
        <f aca="false">M70</f>
        <v>NC</v>
      </c>
      <c r="AJ70" s="736" t="str">
        <f aca="false">B70</f>
        <v>Other </v>
      </c>
      <c r="AK70" s="736"/>
      <c r="AM70" s="734" t="n">
        <f aca="false">AD70</f>
        <v>0</v>
      </c>
      <c r="AN70" s="740" t="n">
        <v>0</v>
      </c>
      <c r="AO70" s="740" t="n">
        <v>0</v>
      </c>
      <c r="AP70" s="734" t="n">
        <f aca="false">AM70-AN70</f>
        <v>0</v>
      </c>
      <c r="AQ70" s="734" t="n">
        <f aca="false">AM70-AO70</f>
        <v>0</v>
      </c>
      <c r="AS70" s="740" t="n">
        <v>0</v>
      </c>
      <c r="AT70" s="740" t="n">
        <v>0</v>
      </c>
      <c r="AU70" s="740" t="n">
        <v>-37</v>
      </c>
      <c r="AV70" s="734" t="n">
        <f aca="false">AS70-AT70</f>
        <v>0</v>
      </c>
      <c r="AW70" s="734" t="n">
        <f aca="false">AS70-AU70</f>
        <v>37</v>
      </c>
      <c r="BI70" s="717"/>
      <c r="BJ70" s="717"/>
    </row>
    <row r="71" customFormat="false" ht="12" hidden="false" customHeight="true" outlineLevel="0" collapsed="false">
      <c r="A71" s="731" t="s">
        <v>915</v>
      </c>
      <c r="B71" s="732" t="s">
        <v>1001</v>
      </c>
      <c r="C71" s="761"/>
      <c r="D71" s="709"/>
      <c r="F71" s="733" t="n">
        <v>0</v>
      </c>
      <c r="G71" s="733" t="n">
        <v>0</v>
      </c>
      <c r="H71" s="734" t="n">
        <f aca="false">F71-G71</f>
        <v>0</v>
      </c>
      <c r="I71" s="733" t="n">
        <v>0</v>
      </c>
      <c r="J71" s="734" t="n">
        <f aca="false">H71-I71</f>
        <v>0</v>
      </c>
      <c r="M71" s="735" t="str">
        <f aca="false">A71</f>
        <v>NC</v>
      </c>
      <c r="N71" s="736" t="str">
        <f aca="false">B71</f>
        <v>Subsidiaries Taxes - Black Marlin (Co.53K)</v>
      </c>
      <c r="O71" s="736"/>
      <c r="R71" s="733" t="n">
        <v>-9</v>
      </c>
      <c r="S71" s="733" t="n">
        <v>-9</v>
      </c>
      <c r="T71" s="733" t="n">
        <v>-9</v>
      </c>
      <c r="U71" s="733" t="n">
        <v>-9</v>
      </c>
      <c r="V71" s="733" t="n">
        <v>-9</v>
      </c>
      <c r="W71" s="733" t="n">
        <v>-10</v>
      </c>
      <c r="X71" s="733" t="n">
        <v>-9</v>
      </c>
      <c r="Y71" s="733" t="n">
        <v>-9</v>
      </c>
      <c r="Z71" s="733" t="n">
        <v>-9</v>
      </c>
      <c r="AA71" s="733" t="n">
        <v>-9</v>
      </c>
      <c r="AB71" s="733" t="n">
        <v>-9</v>
      </c>
      <c r="AC71" s="733" t="n">
        <v>-9</v>
      </c>
      <c r="AD71" s="734" t="n">
        <f aca="false">SUM(R71:AC71)</f>
        <v>-109</v>
      </c>
      <c r="AE71" s="733" t="n">
        <f aca="false">SUM(R71:S71)</f>
        <v>-18</v>
      </c>
      <c r="AF71" s="734" t="n">
        <f aca="false">AD71-AE71</f>
        <v>-91</v>
      </c>
      <c r="AI71" s="696" t="str">
        <f aca="false">M71</f>
        <v>NC</v>
      </c>
      <c r="AJ71" s="736" t="str">
        <f aca="false">B71</f>
        <v>Subsidiaries Taxes - Black Marlin (Co.53K)</v>
      </c>
      <c r="AK71" s="736"/>
      <c r="AM71" s="734" t="n">
        <f aca="false">AD71</f>
        <v>-109</v>
      </c>
      <c r="AN71" s="740" t="n">
        <v>-109</v>
      </c>
      <c r="AO71" s="740" t="n">
        <v>0</v>
      </c>
      <c r="AP71" s="734" t="n">
        <f aca="false">AM71-AN71</f>
        <v>0</v>
      </c>
      <c r="AQ71" s="734" t="n">
        <f aca="false">AM71-AO71</f>
        <v>-109</v>
      </c>
      <c r="AS71" s="740" t="n">
        <v>0</v>
      </c>
      <c r="AT71" s="740" t="n">
        <v>0</v>
      </c>
      <c r="AU71" s="740" t="n">
        <v>0</v>
      </c>
      <c r="AV71" s="734" t="n">
        <f aca="false">AS71-AT71</f>
        <v>0</v>
      </c>
      <c r="AW71" s="734" t="n">
        <f aca="false">AS71-AU71</f>
        <v>0</v>
      </c>
      <c r="BI71" s="717"/>
      <c r="BJ71" s="717"/>
    </row>
    <row r="72" customFormat="false" ht="12" hidden="false" customHeight="true" outlineLevel="0" collapsed="false">
      <c r="A72" s="731" t="s">
        <v>915</v>
      </c>
      <c r="B72" s="732" t="s">
        <v>1002</v>
      </c>
      <c r="C72" s="761"/>
      <c r="D72" s="709"/>
      <c r="F72" s="733" t="n">
        <v>0</v>
      </c>
      <c r="G72" s="733" t="n">
        <v>0</v>
      </c>
      <c r="H72" s="734" t="n">
        <f aca="false">F72-G72</f>
        <v>0</v>
      </c>
      <c r="I72" s="733" t="n">
        <v>0</v>
      </c>
      <c r="J72" s="734" t="n">
        <f aca="false">H72-I72</f>
        <v>0</v>
      </c>
      <c r="M72" s="735" t="str">
        <f aca="false">A72</f>
        <v>NC</v>
      </c>
      <c r="N72" s="736" t="str">
        <f aca="false">B72</f>
        <v>                             - Trailblazer (Co.183) </v>
      </c>
      <c r="O72" s="736"/>
      <c r="P72" s="709"/>
      <c r="R72" s="733" t="n">
        <f aca="false">ROUND(-OtherInc!C12*0.3947,0)+29</f>
        <v>-85</v>
      </c>
      <c r="S72" s="733" t="n">
        <f aca="false">ROUND(-OtherInc!D12*0.3947,0)+29</f>
        <v>-84</v>
      </c>
      <c r="T72" s="733" t="n">
        <f aca="false">ROUND(-OtherInc!E12*0.3947,0)+29</f>
        <v>-85</v>
      </c>
      <c r="U72" s="733" t="n">
        <f aca="false">ROUND(-OtherInc!F12*0.3947,0)+29</f>
        <v>-84</v>
      </c>
      <c r="V72" s="733" t="n">
        <f aca="false">ROUND(-OtherInc!G12*0.3947,0)+27</f>
        <v>-85</v>
      </c>
      <c r="W72" s="733" t="n">
        <f aca="false">ROUND(-OtherInc!H12*0.3947,0)+29</f>
        <v>-305</v>
      </c>
      <c r="X72" s="733" t="n">
        <f aca="false">ROUND(-OtherInc!I12*0.3947,0)+29</f>
        <v>-305</v>
      </c>
      <c r="Y72" s="733" t="n">
        <f aca="false">ROUND(-OtherInc!J12*0.3947,0)+29</f>
        <v>-252</v>
      </c>
      <c r="Z72" s="733" t="n">
        <f aca="false">ROUND(-OtherInc!K12*0.3947,0)+29</f>
        <v>-251</v>
      </c>
      <c r="AA72" s="733" t="n">
        <f aca="false">ROUND(-OtherInc!L12*0.3947,0)+29</f>
        <v>-240</v>
      </c>
      <c r="AB72" s="733" t="n">
        <f aca="false">ROUND(-OtherInc!M12*0.3947,0)+29</f>
        <v>-248</v>
      </c>
      <c r="AC72" s="733" t="n">
        <f aca="false">ROUND(-OtherInc!N12*0.3947,0)+30</f>
        <v>-248</v>
      </c>
      <c r="AD72" s="734" t="n">
        <f aca="false">SUM(R72:AC72)</f>
        <v>-2272</v>
      </c>
      <c r="AE72" s="733" t="n">
        <f aca="false">SUM(R72:S72)</f>
        <v>-169</v>
      </c>
      <c r="AF72" s="734" t="n">
        <f aca="false">AD72-AE72</f>
        <v>-2103</v>
      </c>
      <c r="AH72" s="738"/>
      <c r="AI72" s="696" t="str">
        <f aca="false">M72</f>
        <v>NC</v>
      </c>
      <c r="AJ72" s="736" t="str">
        <f aca="false">B72</f>
        <v>                             - Trailblazer (Co.183) </v>
      </c>
      <c r="AK72" s="736"/>
      <c r="AL72" s="709"/>
      <c r="AM72" s="734" t="n">
        <f aca="false">AD72</f>
        <v>-2272</v>
      </c>
      <c r="AN72" s="740" t="n">
        <v>-1029</v>
      </c>
      <c r="AO72" s="740" t="n">
        <v>0</v>
      </c>
      <c r="AP72" s="734" t="n">
        <f aca="false">AM72-AN72</f>
        <v>-1243</v>
      </c>
      <c r="AQ72" s="734" t="n">
        <f aca="false">AM72-AO72</f>
        <v>-2272</v>
      </c>
      <c r="AR72" s="734"/>
      <c r="AS72" s="740" t="n">
        <v>0</v>
      </c>
      <c r="AT72" s="740" t="n">
        <v>0</v>
      </c>
      <c r="AU72" s="740" t="n">
        <v>-112</v>
      </c>
      <c r="AV72" s="734" t="n">
        <f aca="false">AS72-AT72</f>
        <v>0</v>
      </c>
      <c r="AW72" s="734" t="n">
        <f aca="false">AS72-AU72</f>
        <v>112</v>
      </c>
      <c r="BI72" s="717"/>
      <c r="BJ72" s="717"/>
    </row>
    <row r="73" customFormat="false" ht="12" hidden="false" customHeight="true" outlineLevel="0" collapsed="false">
      <c r="A73" s="731" t="s">
        <v>915</v>
      </c>
      <c r="B73" s="732" t="s">
        <v>1003</v>
      </c>
      <c r="C73" s="732"/>
      <c r="D73" s="762" t="s">
        <v>1004</v>
      </c>
      <c r="F73" s="733" t="n">
        <v>0</v>
      </c>
      <c r="G73" s="733" t="n">
        <v>0</v>
      </c>
      <c r="H73" s="734" t="n">
        <f aca="false">F73-G73</f>
        <v>0</v>
      </c>
      <c r="I73" s="733" t="n">
        <v>0</v>
      </c>
      <c r="J73" s="734" t="n">
        <f aca="false">H73-I73</f>
        <v>0</v>
      </c>
      <c r="M73" s="735" t="str">
        <f aca="false">A73</f>
        <v>NC</v>
      </c>
      <c r="N73" s="736" t="str">
        <f aca="false">B73</f>
        <v>Amended 1996-199? Tax Return Adjustments</v>
      </c>
      <c r="O73" s="736"/>
      <c r="P73" s="762" t="str">
        <f aca="false">D73</f>
        <v>Cash Flow Link</v>
      </c>
      <c r="R73" s="733" t="n">
        <v>0</v>
      </c>
      <c r="S73" s="733" t="n">
        <v>0</v>
      </c>
      <c r="T73" s="733" t="n">
        <v>0</v>
      </c>
      <c r="U73" s="733" t="n">
        <v>0</v>
      </c>
      <c r="V73" s="733" t="n">
        <v>0</v>
      </c>
      <c r="W73" s="733" t="n">
        <v>0</v>
      </c>
      <c r="X73" s="733" t="n">
        <v>0</v>
      </c>
      <c r="Y73" s="733" t="n">
        <v>0</v>
      </c>
      <c r="Z73" s="733" t="n">
        <v>0</v>
      </c>
      <c r="AA73" s="733" t="n">
        <v>0</v>
      </c>
      <c r="AB73" s="733" t="n">
        <v>0</v>
      </c>
      <c r="AC73" s="733" t="n">
        <v>0</v>
      </c>
      <c r="AD73" s="734" t="n">
        <f aca="false">SUM(R73:AC73)</f>
        <v>0</v>
      </c>
      <c r="AE73" s="733" t="n">
        <f aca="false">SUM(R73:S73)</f>
        <v>0</v>
      </c>
      <c r="AF73" s="734" t="n">
        <f aca="false">AD73-AE73</f>
        <v>0</v>
      </c>
      <c r="AI73" s="696" t="str">
        <f aca="false">M73</f>
        <v>NC</v>
      </c>
      <c r="AJ73" s="736" t="str">
        <f aca="false">B73</f>
        <v>Amended 1996-199? Tax Return Adjustments</v>
      </c>
      <c r="AK73" s="736"/>
      <c r="AL73" s="709"/>
      <c r="AM73" s="734" t="n">
        <f aca="false">AD73</f>
        <v>0</v>
      </c>
      <c r="AN73" s="740" t="n">
        <v>0</v>
      </c>
      <c r="AO73" s="740" t="n">
        <v>0</v>
      </c>
      <c r="AP73" s="734" t="n">
        <f aca="false">AM73-AN73</f>
        <v>0</v>
      </c>
      <c r="AQ73" s="734" t="n">
        <f aca="false">AM73-AO73</f>
        <v>0</v>
      </c>
      <c r="AR73" s="734"/>
      <c r="AS73" s="740" t="n">
        <v>0</v>
      </c>
      <c r="AT73" s="740" t="n">
        <v>0</v>
      </c>
      <c r="AU73" s="740" t="n">
        <v>0</v>
      </c>
      <c r="AV73" s="734" t="n">
        <f aca="false">AS73-AT73</f>
        <v>0</v>
      </c>
      <c r="AW73" s="734" t="n">
        <f aca="false">AS73-AU73</f>
        <v>0</v>
      </c>
      <c r="BI73" s="717"/>
      <c r="BJ73" s="717"/>
    </row>
    <row r="74" customFormat="false" ht="12" hidden="false" customHeight="true" outlineLevel="0" collapsed="false">
      <c r="A74" s="731" t="s">
        <v>915</v>
      </c>
      <c r="B74" s="732" t="s">
        <v>1005</v>
      </c>
      <c r="C74" s="732"/>
      <c r="D74" s="762" t="s">
        <v>1004</v>
      </c>
      <c r="F74" s="733" t="n">
        <v>0</v>
      </c>
      <c r="G74" s="733" t="n">
        <v>0</v>
      </c>
      <c r="H74" s="734" t="n">
        <f aca="false">F74-G74</f>
        <v>0</v>
      </c>
      <c r="I74" s="733" t="n">
        <v>0</v>
      </c>
      <c r="J74" s="734" t="n">
        <f aca="false">H74-I74</f>
        <v>0</v>
      </c>
      <c r="M74" s="735" t="str">
        <f aca="false">A74</f>
        <v>NC</v>
      </c>
      <c r="N74" s="736" t="str">
        <f aca="false">B74</f>
        <v>Excess Deferred Taxes (FAS 109 Payback to Corp.) B.S. Item</v>
      </c>
      <c r="O74" s="736"/>
      <c r="P74" s="762" t="str">
        <f aca="false">D74</f>
        <v>Cash Flow Link</v>
      </c>
      <c r="R74" s="733" t="n">
        <v>0</v>
      </c>
      <c r="S74" s="733" t="n">
        <v>0</v>
      </c>
      <c r="T74" s="733" t="n">
        <v>0</v>
      </c>
      <c r="U74" s="733" t="n">
        <v>0</v>
      </c>
      <c r="V74" s="733" t="n">
        <v>0</v>
      </c>
      <c r="W74" s="733" t="n">
        <v>0</v>
      </c>
      <c r="X74" s="733" t="n">
        <v>0</v>
      </c>
      <c r="Y74" s="733" t="n">
        <v>0</v>
      </c>
      <c r="Z74" s="733" t="n">
        <v>0</v>
      </c>
      <c r="AA74" s="733" t="n">
        <v>0</v>
      </c>
      <c r="AB74" s="733" t="n">
        <v>0</v>
      </c>
      <c r="AC74" s="733" t="n">
        <v>0</v>
      </c>
      <c r="AD74" s="734" t="n">
        <f aca="false">SUM(R74:AC74)</f>
        <v>0</v>
      </c>
      <c r="AE74" s="733" t="n">
        <f aca="false">SUM(R74:S74)</f>
        <v>0</v>
      </c>
      <c r="AF74" s="734" t="n">
        <f aca="false">AD74-AE74</f>
        <v>0</v>
      </c>
      <c r="AI74" s="696" t="str">
        <f aca="false">M74</f>
        <v>NC</v>
      </c>
      <c r="AJ74" s="736" t="str">
        <f aca="false">B74</f>
        <v>Excess Deferred Taxes (FAS 109 Payback to Corp.) B.S. Item</v>
      </c>
      <c r="AK74" s="736"/>
      <c r="AL74" s="709"/>
      <c r="AM74" s="734" t="n">
        <f aca="false">AD74</f>
        <v>0</v>
      </c>
      <c r="AN74" s="740" t="n">
        <v>0</v>
      </c>
      <c r="AO74" s="740" t="n">
        <v>0</v>
      </c>
      <c r="AP74" s="734" t="n">
        <f aca="false">AM74-AN74</f>
        <v>0</v>
      </c>
      <c r="AQ74" s="734" t="n">
        <f aca="false">AM74-AO74</f>
        <v>0</v>
      </c>
      <c r="AR74" s="734"/>
      <c r="AS74" s="740" t="n">
        <v>0</v>
      </c>
      <c r="AT74" s="740" t="n">
        <v>0</v>
      </c>
      <c r="AU74" s="740" t="n">
        <v>0</v>
      </c>
      <c r="AV74" s="734" t="n">
        <f aca="false">AS74-AT74</f>
        <v>0</v>
      </c>
      <c r="AW74" s="734" t="n">
        <f aca="false">AS74-AU74</f>
        <v>0</v>
      </c>
      <c r="BI74" s="717"/>
      <c r="BJ74" s="717"/>
    </row>
    <row r="75" customFormat="false" ht="12" hidden="false" customHeight="true" outlineLevel="0" collapsed="false">
      <c r="A75" s="731" t="s">
        <v>915</v>
      </c>
      <c r="B75" s="732" t="s">
        <v>1006</v>
      </c>
      <c r="C75" s="732"/>
      <c r="D75" s="762" t="s">
        <v>1004</v>
      </c>
      <c r="F75" s="733" t="n">
        <v>0</v>
      </c>
      <c r="G75" s="733" t="n">
        <v>0</v>
      </c>
      <c r="H75" s="734" t="n">
        <f aca="false">F75-G75</f>
        <v>0</v>
      </c>
      <c r="I75" s="733" t="n">
        <v>0</v>
      </c>
      <c r="J75" s="734" t="n">
        <f aca="false">H75-I75</f>
        <v>0</v>
      </c>
      <c r="M75" s="735" t="str">
        <f aca="false">A75</f>
        <v>NC</v>
      </c>
      <c r="N75" s="736" t="str">
        <f aca="false">B75</f>
        <v>2001 Tax Return Adjustment - Federal (Oct.) &amp; State (Nov.)</v>
      </c>
      <c r="O75" s="736"/>
      <c r="P75" s="762" t="str">
        <f aca="false">D75</f>
        <v>Cash Flow Link</v>
      </c>
      <c r="R75" s="733" t="n">
        <v>0</v>
      </c>
      <c r="S75" s="733" t="n">
        <v>0</v>
      </c>
      <c r="T75" s="733" t="n">
        <v>0</v>
      </c>
      <c r="U75" s="733" t="n">
        <v>0</v>
      </c>
      <c r="V75" s="733" t="n">
        <v>0</v>
      </c>
      <c r="W75" s="733" t="n">
        <v>0</v>
      </c>
      <c r="X75" s="733" t="n">
        <v>0</v>
      </c>
      <c r="Y75" s="733" t="n">
        <v>0</v>
      </c>
      <c r="Z75" s="733" t="n">
        <v>0</v>
      </c>
      <c r="AA75" s="733" t="n">
        <v>0</v>
      </c>
      <c r="AB75" s="733" t="n">
        <v>0</v>
      </c>
      <c r="AC75" s="733" t="n">
        <v>0</v>
      </c>
      <c r="AD75" s="734" t="n">
        <f aca="false">SUM(R75:AC75)</f>
        <v>0</v>
      </c>
      <c r="AE75" s="733" t="n">
        <f aca="false">SUM(R75:S75)</f>
        <v>0</v>
      </c>
      <c r="AF75" s="734" t="n">
        <f aca="false">AD75-AE75</f>
        <v>0</v>
      </c>
      <c r="AI75" s="696" t="str">
        <f aca="false">M75</f>
        <v>NC</v>
      </c>
      <c r="AJ75" s="736" t="str">
        <f aca="false">B75</f>
        <v>2001 Tax Return Adjustment - Federal (Oct.) &amp; State (Nov.)</v>
      </c>
      <c r="AK75" s="736"/>
      <c r="AL75" s="709"/>
      <c r="AM75" s="734" t="n">
        <f aca="false">AD75</f>
        <v>0</v>
      </c>
      <c r="AN75" s="740" t="n">
        <v>-12200</v>
      </c>
      <c r="AO75" s="740" t="n">
        <v>0</v>
      </c>
      <c r="AP75" s="734" t="n">
        <f aca="false">AM75-AN75</f>
        <v>12200</v>
      </c>
      <c r="AQ75" s="734" t="n">
        <f aca="false">AM75-AO75</f>
        <v>0</v>
      </c>
      <c r="AR75" s="734"/>
      <c r="AS75" s="740" t="n">
        <v>0</v>
      </c>
      <c r="AT75" s="740" t="n">
        <v>0</v>
      </c>
      <c r="AU75" s="740" t="n">
        <v>0</v>
      </c>
      <c r="AV75" s="734" t="n">
        <f aca="false">AS75-AT75</f>
        <v>0</v>
      </c>
      <c r="AW75" s="734" t="n">
        <f aca="false">AS75-AU75</f>
        <v>0</v>
      </c>
      <c r="BI75" s="717"/>
      <c r="BJ75" s="717"/>
    </row>
    <row r="76" customFormat="false" ht="12" hidden="false" customHeight="true" outlineLevel="0" collapsed="false">
      <c r="A76" s="731" t="s">
        <v>915</v>
      </c>
      <c r="B76" s="732" t="s">
        <v>1007</v>
      </c>
      <c r="C76" s="732"/>
      <c r="D76" s="762" t="s">
        <v>1004</v>
      </c>
      <c r="F76" s="733" t="n">
        <v>0</v>
      </c>
      <c r="G76" s="733" t="n">
        <v>0</v>
      </c>
      <c r="H76" s="734" t="n">
        <f aca="false">F76-G76</f>
        <v>0</v>
      </c>
      <c r="I76" s="733" t="n">
        <v>0</v>
      </c>
      <c r="J76" s="734" t="n">
        <f aca="false">H76-I76</f>
        <v>0</v>
      </c>
      <c r="M76" s="735" t="str">
        <f aca="false">A76</f>
        <v>NC</v>
      </c>
      <c r="N76" s="736" t="str">
        <f aca="false">B76</f>
        <v>Excess Deferred Income Taxes</v>
      </c>
      <c r="O76" s="736"/>
      <c r="P76" s="762" t="str">
        <f aca="false">D76</f>
        <v>Cash Flow Link</v>
      </c>
      <c r="R76" s="747" t="n">
        <f aca="false">IncomeState!C203</f>
        <v>0</v>
      </c>
      <c r="S76" s="747" t="n">
        <f aca="false">IncomeState!D203</f>
        <v>0</v>
      </c>
      <c r="T76" s="747" t="n">
        <f aca="false">IncomeState!E203</f>
        <v>0</v>
      </c>
      <c r="U76" s="747" t="n">
        <f aca="false">IncomeState!F203</f>
        <v>0</v>
      </c>
      <c r="V76" s="747" t="n">
        <f aca="false">IncomeState!G203</f>
        <v>0</v>
      </c>
      <c r="W76" s="747" t="n">
        <f aca="false">IncomeState!H203</f>
        <v>0</v>
      </c>
      <c r="X76" s="747" t="n">
        <f aca="false">IncomeState!I203</f>
        <v>0</v>
      </c>
      <c r="Y76" s="747" t="n">
        <f aca="false">IncomeState!J203</f>
        <v>0</v>
      </c>
      <c r="Z76" s="747" t="n">
        <f aca="false">IncomeState!K203</f>
        <v>0</v>
      </c>
      <c r="AA76" s="747" t="n">
        <f aca="false">IncomeState!L203</f>
        <v>0</v>
      </c>
      <c r="AB76" s="747" t="n">
        <f aca="false">IncomeState!M203</f>
        <v>0</v>
      </c>
      <c r="AC76" s="747" t="n">
        <f aca="false">IncomeState!N203</f>
        <v>0</v>
      </c>
      <c r="AD76" s="734" t="n">
        <f aca="false">SUM(R76:AC76)</f>
        <v>0</v>
      </c>
      <c r="AE76" s="733" t="n">
        <f aca="false">SUM(R76:S76)</f>
        <v>0</v>
      </c>
      <c r="AF76" s="734" t="n">
        <f aca="false">AD76-AE76</f>
        <v>0</v>
      </c>
      <c r="AH76" s="738"/>
      <c r="AI76" s="696" t="str">
        <f aca="false">M76</f>
        <v>NC</v>
      </c>
      <c r="AJ76" s="736" t="str">
        <f aca="false">B76</f>
        <v>Excess Deferred Income Taxes</v>
      </c>
      <c r="AK76" s="736"/>
      <c r="AL76" s="709"/>
      <c r="AM76" s="734" t="n">
        <f aca="false">AD76</f>
        <v>0</v>
      </c>
      <c r="AN76" s="740" t="n">
        <v>0</v>
      </c>
      <c r="AO76" s="740" t="n">
        <v>0</v>
      </c>
      <c r="AP76" s="734" t="n">
        <f aca="false">AM76-AN76</f>
        <v>0</v>
      </c>
      <c r="AQ76" s="734" t="n">
        <f aca="false">AM76-AO76</f>
        <v>0</v>
      </c>
      <c r="AR76" s="734"/>
      <c r="AS76" s="740" t="n">
        <v>0</v>
      </c>
      <c r="AT76" s="740" t="n">
        <v>0</v>
      </c>
      <c r="AU76" s="740" t="n">
        <v>0</v>
      </c>
      <c r="AV76" s="734" t="n">
        <f aca="false">AS76-AT76</f>
        <v>0</v>
      </c>
      <c r="AW76" s="734" t="n">
        <f aca="false">AS76-AU76</f>
        <v>0</v>
      </c>
      <c r="BI76" s="717"/>
      <c r="BJ76" s="717"/>
    </row>
    <row r="77" customFormat="false" ht="12" hidden="false" customHeight="true" outlineLevel="0" collapsed="false">
      <c r="A77" s="731" t="s">
        <v>915</v>
      </c>
      <c r="B77" s="745" t="s">
        <v>1000</v>
      </c>
      <c r="C77" s="732"/>
      <c r="D77" s="762" t="s">
        <v>1004</v>
      </c>
      <c r="F77" s="733" t="n">
        <v>0</v>
      </c>
      <c r="G77" s="733" t="n">
        <v>0</v>
      </c>
      <c r="H77" s="734" t="n">
        <f aca="false">F77-G77</f>
        <v>0</v>
      </c>
      <c r="I77" s="733" t="n">
        <v>0</v>
      </c>
      <c r="J77" s="734" t="n">
        <f aca="false">H77-I77</f>
        <v>0</v>
      </c>
      <c r="M77" s="735" t="str">
        <f aca="false">A77</f>
        <v>NC</v>
      </c>
      <c r="N77" s="736" t="str">
        <f aca="false">B77</f>
        <v>Other </v>
      </c>
      <c r="O77" s="736"/>
      <c r="P77" s="762" t="str">
        <f aca="false">D77</f>
        <v>Cash Flow Link</v>
      </c>
      <c r="R77" s="733" t="n">
        <v>0</v>
      </c>
      <c r="S77" s="733" t="n">
        <v>0</v>
      </c>
      <c r="T77" s="733" t="n">
        <v>0</v>
      </c>
      <c r="U77" s="733" t="n">
        <v>0</v>
      </c>
      <c r="V77" s="733" t="n">
        <v>0</v>
      </c>
      <c r="W77" s="733" t="n">
        <v>0</v>
      </c>
      <c r="X77" s="733" t="n">
        <v>0</v>
      </c>
      <c r="Y77" s="733" t="n">
        <v>0</v>
      </c>
      <c r="Z77" s="733" t="n">
        <v>0</v>
      </c>
      <c r="AA77" s="733" t="n">
        <v>0</v>
      </c>
      <c r="AB77" s="733" t="n">
        <v>0</v>
      </c>
      <c r="AC77" s="733" t="n">
        <v>0</v>
      </c>
      <c r="AD77" s="734" t="n">
        <f aca="false">SUM(R77:AC77)</f>
        <v>0</v>
      </c>
      <c r="AE77" s="733" t="n">
        <f aca="false">SUM(R77:S77)</f>
        <v>0</v>
      </c>
      <c r="AF77" s="734" t="n">
        <f aca="false">AD77-AE77</f>
        <v>0</v>
      </c>
      <c r="AH77" s="738"/>
      <c r="AI77" s="696" t="str">
        <f aca="false">M77</f>
        <v>NC</v>
      </c>
      <c r="AJ77" s="736" t="str">
        <f aca="false">B77</f>
        <v>Other </v>
      </c>
      <c r="AK77" s="736"/>
      <c r="AL77" s="709"/>
      <c r="AM77" s="734" t="n">
        <f aca="false">AD77</f>
        <v>0</v>
      </c>
      <c r="AN77" s="740" t="n">
        <v>0</v>
      </c>
      <c r="AO77" s="740" t="n">
        <v>0</v>
      </c>
      <c r="AP77" s="734" t="n">
        <f aca="false">AM77-AN77</f>
        <v>0</v>
      </c>
      <c r="AQ77" s="734" t="n">
        <f aca="false">AM77-AO77</f>
        <v>0</v>
      </c>
      <c r="AR77" s="734"/>
      <c r="AS77" s="740" t="n">
        <v>0</v>
      </c>
      <c r="AT77" s="740" t="n">
        <v>0</v>
      </c>
      <c r="AU77" s="740" t="n">
        <v>0</v>
      </c>
      <c r="AV77" s="734" t="n">
        <f aca="false">AS77-AT77</f>
        <v>0</v>
      </c>
      <c r="AW77" s="734" t="n">
        <f aca="false">AS77-AU77</f>
        <v>0</v>
      </c>
      <c r="BI77" s="717"/>
      <c r="BJ77" s="717"/>
    </row>
    <row r="78" customFormat="false" ht="12" hidden="false" customHeight="true" outlineLevel="0" collapsed="false">
      <c r="A78" s="731" t="s">
        <v>915</v>
      </c>
      <c r="B78" s="732" t="s">
        <v>1008</v>
      </c>
      <c r="C78" s="761"/>
      <c r="F78" s="750" t="n">
        <v>0</v>
      </c>
      <c r="G78" s="750" t="n">
        <v>0</v>
      </c>
      <c r="H78" s="751" t="n">
        <f aca="false">F78-G78</f>
        <v>0</v>
      </c>
      <c r="I78" s="750" t="n">
        <v>0</v>
      </c>
      <c r="J78" s="751" t="n">
        <f aca="false">H78-I78</f>
        <v>0</v>
      </c>
      <c r="K78" s="754"/>
      <c r="L78" s="754"/>
      <c r="M78" s="735" t="str">
        <f aca="false">A78</f>
        <v>NC</v>
      </c>
      <c r="N78" s="736" t="str">
        <f aca="false">B78</f>
        <v>Hyperion Entry / Reversal</v>
      </c>
      <c r="O78" s="736"/>
      <c r="P78" s="754"/>
      <c r="Q78" s="754"/>
      <c r="R78" s="750" t="n">
        <v>0</v>
      </c>
      <c r="S78" s="750" t="n">
        <v>0</v>
      </c>
      <c r="T78" s="750" t="n">
        <v>0</v>
      </c>
      <c r="U78" s="750" t="n">
        <v>0</v>
      </c>
      <c r="V78" s="750" t="n">
        <v>0</v>
      </c>
      <c r="W78" s="750" t="n">
        <v>0</v>
      </c>
      <c r="X78" s="750" t="n">
        <v>0</v>
      </c>
      <c r="Y78" s="750" t="n">
        <v>0</v>
      </c>
      <c r="Z78" s="750" t="n">
        <v>0</v>
      </c>
      <c r="AA78" s="750" t="n">
        <v>0</v>
      </c>
      <c r="AB78" s="750" t="n">
        <v>0</v>
      </c>
      <c r="AC78" s="750" t="n">
        <v>0</v>
      </c>
      <c r="AD78" s="751" t="n">
        <f aca="false">SUM(R78:AC78)</f>
        <v>0</v>
      </c>
      <c r="AE78" s="750" t="n">
        <f aca="false">SUM(R78:S78)</f>
        <v>0</v>
      </c>
      <c r="AF78" s="751" t="n">
        <f aca="false">AD78-AE78</f>
        <v>0</v>
      </c>
      <c r="AI78" s="696" t="str">
        <f aca="false">M78</f>
        <v>NC</v>
      </c>
      <c r="AJ78" s="736" t="str">
        <f aca="false">B78</f>
        <v>Hyperion Entry / Reversal</v>
      </c>
      <c r="AK78" s="736"/>
      <c r="AM78" s="751" t="n">
        <f aca="false">AD78</f>
        <v>0</v>
      </c>
      <c r="AN78" s="753" t="n">
        <v>0</v>
      </c>
      <c r="AO78" s="753" t="n">
        <v>0</v>
      </c>
      <c r="AP78" s="751" t="n">
        <f aca="false">AM78-AN78</f>
        <v>0</v>
      </c>
      <c r="AQ78" s="751" t="n">
        <f aca="false">AM78-AO78</f>
        <v>0</v>
      </c>
      <c r="AS78" s="753" t="n">
        <v>0</v>
      </c>
      <c r="AT78" s="753" t="n">
        <v>0</v>
      </c>
      <c r="AU78" s="753" t="n">
        <v>0</v>
      </c>
      <c r="AV78" s="751" t="n">
        <f aca="false">AS78-AT78</f>
        <v>0</v>
      </c>
      <c r="AW78" s="751" t="n">
        <f aca="false">AS78-AU78</f>
        <v>0</v>
      </c>
      <c r="BI78" s="717"/>
      <c r="BJ78" s="717"/>
    </row>
    <row r="79" customFormat="false" ht="3.95" hidden="false" customHeight="true" outlineLevel="0" collapsed="false">
      <c r="B79" s="709"/>
      <c r="C79" s="709"/>
      <c r="D79" s="709"/>
      <c r="F79" s="708"/>
      <c r="G79" s="708"/>
      <c r="I79" s="708"/>
      <c r="N79" s="736"/>
      <c r="O79" s="736"/>
      <c r="P79" s="709"/>
      <c r="R79" s="734"/>
      <c r="S79" s="734"/>
      <c r="T79" s="734"/>
      <c r="U79" s="734"/>
      <c r="V79" s="734"/>
      <c r="W79" s="734"/>
      <c r="X79" s="734"/>
      <c r="Y79" s="734"/>
      <c r="Z79" s="734"/>
      <c r="AA79" s="734"/>
      <c r="AB79" s="734"/>
      <c r="AC79" s="734"/>
      <c r="AD79" s="734"/>
      <c r="AE79" s="734"/>
      <c r="AF79" s="734"/>
      <c r="AJ79" s="709"/>
      <c r="AK79" s="709"/>
      <c r="AL79" s="709"/>
      <c r="AM79" s="734"/>
      <c r="AN79" s="734"/>
      <c r="AO79" s="734"/>
      <c r="AP79" s="734"/>
      <c r="AQ79" s="734"/>
      <c r="AR79" s="734"/>
      <c r="AS79" s="734"/>
      <c r="AT79" s="734"/>
      <c r="AU79" s="734"/>
      <c r="AV79" s="734"/>
      <c r="AW79" s="734"/>
      <c r="BI79" s="717"/>
      <c r="BJ79" s="717"/>
    </row>
    <row r="80" customFormat="false" ht="12" hidden="false" customHeight="true" outlineLevel="0" collapsed="false">
      <c r="B80" s="763" t="s">
        <v>1009</v>
      </c>
      <c r="C80" s="764"/>
      <c r="D80" s="697"/>
      <c r="E80" s="701"/>
      <c r="F80" s="765" t="n">
        <f aca="false">F66+SUM(F69:F78)</f>
        <v>0</v>
      </c>
      <c r="G80" s="765" t="n">
        <f aca="false">G66+SUM(G69:G78)</f>
        <v>0</v>
      </c>
      <c r="H80" s="765" t="n">
        <f aca="false">H66+SUM(H69:H78)</f>
        <v>0</v>
      </c>
      <c r="I80" s="765" t="n">
        <f aca="false">I66+SUM(I69:I78)</f>
        <v>0</v>
      </c>
      <c r="J80" s="765" t="n">
        <f aca="false">J66+SUM(J69:J78)</f>
        <v>0</v>
      </c>
      <c r="K80" s="766"/>
      <c r="L80" s="766"/>
      <c r="M80" s="766"/>
      <c r="N80" s="767" t="str">
        <f aca="false">B80</f>
        <v>      TOTAL DEFERRED TAXES</v>
      </c>
      <c r="O80" s="767"/>
      <c r="P80" s="768"/>
      <c r="Q80" s="766"/>
      <c r="R80" s="765" t="n">
        <f aca="false">ROUND(R66+SUM(R69:R78),0)</f>
        <v>643</v>
      </c>
      <c r="S80" s="765" t="n">
        <f aca="false">ROUND(S66+SUM(S69:S78),0)</f>
        <v>672</v>
      </c>
      <c r="T80" s="765" t="n">
        <f aca="false">ROUND(T66+SUM(T69:T78),0)</f>
        <v>691</v>
      </c>
      <c r="U80" s="765" t="n">
        <f aca="false">ROUND(U66+SUM(U69:U78),0)</f>
        <v>488</v>
      </c>
      <c r="V80" s="765" t="n">
        <f aca="false">ROUND(V66+SUM(V69:V78),0)</f>
        <v>1398</v>
      </c>
      <c r="W80" s="765" t="n">
        <f aca="false">ROUND(W66+SUM(W69:W78),0)</f>
        <v>1010</v>
      </c>
      <c r="X80" s="765" t="n">
        <f aca="false">ROUND(X66+SUM(X69:X78),0)</f>
        <v>82</v>
      </c>
      <c r="Y80" s="765" t="n">
        <f aca="false">ROUND(Y66+SUM(Y69:Y78),0)</f>
        <v>186</v>
      </c>
      <c r="Z80" s="765" t="n">
        <f aca="false">ROUND(Z66+SUM(Z69:Z78),0)</f>
        <v>1494</v>
      </c>
      <c r="AA80" s="765" t="n">
        <f aca="false">ROUND(AA66+SUM(AA69:AA78),0)</f>
        <v>358</v>
      </c>
      <c r="AB80" s="765" t="n">
        <f aca="false">ROUND(AB66+SUM(AB69:AB78),0)</f>
        <v>-126</v>
      </c>
      <c r="AC80" s="765" t="n">
        <f aca="false">ROUND(AC66+SUM(AC69:AC78),0)</f>
        <v>516</v>
      </c>
      <c r="AD80" s="765" t="n">
        <f aca="false">ROUND(AD66+SUM(AD69:AD78),0)</f>
        <v>7412</v>
      </c>
      <c r="AE80" s="765" t="n">
        <f aca="false">ROUND(AE66+SUM(AE69:AE78),0)</f>
        <v>1315</v>
      </c>
      <c r="AF80" s="765" t="n">
        <f aca="false">ROUND(AF66+SUM(AF69:AF78),0)</f>
        <v>6097</v>
      </c>
      <c r="AG80" s="769"/>
      <c r="AH80" s="769"/>
      <c r="AI80" s="766"/>
      <c r="AJ80" s="767" t="str">
        <f aca="false">B80</f>
        <v>      TOTAL DEFERRED TAXES</v>
      </c>
      <c r="AK80" s="767"/>
      <c r="AL80" s="768"/>
      <c r="AM80" s="765" t="n">
        <f aca="false">AM66+SUM(AM69:AM78)</f>
        <v>7412</v>
      </c>
      <c r="AN80" s="765" t="n">
        <f aca="false">AN66+SUM(AN69:AN78)</f>
        <v>18128</v>
      </c>
      <c r="AO80" s="765" t="n">
        <f aca="false">AO66+SUM(AO69:AO78)</f>
        <v>0</v>
      </c>
      <c r="AP80" s="765" t="n">
        <f aca="false">AP66+SUM(AP69:AP78)</f>
        <v>-10716</v>
      </c>
      <c r="AQ80" s="765" t="n">
        <f aca="false">AQ66+SUM(AQ69:AQ78)</f>
        <v>7412</v>
      </c>
      <c r="AR80" s="770"/>
      <c r="AS80" s="765" t="n">
        <f aca="false">AS66+SUM(AS69:AS78)</f>
        <v>0</v>
      </c>
      <c r="AT80" s="765" t="n">
        <f aca="false">AT66+SUM(AT69:AT78)</f>
        <v>0</v>
      </c>
      <c r="AU80" s="765" t="n">
        <f aca="false">AU66+SUM(AU69:AU78)</f>
        <v>-4416</v>
      </c>
      <c r="AV80" s="765" t="n">
        <f aca="false">AV66+SUM(AV69:AV78)</f>
        <v>0</v>
      </c>
      <c r="AW80" s="765" t="n">
        <f aca="false">AW66+SUM(AW69:AW78)</f>
        <v>4416</v>
      </c>
      <c r="BC80" s="738"/>
      <c r="BD80" s="738"/>
      <c r="BI80" s="717"/>
      <c r="BJ80" s="717"/>
    </row>
    <row r="81" customFormat="false" ht="8.1" hidden="false" customHeight="true" outlineLevel="0" collapsed="false">
      <c r="B81" s="710"/>
      <c r="C81" s="701"/>
      <c r="D81" s="701"/>
      <c r="E81" s="701"/>
      <c r="F81" s="771"/>
      <c r="G81" s="771"/>
      <c r="H81" s="770"/>
      <c r="I81" s="771"/>
      <c r="J81" s="770"/>
      <c r="K81" s="701"/>
      <c r="L81" s="701"/>
      <c r="M81" s="701"/>
      <c r="N81" s="767"/>
      <c r="O81" s="767"/>
      <c r="P81" s="697"/>
      <c r="Q81" s="701"/>
      <c r="R81" s="770"/>
      <c r="S81" s="770"/>
      <c r="T81" s="770"/>
      <c r="U81" s="770"/>
      <c r="V81" s="770"/>
      <c r="W81" s="770"/>
      <c r="X81" s="770"/>
      <c r="Y81" s="770"/>
      <c r="Z81" s="770"/>
      <c r="AA81" s="770"/>
      <c r="AB81" s="770"/>
      <c r="AC81" s="770"/>
      <c r="AD81" s="770"/>
      <c r="AE81" s="770"/>
      <c r="AF81" s="770"/>
      <c r="AG81" s="701"/>
      <c r="AH81" s="701"/>
      <c r="AI81" s="701"/>
      <c r="AJ81" s="697"/>
      <c r="AK81" s="697"/>
      <c r="AL81" s="697"/>
      <c r="AM81" s="770"/>
      <c r="AN81" s="770"/>
      <c r="AO81" s="770"/>
      <c r="AP81" s="770"/>
      <c r="AQ81" s="770"/>
      <c r="AR81" s="770"/>
      <c r="AS81" s="770"/>
      <c r="AT81" s="770"/>
      <c r="AU81" s="770"/>
      <c r="AV81" s="770"/>
      <c r="AW81" s="770"/>
      <c r="BI81" s="717"/>
      <c r="BJ81" s="717"/>
    </row>
    <row r="82" customFormat="false" ht="12" hidden="false" customHeight="true" outlineLevel="0" collapsed="false">
      <c r="B82" s="772" t="s">
        <v>1010</v>
      </c>
      <c r="C82" s="773"/>
      <c r="D82" s="701"/>
      <c r="E82" s="701"/>
      <c r="F82" s="770" t="n">
        <f aca="false">F63</f>
        <v>0</v>
      </c>
      <c r="G82" s="770" t="n">
        <f aca="false">G63</f>
        <v>0</v>
      </c>
      <c r="H82" s="770" t="n">
        <f aca="false">H63</f>
        <v>0</v>
      </c>
      <c r="I82" s="770" t="n">
        <f aca="false">I63</f>
        <v>0</v>
      </c>
      <c r="J82" s="770" t="n">
        <f aca="false">J63</f>
        <v>0</v>
      </c>
      <c r="K82" s="701"/>
      <c r="L82" s="701"/>
      <c r="M82" s="701"/>
      <c r="N82" s="767" t="str">
        <f aca="false">B82</f>
        <v>      TOTAL DEFERRED - CURRENT</v>
      </c>
      <c r="O82" s="767"/>
      <c r="P82" s="697"/>
      <c r="Q82" s="701"/>
      <c r="R82" s="770" t="n">
        <f aca="false">ROUND(R63,0)</f>
        <v>0</v>
      </c>
      <c r="S82" s="770" t="n">
        <f aca="false">ROUND(S63,0)</f>
        <v>0</v>
      </c>
      <c r="T82" s="770" t="n">
        <f aca="false">ROUND(T63,0)</f>
        <v>0</v>
      </c>
      <c r="U82" s="770" t="n">
        <f aca="false">ROUND(U63,0)</f>
        <v>0</v>
      </c>
      <c r="V82" s="770" t="n">
        <f aca="false">ROUND(V63,0)</f>
        <v>0</v>
      </c>
      <c r="W82" s="770" t="n">
        <f aca="false">ROUND(W63,0)</f>
        <v>0</v>
      </c>
      <c r="X82" s="770" t="n">
        <f aca="false">ROUND(X63,0)</f>
        <v>0</v>
      </c>
      <c r="Y82" s="770" t="n">
        <f aca="false">ROUND(Y63,0)</f>
        <v>0</v>
      </c>
      <c r="Z82" s="770" t="n">
        <f aca="false">ROUND(Z63,0)</f>
        <v>0</v>
      </c>
      <c r="AA82" s="770" t="n">
        <f aca="false">ROUND(AA63,0)</f>
        <v>0</v>
      </c>
      <c r="AB82" s="770" t="n">
        <f aca="false">ROUND(AB63,0)</f>
        <v>0</v>
      </c>
      <c r="AC82" s="770" t="n">
        <f aca="false">ROUND(AC63,0)</f>
        <v>0</v>
      </c>
      <c r="AD82" s="770" t="n">
        <f aca="false">ROUND(AD63,0)</f>
        <v>0</v>
      </c>
      <c r="AE82" s="770" t="n">
        <f aca="false">ROUND(AE63,0)</f>
        <v>0</v>
      </c>
      <c r="AF82" s="770" t="n">
        <f aca="false">ROUND(AF63,0)</f>
        <v>0</v>
      </c>
      <c r="AG82" s="774"/>
      <c r="AH82" s="774"/>
      <c r="AI82" s="701"/>
      <c r="AJ82" s="767" t="str">
        <f aca="false">B82</f>
        <v>      TOTAL DEFERRED - CURRENT</v>
      </c>
      <c r="AK82" s="767"/>
      <c r="AL82" s="697"/>
      <c r="AM82" s="770" t="n">
        <f aca="false">AM63</f>
        <v>0</v>
      </c>
      <c r="AN82" s="770" t="n">
        <f aca="false">AN63</f>
        <v>0</v>
      </c>
      <c r="AO82" s="770" t="n">
        <f aca="false">AO63</f>
        <v>0</v>
      </c>
      <c r="AP82" s="770" t="n">
        <f aca="false">AP63</f>
        <v>0</v>
      </c>
      <c r="AQ82" s="770" t="n">
        <f aca="false">AQ63</f>
        <v>0</v>
      </c>
      <c r="AR82" s="770"/>
      <c r="AS82" s="770" t="n">
        <f aca="false">AS63</f>
        <v>0</v>
      </c>
      <c r="AT82" s="770" t="n">
        <f aca="false">AT63</f>
        <v>0</v>
      </c>
      <c r="AU82" s="770" t="n">
        <f aca="false">AU63</f>
        <v>0</v>
      </c>
      <c r="AV82" s="770" t="n">
        <f aca="false">AV63</f>
        <v>0</v>
      </c>
      <c r="AW82" s="770" t="n">
        <f aca="false">AW63</f>
        <v>0</v>
      </c>
      <c r="BC82" s="738"/>
      <c r="BI82" s="717"/>
      <c r="BJ82" s="717"/>
    </row>
    <row r="83" customFormat="false" ht="12" hidden="false" customHeight="true" outlineLevel="0" collapsed="false">
      <c r="B83" s="772" t="s">
        <v>1011</v>
      </c>
      <c r="C83" s="773"/>
      <c r="D83" s="701"/>
      <c r="E83" s="701"/>
      <c r="F83" s="770" t="n">
        <f aca="false">F64+SUM(F69:F78)</f>
        <v>0</v>
      </c>
      <c r="G83" s="770" t="n">
        <f aca="false">G64+SUM(G69:G78)</f>
        <v>0</v>
      </c>
      <c r="H83" s="770" t="n">
        <f aca="false">H64+SUM(H69:H78)</f>
        <v>0</v>
      </c>
      <c r="I83" s="770" t="n">
        <f aca="false">I64+SUM(I69:I78)</f>
        <v>0</v>
      </c>
      <c r="J83" s="770" t="n">
        <f aca="false">J64+SUM(J69:J78)</f>
        <v>0</v>
      </c>
      <c r="K83" s="766"/>
      <c r="L83" s="766"/>
      <c r="M83" s="766"/>
      <c r="N83" s="767" t="str">
        <f aca="false">B83</f>
        <v>                                    -  NON-CURRENT</v>
      </c>
      <c r="O83" s="767"/>
      <c r="P83" s="768"/>
      <c r="Q83" s="701"/>
      <c r="R83" s="770" t="n">
        <f aca="false">ROUND(R64+SUM(R69:R78),0)</f>
        <v>643</v>
      </c>
      <c r="S83" s="770" t="n">
        <f aca="false">ROUND(S64+SUM(S69:S78),0)</f>
        <v>672</v>
      </c>
      <c r="T83" s="770" t="n">
        <f aca="false">ROUND(T64+SUM(T69:T78),0)</f>
        <v>691</v>
      </c>
      <c r="U83" s="770" t="n">
        <f aca="false">ROUND(U64+SUM(U69:U78),0)</f>
        <v>488</v>
      </c>
      <c r="V83" s="770" t="n">
        <f aca="false">ROUND(V64+SUM(V69:V78),0)</f>
        <v>1398</v>
      </c>
      <c r="W83" s="770" t="n">
        <f aca="false">ROUND(W64+SUM(W69:W78),0)</f>
        <v>1010</v>
      </c>
      <c r="X83" s="770" t="n">
        <f aca="false">ROUND(X64+SUM(X69:X78),0)</f>
        <v>82</v>
      </c>
      <c r="Y83" s="770" t="n">
        <f aca="false">ROUND(Y64+SUM(Y69:Y78),0)</f>
        <v>186</v>
      </c>
      <c r="Z83" s="770" t="n">
        <f aca="false">ROUND(Z64+SUM(Z69:Z78),0)</f>
        <v>1494</v>
      </c>
      <c r="AA83" s="770" t="n">
        <f aca="false">ROUND(AA64+SUM(AA69:AA78),0)</f>
        <v>358</v>
      </c>
      <c r="AB83" s="770" t="n">
        <f aca="false">ROUND(AB64+SUM(AB69:AB78),0)</f>
        <v>-126</v>
      </c>
      <c r="AC83" s="770" t="n">
        <f aca="false">ROUND(AC64+SUM(AC69:AC78),0)</f>
        <v>516</v>
      </c>
      <c r="AD83" s="770" t="n">
        <f aca="false">ROUND(AD64+SUM(AD69:AD78),0)</f>
        <v>7412</v>
      </c>
      <c r="AE83" s="770" t="n">
        <f aca="false">ROUND(AE64+SUM(AE69:AE78),0)</f>
        <v>1315</v>
      </c>
      <c r="AF83" s="770" t="n">
        <f aca="false">ROUND(AF64+SUM(AF69:AF78),0)</f>
        <v>6097</v>
      </c>
      <c r="AG83" s="769"/>
      <c r="AH83" s="769"/>
      <c r="AI83" s="766"/>
      <c r="AJ83" s="767" t="str">
        <f aca="false">B83</f>
        <v>                                    -  NON-CURRENT</v>
      </c>
      <c r="AK83" s="767"/>
      <c r="AL83" s="768"/>
      <c r="AM83" s="770" t="n">
        <f aca="false">AM64+SUM(AM69:AM78)</f>
        <v>7412</v>
      </c>
      <c r="AN83" s="770" t="n">
        <f aca="false">AN64+SUM(AN69:AN78)</f>
        <v>18128</v>
      </c>
      <c r="AO83" s="770" t="n">
        <f aca="false">AO64+SUM(AO69:AO78)</f>
        <v>0</v>
      </c>
      <c r="AP83" s="770" t="n">
        <f aca="false">AP64+SUM(AP69:AP78)</f>
        <v>-10716</v>
      </c>
      <c r="AQ83" s="770" t="n">
        <f aca="false">AQ64+SUM(AQ69:AQ78)</f>
        <v>7412</v>
      </c>
      <c r="AR83" s="770"/>
      <c r="AS83" s="770" t="n">
        <f aca="false">AS64+SUM(AS69:AS78)</f>
        <v>0</v>
      </c>
      <c r="AT83" s="770" t="n">
        <f aca="false">AT64+SUM(AT69:AT78)</f>
        <v>0</v>
      </c>
      <c r="AU83" s="770" t="n">
        <f aca="false">AU64+SUM(AU69:AU78)</f>
        <v>-4416</v>
      </c>
      <c r="AV83" s="770" t="n">
        <f aca="false">AV64+SUM(AV69:AV78)</f>
        <v>0</v>
      </c>
      <c r="AW83" s="770" t="n">
        <f aca="false">AW64+SUM(AW69:AW78)</f>
        <v>4416</v>
      </c>
      <c r="BC83" s="738"/>
      <c r="BI83" s="717"/>
      <c r="BJ83" s="717"/>
    </row>
    <row r="84" customFormat="false" ht="8.1" hidden="false" customHeight="true" outlineLevel="0" collapsed="false">
      <c r="F84" s="733"/>
      <c r="G84" s="733"/>
      <c r="H84" s="734"/>
      <c r="I84" s="733"/>
      <c r="J84" s="734"/>
      <c r="N84" s="709"/>
      <c r="O84" s="709"/>
      <c r="P84" s="709"/>
      <c r="R84" s="734"/>
      <c r="S84" s="734"/>
      <c r="T84" s="734"/>
      <c r="U84" s="734"/>
      <c r="V84" s="734"/>
      <c r="W84" s="734"/>
      <c r="X84" s="734"/>
      <c r="Y84" s="734"/>
      <c r="Z84" s="734"/>
      <c r="AA84" s="734"/>
      <c r="AB84" s="734"/>
      <c r="AC84" s="734"/>
      <c r="AD84" s="734"/>
      <c r="AE84" s="734"/>
      <c r="AF84" s="734"/>
      <c r="AJ84" s="709"/>
      <c r="AK84" s="709"/>
      <c r="AL84" s="709"/>
      <c r="AM84" s="734"/>
      <c r="AN84" s="734"/>
      <c r="AO84" s="734"/>
      <c r="AP84" s="734"/>
      <c r="AQ84" s="734"/>
      <c r="AR84" s="734"/>
      <c r="AS84" s="734"/>
      <c r="AT84" s="734"/>
      <c r="AU84" s="734"/>
      <c r="AV84" s="734"/>
      <c r="AW84" s="734"/>
      <c r="BI84" s="717"/>
      <c r="BJ84" s="717"/>
    </row>
    <row r="85" customFormat="false" ht="12" hidden="false" customHeight="true" outlineLevel="0" collapsed="false">
      <c r="A85" s="717"/>
      <c r="B85" s="717"/>
      <c r="C85" s="717"/>
      <c r="D85" s="717"/>
      <c r="E85" s="717"/>
      <c r="F85" s="717"/>
      <c r="G85" s="717"/>
      <c r="H85" s="717"/>
      <c r="I85" s="717"/>
      <c r="J85" s="717"/>
      <c r="K85" s="717"/>
      <c r="L85" s="717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I85" s="717"/>
      <c r="AJ85" s="717"/>
      <c r="AK85" s="717"/>
      <c r="AL85" s="717"/>
      <c r="AM85" s="717"/>
      <c r="AN85" s="717"/>
      <c r="AO85" s="717"/>
      <c r="AP85" s="717"/>
      <c r="AQ85" s="717"/>
      <c r="AR85" s="717"/>
      <c r="AS85" s="717"/>
      <c r="AT85" s="717"/>
      <c r="AU85" s="717"/>
      <c r="AV85" s="717"/>
      <c r="AW85" s="717"/>
      <c r="AX85" s="717"/>
      <c r="AY85" s="717"/>
      <c r="AZ85" s="717"/>
      <c r="BA85" s="717"/>
      <c r="BB85" s="717"/>
      <c r="BC85" s="717"/>
      <c r="BD85" s="717"/>
      <c r="BE85" s="717"/>
      <c r="BF85" s="717"/>
      <c r="BG85" s="717"/>
      <c r="BH85" s="717"/>
      <c r="BI85" s="717"/>
      <c r="BJ85" s="717"/>
    </row>
    <row r="86" customFormat="false" ht="15" hidden="false" customHeight="false" outlineLevel="0" collapsed="false">
      <c r="A86" s="717"/>
      <c r="B86" s="717"/>
      <c r="C86" s="717"/>
      <c r="D86" s="717"/>
      <c r="E86" s="717"/>
      <c r="F86" s="717"/>
      <c r="G86" s="717"/>
      <c r="H86" s="717"/>
      <c r="I86" s="717"/>
      <c r="J86" s="717"/>
      <c r="K86" s="717"/>
      <c r="L86" s="717"/>
      <c r="R86" s="713" t="str">
        <f aca="false">R7</f>
        <v>PLAN</v>
      </c>
      <c r="S86" s="713" t="str">
        <f aca="false">S7</f>
        <v>PLAN</v>
      </c>
      <c r="T86" s="713" t="str">
        <f aca="false">T7</f>
        <v>PLAN</v>
      </c>
      <c r="U86" s="713" t="str">
        <f aca="false">U7</f>
        <v>PLAN</v>
      </c>
      <c r="V86" s="713" t="str">
        <f aca="false">V7</f>
        <v>PLAN</v>
      </c>
      <c r="W86" s="713" t="str">
        <f aca="false">W7</f>
        <v>PLAN</v>
      </c>
      <c r="X86" s="713" t="str">
        <f aca="false">X7</f>
        <v>PLAN</v>
      </c>
      <c r="Y86" s="713" t="str">
        <f aca="false">Y7</f>
        <v>PLAN</v>
      </c>
      <c r="Z86" s="713" t="str">
        <f aca="false">Z7</f>
        <v>PLAN</v>
      </c>
      <c r="AA86" s="713" t="str">
        <f aca="false">AA7</f>
        <v>PLAN</v>
      </c>
      <c r="AB86" s="713" t="str">
        <f aca="false">AB7</f>
        <v>PLAN</v>
      </c>
      <c r="AC86" s="713" t="str">
        <f aca="false">AC7</f>
        <v>PLAN</v>
      </c>
      <c r="AD86" s="713" t="str">
        <f aca="false">AD7</f>
        <v>TOTAL</v>
      </c>
      <c r="AE86" s="713" t="str">
        <f aca="false">AE7</f>
        <v>FEB.</v>
      </c>
      <c r="AF86" s="713" t="str">
        <f aca="false">AF7</f>
        <v>ESTIMATE</v>
      </c>
      <c r="AI86" s="717"/>
      <c r="AJ86" s="717"/>
      <c r="AK86" s="717"/>
      <c r="AL86" s="717"/>
      <c r="AM86" s="717"/>
      <c r="AN86" s="717"/>
      <c r="AO86" s="717"/>
      <c r="AP86" s="717"/>
      <c r="AQ86" s="717"/>
      <c r="AR86" s="717"/>
      <c r="AS86" s="717"/>
      <c r="AT86" s="717"/>
      <c r="AU86" s="717"/>
      <c r="AV86" s="717"/>
      <c r="AW86" s="717"/>
      <c r="AX86" s="717"/>
      <c r="AY86" s="717"/>
      <c r="AZ86" s="717"/>
      <c r="BA86" s="717"/>
      <c r="BB86" s="717"/>
      <c r="BC86" s="717"/>
      <c r="BD86" s="717"/>
      <c r="BE86" s="717"/>
      <c r="BF86" s="717"/>
      <c r="BG86" s="717"/>
      <c r="BH86" s="717"/>
      <c r="BI86" s="717"/>
      <c r="BJ86" s="717"/>
    </row>
    <row r="87" customFormat="false" ht="15" hidden="false" customHeight="false" outlineLevel="0" collapsed="false">
      <c r="A87" s="717"/>
      <c r="B87" s="717"/>
      <c r="C87" s="717"/>
      <c r="D87" s="717"/>
      <c r="E87" s="717"/>
      <c r="F87" s="717"/>
      <c r="G87" s="717"/>
      <c r="H87" s="717"/>
      <c r="I87" s="717"/>
      <c r="J87" s="717"/>
      <c r="K87" s="717"/>
      <c r="L87" s="717"/>
      <c r="M87" s="775" t="s">
        <v>1012</v>
      </c>
      <c r="N87" s="699"/>
      <c r="R87" s="776" t="str">
        <f aca="false">R8</f>
        <v>JAN</v>
      </c>
      <c r="S87" s="776" t="str">
        <f aca="false">S8</f>
        <v>FEB</v>
      </c>
      <c r="T87" s="776" t="str">
        <f aca="false">T8</f>
        <v>MAR</v>
      </c>
      <c r="U87" s="776" t="str">
        <f aca="false">U8</f>
        <v>APR</v>
      </c>
      <c r="V87" s="776" t="str">
        <f aca="false">V8</f>
        <v>MAY</v>
      </c>
      <c r="W87" s="776" t="str">
        <f aca="false">W8</f>
        <v>JUN</v>
      </c>
      <c r="X87" s="776" t="str">
        <f aca="false">X8</f>
        <v>JUL</v>
      </c>
      <c r="Y87" s="776" t="str">
        <f aca="false">Y8</f>
        <v>AUG</v>
      </c>
      <c r="Z87" s="776" t="str">
        <f aca="false">Z8</f>
        <v>SEP</v>
      </c>
      <c r="AA87" s="776" t="str">
        <f aca="false">AA8</f>
        <v>OCT</v>
      </c>
      <c r="AB87" s="776" t="str">
        <f aca="false">AB8</f>
        <v>NOV</v>
      </c>
      <c r="AC87" s="776" t="str">
        <f aca="false">AC8</f>
        <v>DEC</v>
      </c>
      <c r="AD87" s="776" t="str">
        <f aca="false">AD8</f>
        <v>2002</v>
      </c>
      <c r="AE87" s="776" t="str">
        <f aca="false">AE8</f>
        <v>Y-T-D</v>
      </c>
      <c r="AF87" s="776" t="str">
        <f aca="false">AF8</f>
        <v>R.M.</v>
      </c>
      <c r="AI87" s="717"/>
      <c r="AJ87" s="717"/>
      <c r="AK87" s="717"/>
      <c r="AL87" s="717"/>
      <c r="AM87" s="717"/>
      <c r="AN87" s="717"/>
      <c r="AO87" s="717"/>
      <c r="AP87" s="717"/>
      <c r="AQ87" s="717"/>
      <c r="AR87" s="717"/>
      <c r="AS87" s="717"/>
      <c r="AT87" s="717"/>
      <c r="AU87" s="717"/>
      <c r="AV87" s="717"/>
      <c r="AW87" s="717"/>
      <c r="AX87" s="717"/>
      <c r="AY87" s="717"/>
      <c r="AZ87" s="717"/>
      <c r="BA87" s="717"/>
      <c r="BB87" s="717"/>
      <c r="BC87" s="717"/>
      <c r="BD87" s="717"/>
      <c r="BE87" s="717"/>
      <c r="BF87" s="717"/>
      <c r="BG87" s="717"/>
      <c r="BH87" s="717"/>
      <c r="BI87" s="717"/>
      <c r="BJ87" s="717"/>
    </row>
    <row r="88" customFormat="false" ht="12" hidden="false" customHeight="true" outlineLevel="0" collapsed="false">
      <c r="A88" s="717"/>
      <c r="B88" s="717"/>
      <c r="C88" s="717"/>
      <c r="D88" s="717"/>
      <c r="E88" s="717"/>
      <c r="F88" s="717"/>
      <c r="G88" s="717"/>
      <c r="H88" s="717"/>
      <c r="I88" s="717"/>
      <c r="J88" s="717"/>
      <c r="K88" s="717"/>
      <c r="L88" s="717"/>
      <c r="M88" s="775" t="s">
        <v>1013</v>
      </c>
      <c r="N88" s="699"/>
      <c r="AI88" s="717"/>
      <c r="AJ88" s="717"/>
      <c r="AK88" s="717"/>
      <c r="AL88" s="717"/>
      <c r="AM88" s="717"/>
      <c r="AN88" s="717"/>
      <c r="AO88" s="717"/>
      <c r="AP88" s="717"/>
      <c r="AQ88" s="717"/>
      <c r="AR88" s="717"/>
      <c r="AS88" s="717"/>
      <c r="AT88" s="717"/>
      <c r="AU88" s="717"/>
      <c r="AV88" s="717"/>
      <c r="AW88" s="717"/>
      <c r="AX88" s="717"/>
      <c r="AY88" s="717"/>
      <c r="AZ88" s="717"/>
      <c r="BA88" s="717"/>
      <c r="BB88" s="717"/>
      <c r="BC88" s="717"/>
      <c r="BD88" s="717"/>
      <c r="BE88" s="717"/>
      <c r="BF88" s="717"/>
      <c r="BG88" s="717"/>
      <c r="BH88" s="717"/>
      <c r="BI88" s="717"/>
      <c r="BJ88" s="717"/>
    </row>
    <row r="89" customFormat="false" ht="12" hidden="false" customHeight="true" outlineLevel="0" collapsed="false">
      <c r="A89" s="717"/>
      <c r="B89" s="717"/>
      <c r="C89" s="717"/>
      <c r="D89" s="717"/>
      <c r="E89" s="717"/>
      <c r="F89" s="717"/>
      <c r="G89" s="717"/>
      <c r="H89" s="717"/>
      <c r="I89" s="717"/>
      <c r="J89" s="717"/>
      <c r="K89" s="717"/>
      <c r="L89" s="717"/>
      <c r="M89" s="777"/>
      <c r="N89" s="778" t="s">
        <v>1014</v>
      </c>
      <c r="R89" s="734" t="n">
        <f aca="false">-Trackers!D374-IntDeduct!C7</f>
        <v>0</v>
      </c>
      <c r="S89" s="734" t="n">
        <f aca="false">-Trackers!E374-IntDeduct!D7</f>
        <v>0</v>
      </c>
      <c r="T89" s="734" t="n">
        <f aca="false">-Trackers!F374-IntDeduct!E7</f>
        <v>0</v>
      </c>
      <c r="U89" s="734" t="n">
        <f aca="false">-Trackers!G374-IntDeduct!F7</f>
        <v>0</v>
      </c>
      <c r="V89" s="734" t="n">
        <f aca="false">-Trackers!H374-IntDeduct!G7</f>
        <v>0</v>
      </c>
      <c r="W89" s="734" t="n">
        <f aca="false">-Trackers!I374-IntDeduct!H7</f>
        <v>0</v>
      </c>
      <c r="X89" s="734" t="n">
        <f aca="false">-Trackers!J374-IntDeduct!I7</f>
        <v>0</v>
      </c>
      <c r="Y89" s="734" t="n">
        <f aca="false">-Trackers!K374-IntDeduct!J7</f>
        <v>0</v>
      </c>
      <c r="Z89" s="734" t="n">
        <f aca="false">-Trackers!L374-IntDeduct!K7</f>
        <v>0</v>
      </c>
      <c r="AA89" s="734" t="n">
        <f aca="false">-Trackers!M374-IntDeduct!L7</f>
        <v>0</v>
      </c>
      <c r="AB89" s="734" t="n">
        <f aca="false">-Trackers!N374-IntDeduct!M7</f>
        <v>0</v>
      </c>
      <c r="AC89" s="734" t="n">
        <f aca="false">-Trackers!O374-IntDeduct!N7</f>
        <v>0</v>
      </c>
      <c r="AD89" s="734" t="n">
        <f aca="false">SUM(R89:AC89)</f>
        <v>0</v>
      </c>
      <c r="AE89" s="734"/>
      <c r="AF89" s="734"/>
      <c r="AI89" s="717"/>
      <c r="AJ89" s="717"/>
      <c r="AK89" s="717"/>
      <c r="AL89" s="717"/>
      <c r="AM89" s="717"/>
      <c r="AN89" s="717"/>
      <c r="AO89" s="717"/>
      <c r="AP89" s="717"/>
      <c r="AQ89" s="717"/>
      <c r="AR89" s="717"/>
      <c r="AS89" s="717"/>
      <c r="AT89" s="717"/>
      <c r="AU89" s="717"/>
      <c r="AV89" s="717"/>
      <c r="AW89" s="717"/>
      <c r="AX89" s="717"/>
      <c r="AY89" s="717"/>
      <c r="AZ89" s="717"/>
      <c r="BA89" s="717"/>
      <c r="BB89" s="717"/>
      <c r="BC89" s="717"/>
      <c r="BD89" s="717"/>
      <c r="BE89" s="717"/>
      <c r="BF89" s="717"/>
      <c r="BG89" s="717"/>
      <c r="BH89" s="717"/>
      <c r="BI89" s="717"/>
      <c r="BJ89" s="717"/>
    </row>
    <row r="90" customFormat="false" ht="12" hidden="false" customHeight="true" outlineLevel="0" collapsed="false">
      <c r="A90" s="717"/>
      <c r="B90" s="717"/>
      <c r="C90" s="717"/>
      <c r="D90" s="717"/>
      <c r="E90" s="717"/>
      <c r="F90" s="717"/>
      <c r="G90" s="717"/>
      <c r="H90" s="717"/>
      <c r="I90" s="717"/>
      <c r="J90" s="717"/>
      <c r="K90" s="717"/>
      <c r="L90" s="717"/>
      <c r="M90" s="777"/>
      <c r="N90" s="745" t="s">
        <v>1015</v>
      </c>
      <c r="R90" s="750" t="n">
        <v>0</v>
      </c>
      <c r="S90" s="750" t="n">
        <v>0</v>
      </c>
      <c r="T90" s="750" t="n">
        <v>0</v>
      </c>
      <c r="U90" s="750" t="n">
        <v>0</v>
      </c>
      <c r="V90" s="750" t="n">
        <v>0</v>
      </c>
      <c r="W90" s="750" t="n">
        <v>0</v>
      </c>
      <c r="X90" s="750" t="n">
        <v>0</v>
      </c>
      <c r="Y90" s="750" t="n">
        <v>0</v>
      </c>
      <c r="Z90" s="750" t="n">
        <v>0</v>
      </c>
      <c r="AA90" s="750" t="n">
        <v>0</v>
      </c>
      <c r="AB90" s="750" t="n">
        <v>0</v>
      </c>
      <c r="AC90" s="750" t="n">
        <v>0</v>
      </c>
      <c r="AD90" s="751" t="n">
        <f aca="false">SUM(R90:AC90)</f>
        <v>0</v>
      </c>
      <c r="AI90" s="717"/>
      <c r="AJ90" s="717"/>
      <c r="AK90" s="717"/>
      <c r="AL90" s="717"/>
      <c r="AM90" s="717"/>
      <c r="AN90" s="717"/>
      <c r="AO90" s="717"/>
      <c r="AP90" s="717"/>
      <c r="AQ90" s="717"/>
      <c r="AR90" s="717"/>
      <c r="AS90" s="717"/>
      <c r="AT90" s="717"/>
      <c r="AU90" s="717"/>
      <c r="AV90" s="717"/>
      <c r="AW90" s="717"/>
      <c r="AX90" s="717"/>
      <c r="AY90" s="717"/>
      <c r="AZ90" s="717"/>
      <c r="BA90" s="717"/>
      <c r="BB90" s="717"/>
      <c r="BC90" s="717"/>
      <c r="BD90" s="717"/>
      <c r="BE90" s="717"/>
      <c r="BF90" s="717"/>
      <c r="BG90" s="717"/>
      <c r="BH90" s="717"/>
      <c r="BI90" s="717"/>
      <c r="BJ90" s="717"/>
    </row>
    <row r="91" customFormat="false" ht="12" hidden="false" customHeight="true" outlineLevel="0" collapsed="false">
      <c r="A91" s="717"/>
      <c r="B91" s="717"/>
      <c r="C91" s="717"/>
      <c r="D91" s="717"/>
      <c r="E91" s="717"/>
      <c r="F91" s="717"/>
      <c r="G91" s="717"/>
      <c r="H91" s="717"/>
      <c r="I91" s="717"/>
      <c r="J91" s="717"/>
      <c r="K91" s="717"/>
      <c r="L91" s="717"/>
      <c r="M91" s="699"/>
      <c r="N91" s="778" t="s">
        <v>1016</v>
      </c>
      <c r="O91" s="779"/>
      <c r="R91" s="751" t="n">
        <f aca="false">SUM(R89:R90)</f>
        <v>0</v>
      </c>
      <c r="S91" s="751" t="n">
        <f aca="false">SUM(S89:S90)</f>
        <v>0</v>
      </c>
      <c r="T91" s="751" t="n">
        <f aca="false">SUM(T89:T90)</f>
        <v>0</v>
      </c>
      <c r="U91" s="751" t="n">
        <f aca="false">SUM(U89:U90)</f>
        <v>0</v>
      </c>
      <c r="V91" s="751" t="n">
        <f aca="false">SUM(V89:V90)</f>
        <v>0</v>
      </c>
      <c r="W91" s="751" t="n">
        <f aca="false">SUM(W89:W90)</f>
        <v>0</v>
      </c>
      <c r="X91" s="751" t="n">
        <f aca="false">SUM(X89:X90)</f>
        <v>0</v>
      </c>
      <c r="Y91" s="751" t="n">
        <f aca="false">SUM(Y89:Y90)</f>
        <v>0</v>
      </c>
      <c r="Z91" s="751" t="n">
        <f aca="false">SUM(Z89:Z90)</f>
        <v>0</v>
      </c>
      <c r="AA91" s="751" t="n">
        <f aca="false">SUM(AA89:AA90)</f>
        <v>0</v>
      </c>
      <c r="AB91" s="751" t="n">
        <f aca="false">SUM(AB89:AB90)</f>
        <v>0</v>
      </c>
      <c r="AC91" s="751" t="n">
        <f aca="false">SUM(AC89:AC90)</f>
        <v>0</v>
      </c>
      <c r="AD91" s="751" t="n">
        <f aca="false">SUM(AD89:AD90)</f>
        <v>0</v>
      </c>
      <c r="AI91" s="717"/>
      <c r="AJ91" s="717"/>
      <c r="AK91" s="717"/>
      <c r="AL91" s="717"/>
      <c r="AM91" s="717"/>
      <c r="AN91" s="717"/>
      <c r="AO91" s="717"/>
      <c r="AP91" s="717"/>
      <c r="AQ91" s="717"/>
      <c r="AR91" s="717"/>
      <c r="AS91" s="717"/>
      <c r="AT91" s="717"/>
      <c r="AU91" s="717"/>
      <c r="AV91" s="717"/>
      <c r="AW91" s="717"/>
      <c r="AX91" s="717"/>
      <c r="AY91" s="717"/>
      <c r="AZ91" s="717"/>
      <c r="BA91" s="717"/>
      <c r="BB91" s="717"/>
      <c r="BC91" s="717"/>
      <c r="BD91" s="717"/>
      <c r="BE91" s="717"/>
      <c r="BF91" s="717"/>
      <c r="BG91" s="717"/>
      <c r="BH91" s="717"/>
      <c r="BI91" s="717"/>
      <c r="BJ91" s="717"/>
    </row>
    <row r="92" customFormat="false" ht="6" hidden="false" customHeight="true" outlineLevel="0" collapsed="false">
      <c r="A92" s="717"/>
      <c r="B92" s="717"/>
      <c r="C92" s="717"/>
      <c r="D92" s="717"/>
      <c r="E92" s="717"/>
      <c r="F92" s="717"/>
      <c r="G92" s="717"/>
      <c r="H92" s="717"/>
      <c r="I92" s="717"/>
      <c r="J92" s="717"/>
      <c r="K92" s="717"/>
      <c r="L92" s="717"/>
      <c r="M92" s="699"/>
      <c r="N92" s="699"/>
      <c r="AI92" s="717"/>
      <c r="AJ92" s="717"/>
      <c r="AK92" s="717"/>
      <c r="AL92" s="717"/>
      <c r="AM92" s="717"/>
      <c r="AN92" s="717"/>
      <c r="AO92" s="717"/>
      <c r="AP92" s="717"/>
      <c r="AQ92" s="717"/>
      <c r="AR92" s="717"/>
      <c r="AS92" s="717"/>
      <c r="AT92" s="717"/>
      <c r="AU92" s="717"/>
      <c r="AV92" s="717"/>
      <c r="AW92" s="717"/>
      <c r="AX92" s="717"/>
      <c r="AY92" s="717"/>
      <c r="AZ92" s="717"/>
      <c r="BA92" s="717"/>
      <c r="BB92" s="717"/>
      <c r="BC92" s="717"/>
      <c r="BD92" s="717"/>
      <c r="BE92" s="717"/>
      <c r="BF92" s="717"/>
      <c r="BG92" s="717"/>
      <c r="BH92" s="717"/>
      <c r="BI92" s="717"/>
      <c r="BJ92" s="717"/>
    </row>
    <row r="93" customFormat="false" ht="12" hidden="false" customHeight="true" outlineLevel="0" collapsed="false">
      <c r="A93" s="717"/>
      <c r="B93" s="717"/>
      <c r="C93" s="717"/>
      <c r="D93" s="717"/>
      <c r="E93" s="717"/>
      <c r="F93" s="717"/>
      <c r="G93" s="717"/>
      <c r="H93" s="717"/>
      <c r="I93" s="717"/>
      <c r="J93" s="717"/>
      <c r="K93" s="717"/>
      <c r="L93" s="717"/>
      <c r="M93" s="778"/>
      <c r="N93" s="778" t="s">
        <v>1017</v>
      </c>
      <c r="R93" s="734" t="n">
        <f aca="false">-Trackers!D427-IntDeduct!C8</f>
        <v>-12</v>
      </c>
      <c r="S93" s="734" t="n">
        <f aca="false">-Trackers!E427-IntDeduct!D8</f>
        <v>-10</v>
      </c>
      <c r="T93" s="734" t="n">
        <f aca="false">-Trackers!F427-IntDeduct!E8</f>
        <v>-12</v>
      </c>
      <c r="U93" s="734" t="n">
        <f aca="false">-Trackers!G427-IntDeduct!F8</f>
        <v>-11</v>
      </c>
      <c r="V93" s="734" t="n">
        <f aca="false">-Trackers!H427-IntDeduct!G8</f>
        <v>-12</v>
      </c>
      <c r="W93" s="734" t="n">
        <f aca="false">-Trackers!I427-IntDeduct!H8</f>
        <v>-12</v>
      </c>
      <c r="X93" s="734" t="n">
        <f aca="false">-Trackers!J427-IntDeduct!I8</f>
        <v>-12</v>
      </c>
      <c r="Y93" s="734" t="n">
        <f aca="false">-Trackers!K427-IntDeduct!J8</f>
        <v>-12</v>
      </c>
      <c r="Z93" s="734" t="n">
        <f aca="false">-Trackers!L427-IntDeduct!K8</f>
        <v>-12</v>
      </c>
      <c r="AA93" s="734" t="n">
        <f aca="false">-Trackers!M427-IntDeduct!L8</f>
        <v>-6</v>
      </c>
      <c r="AB93" s="734" t="n">
        <f aca="false">-Trackers!N427-IntDeduct!M8</f>
        <v>-6</v>
      </c>
      <c r="AC93" s="734" t="n">
        <f aca="false">-Trackers!O427-IntDeduct!N8</f>
        <v>-6</v>
      </c>
      <c r="AD93" s="734" t="n">
        <f aca="false">SUM(R93:AC93)</f>
        <v>-123</v>
      </c>
      <c r="AI93" s="717"/>
      <c r="AJ93" s="717"/>
      <c r="AK93" s="717"/>
      <c r="AL93" s="717"/>
      <c r="AM93" s="717"/>
      <c r="AN93" s="717"/>
      <c r="AO93" s="717"/>
      <c r="AP93" s="717"/>
      <c r="AQ93" s="717"/>
      <c r="AR93" s="717"/>
      <c r="AS93" s="717"/>
      <c r="AT93" s="717"/>
      <c r="AU93" s="717"/>
      <c r="AV93" s="717"/>
      <c r="AW93" s="717"/>
      <c r="AX93" s="717"/>
      <c r="AY93" s="717"/>
      <c r="AZ93" s="717"/>
      <c r="BA93" s="717"/>
      <c r="BB93" s="717"/>
      <c r="BC93" s="717"/>
      <c r="BD93" s="717"/>
      <c r="BE93" s="717"/>
      <c r="BF93" s="717"/>
      <c r="BG93" s="717"/>
      <c r="BH93" s="717"/>
      <c r="BI93" s="717"/>
      <c r="BJ93" s="717"/>
    </row>
    <row r="94" customFormat="false" ht="12" hidden="false" customHeight="true" outlineLevel="0" collapsed="false">
      <c r="A94" s="717"/>
      <c r="B94" s="717"/>
      <c r="C94" s="717"/>
      <c r="D94" s="717"/>
      <c r="E94" s="717"/>
      <c r="F94" s="717"/>
      <c r="G94" s="717"/>
      <c r="H94" s="717"/>
      <c r="I94" s="717"/>
      <c r="J94" s="717"/>
      <c r="K94" s="717"/>
      <c r="L94" s="717"/>
      <c r="M94" s="745"/>
      <c r="N94" s="745" t="s">
        <v>1015</v>
      </c>
      <c r="O94" s="708"/>
      <c r="R94" s="750" t="n">
        <v>0</v>
      </c>
      <c r="S94" s="750" t="n">
        <v>0</v>
      </c>
      <c r="T94" s="750" t="n">
        <v>0</v>
      </c>
      <c r="U94" s="750" t="n">
        <v>0</v>
      </c>
      <c r="V94" s="750" t="n">
        <v>0</v>
      </c>
      <c r="W94" s="750" t="n">
        <v>0</v>
      </c>
      <c r="X94" s="750" t="n">
        <v>0</v>
      </c>
      <c r="Y94" s="750" t="n">
        <v>0</v>
      </c>
      <c r="Z94" s="750" t="n">
        <v>0</v>
      </c>
      <c r="AA94" s="750" t="n">
        <v>0</v>
      </c>
      <c r="AB94" s="750" t="n">
        <v>0</v>
      </c>
      <c r="AC94" s="750" t="n">
        <v>0</v>
      </c>
      <c r="AD94" s="751" t="n">
        <f aca="false">SUM(R94:AC94)</f>
        <v>0</v>
      </c>
      <c r="AI94" s="717"/>
      <c r="AJ94" s="717"/>
      <c r="AK94" s="717"/>
      <c r="AL94" s="717"/>
      <c r="AM94" s="717"/>
      <c r="AN94" s="717"/>
      <c r="AO94" s="717"/>
      <c r="AP94" s="717"/>
      <c r="AQ94" s="717"/>
      <c r="AR94" s="717"/>
      <c r="AS94" s="717"/>
      <c r="AT94" s="717"/>
      <c r="AU94" s="717"/>
      <c r="AV94" s="717"/>
      <c r="AW94" s="717"/>
      <c r="AX94" s="717"/>
      <c r="AY94" s="717"/>
      <c r="AZ94" s="717"/>
      <c r="BA94" s="717"/>
      <c r="BB94" s="717"/>
      <c r="BC94" s="717"/>
      <c r="BD94" s="717"/>
      <c r="BE94" s="717"/>
      <c r="BF94" s="717"/>
      <c r="BG94" s="717"/>
      <c r="BH94" s="717"/>
      <c r="BI94" s="717"/>
      <c r="BJ94" s="717"/>
    </row>
    <row r="95" customFormat="false" ht="12" hidden="false" customHeight="true" outlineLevel="0" collapsed="false">
      <c r="A95" s="717"/>
      <c r="B95" s="717"/>
      <c r="C95" s="717"/>
      <c r="D95" s="717"/>
      <c r="E95" s="717"/>
      <c r="F95" s="717"/>
      <c r="G95" s="717"/>
      <c r="H95" s="717"/>
      <c r="I95" s="717"/>
      <c r="J95" s="717"/>
      <c r="K95" s="717"/>
      <c r="L95" s="717"/>
      <c r="M95" s="699"/>
      <c r="N95" s="778" t="s">
        <v>1018</v>
      </c>
      <c r="O95" s="779"/>
      <c r="R95" s="751" t="n">
        <f aca="false">SUM(R93:R94)</f>
        <v>-12</v>
      </c>
      <c r="S95" s="751" t="n">
        <f aca="false">SUM(S93:S94)</f>
        <v>-10</v>
      </c>
      <c r="T95" s="751" t="n">
        <f aca="false">SUM(T93:T94)</f>
        <v>-12</v>
      </c>
      <c r="U95" s="751" t="n">
        <f aca="false">SUM(U93:U94)</f>
        <v>-11</v>
      </c>
      <c r="V95" s="751" t="n">
        <f aca="false">SUM(V93:V94)</f>
        <v>-12</v>
      </c>
      <c r="W95" s="751" t="n">
        <f aca="false">SUM(W93:W94)</f>
        <v>-12</v>
      </c>
      <c r="X95" s="751" t="n">
        <f aca="false">SUM(X93:X94)</f>
        <v>-12</v>
      </c>
      <c r="Y95" s="751" t="n">
        <f aca="false">SUM(Y93:Y94)</f>
        <v>-12</v>
      </c>
      <c r="Z95" s="751" t="n">
        <f aca="false">SUM(Z93:Z94)</f>
        <v>-12</v>
      </c>
      <c r="AA95" s="751" t="n">
        <f aca="false">SUM(AA93:AA94)</f>
        <v>-6</v>
      </c>
      <c r="AB95" s="751" t="n">
        <f aca="false">SUM(AB93:AB94)</f>
        <v>-6</v>
      </c>
      <c r="AC95" s="751" t="n">
        <f aca="false">SUM(AC93:AC94)</f>
        <v>-6</v>
      </c>
      <c r="AD95" s="751" t="n">
        <f aca="false">SUM(AD93:AD94)</f>
        <v>-123</v>
      </c>
      <c r="AI95" s="717"/>
      <c r="AJ95" s="717"/>
      <c r="AK95" s="717"/>
      <c r="AL95" s="717"/>
      <c r="AM95" s="717"/>
      <c r="AN95" s="717"/>
      <c r="AO95" s="717"/>
      <c r="AP95" s="717"/>
      <c r="AQ95" s="717"/>
      <c r="AR95" s="717"/>
      <c r="AS95" s="717"/>
      <c r="AT95" s="717"/>
      <c r="AU95" s="717"/>
      <c r="AV95" s="717"/>
      <c r="AW95" s="717"/>
      <c r="AX95" s="717"/>
      <c r="AY95" s="717"/>
      <c r="AZ95" s="717"/>
      <c r="BA95" s="717"/>
      <c r="BB95" s="717"/>
      <c r="BC95" s="717"/>
      <c r="BD95" s="717"/>
      <c r="BE95" s="717"/>
      <c r="BF95" s="717"/>
      <c r="BG95" s="717"/>
      <c r="BH95" s="717"/>
      <c r="BI95" s="717"/>
      <c r="BJ95" s="717"/>
    </row>
    <row r="96" customFormat="false" ht="6" hidden="false" customHeight="true" outlineLevel="0" collapsed="false">
      <c r="A96" s="717"/>
      <c r="B96" s="717"/>
      <c r="C96" s="717"/>
      <c r="D96" s="717"/>
      <c r="E96" s="717"/>
      <c r="F96" s="717"/>
      <c r="G96" s="717"/>
      <c r="H96" s="717"/>
      <c r="I96" s="717"/>
      <c r="J96" s="717"/>
      <c r="K96" s="717"/>
      <c r="L96" s="717"/>
      <c r="M96" s="699"/>
      <c r="N96" s="699"/>
      <c r="AI96" s="717"/>
      <c r="AJ96" s="717"/>
      <c r="AK96" s="717"/>
      <c r="AL96" s="717"/>
      <c r="AM96" s="717"/>
      <c r="AN96" s="717"/>
      <c r="AO96" s="717"/>
      <c r="AP96" s="717"/>
      <c r="AQ96" s="717"/>
      <c r="AR96" s="717"/>
      <c r="AS96" s="717"/>
      <c r="AT96" s="717"/>
      <c r="AU96" s="717"/>
      <c r="AV96" s="717"/>
      <c r="AW96" s="717"/>
      <c r="AX96" s="717"/>
      <c r="AY96" s="717"/>
      <c r="AZ96" s="717"/>
      <c r="BA96" s="717"/>
      <c r="BB96" s="717"/>
      <c r="BC96" s="717"/>
      <c r="BD96" s="717"/>
      <c r="BE96" s="717"/>
      <c r="BF96" s="717"/>
      <c r="BG96" s="717"/>
      <c r="BH96" s="717"/>
      <c r="BI96" s="717"/>
      <c r="BJ96" s="717"/>
    </row>
    <row r="97" customFormat="false" ht="12" hidden="false" customHeight="true" outlineLevel="0" collapsed="false">
      <c r="A97" s="717"/>
      <c r="B97" s="717"/>
      <c r="C97" s="717"/>
      <c r="D97" s="717"/>
      <c r="E97" s="717"/>
      <c r="F97" s="717"/>
      <c r="G97" s="717"/>
      <c r="H97" s="717"/>
      <c r="I97" s="717"/>
      <c r="J97" s="717"/>
      <c r="K97" s="717"/>
      <c r="L97" s="717"/>
      <c r="M97" s="778"/>
      <c r="N97" s="778" t="s">
        <v>1019</v>
      </c>
      <c r="R97" s="734" t="n">
        <f aca="false">Trackers!D491-IntDeduct!C9</f>
        <v>0</v>
      </c>
      <c r="S97" s="734" t="n">
        <f aca="false">Trackers!E491-IntDeduct!D9</f>
        <v>0</v>
      </c>
      <c r="T97" s="734" t="n">
        <f aca="false">Trackers!F491-IntDeduct!E9</f>
        <v>0</v>
      </c>
      <c r="U97" s="734" t="n">
        <f aca="false">Trackers!G491-IntDeduct!F9</f>
        <v>0</v>
      </c>
      <c r="V97" s="734" t="n">
        <f aca="false">Trackers!H491-IntDeduct!G9</f>
        <v>0</v>
      </c>
      <c r="W97" s="734" t="n">
        <f aca="false">Trackers!I491-IntDeduct!H9</f>
        <v>0</v>
      </c>
      <c r="X97" s="734" t="n">
        <f aca="false">Trackers!J491-IntDeduct!I9</f>
        <v>0</v>
      </c>
      <c r="Y97" s="734" t="n">
        <f aca="false">Trackers!K491-IntDeduct!J9</f>
        <v>0</v>
      </c>
      <c r="Z97" s="734" t="n">
        <f aca="false">Trackers!L491-IntDeduct!K9</f>
        <v>0</v>
      </c>
      <c r="AA97" s="734" t="n">
        <f aca="false">Trackers!M491-IntDeduct!L9</f>
        <v>0</v>
      </c>
      <c r="AB97" s="734" t="n">
        <f aca="false">Trackers!N491-IntDeduct!M9</f>
        <v>0</v>
      </c>
      <c r="AC97" s="734" t="n">
        <f aca="false">Trackers!O491-IntDeduct!N9</f>
        <v>0</v>
      </c>
      <c r="AD97" s="734" t="n">
        <f aca="false">SUM(R97:AC97)</f>
        <v>0</v>
      </c>
      <c r="AI97" s="717"/>
      <c r="AJ97" s="717"/>
      <c r="AK97" s="717"/>
      <c r="AL97" s="717"/>
      <c r="AM97" s="717"/>
      <c r="AN97" s="717"/>
      <c r="AO97" s="717"/>
      <c r="AP97" s="717"/>
      <c r="AQ97" s="717"/>
      <c r="AR97" s="717"/>
      <c r="AS97" s="717"/>
      <c r="AT97" s="717"/>
      <c r="AU97" s="717"/>
      <c r="AV97" s="717"/>
      <c r="AW97" s="717"/>
      <c r="AX97" s="717"/>
      <c r="AY97" s="717"/>
      <c r="AZ97" s="717"/>
      <c r="BA97" s="717"/>
      <c r="BB97" s="717"/>
      <c r="BC97" s="717"/>
      <c r="BD97" s="717"/>
      <c r="BE97" s="717"/>
      <c r="BF97" s="717"/>
      <c r="BG97" s="717"/>
      <c r="BH97" s="717"/>
      <c r="BI97" s="717"/>
      <c r="BJ97" s="717"/>
    </row>
    <row r="98" customFormat="false" ht="12" hidden="false" customHeight="true" outlineLevel="0" collapsed="false">
      <c r="A98" s="717"/>
      <c r="B98" s="717"/>
      <c r="C98" s="717"/>
      <c r="D98" s="717"/>
      <c r="E98" s="717"/>
      <c r="F98" s="717"/>
      <c r="G98" s="717"/>
      <c r="H98" s="717"/>
      <c r="I98" s="717"/>
      <c r="J98" s="717"/>
      <c r="K98" s="717"/>
      <c r="L98" s="717"/>
      <c r="M98" s="745"/>
      <c r="N98" s="745" t="s">
        <v>1015</v>
      </c>
      <c r="O98" s="708"/>
      <c r="R98" s="750" t="n">
        <v>0</v>
      </c>
      <c r="S98" s="750" t="n">
        <v>0</v>
      </c>
      <c r="T98" s="750" t="n">
        <v>0</v>
      </c>
      <c r="U98" s="750" t="n">
        <v>0</v>
      </c>
      <c r="V98" s="750" t="n">
        <v>0</v>
      </c>
      <c r="W98" s="750" t="n">
        <v>0</v>
      </c>
      <c r="X98" s="750" t="n">
        <v>0</v>
      </c>
      <c r="Y98" s="750" t="n">
        <v>0</v>
      </c>
      <c r="Z98" s="750" t="n">
        <v>0</v>
      </c>
      <c r="AA98" s="750" t="n">
        <v>0</v>
      </c>
      <c r="AB98" s="750" t="n">
        <v>0</v>
      </c>
      <c r="AC98" s="750" t="n">
        <v>0</v>
      </c>
      <c r="AD98" s="751" t="n">
        <f aca="false">SUM(R98:AC98)</f>
        <v>0</v>
      </c>
      <c r="AI98" s="717"/>
      <c r="AJ98" s="717"/>
      <c r="AK98" s="717"/>
      <c r="AL98" s="717"/>
      <c r="AM98" s="717"/>
      <c r="AN98" s="717"/>
      <c r="AO98" s="717"/>
      <c r="AP98" s="717"/>
      <c r="AQ98" s="717"/>
      <c r="AR98" s="717"/>
      <c r="AS98" s="717"/>
      <c r="AT98" s="717"/>
      <c r="AU98" s="717"/>
      <c r="AV98" s="717"/>
      <c r="AW98" s="717"/>
      <c r="AX98" s="717"/>
      <c r="AY98" s="717"/>
      <c r="AZ98" s="717"/>
      <c r="BA98" s="717"/>
      <c r="BB98" s="717"/>
      <c r="BC98" s="717"/>
      <c r="BD98" s="717"/>
      <c r="BE98" s="717"/>
      <c r="BF98" s="717"/>
      <c r="BG98" s="717"/>
      <c r="BH98" s="717"/>
      <c r="BI98" s="717"/>
      <c r="BJ98" s="717"/>
    </row>
    <row r="99" customFormat="false" ht="12" hidden="false" customHeight="true" outlineLevel="0" collapsed="false">
      <c r="A99" s="717"/>
      <c r="B99" s="717"/>
      <c r="C99" s="717"/>
      <c r="D99" s="717"/>
      <c r="E99" s="717"/>
      <c r="F99" s="717"/>
      <c r="G99" s="717"/>
      <c r="H99" s="717"/>
      <c r="I99" s="717"/>
      <c r="J99" s="717"/>
      <c r="K99" s="717"/>
      <c r="L99" s="717"/>
      <c r="M99" s="699"/>
      <c r="N99" s="778" t="s">
        <v>1020</v>
      </c>
      <c r="O99" s="779"/>
      <c r="R99" s="751" t="n">
        <f aca="false">SUM(R97:R98)</f>
        <v>0</v>
      </c>
      <c r="S99" s="751" t="n">
        <f aca="false">SUM(S97:S98)</f>
        <v>0</v>
      </c>
      <c r="T99" s="751" t="n">
        <f aca="false">SUM(T97:T98)</f>
        <v>0</v>
      </c>
      <c r="U99" s="751" t="n">
        <f aca="false">SUM(U97:U98)</f>
        <v>0</v>
      </c>
      <c r="V99" s="751" t="n">
        <f aca="false">SUM(V97:V98)</f>
        <v>0</v>
      </c>
      <c r="W99" s="751" t="n">
        <f aca="false">SUM(W97:W98)</f>
        <v>0</v>
      </c>
      <c r="X99" s="751" t="n">
        <f aca="false">SUM(X97:X98)</f>
        <v>0</v>
      </c>
      <c r="Y99" s="751" t="n">
        <f aca="false">SUM(Y97:Y98)</f>
        <v>0</v>
      </c>
      <c r="Z99" s="751" t="n">
        <f aca="false">SUM(Z97:Z98)</f>
        <v>0</v>
      </c>
      <c r="AA99" s="751" t="n">
        <f aca="false">SUM(AA97:AA98)</f>
        <v>0</v>
      </c>
      <c r="AB99" s="751" t="n">
        <f aca="false">SUM(AB97:AB98)</f>
        <v>0</v>
      </c>
      <c r="AC99" s="751" t="n">
        <f aca="false">SUM(AC97:AC98)</f>
        <v>0</v>
      </c>
      <c r="AD99" s="751" t="n">
        <f aca="false">SUM(AD97:AD98)</f>
        <v>0</v>
      </c>
      <c r="AI99" s="717"/>
      <c r="AJ99" s="717"/>
      <c r="AK99" s="717"/>
      <c r="AL99" s="717"/>
      <c r="AM99" s="717"/>
      <c r="AN99" s="717"/>
      <c r="AO99" s="717"/>
      <c r="AP99" s="717"/>
      <c r="AQ99" s="717"/>
      <c r="AR99" s="717"/>
      <c r="AS99" s="717"/>
      <c r="AT99" s="717"/>
      <c r="AU99" s="717"/>
      <c r="AV99" s="717"/>
      <c r="AW99" s="717"/>
      <c r="AX99" s="717"/>
      <c r="AY99" s="717"/>
      <c r="AZ99" s="717"/>
      <c r="BA99" s="717"/>
      <c r="BB99" s="717"/>
      <c r="BC99" s="717"/>
      <c r="BD99" s="717"/>
      <c r="BE99" s="717"/>
      <c r="BF99" s="717"/>
      <c r="BG99" s="717"/>
      <c r="BH99" s="717"/>
      <c r="BI99" s="717"/>
      <c r="BJ99" s="717"/>
    </row>
    <row r="100" customFormat="false" ht="6" hidden="false" customHeight="true" outlineLevel="0" collapsed="false">
      <c r="A100" s="717"/>
      <c r="B100" s="717"/>
      <c r="C100" s="717"/>
      <c r="D100" s="717"/>
      <c r="E100" s="717"/>
      <c r="F100" s="717"/>
      <c r="G100" s="717"/>
      <c r="H100" s="717"/>
      <c r="I100" s="717"/>
      <c r="J100" s="717"/>
      <c r="K100" s="717"/>
      <c r="L100" s="717"/>
      <c r="M100" s="699"/>
      <c r="N100" s="699"/>
      <c r="AI100" s="717"/>
      <c r="AJ100" s="717"/>
      <c r="AK100" s="717"/>
      <c r="AL100" s="717"/>
      <c r="AM100" s="717"/>
      <c r="AN100" s="717"/>
      <c r="AO100" s="717"/>
      <c r="AP100" s="717"/>
      <c r="AQ100" s="717"/>
      <c r="AR100" s="717"/>
      <c r="AS100" s="717"/>
      <c r="AT100" s="717"/>
      <c r="AU100" s="717"/>
      <c r="AV100" s="717"/>
      <c r="AW100" s="717"/>
      <c r="AX100" s="717"/>
      <c r="AY100" s="717"/>
      <c r="AZ100" s="717"/>
      <c r="BA100" s="717"/>
      <c r="BB100" s="717"/>
      <c r="BC100" s="717"/>
      <c r="BD100" s="717"/>
      <c r="BE100" s="717"/>
      <c r="BF100" s="717"/>
      <c r="BG100" s="717"/>
      <c r="BH100" s="717"/>
      <c r="BI100" s="717"/>
      <c r="BJ100" s="717"/>
    </row>
    <row r="101" customFormat="false" ht="12" hidden="false" customHeight="true" outlineLevel="0" collapsed="false">
      <c r="A101" s="717"/>
      <c r="B101" s="717"/>
      <c r="C101" s="717"/>
      <c r="D101" s="717"/>
      <c r="E101" s="717"/>
      <c r="F101" s="717"/>
      <c r="G101" s="717"/>
      <c r="H101" s="717"/>
      <c r="I101" s="717"/>
      <c r="J101" s="717"/>
      <c r="K101" s="717"/>
      <c r="L101" s="717"/>
      <c r="M101" s="778"/>
      <c r="N101" s="778" t="s">
        <v>1021</v>
      </c>
      <c r="R101" s="734" t="n">
        <f aca="false">Trackers!D43-IntDeduct!C11</f>
        <v>0</v>
      </c>
      <c r="S101" s="734" t="n">
        <f aca="false">Trackers!E43-IntDeduct!D11</f>
        <v>-1</v>
      </c>
      <c r="T101" s="734" t="n">
        <f aca="false">Trackers!F43-IntDeduct!E11</f>
        <v>0</v>
      </c>
      <c r="U101" s="734" t="n">
        <f aca="false">Trackers!G43-IntDeduct!F11</f>
        <v>-1</v>
      </c>
      <c r="V101" s="734" t="n">
        <f aca="false">Trackers!H43-IntDeduct!G11</f>
        <v>0</v>
      </c>
      <c r="W101" s="734" t="n">
        <f aca="false">Trackers!I43-IntDeduct!H11</f>
        <v>-1</v>
      </c>
      <c r="X101" s="734" t="n">
        <f aca="false">Trackers!J43-IntDeduct!I11</f>
        <v>0</v>
      </c>
      <c r="Y101" s="734" t="n">
        <f aca="false">Trackers!K43-IntDeduct!J11</f>
        <v>-1</v>
      </c>
      <c r="Z101" s="734" t="n">
        <f aca="false">Trackers!L43-IntDeduct!K11</f>
        <v>0</v>
      </c>
      <c r="AA101" s="734" t="n">
        <f aca="false">Trackers!M43-IntDeduct!L11</f>
        <v>-1</v>
      </c>
      <c r="AB101" s="734" t="n">
        <f aca="false">Trackers!N43-IntDeduct!M11</f>
        <v>0</v>
      </c>
      <c r="AC101" s="734" t="n">
        <f aca="false">Trackers!O43-IntDeduct!N11</f>
        <v>-1</v>
      </c>
      <c r="AD101" s="734" t="n">
        <f aca="false">SUM(R101:AC101)</f>
        <v>-6</v>
      </c>
      <c r="AE101" s="734"/>
      <c r="AF101" s="734"/>
      <c r="AI101" s="717"/>
      <c r="AJ101" s="717"/>
      <c r="AK101" s="717"/>
      <c r="AL101" s="717"/>
      <c r="AM101" s="717"/>
      <c r="AN101" s="717"/>
      <c r="AO101" s="717"/>
      <c r="AP101" s="717"/>
      <c r="AQ101" s="717"/>
      <c r="AR101" s="717"/>
      <c r="AS101" s="717"/>
      <c r="AT101" s="717"/>
      <c r="AU101" s="717"/>
      <c r="AV101" s="717"/>
      <c r="AW101" s="717"/>
      <c r="AX101" s="717"/>
      <c r="AY101" s="717"/>
      <c r="AZ101" s="717"/>
      <c r="BA101" s="717"/>
      <c r="BB101" s="717"/>
      <c r="BC101" s="717"/>
      <c r="BD101" s="717"/>
      <c r="BE101" s="717"/>
      <c r="BF101" s="717"/>
      <c r="BG101" s="717"/>
      <c r="BH101" s="717"/>
      <c r="BI101" s="717"/>
      <c r="BJ101" s="717"/>
    </row>
    <row r="102" customFormat="false" ht="12" hidden="false" customHeight="true" outlineLevel="0" collapsed="false">
      <c r="A102" s="717"/>
      <c r="B102" s="717"/>
      <c r="C102" s="717"/>
      <c r="D102" s="717"/>
      <c r="E102" s="717"/>
      <c r="F102" s="717"/>
      <c r="G102" s="717"/>
      <c r="H102" s="717"/>
      <c r="I102" s="717"/>
      <c r="J102" s="717"/>
      <c r="K102" s="717"/>
      <c r="L102" s="717"/>
      <c r="M102" s="745"/>
      <c r="N102" s="745" t="s">
        <v>1015</v>
      </c>
      <c r="O102" s="708"/>
      <c r="R102" s="750" t="n">
        <v>0</v>
      </c>
      <c r="S102" s="750" t="n">
        <v>0</v>
      </c>
      <c r="T102" s="750" t="n">
        <v>0</v>
      </c>
      <c r="U102" s="750" t="n">
        <v>0</v>
      </c>
      <c r="V102" s="750" t="n">
        <v>0</v>
      </c>
      <c r="W102" s="750" t="n">
        <v>0</v>
      </c>
      <c r="X102" s="750" t="n">
        <v>0</v>
      </c>
      <c r="Y102" s="750" t="n">
        <v>0</v>
      </c>
      <c r="Z102" s="750" t="n">
        <v>0</v>
      </c>
      <c r="AA102" s="750" t="n">
        <v>0</v>
      </c>
      <c r="AB102" s="750" t="n">
        <v>0</v>
      </c>
      <c r="AC102" s="750" t="n">
        <v>0</v>
      </c>
      <c r="AD102" s="751" t="n">
        <f aca="false">SUM(R102:AC102)</f>
        <v>0</v>
      </c>
      <c r="AI102" s="717"/>
      <c r="AJ102" s="717"/>
      <c r="AK102" s="717"/>
      <c r="AL102" s="717"/>
      <c r="AM102" s="717"/>
      <c r="AN102" s="717"/>
      <c r="AO102" s="717"/>
      <c r="AP102" s="717"/>
      <c r="AQ102" s="717"/>
      <c r="AR102" s="717"/>
      <c r="AS102" s="717"/>
      <c r="AT102" s="717"/>
      <c r="AU102" s="717"/>
      <c r="AV102" s="717"/>
      <c r="AW102" s="717"/>
      <c r="AX102" s="717"/>
      <c r="AY102" s="717"/>
      <c r="AZ102" s="717"/>
      <c r="BA102" s="717"/>
      <c r="BB102" s="717"/>
      <c r="BC102" s="717"/>
      <c r="BD102" s="717"/>
      <c r="BE102" s="717"/>
      <c r="BF102" s="717"/>
      <c r="BG102" s="717"/>
      <c r="BH102" s="717"/>
      <c r="BI102" s="717"/>
      <c r="BJ102" s="717"/>
    </row>
    <row r="103" customFormat="false" ht="12" hidden="false" customHeight="true" outlineLevel="0" collapsed="false">
      <c r="A103" s="717"/>
      <c r="B103" s="717"/>
      <c r="C103" s="717"/>
      <c r="D103" s="717"/>
      <c r="E103" s="717"/>
      <c r="F103" s="717"/>
      <c r="G103" s="717"/>
      <c r="H103" s="717"/>
      <c r="I103" s="717"/>
      <c r="J103" s="717"/>
      <c r="K103" s="717"/>
      <c r="L103" s="717"/>
      <c r="M103" s="699"/>
      <c r="N103" s="778" t="s">
        <v>1022</v>
      </c>
      <c r="O103" s="779"/>
      <c r="R103" s="751" t="n">
        <f aca="false">SUM(R101:R102)</f>
        <v>0</v>
      </c>
      <c r="S103" s="751" t="n">
        <f aca="false">SUM(S101:S102)</f>
        <v>-1</v>
      </c>
      <c r="T103" s="751" t="n">
        <f aca="false">SUM(T101:T102)</f>
        <v>0</v>
      </c>
      <c r="U103" s="751" t="n">
        <f aca="false">SUM(U101:U102)</f>
        <v>-1</v>
      </c>
      <c r="V103" s="751" t="n">
        <f aca="false">SUM(V101:V102)</f>
        <v>0</v>
      </c>
      <c r="W103" s="751" t="n">
        <f aca="false">SUM(W101:W102)</f>
        <v>-1</v>
      </c>
      <c r="X103" s="751" t="n">
        <f aca="false">SUM(X101:X102)</f>
        <v>0</v>
      </c>
      <c r="Y103" s="751" t="n">
        <f aca="false">SUM(Y101:Y102)</f>
        <v>-1</v>
      </c>
      <c r="Z103" s="751" t="n">
        <f aca="false">SUM(Z101:Z102)</f>
        <v>0</v>
      </c>
      <c r="AA103" s="751" t="n">
        <f aca="false">SUM(AA101:AA102)</f>
        <v>-1</v>
      </c>
      <c r="AB103" s="751" t="n">
        <f aca="false">SUM(AB101:AB102)</f>
        <v>0</v>
      </c>
      <c r="AC103" s="751" t="n">
        <f aca="false">SUM(AC101:AC102)</f>
        <v>-1</v>
      </c>
      <c r="AD103" s="751" t="n">
        <f aca="false">SUM(AD101:AD102)</f>
        <v>-6</v>
      </c>
      <c r="AI103" s="717"/>
      <c r="AJ103" s="717"/>
      <c r="AK103" s="717"/>
      <c r="AL103" s="717"/>
      <c r="AM103" s="717"/>
      <c r="AN103" s="717"/>
      <c r="AO103" s="717"/>
      <c r="AP103" s="717"/>
      <c r="AQ103" s="717"/>
      <c r="AR103" s="717"/>
      <c r="AS103" s="717"/>
      <c r="AT103" s="717"/>
      <c r="AU103" s="717"/>
      <c r="AV103" s="717"/>
      <c r="AW103" s="717"/>
      <c r="AX103" s="717"/>
      <c r="AY103" s="717"/>
      <c r="AZ103" s="717"/>
      <c r="BA103" s="717"/>
      <c r="BB103" s="717"/>
      <c r="BC103" s="717"/>
      <c r="BD103" s="717"/>
      <c r="BE103" s="717"/>
      <c r="BF103" s="717"/>
      <c r="BG103" s="717"/>
      <c r="BH103" s="717"/>
      <c r="BI103" s="717"/>
      <c r="BJ103" s="717"/>
    </row>
    <row r="104" customFormat="false" ht="6" hidden="false" customHeight="true" outlineLevel="0" collapsed="false">
      <c r="A104" s="717"/>
      <c r="B104" s="717"/>
      <c r="C104" s="717"/>
      <c r="D104" s="717"/>
      <c r="E104" s="717"/>
      <c r="F104" s="717"/>
      <c r="G104" s="717"/>
      <c r="H104" s="717"/>
      <c r="I104" s="717"/>
      <c r="J104" s="717"/>
      <c r="K104" s="717"/>
      <c r="L104" s="717"/>
      <c r="M104" s="699"/>
      <c r="N104" s="699"/>
      <c r="AI104" s="717"/>
      <c r="AJ104" s="717"/>
      <c r="AK104" s="717"/>
      <c r="AL104" s="717"/>
      <c r="AM104" s="717"/>
      <c r="AN104" s="717"/>
      <c r="AO104" s="717"/>
      <c r="AP104" s="717"/>
      <c r="AQ104" s="717"/>
      <c r="AR104" s="717"/>
      <c r="AS104" s="717"/>
      <c r="AT104" s="717"/>
      <c r="AU104" s="717"/>
      <c r="AV104" s="717"/>
      <c r="AW104" s="717"/>
      <c r="AX104" s="717"/>
      <c r="AY104" s="717"/>
      <c r="AZ104" s="717"/>
      <c r="BA104" s="717"/>
      <c r="BB104" s="717"/>
      <c r="BC104" s="717"/>
      <c r="BD104" s="717"/>
      <c r="BE104" s="717"/>
      <c r="BF104" s="717"/>
      <c r="BG104" s="717"/>
      <c r="BH104" s="717"/>
      <c r="BI104" s="717"/>
      <c r="BJ104" s="717"/>
    </row>
    <row r="105" customFormat="false" ht="12" hidden="false" customHeight="true" outlineLevel="0" collapsed="false">
      <c r="A105" s="717"/>
      <c r="B105" s="717"/>
      <c r="C105" s="717"/>
      <c r="D105" s="717"/>
      <c r="E105" s="717"/>
      <c r="F105" s="717"/>
      <c r="G105" s="717"/>
      <c r="H105" s="717"/>
      <c r="I105" s="717"/>
      <c r="J105" s="717"/>
      <c r="K105" s="717"/>
      <c r="L105" s="717"/>
      <c r="M105" s="778"/>
      <c r="N105" s="778" t="s">
        <v>1023</v>
      </c>
      <c r="R105" s="734" t="n">
        <f aca="false">Trackers!D133+OtherInc!C18</f>
        <v>0</v>
      </c>
      <c r="S105" s="734" t="n">
        <f aca="false">Trackers!E133+OtherInc!D18</f>
        <v>0</v>
      </c>
      <c r="T105" s="734" t="n">
        <f aca="false">Trackers!F133+OtherInc!E18</f>
        <v>0</v>
      </c>
      <c r="U105" s="734" t="n">
        <f aca="false">Trackers!G133+OtherInc!F18</f>
        <v>0</v>
      </c>
      <c r="V105" s="734" t="n">
        <f aca="false">Trackers!H133+OtherInc!G18</f>
        <v>0</v>
      </c>
      <c r="W105" s="734" t="n">
        <f aca="false">Trackers!I133+OtherInc!H18</f>
        <v>0</v>
      </c>
      <c r="X105" s="734" t="n">
        <f aca="false">Trackers!J133+OtherInc!I18</f>
        <v>0</v>
      </c>
      <c r="Y105" s="734" t="n">
        <f aca="false">Trackers!K133+OtherInc!J18</f>
        <v>0</v>
      </c>
      <c r="Z105" s="734" t="n">
        <f aca="false">Trackers!L133+OtherInc!K18</f>
        <v>0</v>
      </c>
      <c r="AA105" s="734" t="n">
        <f aca="false">Trackers!M133+OtherInc!L18</f>
        <v>0</v>
      </c>
      <c r="AB105" s="734" t="n">
        <f aca="false">Trackers!N133+OtherInc!M18</f>
        <v>0</v>
      </c>
      <c r="AC105" s="734" t="n">
        <f aca="false">Trackers!O133+OtherInc!N18</f>
        <v>0</v>
      </c>
      <c r="AD105" s="734" t="n">
        <f aca="false">SUM(R105:AC105)</f>
        <v>0</v>
      </c>
      <c r="AE105" s="734"/>
      <c r="AF105" s="734"/>
      <c r="AI105" s="717"/>
      <c r="AJ105" s="717"/>
      <c r="AK105" s="717"/>
      <c r="AL105" s="717"/>
      <c r="AM105" s="717"/>
      <c r="AN105" s="717"/>
      <c r="AO105" s="717"/>
      <c r="AP105" s="717"/>
      <c r="AQ105" s="717"/>
      <c r="AR105" s="717"/>
      <c r="AS105" s="717"/>
      <c r="AT105" s="717"/>
      <c r="AU105" s="717"/>
      <c r="AV105" s="717"/>
      <c r="AW105" s="717"/>
      <c r="AX105" s="717"/>
      <c r="AY105" s="717"/>
      <c r="AZ105" s="717"/>
      <c r="BA105" s="717"/>
      <c r="BB105" s="717"/>
      <c r="BC105" s="717"/>
      <c r="BD105" s="717"/>
      <c r="BE105" s="717"/>
      <c r="BF105" s="717"/>
      <c r="BG105" s="717"/>
      <c r="BH105" s="717"/>
      <c r="BI105" s="717"/>
      <c r="BJ105" s="717"/>
    </row>
    <row r="106" customFormat="false" ht="12" hidden="false" customHeight="true" outlineLevel="0" collapsed="false">
      <c r="A106" s="717"/>
      <c r="B106" s="717"/>
      <c r="C106" s="717"/>
      <c r="D106" s="717"/>
      <c r="E106" s="717"/>
      <c r="F106" s="717"/>
      <c r="G106" s="717"/>
      <c r="H106" s="717"/>
      <c r="I106" s="717"/>
      <c r="J106" s="717"/>
      <c r="K106" s="717"/>
      <c r="L106" s="717"/>
      <c r="M106" s="745"/>
      <c r="N106" s="745" t="s">
        <v>1015</v>
      </c>
      <c r="O106" s="708"/>
      <c r="R106" s="750" t="n">
        <v>0</v>
      </c>
      <c r="S106" s="750" t="n">
        <v>0</v>
      </c>
      <c r="T106" s="750" t="n">
        <v>0</v>
      </c>
      <c r="U106" s="750" t="n">
        <v>0</v>
      </c>
      <c r="V106" s="750" t="n">
        <v>0</v>
      </c>
      <c r="W106" s="750" t="n">
        <v>0</v>
      </c>
      <c r="X106" s="750" t="n">
        <v>0</v>
      </c>
      <c r="Y106" s="750" t="n">
        <v>0</v>
      </c>
      <c r="Z106" s="750" t="n">
        <v>0</v>
      </c>
      <c r="AA106" s="750" t="n">
        <v>0</v>
      </c>
      <c r="AB106" s="750" t="n">
        <v>0</v>
      </c>
      <c r="AC106" s="750" t="n">
        <v>0</v>
      </c>
      <c r="AD106" s="751" t="n">
        <f aca="false">SUM(R106:AC106)</f>
        <v>0</v>
      </c>
      <c r="AI106" s="717"/>
      <c r="AJ106" s="717"/>
      <c r="AK106" s="717"/>
      <c r="AL106" s="717"/>
      <c r="AM106" s="717"/>
      <c r="AN106" s="717"/>
      <c r="AO106" s="717"/>
      <c r="AP106" s="717"/>
      <c r="AQ106" s="717"/>
      <c r="AR106" s="717"/>
      <c r="AS106" s="717"/>
      <c r="AT106" s="717"/>
      <c r="AU106" s="717"/>
      <c r="AV106" s="717"/>
      <c r="AW106" s="717"/>
      <c r="AX106" s="717"/>
      <c r="AY106" s="717"/>
      <c r="AZ106" s="717"/>
      <c r="BA106" s="717"/>
      <c r="BB106" s="717"/>
      <c r="BC106" s="717"/>
      <c r="BD106" s="717"/>
      <c r="BE106" s="717"/>
      <c r="BF106" s="717"/>
      <c r="BG106" s="717"/>
      <c r="BH106" s="717"/>
      <c r="BI106" s="717"/>
      <c r="BJ106" s="717"/>
    </row>
    <row r="107" customFormat="false" ht="12" hidden="false" customHeight="true" outlineLevel="0" collapsed="false">
      <c r="A107" s="717"/>
      <c r="B107" s="717"/>
      <c r="C107" s="717"/>
      <c r="D107" s="717"/>
      <c r="E107" s="717"/>
      <c r="F107" s="717"/>
      <c r="G107" s="717"/>
      <c r="H107" s="717"/>
      <c r="I107" s="717"/>
      <c r="J107" s="717"/>
      <c r="K107" s="717"/>
      <c r="L107" s="717"/>
      <c r="M107" s="699"/>
      <c r="N107" s="778" t="s">
        <v>1024</v>
      </c>
      <c r="O107" s="779"/>
      <c r="R107" s="751" t="n">
        <f aca="false">SUM(R105:R106)</f>
        <v>0</v>
      </c>
      <c r="S107" s="751" t="n">
        <f aca="false">SUM(S105:S106)</f>
        <v>0</v>
      </c>
      <c r="T107" s="751" t="n">
        <f aca="false">SUM(T105:T106)</f>
        <v>0</v>
      </c>
      <c r="U107" s="751" t="n">
        <f aca="false">SUM(U105:U106)</f>
        <v>0</v>
      </c>
      <c r="V107" s="751" t="n">
        <f aca="false">SUM(V105:V106)</f>
        <v>0</v>
      </c>
      <c r="W107" s="751" t="n">
        <f aca="false">SUM(W105:W106)</f>
        <v>0</v>
      </c>
      <c r="X107" s="751" t="n">
        <f aca="false">SUM(X105:X106)</f>
        <v>0</v>
      </c>
      <c r="Y107" s="751" t="n">
        <f aca="false">SUM(Y105:Y106)</f>
        <v>0</v>
      </c>
      <c r="Z107" s="751" t="n">
        <f aca="false">SUM(Z105:Z106)</f>
        <v>0</v>
      </c>
      <c r="AA107" s="751" t="n">
        <f aca="false">SUM(AA105:AA106)</f>
        <v>0</v>
      </c>
      <c r="AB107" s="751" t="n">
        <f aca="false">SUM(AB105:AB106)</f>
        <v>0</v>
      </c>
      <c r="AC107" s="751" t="n">
        <f aca="false">SUM(AC105:AC106)</f>
        <v>0</v>
      </c>
      <c r="AD107" s="751" t="n">
        <f aca="false">SUM(AD105:AD106)</f>
        <v>0</v>
      </c>
      <c r="AI107" s="717"/>
      <c r="AJ107" s="717"/>
      <c r="AK107" s="717"/>
      <c r="AL107" s="717"/>
      <c r="AM107" s="717"/>
      <c r="AN107" s="717"/>
      <c r="AO107" s="717"/>
      <c r="AP107" s="717"/>
      <c r="AQ107" s="717"/>
      <c r="AR107" s="717"/>
      <c r="AS107" s="717"/>
      <c r="AT107" s="717"/>
      <c r="AU107" s="717"/>
      <c r="AV107" s="717"/>
      <c r="AW107" s="717"/>
      <c r="AX107" s="717"/>
      <c r="AY107" s="717"/>
      <c r="AZ107" s="717"/>
      <c r="BA107" s="717"/>
      <c r="BB107" s="717"/>
      <c r="BC107" s="717"/>
      <c r="BD107" s="717"/>
      <c r="BE107" s="717"/>
      <c r="BF107" s="717"/>
      <c r="BG107" s="717"/>
      <c r="BH107" s="717"/>
      <c r="BI107" s="717"/>
      <c r="BJ107" s="717"/>
    </row>
    <row r="108" customFormat="false" ht="6" hidden="false" customHeight="true" outlineLevel="0" collapsed="false">
      <c r="A108" s="717"/>
      <c r="B108" s="717"/>
      <c r="C108" s="717"/>
      <c r="D108" s="717"/>
      <c r="E108" s="717"/>
      <c r="F108" s="717"/>
      <c r="G108" s="717"/>
      <c r="H108" s="717"/>
      <c r="I108" s="717"/>
      <c r="J108" s="717"/>
      <c r="K108" s="717"/>
      <c r="L108" s="717"/>
      <c r="M108" s="699"/>
      <c r="N108" s="699"/>
      <c r="AI108" s="717"/>
      <c r="AJ108" s="717"/>
      <c r="AK108" s="717"/>
      <c r="AL108" s="717"/>
      <c r="AM108" s="717"/>
      <c r="AN108" s="717"/>
      <c r="AO108" s="717"/>
      <c r="AP108" s="717"/>
      <c r="AQ108" s="717"/>
      <c r="AR108" s="717"/>
      <c r="AS108" s="717"/>
      <c r="AT108" s="717"/>
      <c r="AU108" s="717"/>
      <c r="AV108" s="717"/>
      <c r="AW108" s="717"/>
      <c r="AX108" s="717"/>
      <c r="AY108" s="717"/>
      <c r="AZ108" s="717"/>
      <c r="BA108" s="717"/>
      <c r="BB108" s="717"/>
      <c r="BC108" s="717"/>
      <c r="BD108" s="717"/>
      <c r="BE108" s="717"/>
      <c r="BF108" s="717"/>
      <c r="BG108" s="717"/>
      <c r="BH108" s="717"/>
      <c r="BI108" s="717"/>
      <c r="BJ108" s="717"/>
    </row>
    <row r="109" customFormat="false" ht="12" hidden="false" customHeight="true" outlineLevel="0" collapsed="false">
      <c r="A109" s="717"/>
      <c r="B109" s="717"/>
      <c r="C109" s="717"/>
      <c r="D109" s="717"/>
      <c r="E109" s="717"/>
      <c r="F109" s="717"/>
      <c r="G109" s="717"/>
      <c r="H109" s="717"/>
      <c r="I109" s="717"/>
      <c r="J109" s="717"/>
      <c r="K109" s="717"/>
      <c r="L109" s="717"/>
      <c r="M109" s="778"/>
      <c r="N109" s="778" t="s">
        <v>1025</v>
      </c>
      <c r="R109" s="734" t="n">
        <f aca="false">-Transport!C29</f>
        <v>-0</v>
      </c>
      <c r="S109" s="734" t="n">
        <f aca="false">-Transport!D29</f>
        <v>-0</v>
      </c>
      <c r="T109" s="734" t="n">
        <f aca="false">-Transport!E29</f>
        <v>-0</v>
      </c>
      <c r="U109" s="734" t="n">
        <f aca="false">-Transport!F29</f>
        <v>-0</v>
      </c>
      <c r="V109" s="734" t="n">
        <f aca="false">-Transport!G29</f>
        <v>-0</v>
      </c>
      <c r="W109" s="734" t="n">
        <f aca="false">-Transport!H29</f>
        <v>-0</v>
      </c>
      <c r="X109" s="734" t="n">
        <f aca="false">-Transport!I29</f>
        <v>-0</v>
      </c>
      <c r="Y109" s="734" t="n">
        <f aca="false">-Transport!J29</f>
        <v>-0</v>
      </c>
      <c r="Z109" s="734" t="n">
        <f aca="false">-Transport!K29</f>
        <v>-0</v>
      </c>
      <c r="AA109" s="734" t="n">
        <f aca="false">-Transport!L29</f>
        <v>-0</v>
      </c>
      <c r="AB109" s="734" t="n">
        <f aca="false">-Transport!M29</f>
        <v>-0</v>
      </c>
      <c r="AC109" s="734" t="n">
        <f aca="false">-Transport!N29</f>
        <v>-0</v>
      </c>
      <c r="AD109" s="734" t="n">
        <f aca="false">SUM(R109:AC109)</f>
        <v>0</v>
      </c>
      <c r="AI109" s="717"/>
      <c r="AJ109" s="717"/>
      <c r="AK109" s="717"/>
      <c r="AL109" s="717"/>
      <c r="AM109" s="717"/>
      <c r="AN109" s="717"/>
      <c r="AO109" s="717"/>
      <c r="AP109" s="717"/>
      <c r="AQ109" s="717"/>
      <c r="AR109" s="717"/>
      <c r="AS109" s="717"/>
      <c r="AT109" s="717"/>
      <c r="AU109" s="717"/>
      <c r="AV109" s="717"/>
      <c r="AW109" s="717"/>
      <c r="AX109" s="717"/>
      <c r="AY109" s="717"/>
      <c r="AZ109" s="717"/>
      <c r="BA109" s="717"/>
      <c r="BB109" s="717"/>
      <c r="BC109" s="717"/>
      <c r="BD109" s="717"/>
      <c r="BE109" s="717"/>
      <c r="BF109" s="717"/>
      <c r="BG109" s="717"/>
      <c r="BH109" s="717"/>
      <c r="BI109" s="717"/>
      <c r="BJ109" s="717"/>
    </row>
    <row r="110" customFormat="false" ht="12" hidden="false" customHeight="true" outlineLevel="0" collapsed="false">
      <c r="A110" s="717"/>
      <c r="B110" s="717"/>
      <c r="C110" s="717"/>
      <c r="D110" s="717"/>
      <c r="E110" s="717"/>
      <c r="F110" s="717"/>
      <c r="G110" s="717"/>
      <c r="H110" s="717"/>
      <c r="I110" s="717"/>
      <c r="J110" s="717"/>
      <c r="K110" s="717"/>
      <c r="L110" s="717"/>
      <c r="M110" s="745"/>
      <c r="N110" s="745" t="s">
        <v>1015</v>
      </c>
      <c r="R110" s="750" t="n">
        <v>0</v>
      </c>
      <c r="S110" s="750" t="n">
        <v>0</v>
      </c>
      <c r="T110" s="750" t="n">
        <v>0</v>
      </c>
      <c r="U110" s="750" t="n">
        <v>0</v>
      </c>
      <c r="V110" s="750" t="n">
        <v>0</v>
      </c>
      <c r="W110" s="750" t="n">
        <v>0</v>
      </c>
      <c r="X110" s="750" t="n">
        <v>0</v>
      </c>
      <c r="Y110" s="750" t="n">
        <v>0</v>
      </c>
      <c r="Z110" s="750" t="n">
        <v>0</v>
      </c>
      <c r="AA110" s="750" t="n">
        <v>0</v>
      </c>
      <c r="AB110" s="750" t="n">
        <v>0</v>
      </c>
      <c r="AC110" s="750" t="n">
        <v>0</v>
      </c>
      <c r="AD110" s="751" t="n">
        <f aca="false">SUM(R110:AC110)</f>
        <v>0</v>
      </c>
      <c r="AI110" s="717"/>
      <c r="AJ110" s="717"/>
      <c r="AK110" s="717"/>
      <c r="AL110" s="717"/>
      <c r="AM110" s="717"/>
      <c r="AN110" s="717"/>
      <c r="AO110" s="717"/>
      <c r="AP110" s="717"/>
      <c r="AQ110" s="717"/>
      <c r="AR110" s="717"/>
      <c r="AS110" s="717"/>
      <c r="AT110" s="717"/>
      <c r="AU110" s="717"/>
      <c r="AV110" s="717"/>
      <c r="AW110" s="717"/>
      <c r="AX110" s="717"/>
      <c r="AY110" s="717"/>
      <c r="AZ110" s="717"/>
      <c r="BA110" s="717"/>
      <c r="BB110" s="717"/>
      <c r="BC110" s="717"/>
      <c r="BD110" s="717"/>
      <c r="BE110" s="717"/>
      <c r="BF110" s="717"/>
      <c r="BG110" s="717"/>
      <c r="BH110" s="717"/>
      <c r="BI110" s="717"/>
      <c r="BJ110" s="717"/>
    </row>
    <row r="111" customFormat="false" ht="12" hidden="false" customHeight="true" outlineLevel="0" collapsed="false">
      <c r="A111" s="717"/>
      <c r="B111" s="717"/>
      <c r="C111" s="717"/>
      <c r="D111" s="717"/>
      <c r="E111" s="717"/>
      <c r="F111" s="717"/>
      <c r="G111" s="717"/>
      <c r="H111" s="717"/>
      <c r="I111" s="717"/>
      <c r="J111" s="717"/>
      <c r="K111" s="717"/>
      <c r="L111" s="717"/>
      <c r="M111" s="699"/>
      <c r="N111" s="778" t="s">
        <v>1026</v>
      </c>
      <c r="O111" s="779"/>
      <c r="R111" s="751" t="n">
        <f aca="false">SUM(R109:R110)</f>
        <v>0</v>
      </c>
      <c r="S111" s="751" t="n">
        <f aca="false">SUM(S109:S110)</f>
        <v>0</v>
      </c>
      <c r="T111" s="751" t="n">
        <f aca="false">SUM(T109:T110)</f>
        <v>0</v>
      </c>
      <c r="U111" s="751" t="n">
        <f aca="false">SUM(U109:U110)</f>
        <v>0</v>
      </c>
      <c r="V111" s="751" t="n">
        <f aca="false">SUM(V109:V110)</f>
        <v>0</v>
      </c>
      <c r="W111" s="751" t="n">
        <f aca="false">SUM(W109:W110)</f>
        <v>0</v>
      </c>
      <c r="X111" s="751" t="n">
        <f aca="false">SUM(X109:X110)</f>
        <v>0</v>
      </c>
      <c r="Y111" s="751" t="n">
        <f aca="false">SUM(Y109:Y110)</f>
        <v>0</v>
      </c>
      <c r="Z111" s="751" t="n">
        <f aca="false">SUM(Z109:Z110)</f>
        <v>0</v>
      </c>
      <c r="AA111" s="751" t="n">
        <f aca="false">SUM(AA109:AA110)</f>
        <v>0</v>
      </c>
      <c r="AB111" s="751" t="n">
        <f aca="false">SUM(AB109:AB110)</f>
        <v>0</v>
      </c>
      <c r="AC111" s="751" t="n">
        <f aca="false">SUM(AC109:AC110)</f>
        <v>0</v>
      </c>
      <c r="AD111" s="751" t="n">
        <f aca="false">SUM(AD109:AD110)</f>
        <v>0</v>
      </c>
      <c r="AI111" s="717"/>
      <c r="AJ111" s="717"/>
      <c r="AK111" s="717"/>
      <c r="AL111" s="717"/>
      <c r="AM111" s="717"/>
      <c r="AN111" s="717"/>
      <c r="AO111" s="717"/>
      <c r="AP111" s="717"/>
      <c r="AQ111" s="717"/>
      <c r="AR111" s="717"/>
      <c r="AS111" s="717"/>
      <c r="AT111" s="717"/>
      <c r="AU111" s="717"/>
      <c r="AV111" s="717"/>
      <c r="AW111" s="717"/>
      <c r="AX111" s="717"/>
      <c r="AY111" s="717"/>
      <c r="AZ111" s="717"/>
      <c r="BA111" s="717"/>
      <c r="BB111" s="717"/>
      <c r="BC111" s="717"/>
      <c r="BD111" s="717"/>
      <c r="BE111" s="717"/>
      <c r="BF111" s="717"/>
      <c r="BG111" s="717"/>
      <c r="BH111" s="717"/>
      <c r="BI111" s="717"/>
      <c r="BJ111" s="717"/>
    </row>
    <row r="112" customFormat="false" ht="6" hidden="false" customHeight="true" outlineLevel="0" collapsed="false">
      <c r="A112" s="717"/>
      <c r="B112" s="717"/>
      <c r="C112" s="717"/>
      <c r="D112" s="717"/>
      <c r="E112" s="717"/>
      <c r="F112" s="717"/>
      <c r="G112" s="717"/>
      <c r="H112" s="717"/>
      <c r="I112" s="717"/>
      <c r="J112" s="717"/>
      <c r="K112" s="717"/>
      <c r="L112" s="717"/>
      <c r="M112" s="699"/>
      <c r="N112" s="699"/>
      <c r="AI112" s="717"/>
      <c r="AJ112" s="717"/>
      <c r="AK112" s="717"/>
      <c r="AL112" s="717"/>
      <c r="AM112" s="717"/>
      <c r="AN112" s="717"/>
      <c r="AO112" s="717"/>
      <c r="AP112" s="717"/>
      <c r="AQ112" s="717"/>
      <c r="AR112" s="717"/>
      <c r="AS112" s="717"/>
      <c r="AT112" s="717"/>
      <c r="AU112" s="717"/>
      <c r="AV112" s="717"/>
      <c r="AW112" s="717"/>
      <c r="AX112" s="717"/>
      <c r="AY112" s="717"/>
      <c r="AZ112" s="717"/>
      <c r="BA112" s="717"/>
      <c r="BB112" s="717"/>
      <c r="BC112" s="717"/>
      <c r="BD112" s="717"/>
      <c r="BE112" s="717"/>
      <c r="BF112" s="717"/>
      <c r="BG112" s="717"/>
      <c r="BH112" s="717"/>
      <c r="BI112" s="717"/>
      <c r="BJ112" s="717"/>
    </row>
    <row r="113" customFormat="false" ht="12" hidden="false" customHeight="true" outlineLevel="0" collapsed="false">
      <c r="A113" s="717"/>
      <c r="B113" s="717"/>
      <c r="C113" s="717"/>
      <c r="D113" s="717"/>
      <c r="E113" s="717"/>
      <c r="F113" s="717"/>
      <c r="G113" s="717"/>
      <c r="H113" s="717"/>
      <c r="I113" s="717"/>
      <c r="J113" s="717"/>
      <c r="K113" s="717"/>
      <c r="L113" s="717"/>
      <c r="M113" s="778"/>
      <c r="N113" s="778" t="s">
        <v>1027</v>
      </c>
      <c r="R113" s="734" t="n">
        <f aca="false">Trackers!D544+OtherInc!C17</f>
        <v>0</v>
      </c>
      <c r="S113" s="734" t="n">
        <f aca="false">Trackers!E544+OtherInc!D17</f>
        <v>0</v>
      </c>
      <c r="T113" s="734" t="n">
        <f aca="false">Trackers!F544+OtherInc!E17</f>
        <v>0</v>
      </c>
      <c r="U113" s="734" t="n">
        <f aca="false">Trackers!G544+OtherInc!F17</f>
        <v>0</v>
      </c>
      <c r="V113" s="734" t="n">
        <f aca="false">Trackers!H544+OtherInc!G17</f>
        <v>0</v>
      </c>
      <c r="W113" s="734" t="n">
        <f aca="false">Trackers!I544+OtherInc!H17</f>
        <v>0</v>
      </c>
      <c r="X113" s="734" t="n">
        <f aca="false">Trackers!J544+OtherInc!I17</f>
        <v>0</v>
      </c>
      <c r="Y113" s="734" t="n">
        <f aca="false">Trackers!K544+OtherInc!J17</f>
        <v>0</v>
      </c>
      <c r="Z113" s="734" t="n">
        <f aca="false">Trackers!L544+OtherInc!K17</f>
        <v>0</v>
      </c>
      <c r="AA113" s="734" t="n">
        <f aca="false">Trackers!M544+OtherInc!L17</f>
        <v>0</v>
      </c>
      <c r="AB113" s="734" t="n">
        <f aca="false">Trackers!N544+OtherInc!M17</f>
        <v>0</v>
      </c>
      <c r="AC113" s="734" t="n">
        <f aca="false">Trackers!O544+OtherInc!N17</f>
        <v>0</v>
      </c>
      <c r="AD113" s="734" t="n">
        <f aca="false">SUM(R113:AC113)</f>
        <v>0</v>
      </c>
      <c r="AE113" s="734"/>
      <c r="AF113" s="734"/>
      <c r="AI113" s="717"/>
      <c r="AJ113" s="717"/>
      <c r="AK113" s="717"/>
      <c r="AL113" s="717"/>
      <c r="AM113" s="717"/>
      <c r="AN113" s="717"/>
      <c r="AO113" s="717"/>
      <c r="AP113" s="717"/>
      <c r="AQ113" s="717"/>
      <c r="AR113" s="717"/>
      <c r="AS113" s="717"/>
      <c r="AT113" s="717"/>
      <c r="AU113" s="717"/>
      <c r="AV113" s="717"/>
      <c r="AW113" s="717"/>
      <c r="AX113" s="717"/>
      <c r="AY113" s="717"/>
      <c r="AZ113" s="717"/>
      <c r="BA113" s="717"/>
      <c r="BB113" s="717"/>
      <c r="BC113" s="717"/>
      <c r="BD113" s="717"/>
      <c r="BE113" s="717"/>
      <c r="BF113" s="717"/>
      <c r="BG113" s="717"/>
      <c r="BH113" s="717"/>
      <c r="BI113" s="717"/>
      <c r="BJ113" s="717"/>
    </row>
    <row r="114" customFormat="false" ht="12" hidden="false" customHeight="true" outlineLevel="0" collapsed="false">
      <c r="A114" s="717"/>
      <c r="B114" s="717"/>
      <c r="C114" s="717"/>
      <c r="D114" s="717"/>
      <c r="E114" s="717"/>
      <c r="F114" s="717"/>
      <c r="G114" s="717"/>
      <c r="H114" s="717"/>
      <c r="I114" s="717"/>
      <c r="J114" s="717"/>
      <c r="K114" s="717"/>
      <c r="L114" s="717"/>
      <c r="M114" s="745"/>
      <c r="N114" s="745" t="s">
        <v>1015</v>
      </c>
      <c r="O114" s="708"/>
      <c r="R114" s="750" t="n">
        <v>0</v>
      </c>
      <c r="S114" s="750" t="n">
        <v>0</v>
      </c>
      <c r="T114" s="750" t="n">
        <v>0</v>
      </c>
      <c r="U114" s="750" t="n">
        <v>0</v>
      </c>
      <c r="V114" s="750" t="n">
        <v>0</v>
      </c>
      <c r="W114" s="750" t="n">
        <v>0</v>
      </c>
      <c r="X114" s="750" t="n">
        <v>0</v>
      </c>
      <c r="Y114" s="750" t="n">
        <v>0</v>
      </c>
      <c r="Z114" s="750" t="n">
        <v>0</v>
      </c>
      <c r="AA114" s="750" t="n">
        <v>0</v>
      </c>
      <c r="AB114" s="750" t="n">
        <v>0</v>
      </c>
      <c r="AC114" s="750" t="n">
        <v>0</v>
      </c>
      <c r="AD114" s="751" t="n">
        <f aca="false">SUM(R114:AC114)</f>
        <v>0</v>
      </c>
      <c r="AI114" s="717"/>
      <c r="AJ114" s="717"/>
      <c r="AK114" s="717"/>
      <c r="AL114" s="717"/>
      <c r="AM114" s="717"/>
      <c r="AN114" s="717"/>
      <c r="AO114" s="717"/>
      <c r="AP114" s="717"/>
      <c r="AQ114" s="717"/>
      <c r="AR114" s="717"/>
      <c r="AS114" s="717"/>
      <c r="AT114" s="717"/>
      <c r="AU114" s="717"/>
      <c r="AV114" s="717"/>
      <c r="AW114" s="717"/>
      <c r="AX114" s="717"/>
      <c r="AY114" s="717"/>
      <c r="AZ114" s="717"/>
      <c r="BA114" s="717"/>
      <c r="BB114" s="717"/>
      <c r="BC114" s="717"/>
      <c r="BD114" s="717"/>
      <c r="BE114" s="717"/>
      <c r="BF114" s="717"/>
      <c r="BG114" s="717"/>
      <c r="BH114" s="717"/>
      <c r="BI114" s="717"/>
      <c r="BJ114" s="717"/>
    </row>
    <row r="115" customFormat="false" ht="12" hidden="false" customHeight="true" outlineLevel="0" collapsed="false">
      <c r="A115" s="717"/>
      <c r="B115" s="717"/>
      <c r="C115" s="717"/>
      <c r="D115" s="717"/>
      <c r="E115" s="717"/>
      <c r="F115" s="717"/>
      <c r="G115" s="717"/>
      <c r="H115" s="717"/>
      <c r="I115" s="717"/>
      <c r="J115" s="717"/>
      <c r="K115" s="717"/>
      <c r="L115" s="717"/>
      <c r="M115" s="699"/>
      <c r="N115" s="778" t="s">
        <v>1028</v>
      </c>
      <c r="O115" s="779"/>
      <c r="R115" s="751" t="n">
        <f aca="false">SUM(R113:R114)</f>
        <v>0</v>
      </c>
      <c r="S115" s="751" t="n">
        <f aca="false">SUM(S113:S114)</f>
        <v>0</v>
      </c>
      <c r="T115" s="751" t="n">
        <f aca="false">SUM(T113:T114)</f>
        <v>0</v>
      </c>
      <c r="U115" s="751" t="n">
        <f aca="false">SUM(U113:U114)</f>
        <v>0</v>
      </c>
      <c r="V115" s="751" t="n">
        <f aca="false">SUM(V113:V114)</f>
        <v>0</v>
      </c>
      <c r="W115" s="751" t="n">
        <f aca="false">SUM(W113:W114)</f>
        <v>0</v>
      </c>
      <c r="X115" s="751" t="n">
        <f aca="false">SUM(X113:X114)</f>
        <v>0</v>
      </c>
      <c r="Y115" s="751" t="n">
        <f aca="false">SUM(Y113:Y114)</f>
        <v>0</v>
      </c>
      <c r="Z115" s="751" t="n">
        <f aca="false">SUM(Z113:Z114)</f>
        <v>0</v>
      </c>
      <c r="AA115" s="751" t="n">
        <f aca="false">SUM(AA113:AA114)</f>
        <v>0</v>
      </c>
      <c r="AB115" s="751" t="n">
        <f aca="false">SUM(AB113:AB114)</f>
        <v>0</v>
      </c>
      <c r="AC115" s="751" t="n">
        <f aca="false">SUM(AC113:AC114)</f>
        <v>0</v>
      </c>
      <c r="AD115" s="751" t="n">
        <f aca="false">SUM(AD113:AD114)</f>
        <v>0</v>
      </c>
      <c r="AI115" s="717"/>
      <c r="AJ115" s="717"/>
      <c r="AK115" s="717"/>
      <c r="AL115" s="717"/>
      <c r="AM115" s="717"/>
      <c r="AN115" s="717"/>
      <c r="AO115" s="717"/>
      <c r="AP115" s="717"/>
      <c r="AQ115" s="717"/>
      <c r="AR115" s="717"/>
      <c r="AS115" s="717"/>
      <c r="AT115" s="717"/>
      <c r="AU115" s="717"/>
      <c r="AV115" s="717"/>
      <c r="AW115" s="717"/>
      <c r="AX115" s="717"/>
      <c r="AY115" s="717"/>
      <c r="AZ115" s="717"/>
      <c r="BA115" s="717"/>
      <c r="BB115" s="717"/>
      <c r="BC115" s="717"/>
      <c r="BD115" s="717"/>
      <c r="BE115" s="717"/>
      <c r="BF115" s="717"/>
      <c r="BG115" s="717"/>
      <c r="BH115" s="717"/>
      <c r="BI115" s="717"/>
      <c r="BJ115" s="717"/>
    </row>
    <row r="116" customFormat="false" ht="6" hidden="false" customHeight="true" outlineLevel="0" collapsed="false">
      <c r="A116" s="717"/>
      <c r="B116" s="717"/>
      <c r="C116" s="717"/>
      <c r="D116" s="717"/>
      <c r="E116" s="717"/>
      <c r="F116" s="717"/>
      <c r="G116" s="717"/>
      <c r="H116" s="717"/>
      <c r="I116" s="717"/>
      <c r="J116" s="717"/>
      <c r="K116" s="717"/>
      <c r="L116" s="717"/>
      <c r="M116" s="699"/>
      <c r="N116" s="699"/>
      <c r="AI116" s="717"/>
      <c r="AJ116" s="717"/>
      <c r="AK116" s="717"/>
      <c r="AL116" s="717"/>
      <c r="AM116" s="717"/>
      <c r="AN116" s="717"/>
      <c r="AO116" s="717"/>
      <c r="AP116" s="717"/>
      <c r="AQ116" s="717"/>
      <c r="AR116" s="717"/>
      <c r="AS116" s="717"/>
      <c r="AT116" s="717"/>
      <c r="AU116" s="717"/>
      <c r="AV116" s="717"/>
      <c r="AW116" s="717"/>
      <c r="AX116" s="717"/>
      <c r="AY116" s="717"/>
      <c r="AZ116" s="717"/>
      <c r="BA116" s="717"/>
      <c r="BB116" s="717"/>
      <c r="BC116" s="717"/>
      <c r="BD116" s="717"/>
      <c r="BE116" s="717"/>
      <c r="BF116" s="717"/>
      <c r="BG116" s="717"/>
      <c r="BH116" s="717"/>
      <c r="BI116" s="717"/>
      <c r="BJ116" s="717"/>
    </row>
    <row r="117" customFormat="false" ht="12" hidden="false" customHeight="true" outlineLevel="0" collapsed="false">
      <c r="A117" s="717"/>
      <c r="B117" s="717"/>
      <c r="C117" s="717"/>
      <c r="D117" s="717"/>
      <c r="E117" s="717"/>
      <c r="F117" s="717"/>
      <c r="G117" s="717"/>
      <c r="H117" s="717"/>
      <c r="I117" s="717"/>
      <c r="J117" s="717"/>
      <c r="K117" s="717"/>
      <c r="L117" s="717"/>
      <c r="M117" s="778"/>
      <c r="N117" s="778" t="s">
        <v>1029</v>
      </c>
      <c r="R117" s="734" t="n">
        <f aca="false">Trackers!D332-IntDeduct!C10</f>
        <v>0</v>
      </c>
      <c r="S117" s="734" t="n">
        <f aca="false">Trackers!E332-IntDeduct!D10</f>
        <v>0</v>
      </c>
      <c r="T117" s="734" t="n">
        <f aca="false">Trackers!F332-IntDeduct!E10</f>
        <v>0</v>
      </c>
      <c r="U117" s="734" t="n">
        <f aca="false">Trackers!G332-IntDeduct!F10</f>
        <v>0</v>
      </c>
      <c r="V117" s="734" t="n">
        <f aca="false">Trackers!H332-IntDeduct!G10</f>
        <v>0</v>
      </c>
      <c r="W117" s="734" t="n">
        <f aca="false">Trackers!I332-IntDeduct!H10</f>
        <v>0</v>
      </c>
      <c r="X117" s="734" t="n">
        <f aca="false">Trackers!J332-IntDeduct!I10</f>
        <v>0</v>
      </c>
      <c r="Y117" s="734" t="n">
        <f aca="false">Trackers!K332-IntDeduct!J10</f>
        <v>0</v>
      </c>
      <c r="Z117" s="734" t="n">
        <f aca="false">Trackers!L332-IntDeduct!K10</f>
        <v>0</v>
      </c>
      <c r="AA117" s="734" t="n">
        <f aca="false">Trackers!M332-IntDeduct!L10</f>
        <v>0</v>
      </c>
      <c r="AB117" s="734" t="n">
        <f aca="false">Trackers!N332-IntDeduct!M10</f>
        <v>0</v>
      </c>
      <c r="AC117" s="734" t="n">
        <f aca="false">Trackers!O332-IntDeduct!N10</f>
        <v>0</v>
      </c>
      <c r="AD117" s="734" t="n">
        <f aca="false">SUM(R117:AC117)</f>
        <v>0</v>
      </c>
      <c r="AI117" s="717"/>
      <c r="AJ117" s="717"/>
      <c r="AK117" s="717"/>
      <c r="AL117" s="717"/>
      <c r="AM117" s="717"/>
      <c r="AN117" s="717"/>
      <c r="AO117" s="717"/>
      <c r="AP117" s="717"/>
      <c r="AQ117" s="717"/>
      <c r="AR117" s="717"/>
      <c r="AS117" s="717"/>
      <c r="AT117" s="717"/>
      <c r="AU117" s="717"/>
      <c r="AV117" s="717"/>
      <c r="AW117" s="717"/>
      <c r="AX117" s="717"/>
      <c r="AY117" s="717"/>
      <c r="AZ117" s="717"/>
      <c r="BA117" s="717"/>
      <c r="BB117" s="717"/>
      <c r="BC117" s="717"/>
      <c r="BD117" s="717"/>
      <c r="BE117" s="717"/>
      <c r="BF117" s="717"/>
      <c r="BG117" s="717"/>
      <c r="BH117" s="717"/>
      <c r="BI117" s="717"/>
      <c r="BJ117" s="717"/>
    </row>
    <row r="118" customFormat="false" ht="12" hidden="false" customHeight="true" outlineLevel="0" collapsed="false">
      <c r="A118" s="717"/>
      <c r="B118" s="717"/>
      <c r="C118" s="717"/>
      <c r="D118" s="717"/>
      <c r="E118" s="717"/>
      <c r="F118" s="717"/>
      <c r="G118" s="717"/>
      <c r="H118" s="717"/>
      <c r="I118" s="717"/>
      <c r="J118" s="717"/>
      <c r="K118" s="717"/>
      <c r="L118" s="717"/>
      <c r="M118" s="745"/>
      <c r="N118" s="745" t="s">
        <v>1015</v>
      </c>
      <c r="O118" s="708"/>
      <c r="R118" s="750" t="n">
        <v>0</v>
      </c>
      <c r="S118" s="750" t="n">
        <v>0</v>
      </c>
      <c r="T118" s="750" t="n">
        <v>0</v>
      </c>
      <c r="U118" s="750" t="n">
        <v>0</v>
      </c>
      <c r="V118" s="750" t="n">
        <v>0</v>
      </c>
      <c r="W118" s="750" t="n">
        <v>0</v>
      </c>
      <c r="X118" s="750" t="n">
        <v>0</v>
      </c>
      <c r="Y118" s="750" t="n">
        <v>0</v>
      </c>
      <c r="Z118" s="750" t="n">
        <v>0</v>
      </c>
      <c r="AA118" s="750" t="n">
        <v>0</v>
      </c>
      <c r="AB118" s="750" t="n">
        <v>0</v>
      </c>
      <c r="AC118" s="750" t="n">
        <v>0</v>
      </c>
      <c r="AD118" s="751" t="n">
        <f aca="false">SUM(R118:AC118)</f>
        <v>0</v>
      </c>
      <c r="AE118" s="754"/>
      <c r="AF118" s="754"/>
      <c r="AG118" s="754"/>
      <c r="AH118" s="754"/>
      <c r="AI118" s="717"/>
      <c r="AJ118" s="717"/>
      <c r="AK118" s="717"/>
      <c r="AL118" s="717"/>
      <c r="AM118" s="717"/>
      <c r="AN118" s="717"/>
      <c r="AO118" s="717"/>
      <c r="AP118" s="717"/>
      <c r="AQ118" s="717"/>
      <c r="AR118" s="717"/>
      <c r="AS118" s="717"/>
      <c r="AT118" s="717"/>
      <c r="AU118" s="717"/>
      <c r="AV118" s="717"/>
      <c r="AW118" s="717"/>
      <c r="AX118" s="717"/>
      <c r="AY118" s="717"/>
      <c r="AZ118" s="717"/>
      <c r="BA118" s="717"/>
      <c r="BB118" s="717"/>
      <c r="BC118" s="717"/>
      <c r="BD118" s="717"/>
      <c r="BE118" s="717"/>
      <c r="BF118" s="717"/>
      <c r="BG118" s="717"/>
      <c r="BH118" s="717"/>
      <c r="BI118" s="717"/>
      <c r="BJ118" s="717"/>
    </row>
    <row r="119" customFormat="false" ht="12" hidden="false" customHeight="true" outlineLevel="0" collapsed="false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699"/>
      <c r="N119" s="778" t="s">
        <v>1030</v>
      </c>
      <c r="O119" s="779"/>
      <c r="R119" s="751" t="n">
        <f aca="false">SUM(R117:R118)</f>
        <v>0</v>
      </c>
      <c r="S119" s="751" t="n">
        <f aca="false">SUM(S117:S118)</f>
        <v>0</v>
      </c>
      <c r="T119" s="751" t="n">
        <f aca="false">SUM(T117:T118)</f>
        <v>0</v>
      </c>
      <c r="U119" s="751" t="n">
        <f aca="false">SUM(U117:U118)</f>
        <v>0</v>
      </c>
      <c r="V119" s="751" t="n">
        <f aca="false">SUM(V117:V118)</f>
        <v>0</v>
      </c>
      <c r="W119" s="751" t="n">
        <f aca="false">SUM(W117:W118)</f>
        <v>0</v>
      </c>
      <c r="X119" s="751" t="n">
        <f aca="false">SUM(X117:X118)</f>
        <v>0</v>
      </c>
      <c r="Y119" s="751" t="n">
        <f aca="false">SUM(Y117:Y118)</f>
        <v>0</v>
      </c>
      <c r="Z119" s="751" t="n">
        <f aca="false">SUM(Z117:Z118)</f>
        <v>0</v>
      </c>
      <c r="AA119" s="751" t="n">
        <f aca="false">SUM(AA117:AA118)</f>
        <v>0</v>
      </c>
      <c r="AB119" s="751" t="n">
        <f aca="false">SUM(AB117:AB118)</f>
        <v>0</v>
      </c>
      <c r="AC119" s="751" t="n">
        <f aca="false">SUM(AC117:AC118)</f>
        <v>0</v>
      </c>
      <c r="AD119" s="751" t="n">
        <f aca="false">SUM(AD117:AD118)</f>
        <v>0</v>
      </c>
      <c r="AI119" s="717"/>
      <c r="AJ119" s="717"/>
      <c r="AK119" s="717"/>
      <c r="AL119" s="717"/>
      <c r="AM119" s="717"/>
      <c r="AN119" s="717"/>
      <c r="AO119" s="717"/>
      <c r="AP119" s="717"/>
      <c r="AQ119" s="717"/>
      <c r="AR119" s="717"/>
      <c r="AS119" s="717"/>
      <c r="AT119" s="717"/>
      <c r="AU119" s="717"/>
      <c r="AV119" s="717"/>
      <c r="AW119" s="717"/>
      <c r="AX119" s="717"/>
      <c r="AY119" s="717"/>
      <c r="AZ119" s="717"/>
      <c r="BA119" s="717"/>
      <c r="BB119" s="717"/>
      <c r="BC119" s="717"/>
      <c r="BD119" s="717"/>
      <c r="BE119" s="717"/>
      <c r="BF119" s="717"/>
      <c r="BG119" s="717"/>
      <c r="BH119" s="717"/>
      <c r="BI119" s="717"/>
      <c r="BJ119" s="717"/>
    </row>
    <row r="120" customFormat="false" ht="6" hidden="false" customHeight="true" outlineLevel="0" collapsed="false">
      <c r="A120" s="717"/>
      <c r="B120" s="717"/>
      <c r="C120" s="717"/>
      <c r="D120" s="717"/>
      <c r="E120" s="717"/>
      <c r="F120" s="717"/>
      <c r="G120" s="717"/>
      <c r="H120" s="717"/>
      <c r="I120" s="717"/>
      <c r="J120" s="717"/>
      <c r="K120" s="717"/>
      <c r="L120" s="717"/>
      <c r="M120" s="699"/>
      <c r="N120" s="699"/>
      <c r="AI120" s="717"/>
      <c r="AJ120" s="717"/>
      <c r="AK120" s="717"/>
      <c r="AL120" s="717"/>
      <c r="AM120" s="717"/>
      <c r="AN120" s="717"/>
      <c r="AO120" s="717"/>
      <c r="AP120" s="717"/>
      <c r="AQ120" s="717"/>
      <c r="AR120" s="717"/>
      <c r="AS120" s="717"/>
      <c r="AT120" s="717"/>
      <c r="AU120" s="717"/>
      <c r="AV120" s="717"/>
      <c r="AW120" s="717"/>
      <c r="AX120" s="717"/>
      <c r="AY120" s="717"/>
      <c r="AZ120" s="717"/>
      <c r="BA120" s="717"/>
      <c r="BB120" s="717"/>
      <c r="BC120" s="717"/>
      <c r="BD120" s="717"/>
      <c r="BE120" s="717"/>
      <c r="BF120" s="717"/>
      <c r="BG120" s="717"/>
      <c r="BH120" s="717"/>
      <c r="BI120" s="717"/>
      <c r="BJ120" s="717"/>
    </row>
    <row r="121" customFormat="false" ht="12" hidden="false" customHeight="true" outlineLevel="0" collapsed="false">
      <c r="A121" s="717"/>
      <c r="B121" s="717"/>
      <c r="C121" s="717"/>
      <c r="D121" s="717"/>
      <c r="E121" s="717"/>
      <c r="F121" s="717"/>
      <c r="G121" s="717"/>
      <c r="H121" s="717"/>
      <c r="I121" s="717"/>
      <c r="J121" s="717"/>
      <c r="K121" s="717"/>
      <c r="L121" s="717"/>
      <c r="M121" s="778"/>
      <c r="N121" s="778" t="s">
        <v>1031</v>
      </c>
      <c r="R121" s="780" t="n">
        <f aca="false">Trackers!D597-'TC&amp;S'!C29-IntDeduct!C13-IntDeduct!C14</f>
        <v>-302</v>
      </c>
      <c r="S121" s="734" t="n">
        <f aca="false">Trackers!E597-'TC&amp;S'!D29-IntDeduct!D13-IntDeduct!D14</f>
        <v>-259</v>
      </c>
      <c r="T121" s="734" t="n">
        <f aca="false">Trackers!F597-'TC&amp;S'!E29-IntDeduct!E13-IntDeduct!E14</f>
        <v>-220</v>
      </c>
      <c r="U121" s="734" t="n">
        <f aca="false">Trackers!G597-'TC&amp;S'!F29-IntDeduct!F13-IntDeduct!F14</f>
        <v>-15</v>
      </c>
      <c r="V121" s="781" t="n">
        <f aca="false">Trackers!H597+SUM('TC&amp;S'!C29:H29)-IntDeduct!G13-IntDeduct!G14+123</f>
        <v>2057</v>
      </c>
      <c r="W121" s="734" t="n">
        <f aca="false">Trackers!I597-'TC&amp;S'!H29-IntDeduct!H13-IntDeduct!H14</f>
        <v>0</v>
      </c>
      <c r="X121" s="734" t="n">
        <f aca="false">Trackers!J597-'TC&amp;S'!I29-IntDeduct!I13-IntDeduct!I14</f>
        <v>0</v>
      </c>
      <c r="Y121" s="734" t="n">
        <f aca="false">Trackers!K597-'TC&amp;S'!J29-IntDeduct!J13-IntDeduct!J14</f>
        <v>0</v>
      </c>
      <c r="Z121" s="734" t="n">
        <f aca="false">Trackers!L597-'TC&amp;S'!K29-IntDeduct!K13-IntDeduct!K14</f>
        <v>0</v>
      </c>
      <c r="AA121" s="734" t="n">
        <f aca="false">Trackers!M597-'TC&amp;S'!L29-IntDeduct!L13-IntDeduct!L14</f>
        <v>0</v>
      </c>
      <c r="AB121" s="734" t="n">
        <f aca="false">Trackers!N597-'TC&amp;S'!M29-IntDeduct!M13-IntDeduct!M14</f>
        <v>-206</v>
      </c>
      <c r="AC121" s="734" t="n">
        <f aca="false">Trackers!O597-'TC&amp;S'!N29-IntDeduct!N13-IntDeduct!N14</f>
        <v>-295</v>
      </c>
      <c r="AD121" s="734" t="n">
        <f aca="false">SUM(R121:AC121)</f>
        <v>760</v>
      </c>
      <c r="AI121" s="717"/>
      <c r="AJ121" s="717"/>
      <c r="AK121" s="717"/>
      <c r="AL121" s="717"/>
      <c r="AM121" s="717"/>
      <c r="AN121" s="717"/>
      <c r="AO121" s="717"/>
      <c r="AP121" s="717"/>
      <c r="AQ121" s="717"/>
      <c r="AR121" s="717"/>
      <c r="AS121" s="717"/>
      <c r="AT121" s="717"/>
      <c r="AU121" s="717"/>
      <c r="AV121" s="717"/>
      <c r="AW121" s="717"/>
      <c r="AX121" s="717"/>
      <c r="AY121" s="717"/>
      <c r="AZ121" s="717"/>
      <c r="BA121" s="717"/>
      <c r="BB121" s="717"/>
      <c r="BC121" s="717"/>
      <c r="BD121" s="717"/>
      <c r="BE121" s="717"/>
      <c r="BF121" s="717"/>
      <c r="BG121" s="717"/>
      <c r="BH121" s="717"/>
      <c r="BI121" s="717"/>
      <c r="BJ121" s="717"/>
    </row>
    <row r="122" customFormat="false" ht="12" hidden="false" customHeight="true" outlineLevel="0" collapsed="false">
      <c r="A122" s="717"/>
      <c r="B122" s="717"/>
      <c r="C122" s="717"/>
      <c r="D122" s="717"/>
      <c r="E122" s="717"/>
      <c r="F122" s="717"/>
      <c r="G122" s="717"/>
      <c r="H122" s="717"/>
      <c r="I122" s="717"/>
      <c r="J122" s="717"/>
      <c r="K122" s="717"/>
      <c r="L122" s="717"/>
      <c r="M122" s="745"/>
      <c r="N122" s="745" t="s">
        <v>1015</v>
      </c>
      <c r="O122" s="708"/>
      <c r="R122" s="750" t="n">
        <v>0</v>
      </c>
      <c r="S122" s="750" t="n">
        <v>0</v>
      </c>
      <c r="T122" s="750" t="n">
        <v>0</v>
      </c>
      <c r="U122" s="750" t="n">
        <v>0</v>
      </c>
      <c r="V122" s="750" t="n">
        <v>0</v>
      </c>
      <c r="W122" s="750" t="n">
        <v>0</v>
      </c>
      <c r="X122" s="750" t="n">
        <v>0</v>
      </c>
      <c r="Y122" s="750" t="n">
        <v>0</v>
      </c>
      <c r="Z122" s="750" t="n">
        <v>0</v>
      </c>
      <c r="AA122" s="750" t="n">
        <v>0</v>
      </c>
      <c r="AB122" s="750" t="n">
        <v>0</v>
      </c>
      <c r="AC122" s="750" t="n">
        <v>0</v>
      </c>
      <c r="AD122" s="751" t="n">
        <f aca="false">SUM(R122:AC122)</f>
        <v>0</v>
      </c>
      <c r="AE122" s="754"/>
      <c r="AF122" s="754"/>
      <c r="AG122" s="754"/>
      <c r="AH122" s="754"/>
      <c r="AI122" s="717"/>
      <c r="AJ122" s="717"/>
      <c r="AK122" s="717"/>
      <c r="AL122" s="717"/>
      <c r="AM122" s="717"/>
      <c r="AN122" s="717"/>
      <c r="AO122" s="717"/>
      <c r="AP122" s="717"/>
      <c r="AQ122" s="717"/>
      <c r="AR122" s="717"/>
      <c r="AS122" s="717"/>
      <c r="AT122" s="717"/>
      <c r="AU122" s="717"/>
      <c r="AV122" s="717"/>
      <c r="AW122" s="717"/>
      <c r="AX122" s="717"/>
      <c r="AY122" s="717"/>
      <c r="AZ122" s="717"/>
      <c r="BA122" s="717"/>
      <c r="BB122" s="717"/>
      <c r="BC122" s="717"/>
      <c r="BD122" s="717"/>
      <c r="BE122" s="717"/>
      <c r="BF122" s="717"/>
      <c r="BG122" s="717"/>
      <c r="BH122" s="717"/>
      <c r="BI122" s="717"/>
      <c r="BJ122" s="717"/>
    </row>
    <row r="123" customFormat="false" ht="12" hidden="false" customHeight="true" outlineLevel="0" collapsed="false">
      <c r="A123" s="717"/>
      <c r="B123" s="717"/>
      <c r="C123" s="717"/>
      <c r="D123" s="717"/>
      <c r="E123" s="717"/>
      <c r="F123" s="717"/>
      <c r="G123" s="717"/>
      <c r="H123" s="717"/>
      <c r="I123" s="717"/>
      <c r="J123" s="717"/>
      <c r="K123" s="717"/>
      <c r="L123" s="717"/>
      <c r="M123" s="699"/>
      <c r="N123" s="778" t="s">
        <v>1032</v>
      </c>
      <c r="O123" s="779"/>
      <c r="R123" s="751" t="n">
        <f aca="false">SUM(R121:R122)</f>
        <v>-302</v>
      </c>
      <c r="S123" s="751" t="n">
        <f aca="false">SUM(S121:S122)</f>
        <v>-259</v>
      </c>
      <c r="T123" s="751" t="n">
        <f aca="false">SUM(T121:T122)</f>
        <v>-220</v>
      </c>
      <c r="U123" s="751" t="n">
        <f aca="false">SUM(U121:U122)</f>
        <v>-15</v>
      </c>
      <c r="V123" s="751" t="n">
        <f aca="false">SUM(V121:V122)</f>
        <v>2057</v>
      </c>
      <c r="W123" s="751" t="n">
        <f aca="false">SUM(W121:W122)</f>
        <v>0</v>
      </c>
      <c r="X123" s="751" t="n">
        <f aca="false">SUM(X121:X122)</f>
        <v>0</v>
      </c>
      <c r="Y123" s="751" t="n">
        <f aca="false">SUM(Y121:Y122)</f>
        <v>0</v>
      </c>
      <c r="Z123" s="751" t="n">
        <f aca="false">SUM(Z121:Z122)</f>
        <v>0</v>
      </c>
      <c r="AA123" s="751" t="n">
        <f aca="false">SUM(AA121:AA122)</f>
        <v>0</v>
      </c>
      <c r="AB123" s="751" t="n">
        <f aca="false">SUM(AB121:AB122)</f>
        <v>-206</v>
      </c>
      <c r="AC123" s="751" t="n">
        <f aca="false">SUM(AC121:AC122)</f>
        <v>-295</v>
      </c>
      <c r="AD123" s="751" t="n">
        <f aca="false">SUM(AD121:AD122)</f>
        <v>760</v>
      </c>
      <c r="AI123" s="717"/>
      <c r="AJ123" s="717"/>
      <c r="AK123" s="717"/>
      <c r="AL123" s="717"/>
      <c r="AM123" s="717"/>
      <c r="AN123" s="717"/>
      <c r="AO123" s="717"/>
      <c r="AP123" s="717"/>
      <c r="AQ123" s="717"/>
      <c r="AR123" s="717"/>
      <c r="AS123" s="717"/>
      <c r="AT123" s="717"/>
      <c r="AU123" s="717"/>
      <c r="AV123" s="717"/>
      <c r="AW123" s="717"/>
      <c r="AX123" s="717"/>
      <c r="AY123" s="717"/>
      <c r="AZ123" s="717"/>
      <c r="BA123" s="717"/>
      <c r="BB123" s="717"/>
      <c r="BC123" s="717"/>
      <c r="BD123" s="717"/>
      <c r="BE123" s="717"/>
      <c r="BF123" s="717"/>
      <c r="BG123" s="717"/>
      <c r="BH123" s="717"/>
      <c r="BI123" s="717"/>
      <c r="BJ123" s="717"/>
    </row>
    <row r="124" customFormat="false" ht="6" hidden="false" customHeight="true" outlineLevel="0" collapsed="false">
      <c r="A124" s="717"/>
      <c r="B124" s="717"/>
      <c r="C124" s="717"/>
      <c r="D124" s="717"/>
      <c r="E124" s="717"/>
      <c r="F124" s="717"/>
      <c r="G124" s="717"/>
      <c r="H124" s="717"/>
      <c r="I124" s="717"/>
      <c r="J124" s="717"/>
      <c r="K124" s="717"/>
      <c r="L124" s="717"/>
      <c r="M124" s="699"/>
      <c r="N124" s="778"/>
      <c r="O124" s="779"/>
      <c r="R124" s="751"/>
      <c r="S124" s="751"/>
      <c r="T124" s="751"/>
      <c r="U124" s="751"/>
      <c r="V124" s="751"/>
      <c r="W124" s="751"/>
      <c r="X124" s="751"/>
      <c r="Y124" s="751"/>
      <c r="Z124" s="751"/>
      <c r="AA124" s="751"/>
      <c r="AB124" s="751"/>
      <c r="AC124" s="751"/>
      <c r="AD124" s="751"/>
      <c r="AI124" s="717"/>
      <c r="AJ124" s="717"/>
      <c r="AK124" s="717"/>
      <c r="AL124" s="717"/>
      <c r="AM124" s="717"/>
      <c r="AN124" s="717"/>
      <c r="AO124" s="717"/>
      <c r="AP124" s="717"/>
      <c r="AQ124" s="717"/>
      <c r="AR124" s="717"/>
      <c r="AS124" s="717"/>
      <c r="AT124" s="717"/>
      <c r="AU124" s="717"/>
      <c r="AV124" s="717"/>
      <c r="AW124" s="717"/>
      <c r="AX124" s="717"/>
      <c r="AY124" s="717"/>
      <c r="AZ124" s="717"/>
      <c r="BA124" s="717"/>
      <c r="BB124" s="717"/>
      <c r="BC124" s="717"/>
      <c r="BD124" s="717"/>
      <c r="BE124" s="717"/>
      <c r="BF124" s="717"/>
      <c r="BG124" s="717"/>
      <c r="BH124" s="717"/>
      <c r="BI124" s="717"/>
      <c r="BJ124" s="717"/>
    </row>
    <row r="125" customFormat="false" ht="12" hidden="false" customHeight="true" outlineLevel="0" collapsed="false">
      <c r="A125" s="717"/>
      <c r="B125" s="717"/>
      <c r="C125" s="717"/>
      <c r="D125" s="717"/>
      <c r="E125" s="717"/>
      <c r="F125" s="717"/>
      <c r="G125" s="717"/>
      <c r="H125" s="717"/>
      <c r="I125" s="717"/>
      <c r="J125" s="717"/>
      <c r="K125" s="717"/>
      <c r="L125" s="717"/>
      <c r="M125" s="699"/>
      <c r="N125" s="778" t="s">
        <v>1033</v>
      </c>
      <c r="O125" s="779"/>
      <c r="R125" s="734" t="n">
        <f aca="false">OtherRev!C57</f>
        <v>603</v>
      </c>
      <c r="S125" s="734" t="n">
        <f aca="false">OtherRev!D57</f>
        <v>604</v>
      </c>
      <c r="T125" s="734" t="n">
        <f aca="false">OtherRev!E57</f>
        <v>603</v>
      </c>
      <c r="U125" s="734" t="n">
        <f aca="false">OtherRev!F57</f>
        <v>-127</v>
      </c>
      <c r="V125" s="734" t="n">
        <f aca="false">OtherRev!G57</f>
        <v>-128</v>
      </c>
      <c r="W125" s="734" t="n">
        <f aca="false">OtherRev!H57</f>
        <v>-508</v>
      </c>
      <c r="X125" s="734" t="n">
        <f aca="false">OtherRev!I57</f>
        <v>-509</v>
      </c>
      <c r="Y125" s="734" t="n">
        <f aca="false">OtherRev!J57</f>
        <v>-508</v>
      </c>
      <c r="Z125" s="734" t="n">
        <f aca="false">OtherRev!K57</f>
        <v>-228</v>
      </c>
      <c r="AA125" s="734" t="n">
        <f aca="false">OtherRev!L57</f>
        <v>-227</v>
      </c>
      <c r="AB125" s="734" t="n">
        <f aca="false">OtherRev!M57</f>
        <v>-228</v>
      </c>
      <c r="AC125" s="734" t="n">
        <f aca="false">OtherRev!N57</f>
        <v>604</v>
      </c>
      <c r="AD125" s="734" t="n">
        <f aca="false">SUM(R125:AC125)</f>
        <v>-49</v>
      </c>
      <c r="AI125" s="717"/>
      <c r="AJ125" s="717"/>
      <c r="AK125" s="717"/>
      <c r="AL125" s="717"/>
      <c r="AM125" s="717"/>
      <c r="AN125" s="717"/>
      <c r="AO125" s="717"/>
      <c r="AP125" s="717"/>
      <c r="AQ125" s="717"/>
      <c r="AR125" s="717"/>
      <c r="AS125" s="717"/>
      <c r="AT125" s="717"/>
      <c r="AU125" s="717"/>
      <c r="AV125" s="717"/>
      <c r="AW125" s="717"/>
      <c r="AX125" s="717"/>
      <c r="AY125" s="717"/>
      <c r="AZ125" s="717"/>
      <c r="BA125" s="717"/>
      <c r="BB125" s="717"/>
      <c r="BC125" s="717"/>
      <c r="BD125" s="717"/>
      <c r="BE125" s="717"/>
      <c r="BF125" s="717"/>
      <c r="BG125" s="717"/>
      <c r="BH125" s="717"/>
      <c r="BI125" s="717"/>
      <c r="BJ125" s="717"/>
    </row>
    <row r="126" customFormat="false" ht="12" hidden="false" customHeight="true" outlineLevel="0" collapsed="false">
      <c r="A126" s="717"/>
      <c r="B126" s="717"/>
      <c r="C126" s="717"/>
      <c r="D126" s="717"/>
      <c r="E126" s="717"/>
      <c r="F126" s="717"/>
      <c r="G126" s="717"/>
      <c r="H126" s="717"/>
      <c r="I126" s="717"/>
      <c r="J126" s="717"/>
      <c r="K126" s="717"/>
      <c r="L126" s="717"/>
      <c r="M126" s="699"/>
      <c r="N126" s="745" t="s">
        <v>1015</v>
      </c>
      <c r="O126" s="779"/>
      <c r="R126" s="750" t="n">
        <v>0</v>
      </c>
      <c r="S126" s="750" t="n">
        <v>0</v>
      </c>
      <c r="T126" s="750" t="n">
        <v>0</v>
      </c>
      <c r="U126" s="750" t="n">
        <v>0</v>
      </c>
      <c r="V126" s="750" t="n">
        <v>0</v>
      </c>
      <c r="W126" s="750" t="n">
        <v>0</v>
      </c>
      <c r="X126" s="750" t="n">
        <v>0</v>
      </c>
      <c r="Y126" s="750" t="n">
        <v>0</v>
      </c>
      <c r="Z126" s="750" t="n">
        <v>0</v>
      </c>
      <c r="AA126" s="750" t="n">
        <v>0</v>
      </c>
      <c r="AB126" s="750" t="n">
        <v>0</v>
      </c>
      <c r="AC126" s="750" t="n">
        <v>0</v>
      </c>
      <c r="AD126" s="751" t="n">
        <f aca="false">SUM(R126:AC126)</f>
        <v>0</v>
      </c>
      <c r="AI126" s="717"/>
      <c r="AJ126" s="717"/>
      <c r="AK126" s="717"/>
      <c r="AL126" s="717"/>
      <c r="AM126" s="717"/>
      <c r="AN126" s="717"/>
      <c r="AO126" s="717"/>
      <c r="AP126" s="717"/>
      <c r="AQ126" s="717"/>
      <c r="AR126" s="717"/>
      <c r="AS126" s="717"/>
      <c r="AT126" s="717"/>
      <c r="AU126" s="717"/>
      <c r="AV126" s="717"/>
      <c r="AW126" s="717"/>
      <c r="AX126" s="717"/>
      <c r="AY126" s="717"/>
      <c r="AZ126" s="717"/>
      <c r="BA126" s="717"/>
      <c r="BB126" s="717"/>
      <c r="BC126" s="717"/>
      <c r="BD126" s="717"/>
      <c r="BE126" s="717"/>
      <c r="BF126" s="717"/>
      <c r="BG126" s="717"/>
      <c r="BH126" s="717"/>
      <c r="BI126" s="717"/>
      <c r="BJ126" s="717"/>
    </row>
    <row r="127" customFormat="false" ht="12" hidden="false" customHeight="true" outlineLevel="0" collapsed="false">
      <c r="A127" s="717"/>
      <c r="B127" s="717"/>
      <c r="C127" s="717"/>
      <c r="D127" s="717"/>
      <c r="E127" s="717"/>
      <c r="F127" s="717"/>
      <c r="G127" s="717"/>
      <c r="H127" s="717"/>
      <c r="I127" s="717"/>
      <c r="J127" s="717"/>
      <c r="K127" s="717"/>
      <c r="L127" s="717"/>
      <c r="M127" s="699"/>
      <c r="N127" s="778" t="s">
        <v>1034</v>
      </c>
      <c r="O127" s="779"/>
      <c r="R127" s="751" t="n">
        <f aca="false">SUM(R125:R126)</f>
        <v>603</v>
      </c>
      <c r="S127" s="751" t="n">
        <f aca="false">SUM(S125:S126)</f>
        <v>604</v>
      </c>
      <c r="T127" s="751" t="n">
        <f aca="false">SUM(T125:T126)</f>
        <v>603</v>
      </c>
      <c r="U127" s="751" t="n">
        <f aca="false">SUM(U125:U126)</f>
        <v>-127</v>
      </c>
      <c r="V127" s="751" t="n">
        <f aca="false">SUM(V125:V126)</f>
        <v>-128</v>
      </c>
      <c r="W127" s="751" t="n">
        <f aca="false">SUM(W125:W126)</f>
        <v>-508</v>
      </c>
      <c r="X127" s="751" t="n">
        <f aca="false">SUM(X125:X126)</f>
        <v>-509</v>
      </c>
      <c r="Y127" s="751" t="n">
        <f aca="false">SUM(Y125:Y126)</f>
        <v>-508</v>
      </c>
      <c r="Z127" s="751" t="n">
        <f aca="false">SUM(Z125:Z126)</f>
        <v>-228</v>
      </c>
      <c r="AA127" s="751" t="n">
        <f aca="false">SUM(AA125:AA126)</f>
        <v>-227</v>
      </c>
      <c r="AB127" s="751" t="n">
        <f aca="false">SUM(AB125:AB126)</f>
        <v>-228</v>
      </c>
      <c r="AC127" s="751" t="n">
        <f aca="false">SUM(AC125:AC126)</f>
        <v>604</v>
      </c>
      <c r="AD127" s="751" t="n">
        <f aca="false">SUM(AD125:AD126)</f>
        <v>-49</v>
      </c>
      <c r="AI127" s="717"/>
      <c r="AJ127" s="717"/>
      <c r="AK127" s="717"/>
      <c r="AL127" s="717"/>
      <c r="AM127" s="717"/>
      <c r="AN127" s="717"/>
      <c r="AO127" s="717"/>
      <c r="AP127" s="717"/>
      <c r="AQ127" s="717"/>
      <c r="AR127" s="717"/>
      <c r="AS127" s="717"/>
      <c r="AT127" s="717"/>
      <c r="AU127" s="717"/>
      <c r="AV127" s="717"/>
      <c r="AW127" s="717"/>
      <c r="AX127" s="717"/>
      <c r="AY127" s="717"/>
      <c r="AZ127" s="717"/>
      <c r="BA127" s="717"/>
      <c r="BB127" s="717"/>
      <c r="BC127" s="717"/>
      <c r="BD127" s="717"/>
      <c r="BE127" s="717"/>
      <c r="BF127" s="717"/>
      <c r="BG127" s="717"/>
      <c r="BH127" s="717"/>
      <c r="BI127" s="717"/>
      <c r="BJ127" s="717"/>
    </row>
    <row r="128" customFormat="false" ht="6" hidden="false" customHeight="true" outlineLevel="0" collapsed="false">
      <c r="A128" s="717"/>
      <c r="B128" s="717"/>
      <c r="C128" s="717"/>
      <c r="D128" s="717"/>
      <c r="E128" s="717"/>
      <c r="F128" s="717"/>
      <c r="G128" s="717"/>
      <c r="H128" s="717"/>
      <c r="I128" s="717"/>
      <c r="J128" s="717"/>
      <c r="K128" s="717"/>
      <c r="L128" s="717"/>
      <c r="M128" s="699"/>
      <c r="N128" s="699"/>
      <c r="AI128" s="717"/>
      <c r="AJ128" s="717"/>
      <c r="AK128" s="717"/>
      <c r="AL128" s="717"/>
      <c r="AM128" s="717"/>
      <c r="AN128" s="717"/>
      <c r="AO128" s="717"/>
      <c r="AP128" s="717"/>
      <c r="AQ128" s="717"/>
      <c r="AR128" s="717"/>
      <c r="AS128" s="717"/>
      <c r="AT128" s="717"/>
      <c r="AU128" s="717"/>
      <c r="AV128" s="717"/>
      <c r="AW128" s="717"/>
      <c r="AX128" s="717"/>
      <c r="AY128" s="717"/>
      <c r="AZ128" s="717"/>
      <c r="BA128" s="717"/>
      <c r="BB128" s="717"/>
      <c r="BC128" s="717"/>
      <c r="BD128" s="717"/>
      <c r="BE128" s="717"/>
      <c r="BF128" s="717"/>
      <c r="BG128" s="717"/>
      <c r="BH128" s="717"/>
      <c r="BI128" s="717"/>
      <c r="BJ128" s="717"/>
    </row>
    <row r="129" customFormat="false" ht="12" hidden="false" customHeight="true" outlineLevel="0" collapsed="false">
      <c r="A129" s="717"/>
      <c r="B129" s="717"/>
      <c r="C129" s="717"/>
      <c r="D129" s="717"/>
      <c r="E129" s="717"/>
      <c r="F129" s="717"/>
      <c r="G129" s="717"/>
      <c r="H129" s="717"/>
      <c r="I129" s="717"/>
      <c r="J129" s="717"/>
      <c r="K129" s="717"/>
      <c r="L129" s="717"/>
      <c r="M129" s="699"/>
      <c r="N129" s="778" t="s">
        <v>1035</v>
      </c>
      <c r="R129" s="782" t="n">
        <f aca="false">Trackers!D663+Trackers!D667+OtherInc!C20</f>
        <v>21</v>
      </c>
      <c r="S129" s="782" t="n">
        <f aca="false">Trackers!E663+Trackers!E667+OtherInc!D20</f>
        <v>19</v>
      </c>
      <c r="T129" s="782" t="n">
        <f aca="false">Trackers!F663+Trackers!F667+OtherInc!E20</f>
        <v>21</v>
      </c>
      <c r="U129" s="782" t="n">
        <f aca="false">Trackers!G663+Trackers!G667+OtherInc!F20</f>
        <v>21</v>
      </c>
      <c r="V129" s="782" t="n">
        <f aca="false">Trackers!H663+Trackers!H667+OtherInc!G20</f>
        <v>21</v>
      </c>
      <c r="W129" s="782" t="n">
        <f aca="false">Trackers!I663+Trackers!I667+OtherInc!H20</f>
        <v>21</v>
      </c>
      <c r="X129" s="782" t="n">
        <f aca="false">Trackers!J663+Trackers!J667+OtherInc!I20</f>
        <v>22</v>
      </c>
      <c r="Y129" s="782" t="n">
        <f aca="false">Trackers!K663+Trackers!K667+OtherInc!J20</f>
        <v>22</v>
      </c>
      <c r="Z129" s="782" t="n">
        <f aca="false">Trackers!L663+Trackers!L667+OtherInc!K20</f>
        <v>21</v>
      </c>
      <c r="AA129" s="782" t="n">
        <f aca="false">Trackers!M663+Trackers!M667+OtherInc!L20</f>
        <v>22</v>
      </c>
      <c r="AB129" s="782" t="n">
        <f aca="false">Trackers!N663+Trackers!N667+OtherInc!M20</f>
        <v>22</v>
      </c>
      <c r="AC129" s="782" t="n">
        <f aca="false">Trackers!O663+Trackers!O667+OtherInc!N20</f>
        <v>22</v>
      </c>
      <c r="AD129" s="780" t="n">
        <f aca="false">SUM(R129:AC129)</f>
        <v>255</v>
      </c>
      <c r="AI129" s="717"/>
      <c r="AJ129" s="717"/>
      <c r="AK129" s="717"/>
      <c r="AL129" s="717"/>
      <c r="AM129" s="717"/>
      <c r="AN129" s="717"/>
      <c r="AO129" s="717"/>
      <c r="AP129" s="717"/>
      <c r="AQ129" s="717"/>
      <c r="AR129" s="717"/>
      <c r="AS129" s="717"/>
      <c r="AT129" s="717"/>
      <c r="AU129" s="717"/>
      <c r="AV129" s="717"/>
      <c r="AW129" s="717"/>
      <c r="AX129" s="717"/>
      <c r="AY129" s="717"/>
      <c r="AZ129" s="717"/>
      <c r="BA129" s="717"/>
      <c r="BB129" s="717"/>
      <c r="BC129" s="717"/>
      <c r="BD129" s="717"/>
      <c r="BE129" s="717"/>
      <c r="BF129" s="717"/>
      <c r="BG129" s="717"/>
      <c r="BH129" s="717"/>
      <c r="BI129" s="717"/>
      <c r="BJ129" s="717"/>
    </row>
    <row r="130" customFormat="false" ht="12" hidden="false" customHeight="true" outlineLevel="0" collapsed="false">
      <c r="A130" s="717"/>
      <c r="B130" s="717"/>
      <c r="C130" s="717"/>
      <c r="D130" s="717"/>
      <c r="E130" s="717"/>
      <c r="F130" s="717"/>
      <c r="G130" s="717"/>
      <c r="H130" s="717"/>
      <c r="I130" s="717"/>
      <c r="J130" s="717"/>
      <c r="K130" s="717"/>
      <c r="L130" s="717"/>
      <c r="M130" s="699"/>
      <c r="N130" s="745" t="s">
        <v>1015</v>
      </c>
      <c r="R130" s="783" t="n">
        <v>-21</v>
      </c>
      <c r="S130" s="783" t="n">
        <v>-19</v>
      </c>
      <c r="T130" s="783" t="n">
        <v>-21</v>
      </c>
      <c r="U130" s="783" t="n">
        <v>-21</v>
      </c>
      <c r="V130" s="783" t="n">
        <v>-21</v>
      </c>
      <c r="W130" s="783" t="n">
        <v>-21</v>
      </c>
      <c r="X130" s="783" t="n">
        <v>-22</v>
      </c>
      <c r="Y130" s="783" t="n">
        <v>-22</v>
      </c>
      <c r="Z130" s="783" t="n">
        <v>-21</v>
      </c>
      <c r="AA130" s="783" t="n">
        <v>-22</v>
      </c>
      <c r="AB130" s="783" t="n">
        <v>-22</v>
      </c>
      <c r="AC130" s="783" t="n">
        <v>-22</v>
      </c>
      <c r="AD130" s="784" t="n">
        <f aca="false">SUM(R130:AC130)</f>
        <v>-255</v>
      </c>
      <c r="AI130" s="717"/>
      <c r="AJ130" s="717"/>
      <c r="AK130" s="717"/>
      <c r="AL130" s="717"/>
      <c r="AM130" s="717"/>
      <c r="AN130" s="717"/>
      <c r="AO130" s="717"/>
      <c r="AP130" s="717"/>
      <c r="AQ130" s="717"/>
      <c r="AR130" s="717"/>
      <c r="AS130" s="717"/>
      <c r="AT130" s="717"/>
      <c r="AU130" s="717"/>
      <c r="AV130" s="717"/>
      <c r="AW130" s="717"/>
      <c r="AX130" s="717"/>
      <c r="AY130" s="717"/>
      <c r="AZ130" s="717"/>
      <c r="BA130" s="717"/>
      <c r="BB130" s="717"/>
      <c r="BC130" s="717"/>
      <c r="BD130" s="717"/>
      <c r="BE130" s="717"/>
      <c r="BF130" s="717"/>
      <c r="BG130" s="717"/>
      <c r="BH130" s="717"/>
      <c r="BI130" s="717"/>
      <c r="BJ130" s="717"/>
    </row>
    <row r="131" customFormat="false" ht="12" hidden="false" customHeight="true" outlineLevel="0" collapsed="false">
      <c r="A131" s="717"/>
      <c r="B131" s="717"/>
      <c r="C131" s="717"/>
      <c r="D131" s="717"/>
      <c r="E131" s="717"/>
      <c r="F131" s="717"/>
      <c r="G131" s="717"/>
      <c r="H131" s="717"/>
      <c r="I131" s="717"/>
      <c r="J131" s="717"/>
      <c r="K131" s="717"/>
      <c r="L131" s="717"/>
      <c r="M131" s="699"/>
      <c r="N131" s="778" t="s">
        <v>1036</v>
      </c>
      <c r="R131" s="784" t="n">
        <f aca="false">SUM(R129:R130)</f>
        <v>0</v>
      </c>
      <c r="S131" s="784" t="n">
        <f aca="false">SUM(S129:S130)</f>
        <v>0</v>
      </c>
      <c r="T131" s="784" t="n">
        <f aca="false">SUM(T129:T130)</f>
        <v>0</v>
      </c>
      <c r="U131" s="784" t="n">
        <f aca="false">SUM(U129:U130)</f>
        <v>0</v>
      </c>
      <c r="V131" s="784" t="n">
        <f aca="false">SUM(V129:V130)</f>
        <v>0</v>
      </c>
      <c r="W131" s="784" t="n">
        <f aca="false">SUM(W129:W130)</f>
        <v>0</v>
      </c>
      <c r="X131" s="784" t="n">
        <f aca="false">SUM(X129:X130)</f>
        <v>0</v>
      </c>
      <c r="Y131" s="784" t="n">
        <f aca="false">SUM(Y129:Y130)</f>
        <v>0</v>
      </c>
      <c r="Z131" s="784" t="n">
        <f aca="false">SUM(Z129:Z130)</f>
        <v>0</v>
      </c>
      <c r="AA131" s="784" t="n">
        <f aca="false">SUM(AA129:AA130)</f>
        <v>0</v>
      </c>
      <c r="AB131" s="784" t="n">
        <f aca="false">SUM(AB129:AB130)</f>
        <v>0</v>
      </c>
      <c r="AC131" s="784" t="n">
        <f aca="false">SUM(AC129:AC130)</f>
        <v>0</v>
      </c>
      <c r="AD131" s="784" t="n">
        <f aca="false">SUM(AD129:AD130)</f>
        <v>0</v>
      </c>
      <c r="AI131" s="717"/>
      <c r="AJ131" s="717"/>
      <c r="AK131" s="717"/>
      <c r="AL131" s="717"/>
      <c r="AM131" s="717"/>
      <c r="AN131" s="717"/>
      <c r="AO131" s="717"/>
      <c r="AP131" s="717"/>
      <c r="AQ131" s="717"/>
      <c r="AR131" s="717"/>
      <c r="AS131" s="717"/>
      <c r="AT131" s="717"/>
      <c r="AU131" s="717"/>
      <c r="AV131" s="717"/>
      <c r="AW131" s="717"/>
      <c r="AX131" s="717"/>
      <c r="AY131" s="717"/>
      <c r="AZ131" s="717"/>
      <c r="BA131" s="717"/>
      <c r="BB131" s="717"/>
      <c r="BC131" s="717"/>
      <c r="BD131" s="717"/>
      <c r="BE131" s="717"/>
      <c r="BF131" s="717"/>
      <c r="BG131" s="717"/>
      <c r="BH131" s="717"/>
      <c r="BI131" s="717"/>
      <c r="BJ131" s="717"/>
    </row>
    <row r="132" customFormat="false" ht="6" hidden="false" customHeight="true" outlineLevel="0" collapsed="false">
      <c r="A132" s="717"/>
      <c r="B132" s="717"/>
      <c r="C132" s="717"/>
      <c r="D132" s="717"/>
      <c r="E132" s="717"/>
      <c r="F132" s="717"/>
      <c r="G132" s="717"/>
      <c r="H132" s="717"/>
      <c r="I132" s="717"/>
      <c r="J132" s="717"/>
      <c r="K132" s="717"/>
      <c r="L132" s="717"/>
      <c r="M132" s="699"/>
      <c r="N132" s="699"/>
      <c r="AI132" s="717"/>
      <c r="AJ132" s="717"/>
      <c r="AK132" s="717"/>
      <c r="AL132" s="717"/>
      <c r="AM132" s="717"/>
      <c r="AN132" s="717"/>
      <c r="AO132" s="717"/>
      <c r="AP132" s="717"/>
      <c r="AQ132" s="717"/>
      <c r="AR132" s="717"/>
      <c r="AS132" s="717"/>
      <c r="AT132" s="717"/>
      <c r="AU132" s="717"/>
      <c r="AV132" s="717"/>
      <c r="AW132" s="717"/>
      <c r="AX132" s="717"/>
      <c r="AY132" s="717"/>
      <c r="AZ132" s="717"/>
      <c r="BA132" s="717"/>
      <c r="BB132" s="717"/>
      <c r="BC132" s="717"/>
      <c r="BD132" s="717"/>
      <c r="BE132" s="717"/>
      <c r="BF132" s="717"/>
      <c r="BG132" s="717"/>
      <c r="BH132" s="717"/>
      <c r="BI132" s="717"/>
      <c r="BJ132" s="717"/>
    </row>
    <row r="133" customFormat="false" ht="12" hidden="false" customHeight="true" outlineLevel="0" collapsed="false">
      <c r="A133" s="717"/>
      <c r="B133" s="717"/>
      <c r="C133" s="717"/>
      <c r="D133" s="717"/>
      <c r="E133" s="717"/>
      <c r="F133" s="717"/>
      <c r="G133" s="717"/>
      <c r="H133" s="717"/>
      <c r="I133" s="717"/>
      <c r="J133" s="717"/>
      <c r="K133" s="717"/>
      <c r="L133" s="717"/>
      <c r="M133" s="785" t="s">
        <v>1037</v>
      </c>
      <c r="N133" s="699"/>
      <c r="AI133" s="717"/>
      <c r="AJ133" s="717"/>
      <c r="AK133" s="717"/>
      <c r="AL133" s="717"/>
      <c r="AM133" s="717"/>
      <c r="AN133" s="717"/>
      <c r="AO133" s="717"/>
      <c r="AP133" s="717"/>
      <c r="AQ133" s="717"/>
      <c r="AR133" s="717"/>
      <c r="AS133" s="717"/>
      <c r="AT133" s="717"/>
      <c r="AU133" s="717"/>
      <c r="AV133" s="717"/>
      <c r="AW133" s="717"/>
      <c r="AX133" s="717"/>
      <c r="AY133" s="717"/>
      <c r="AZ133" s="717"/>
      <c r="BA133" s="717"/>
      <c r="BB133" s="717"/>
      <c r="BC133" s="717"/>
      <c r="BD133" s="717"/>
      <c r="BE133" s="717"/>
      <c r="BF133" s="717"/>
      <c r="BG133" s="717"/>
      <c r="BH133" s="717"/>
      <c r="BI133" s="717"/>
      <c r="BJ133" s="717"/>
    </row>
    <row r="134" customFormat="false" ht="12" hidden="false" customHeight="true" outlineLevel="0" collapsed="false">
      <c r="A134" s="786"/>
      <c r="B134" s="717"/>
      <c r="C134" s="717"/>
      <c r="D134" s="717"/>
      <c r="E134" s="717"/>
      <c r="F134" s="717"/>
      <c r="G134" s="717"/>
      <c r="H134" s="717"/>
      <c r="I134" s="717"/>
      <c r="J134" s="717"/>
      <c r="K134" s="717"/>
      <c r="L134" s="717"/>
      <c r="M134" s="0"/>
      <c r="N134" s="778" t="s">
        <v>1038</v>
      </c>
      <c r="R134" s="734" t="n">
        <f aca="false">+Transport!C45+Transport!C46-IntDeduct!C12</f>
        <v>0</v>
      </c>
      <c r="S134" s="734" t="n">
        <f aca="false">+Transport!D45+Transport!D46-IntDeduct!D12</f>
        <v>0</v>
      </c>
      <c r="T134" s="734" t="n">
        <f aca="false">+Transport!E45+Transport!E46-IntDeduct!E12</f>
        <v>0</v>
      </c>
      <c r="U134" s="734" t="n">
        <f aca="false">+Transport!F45+Transport!F46-IntDeduct!F12</f>
        <v>0</v>
      </c>
      <c r="V134" s="734" t="n">
        <f aca="false">+Transport!G45+Transport!G46-IntDeduct!G12</f>
        <v>0</v>
      </c>
      <c r="W134" s="734" t="n">
        <f aca="false">+Transport!H45+Transport!H46-IntDeduct!H12</f>
        <v>0</v>
      </c>
      <c r="X134" s="734" t="n">
        <f aca="false">+Transport!I45+Transport!I46-IntDeduct!I12</f>
        <v>0</v>
      </c>
      <c r="Y134" s="781" t="n">
        <f aca="false">+Transport!J45+Transport!J46-IntDeduct!J12+Trackers!K634</f>
        <v>0</v>
      </c>
      <c r="Z134" s="734" t="n">
        <f aca="false">+Transport!K45+Transport!K46-IntDeduct!K12</f>
        <v>0</v>
      </c>
      <c r="AA134" s="734" t="n">
        <f aca="false">+Transport!L45+Transport!L46-IntDeduct!L12</f>
        <v>0</v>
      </c>
      <c r="AB134" s="734" t="n">
        <f aca="false">+Transport!M45+Transport!M46-IntDeduct!M12</f>
        <v>0</v>
      </c>
      <c r="AC134" s="734" t="n">
        <f aca="false">+Transport!N45+Transport!N46-IntDeduct!N12</f>
        <v>0</v>
      </c>
      <c r="AD134" s="734" t="n">
        <f aca="false">SUM(R134:AC134)</f>
        <v>0</v>
      </c>
      <c r="AI134" s="717"/>
      <c r="AJ134" s="717"/>
      <c r="AK134" s="717"/>
      <c r="AL134" s="717"/>
      <c r="AM134" s="717"/>
      <c r="AN134" s="717"/>
      <c r="AO134" s="717"/>
      <c r="AP134" s="717"/>
      <c r="AQ134" s="717"/>
      <c r="AR134" s="717"/>
      <c r="AS134" s="717"/>
      <c r="AT134" s="717"/>
      <c r="AU134" s="717"/>
      <c r="AV134" s="717"/>
      <c r="AW134" s="717"/>
      <c r="AX134" s="717"/>
      <c r="AY134" s="717"/>
      <c r="AZ134" s="717"/>
      <c r="BA134" s="717"/>
      <c r="BB134" s="717"/>
      <c r="BC134" s="717"/>
      <c r="BD134" s="717"/>
      <c r="BE134" s="717"/>
      <c r="BF134" s="717"/>
      <c r="BG134" s="717"/>
      <c r="BH134" s="717"/>
      <c r="BI134" s="717"/>
      <c r="BJ134" s="717"/>
    </row>
    <row r="135" customFormat="false" ht="12" hidden="false" customHeight="true" outlineLevel="0" collapsed="false">
      <c r="A135" s="786"/>
      <c r="B135" s="717"/>
      <c r="C135" s="717"/>
      <c r="D135" s="717"/>
      <c r="E135" s="717"/>
      <c r="F135" s="717"/>
      <c r="G135" s="717"/>
      <c r="H135" s="717"/>
      <c r="I135" s="717"/>
      <c r="J135" s="717"/>
      <c r="K135" s="717"/>
      <c r="L135" s="717"/>
      <c r="M135" s="0"/>
      <c r="N135" s="778" t="s">
        <v>1039</v>
      </c>
      <c r="P135" s="787"/>
      <c r="R135" s="734" t="n">
        <f aca="false">Transport!C53+Transport!C54+Transport!C55</f>
        <v>0</v>
      </c>
      <c r="S135" s="734" t="n">
        <f aca="false">Transport!D53+Transport!D54+Transport!D55</f>
        <v>0</v>
      </c>
      <c r="T135" s="734" t="n">
        <f aca="false">Transport!E53+Transport!E54+Transport!E55</f>
        <v>0</v>
      </c>
      <c r="U135" s="734" t="n">
        <f aca="false">Transport!F53+Transport!F54+Transport!F55</f>
        <v>0</v>
      </c>
      <c r="V135" s="734" t="n">
        <f aca="false">Transport!G53+Transport!G54+Transport!G55</f>
        <v>0</v>
      </c>
      <c r="W135" s="734" t="n">
        <f aca="false">Transport!H53+Transport!H54+Transport!H55</f>
        <v>0</v>
      </c>
      <c r="X135" s="734" t="n">
        <f aca="false">Transport!I53+Transport!I54+Transport!I55</f>
        <v>0</v>
      </c>
      <c r="Y135" s="734" t="n">
        <f aca="false">Transport!J53+Transport!J54+Transport!J55</f>
        <v>0</v>
      </c>
      <c r="Z135" s="734" t="n">
        <f aca="false">Transport!K53+Transport!K54+Transport!K55</f>
        <v>0</v>
      </c>
      <c r="AA135" s="734" t="n">
        <f aca="false">Transport!L53+Transport!L54+Transport!L55</f>
        <v>0</v>
      </c>
      <c r="AB135" s="734" t="n">
        <f aca="false">Transport!M53+Transport!M54+Transport!M55</f>
        <v>0</v>
      </c>
      <c r="AC135" s="734" t="n">
        <f aca="false">Transport!N53+Transport!N54+Transport!N55</f>
        <v>0</v>
      </c>
      <c r="AD135" s="734" t="n">
        <f aca="false">SUM(R135:AC135)</f>
        <v>0</v>
      </c>
      <c r="AI135" s="717"/>
      <c r="AJ135" s="717"/>
      <c r="AK135" s="717"/>
      <c r="AL135" s="717"/>
      <c r="AM135" s="717"/>
      <c r="AN135" s="717"/>
      <c r="AO135" s="717"/>
      <c r="AP135" s="717"/>
      <c r="AQ135" s="717"/>
      <c r="AR135" s="717"/>
      <c r="AS135" s="717"/>
      <c r="AT135" s="717"/>
      <c r="AU135" s="717"/>
      <c r="AV135" s="717"/>
      <c r="AW135" s="717"/>
      <c r="AX135" s="717"/>
      <c r="AY135" s="717"/>
      <c r="AZ135" s="717"/>
      <c r="BA135" s="717"/>
      <c r="BB135" s="717"/>
      <c r="BC135" s="717"/>
      <c r="BD135" s="717"/>
      <c r="BE135" s="717"/>
      <c r="BF135" s="717"/>
      <c r="BG135" s="717"/>
      <c r="BH135" s="717"/>
      <c r="BI135" s="717"/>
      <c r="BJ135" s="717"/>
    </row>
    <row r="136" customFormat="false" ht="6" hidden="false" customHeight="true" outlineLevel="0" collapsed="false">
      <c r="A136" s="786"/>
      <c r="B136" s="717"/>
      <c r="C136" s="717"/>
      <c r="D136" s="717"/>
      <c r="E136" s="717"/>
      <c r="F136" s="717"/>
      <c r="G136" s="717"/>
      <c r="H136" s="717"/>
      <c r="I136" s="717"/>
      <c r="J136" s="717"/>
      <c r="K136" s="717"/>
      <c r="L136" s="717"/>
      <c r="M136" s="0"/>
      <c r="N136" s="778"/>
      <c r="P136" s="787"/>
      <c r="R136" s="734"/>
      <c r="S136" s="734"/>
      <c r="T136" s="734"/>
      <c r="U136" s="734"/>
      <c r="V136" s="734"/>
      <c r="W136" s="734"/>
      <c r="X136" s="734"/>
      <c r="Y136" s="734"/>
      <c r="Z136" s="734"/>
      <c r="AA136" s="734"/>
      <c r="AB136" s="734"/>
      <c r="AC136" s="734"/>
      <c r="AD136" s="734"/>
      <c r="AI136" s="717"/>
      <c r="AJ136" s="717"/>
      <c r="AK136" s="717"/>
      <c r="AL136" s="717"/>
      <c r="AM136" s="717"/>
      <c r="AN136" s="717"/>
      <c r="AO136" s="717"/>
      <c r="AP136" s="717"/>
      <c r="AQ136" s="717"/>
      <c r="AR136" s="717"/>
      <c r="AS136" s="717"/>
      <c r="AT136" s="717"/>
      <c r="AU136" s="717"/>
      <c r="AV136" s="717"/>
      <c r="AW136" s="717"/>
      <c r="AX136" s="717"/>
      <c r="AY136" s="717"/>
      <c r="AZ136" s="717"/>
      <c r="BA136" s="717"/>
      <c r="BB136" s="717"/>
      <c r="BC136" s="717"/>
      <c r="BD136" s="717"/>
      <c r="BE136" s="717"/>
      <c r="BF136" s="717"/>
      <c r="BG136" s="717"/>
      <c r="BH136" s="717"/>
      <c r="BI136" s="717"/>
      <c r="BJ136" s="717"/>
    </row>
    <row r="137" customFormat="false" ht="12" hidden="false" customHeight="true" outlineLevel="0" collapsed="false">
      <c r="A137" s="717"/>
      <c r="B137" s="717"/>
      <c r="C137" s="717"/>
      <c r="D137" s="717"/>
      <c r="E137" s="717"/>
      <c r="F137" s="717"/>
      <c r="G137" s="717"/>
      <c r="H137" s="717"/>
      <c r="I137" s="717"/>
      <c r="J137" s="717"/>
      <c r="K137" s="717"/>
      <c r="L137" s="717"/>
      <c r="M137" s="0"/>
      <c r="N137" s="778" t="s">
        <v>1040</v>
      </c>
      <c r="R137" s="734" t="n">
        <f aca="false">-IntDeduct!C45</f>
        <v>121</v>
      </c>
      <c r="S137" s="734" t="n">
        <f aca="false">-IntDeduct!D45</f>
        <v>182</v>
      </c>
      <c r="T137" s="734" t="n">
        <f aca="false">-IntDeduct!E45</f>
        <v>152</v>
      </c>
      <c r="U137" s="734" t="n">
        <f aca="false">-IntDeduct!F45</f>
        <v>111</v>
      </c>
      <c r="V137" s="734" t="n">
        <f aca="false">-IntDeduct!G45</f>
        <v>220</v>
      </c>
      <c r="W137" s="734" t="n">
        <f aca="false">-IntDeduct!H45</f>
        <v>129</v>
      </c>
      <c r="X137" s="734" t="n">
        <f aca="false">-IntDeduct!I45</f>
        <v>175</v>
      </c>
      <c r="Y137" s="734" t="n">
        <f aca="false">-IntDeduct!J45</f>
        <v>176</v>
      </c>
      <c r="Z137" s="734" t="n">
        <f aca="false">-IntDeduct!K45</f>
        <v>209</v>
      </c>
      <c r="AA137" s="734" t="n">
        <f aca="false">-IntDeduct!L45</f>
        <v>151</v>
      </c>
      <c r="AB137" s="734" t="n">
        <f aca="false">-IntDeduct!M45</f>
        <v>244</v>
      </c>
      <c r="AC137" s="734" t="n">
        <f aca="false">-IntDeduct!N45</f>
        <v>138</v>
      </c>
      <c r="AD137" s="734" t="n">
        <f aca="false">SUM(R137:AC137)</f>
        <v>2008</v>
      </c>
      <c r="AI137" s="717"/>
      <c r="AJ137" s="717"/>
      <c r="AK137" s="717"/>
      <c r="AL137" s="717"/>
      <c r="AM137" s="717"/>
      <c r="AN137" s="717"/>
      <c r="AO137" s="717"/>
      <c r="AP137" s="717"/>
      <c r="AQ137" s="717"/>
      <c r="AR137" s="717"/>
      <c r="AS137" s="717"/>
      <c r="AT137" s="717"/>
      <c r="AU137" s="717"/>
      <c r="AV137" s="717"/>
      <c r="AW137" s="717"/>
      <c r="AX137" s="717"/>
      <c r="AY137" s="717"/>
      <c r="AZ137" s="717"/>
      <c r="BA137" s="717"/>
      <c r="BB137" s="717"/>
      <c r="BC137" s="717"/>
      <c r="BD137" s="717"/>
      <c r="BE137" s="717"/>
      <c r="BF137" s="717"/>
      <c r="BG137" s="717"/>
      <c r="BH137" s="717"/>
      <c r="BI137" s="717"/>
      <c r="BJ137" s="717"/>
    </row>
    <row r="138" customFormat="false" ht="12" hidden="false" customHeight="true" outlineLevel="0" collapsed="false">
      <c r="A138" s="786"/>
      <c r="B138" s="717"/>
      <c r="C138" s="717"/>
      <c r="D138" s="717"/>
      <c r="E138" s="717"/>
      <c r="F138" s="717"/>
      <c r="G138" s="717"/>
      <c r="H138" s="717"/>
      <c r="I138" s="717"/>
      <c r="J138" s="717"/>
      <c r="K138" s="717"/>
      <c r="L138" s="717"/>
      <c r="M138" s="0"/>
      <c r="N138" s="778" t="s">
        <v>1041</v>
      </c>
      <c r="R138" s="734" t="n">
        <f aca="false">-SUM(IntDeduct!C46:C47)</f>
        <v>-0</v>
      </c>
      <c r="S138" s="734" t="n">
        <f aca="false">-SUM(IntDeduct!D46:D47)</f>
        <v>-0</v>
      </c>
      <c r="T138" s="734" t="n">
        <f aca="false">-SUM(IntDeduct!E46:E47)</f>
        <v>-0</v>
      </c>
      <c r="U138" s="734" t="n">
        <f aca="false">-SUM(IntDeduct!F46:F47)</f>
        <v>-0</v>
      </c>
      <c r="V138" s="734" t="n">
        <f aca="false">-SUM(IntDeduct!G46:G47)</f>
        <v>-0</v>
      </c>
      <c r="W138" s="734" t="n">
        <f aca="false">-SUM(IntDeduct!H46:H47)</f>
        <v>-0</v>
      </c>
      <c r="X138" s="734" t="n">
        <f aca="false">-SUM(IntDeduct!I46:I47)</f>
        <v>-0</v>
      </c>
      <c r="Y138" s="734" t="n">
        <f aca="false">-SUM(IntDeduct!J46:J47)</f>
        <v>-0</v>
      </c>
      <c r="Z138" s="734" t="n">
        <f aca="false">-SUM(IntDeduct!K46:K47)</f>
        <v>-0</v>
      </c>
      <c r="AA138" s="734" t="n">
        <f aca="false">-SUM(IntDeduct!L46:L47)</f>
        <v>-0</v>
      </c>
      <c r="AB138" s="734" t="n">
        <f aca="false">-SUM(IntDeduct!M46:M47)</f>
        <v>-0</v>
      </c>
      <c r="AC138" s="734" t="n">
        <f aca="false">-SUM(IntDeduct!N46:N47)</f>
        <v>-0</v>
      </c>
      <c r="AD138" s="734" t="n">
        <f aca="false">SUM(R138:AC138)</f>
        <v>0</v>
      </c>
      <c r="AE138" s="734"/>
      <c r="AI138" s="717"/>
      <c r="AJ138" s="717"/>
      <c r="AK138" s="717"/>
      <c r="AL138" s="717"/>
      <c r="AM138" s="717"/>
      <c r="AN138" s="717"/>
      <c r="AO138" s="717"/>
      <c r="AP138" s="717"/>
      <c r="AQ138" s="717"/>
      <c r="AR138" s="717"/>
      <c r="AS138" s="717"/>
      <c r="AT138" s="717"/>
      <c r="AU138" s="717"/>
      <c r="AV138" s="717"/>
      <c r="AW138" s="717"/>
      <c r="AX138" s="717"/>
      <c r="AY138" s="717"/>
      <c r="AZ138" s="717"/>
      <c r="BA138" s="717"/>
      <c r="BB138" s="717"/>
      <c r="BC138" s="717"/>
      <c r="BD138" s="717"/>
      <c r="BE138" s="717"/>
      <c r="BF138" s="717"/>
      <c r="BG138" s="717"/>
      <c r="BH138" s="717"/>
      <c r="BI138" s="717"/>
      <c r="BJ138" s="717"/>
    </row>
    <row r="139" customFormat="false" ht="12" hidden="false" customHeight="true" outlineLevel="0" collapsed="false">
      <c r="B139" s="717"/>
      <c r="C139" s="717"/>
      <c r="D139" s="717"/>
      <c r="E139" s="717"/>
      <c r="F139" s="717"/>
      <c r="G139" s="717"/>
      <c r="H139" s="717"/>
      <c r="I139" s="717"/>
      <c r="J139" s="717"/>
      <c r="K139" s="717"/>
      <c r="L139" s="717"/>
      <c r="M139" s="0"/>
      <c r="N139" s="778" t="s">
        <v>1042</v>
      </c>
      <c r="P139" s="787"/>
      <c r="R139" s="746" t="n">
        <f aca="false">OtherRev!C24+OtherRev!C25</f>
        <v>0</v>
      </c>
      <c r="S139" s="746" t="n">
        <f aca="false">OtherRev!D24+OtherRev!D25</f>
        <v>0</v>
      </c>
      <c r="T139" s="746" t="n">
        <f aca="false">OtherRev!E24+OtherRev!E25</f>
        <v>0</v>
      </c>
      <c r="U139" s="746" t="n">
        <f aca="false">OtherRev!F24+OtherRev!F25</f>
        <v>0</v>
      </c>
      <c r="V139" s="746" t="n">
        <f aca="false">OtherRev!G24+OtherRev!G25</f>
        <v>0</v>
      </c>
      <c r="W139" s="746" t="n">
        <f aca="false">OtherRev!H24+OtherRev!H25</f>
        <v>0</v>
      </c>
      <c r="X139" s="746" t="n">
        <f aca="false">OtherRev!I24+OtherRev!I25</f>
        <v>0</v>
      </c>
      <c r="Y139" s="746" t="n">
        <f aca="false">OtherRev!J24+OtherRev!J25</f>
        <v>0</v>
      </c>
      <c r="Z139" s="746" t="n">
        <f aca="false">OtherRev!K24+OtherRev!K25</f>
        <v>0</v>
      </c>
      <c r="AA139" s="746" t="n">
        <f aca="false">OtherRev!L24+OtherRev!L25</f>
        <v>0</v>
      </c>
      <c r="AB139" s="746" t="n">
        <f aca="false">OtherRev!M24+OtherRev!M25</f>
        <v>0</v>
      </c>
      <c r="AC139" s="746" t="n">
        <f aca="false">OtherRev!N24+OtherRev!N25</f>
        <v>0</v>
      </c>
      <c r="AD139" s="734" t="n">
        <f aca="false">SUM(R139:AC139)</f>
        <v>0</v>
      </c>
      <c r="AI139" s="717"/>
      <c r="AJ139" s="717"/>
      <c r="AK139" s="717"/>
      <c r="AL139" s="717"/>
      <c r="AM139" s="717"/>
      <c r="AN139" s="717"/>
      <c r="AO139" s="717"/>
      <c r="AP139" s="717"/>
      <c r="AQ139" s="717"/>
      <c r="AR139" s="717"/>
      <c r="AS139" s="717"/>
      <c r="AT139" s="717"/>
      <c r="AU139" s="717"/>
      <c r="AV139" s="717"/>
      <c r="AW139" s="717"/>
      <c r="AX139" s="717"/>
      <c r="AY139" s="717"/>
      <c r="AZ139" s="717"/>
      <c r="BA139" s="717"/>
      <c r="BB139" s="717"/>
      <c r="BC139" s="717"/>
      <c r="BD139" s="717"/>
      <c r="BE139" s="717"/>
      <c r="BF139" s="717"/>
      <c r="BG139" s="717"/>
      <c r="BH139" s="717"/>
      <c r="BI139" s="717"/>
      <c r="BJ139" s="717"/>
    </row>
    <row r="140" customFormat="false" ht="12" hidden="false" customHeight="true" outlineLevel="0" collapsed="false">
      <c r="D140" s="717"/>
      <c r="E140" s="717"/>
      <c r="F140" s="717"/>
      <c r="G140" s="717"/>
      <c r="H140" s="717"/>
      <c r="I140" s="717"/>
      <c r="J140" s="717"/>
      <c r="K140" s="717"/>
      <c r="L140" s="717"/>
      <c r="M140" s="0"/>
      <c r="N140" s="745" t="s">
        <v>1015</v>
      </c>
      <c r="O140" s="708"/>
      <c r="R140" s="750" t="n">
        <v>0</v>
      </c>
      <c r="S140" s="750" t="n">
        <v>0</v>
      </c>
      <c r="T140" s="750" t="n">
        <v>0</v>
      </c>
      <c r="U140" s="750" t="n">
        <v>0</v>
      </c>
      <c r="V140" s="750" t="n">
        <v>0</v>
      </c>
      <c r="W140" s="750" t="n">
        <v>0</v>
      </c>
      <c r="X140" s="750" t="n">
        <v>0</v>
      </c>
      <c r="Y140" s="750" t="n">
        <v>0</v>
      </c>
      <c r="Z140" s="750" t="n">
        <v>0</v>
      </c>
      <c r="AA140" s="750" t="n">
        <v>0</v>
      </c>
      <c r="AB140" s="750" t="n">
        <v>0</v>
      </c>
      <c r="AC140" s="750" t="n">
        <v>0</v>
      </c>
      <c r="AD140" s="751" t="n">
        <f aca="false">SUM(R140:AC140)</f>
        <v>0</v>
      </c>
      <c r="AI140" s="717"/>
      <c r="AJ140" s="717"/>
      <c r="AK140" s="717"/>
      <c r="AL140" s="717"/>
      <c r="AM140" s="717"/>
      <c r="AN140" s="717"/>
      <c r="AO140" s="717"/>
      <c r="AP140" s="717"/>
      <c r="AQ140" s="717"/>
      <c r="AR140" s="717"/>
      <c r="AS140" s="717"/>
      <c r="AT140" s="717"/>
      <c r="AU140" s="717"/>
      <c r="AV140" s="717"/>
      <c r="AW140" s="717"/>
      <c r="AX140" s="717"/>
      <c r="AY140" s="717"/>
      <c r="AZ140" s="717"/>
      <c r="BA140" s="717"/>
      <c r="BB140" s="717"/>
      <c r="BC140" s="717"/>
      <c r="BD140" s="717"/>
      <c r="BE140" s="717"/>
      <c r="BF140" s="717"/>
      <c r="BG140" s="717"/>
      <c r="BH140" s="717"/>
      <c r="BI140" s="717"/>
      <c r="BJ140" s="717"/>
    </row>
    <row r="141" customFormat="false" ht="12" hidden="false" customHeight="true" outlineLevel="0" collapsed="false">
      <c r="A141" s="717"/>
      <c r="B141" s="717"/>
      <c r="C141" s="717"/>
      <c r="D141" s="717"/>
      <c r="E141" s="717"/>
      <c r="F141" s="717"/>
      <c r="G141" s="717"/>
      <c r="H141" s="717"/>
      <c r="I141" s="717"/>
      <c r="J141" s="717"/>
      <c r="K141" s="717"/>
      <c r="L141" s="717"/>
      <c r="M141" s="0"/>
      <c r="N141" s="699"/>
      <c r="O141" s="779"/>
      <c r="R141" s="751" t="n">
        <f aca="false">SUM(R135:R140)</f>
        <v>121</v>
      </c>
      <c r="S141" s="751" t="n">
        <f aca="false">SUM(S135:S140)</f>
        <v>182</v>
      </c>
      <c r="T141" s="751" t="n">
        <f aca="false">SUM(T135:T140)</f>
        <v>152</v>
      </c>
      <c r="U141" s="751" t="n">
        <f aca="false">SUM(U135:U140)</f>
        <v>111</v>
      </c>
      <c r="V141" s="751" t="n">
        <f aca="false">SUM(V135:V140)</f>
        <v>220</v>
      </c>
      <c r="W141" s="751" t="n">
        <f aca="false">SUM(W135:W140)</f>
        <v>129</v>
      </c>
      <c r="X141" s="751" t="n">
        <f aca="false">SUM(X135:X140)</f>
        <v>175</v>
      </c>
      <c r="Y141" s="751" t="n">
        <f aca="false">SUM(Y135:Y140)</f>
        <v>176</v>
      </c>
      <c r="Z141" s="751" t="n">
        <f aca="false">SUM(Z135:Z140)</f>
        <v>209</v>
      </c>
      <c r="AA141" s="751" t="n">
        <f aca="false">SUM(AA135:AA140)</f>
        <v>151</v>
      </c>
      <c r="AB141" s="751" t="n">
        <f aca="false">SUM(AB135:AB140)</f>
        <v>244</v>
      </c>
      <c r="AC141" s="751" t="n">
        <f aca="false">SUM(AC135:AC140)</f>
        <v>138</v>
      </c>
      <c r="AD141" s="751" t="n">
        <f aca="false">SUM(AD135:AD140)</f>
        <v>2008</v>
      </c>
      <c r="AI141" s="717"/>
      <c r="AJ141" s="717"/>
      <c r="AK141" s="717"/>
      <c r="AL141" s="717"/>
      <c r="AM141" s="717"/>
      <c r="AN141" s="717"/>
      <c r="AO141" s="717"/>
      <c r="AP141" s="717"/>
      <c r="AQ141" s="717"/>
      <c r="AR141" s="717"/>
      <c r="AS141" s="717"/>
      <c r="AT141" s="717"/>
      <c r="AU141" s="717"/>
      <c r="AV141" s="717"/>
      <c r="AW141" s="717"/>
      <c r="AX141" s="717"/>
      <c r="AY141" s="717"/>
      <c r="AZ141" s="717"/>
      <c r="BA141" s="717"/>
      <c r="BB141" s="717"/>
      <c r="BC141" s="717"/>
      <c r="BD141" s="717"/>
      <c r="BE141" s="717"/>
      <c r="BF141" s="717"/>
      <c r="BG141" s="717"/>
      <c r="BH141" s="717"/>
      <c r="BI141" s="717"/>
      <c r="BJ141" s="717"/>
    </row>
    <row r="142" customFormat="false" ht="6" hidden="false" customHeight="true" outlineLevel="0" collapsed="false">
      <c r="A142" s="717"/>
      <c r="B142" s="717"/>
      <c r="C142" s="717"/>
      <c r="D142" s="717"/>
      <c r="E142" s="717"/>
      <c r="F142" s="717"/>
      <c r="G142" s="717"/>
      <c r="H142" s="717"/>
      <c r="I142" s="717"/>
      <c r="J142" s="717"/>
      <c r="K142" s="717"/>
      <c r="L142" s="717"/>
      <c r="M142" s="0"/>
      <c r="N142" s="699"/>
      <c r="AI142" s="717"/>
      <c r="AJ142" s="717"/>
      <c r="AK142" s="717"/>
      <c r="AL142" s="717"/>
      <c r="AM142" s="717"/>
      <c r="AN142" s="717"/>
      <c r="AO142" s="717"/>
      <c r="AP142" s="717"/>
      <c r="AQ142" s="717"/>
      <c r="AR142" s="717"/>
      <c r="AS142" s="717"/>
      <c r="AT142" s="717"/>
      <c r="AU142" s="717"/>
      <c r="AV142" s="717"/>
      <c r="AW142" s="717"/>
      <c r="AX142" s="717"/>
      <c r="AY142" s="717"/>
      <c r="AZ142" s="717"/>
      <c r="BA142" s="717"/>
      <c r="BB142" s="717"/>
      <c r="BC142" s="717"/>
      <c r="BD142" s="717"/>
      <c r="BE142" s="717"/>
      <c r="BF142" s="717"/>
      <c r="BG142" s="717"/>
      <c r="BH142" s="717"/>
      <c r="BI142" s="717"/>
      <c r="BJ142" s="717"/>
    </row>
    <row r="143" customFormat="false" ht="12" hidden="false" customHeight="true" outlineLevel="0" collapsed="false">
      <c r="A143" s="717"/>
      <c r="B143" s="717"/>
      <c r="C143" s="717"/>
      <c r="D143" s="717"/>
      <c r="E143" s="717"/>
      <c r="F143" s="717"/>
      <c r="G143" s="717"/>
      <c r="H143" s="717"/>
      <c r="I143" s="717"/>
      <c r="J143" s="717"/>
      <c r="K143" s="717"/>
      <c r="L143" s="717"/>
      <c r="M143" s="785" t="s">
        <v>1043</v>
      </c>
      <c r="N143" s="709"/>
      <c r="O143" s="709"/>
      <c r="P143" s="709"/>
      <c r="R143" s="733"/>
      <c r="S143" s="733"/>
      <c r="T143" s="733"/>
      <c r="U143" s="733"/>
      <c r="V143" s="733"/>
      <c r="W143" s="733"/>
      <c r="X143" s="733"/>
      <c r="Y143" s="733"/>
      <c r="Z143" s="733"/>
      <c r="AA143" s="733"/>
      <c r="AB143" s="733"/>
      <c r="AC143" s="733"/>
      <c r="AD143" s="733"/>
      <c r="AG143" s="788"/>
      <c r="AI143" s="717"/>
      <c r="AJ143" s="789"/>
      <c r="AK143" s="789"/>
      <c r="AL143" s="789"/>
      <c r="AM143" s="790"/>
      <c r="AN143" s="790"/>
      <c r="AO143" s="790"/>
      <c r="AP143" s="790"/>
      <c r="AQ143" s="790"/>
      <c r="AR143" s="790"/>
      <c r="AS143" s="717"/>
      <c r="AT143" s="717"/>
      <c r="AU143" s="717"/>
      <c r="AV143" s="717"/>
      <c r="AW143" s="717"/>
      <c r="AX143" s="717"/>
      <c r="AY143" s="717"/>
      <c r="AZ143" s="717"/>
      <c r="BA143" s="717"/>
      <c r="BB143" s="717"/>
      <c r="BC143" s="717"/>
      <c r="BD143" s="717"/>
      <c r="BE143" s="717"/>
      <c r="BF143" s="717"/>
      <c r="BG143" s="717"/>
      <c r="BH143" s="717"/>
      <c r="BI143" s="717"/>
      <c r="BJ143" s="717"/>
    </row>
    <row r="144" customFormat="false" ht="12" hidden="false" customHeight="true" outlineLevel="0" collapsed="false">
      <c r="A144" s="717"/>
      <c r="B144" s="717"/>
      <c r="C144" s="717"/>
      <c r="D144" s="717"/>
      <c r="E144" s="717"/>
      <c r="F144" s="717"/>
      <c r="G144" s="717"/>
      <c r="H144" s="717"/>
      <c r="I144" s="717"/>
      <c r="J144" s="717"/>
      <c r="K144" s="717"/>
      <c r="L144" s="717"/>
      <c r="M144" s="0"/>
      <c r="N144" s="778" t="s">
        <v>1044</v>
      </c>
      <c r="O144" s="709"/>
      <c r="P144" s="709"/>
      <c r="R144" s="734" t="n">
        <f aca="false">-RegAmort!C32</f>
        <v>-58</v>
      </c>
      <c r="S144" s="734" t="n">
        <f aca="false">-RegAmort!D32</f>
        <v>-58</v>
      </c>
      <c r="T144" s="734" t="n">
        <f aca="false">-RegAmort!E32</f>
        <v>-58</v>
      </c>
      <c r="U144" s="734" t="n">
        <f aca="false">-RegAmort!F32</f>
        <v>-58</v>
      </c>
      <c r="V144" s="734" t="n">
        <f aca="false">-RegAmort!G32</f>
        <v>-58</v>
      </c>
      <c r="W144" s="734" t="n">
        <f aca="false">-RegAmort!H32</f>
        <v>-58</v>
      </c>
      <c r="X144" s="734" t="n">
        <f aca="false">-RegAmort!I32</f>
        <v>-58</v>
      </c>
      <c r="Y144" s="734" t="n">
        <f aca="false">-RegAmort!J32</f>
        <v>-58</v>
      </c>
      <c r="Z144" s="734" t="n">
        <f aca="false">-RegAmort!K32</f>
        <v>-58</v>
      </c>
      <c r="AA144" s="734" t="n">
        <f aca="false">-RegAmort!L32</f>
        <v>-58</v>
      </c>
      <c r="AB144" s="734" t="n">
        <f aca="false">-RegAmort!M32</f>
        <v>-58</v>
      </c>
      <c r="AC144" s="734" t="n">
        <f aca="false">-RegAmort!N32</f>
        <v>-58</v>
      </c>
      <c r="AD144" s="734" t="n">
        <f aca="false">SUM(R144:AC144)</f>
        <v>-696</v>
      </c>
      <c r="AG144" s="788"/>
      <c r="AI144" s="717"/>
      <c r="AJ144" s="789"/>
      <c r="AK144" s="789"/>
      <c r="AL144" s="789"/>
      <c r="AM144" s="790"/>
      <c r="AN144" s="790"/>
      <c r="AO144" s="790"/>
      <c r="AP144" s="790"/>
      <c r="AQ144" s="790"/>
      <c r="AR144" s="790"/>
      <c r="AS144" s="717"/>
      <c r="AT144" s="717"/>
      <c r="AU144" s="717"/>
      <c r="AV144" s="717"/>
      <c r="AW144" s="717"/>
      <c r="AX144" s="717"/>
      <c r="AY144" s="717"/>
      <c r="AZ144" s="717"/>
      <c r="BA144" s="717"/>
      <c r="BB144" s="717"/>
      <c r="BC144" s="717"/>
      <c r="BD144" s="717"/>
      <c r="BE144" s="717"/>
      <c r="BF144" s="717"/>
      <c r="BG144" s="717"/>
      <c r="BH144" s="717"/>
      <c r="BI144" s="717"/>
      <c r="BJ144" s="717"/>
    </row>
    <row r="145" customFormat="false" ht="12" hidden="false" customHeight="true" outlineLevel="0" collapsed="false">
      <c r="A145" s="717"/>
      <c r="B145" s="717"/>
      <c r="C145" s="717"/>
      <c r="D145" s="717"/>
      <c r="E145" s="717"/>
      <c r="F145" s="717"/>
      <c r="G145" s="717"/>
      <c r="H145" s="717"/>
      <c r="I145" s="717"/>
      <c r="J145" s="717"/>
      <c r="K145" s="717"/>
      <c r="L145" s="717"/>
      <c r="M145" s="0"/>
      <c r="N145" s="778" t="s">
        <v>1045</v>
      </c>
      <c r="R145" s="734" t="n">
        <f aca="false">-RegAmort!C33</f>
        <v>-228</v>
      </c>
      <c r="S145" s="734" t="n">
        <f aca="false">-RegAmort!D33</f>
        <v>-228</v>
      </c>
      <c r="T145" s="734" t="n">
        <f aca="false">-RegAmort!E33</f>
        <v>-228</v>
      </c>
      <c r="U145" s="734" t="n">
        <f aca="false">-RegAmort!F33</f>
        <v>-228</v>
      </c>
      <c r="V145" s="734" t="n">
        <f aca="false">-RegAmort!G33</f>
        <v>-228</v>
      </c>
      <c r="W145" s="734" t="n">
        <f aca="false">-RegAmort!H33</f>
        <v>-228</v>
      </c>
      <c r="X145" s="734" t="n">
        <f aca="false">-RegAmort!I33</f>
        <v>-228</v>
      </c>
      <c r="Y145" s="734" t="n">
        <f aca="false">-RegAmort!J33</f>
        <v>-228</v>
      </c>
      <c r="Z145" s="734" t="n">
        <f aca="false">-RegAmort!K33</f>
        <v>-229</v>
      </c>
      <c r="AA145" s="734" t="n">
        <f aca="false">-RegAmort!L33</f>
        <v>-240</v>
      </c>
      <c r="AB145" s="734" t="n">
        <f aca="false">-RegAmort!M33</f>
        <v>-240</v>
      </c>
      <c r="AC145" s="734" t="n">
        <f aca="false">-RegAmort!N33</f>
        <v>-240</v>
      </c>
      <c r="AD145" s="734" t="n">
        <f aca="false">SUM(R145:AC145)</f>
        <v>-2773</v>
      </c>
      <c r="AI145" s="717"/>
      <c r="AJ145" s="717"/>
      <c r="AK145" s="717"/>
      <c r="AL145" s="717"/>
      <c r="AM145" s="790"/>
      <c r="AN145" s="790"/>
      <c r="AO145" s="790"/>
      <c r="AP145" s="790"/>
      <c r="AQ145" s="790"/>
      <c r="AR145" s="790"/>
      <c r="AS145" s="717"/>
      <c r="AT145" s="717"/>
      <c r="AU145" s="717"/>
      <c r="AV145" s="717"/>
      <c r="AW145" s="717"/>
      <c r="AX145" s="717"/>
      <c r="AY145" s="717"/>
      <c r="AZ145" s="717"/>
      <c r="BA145" s="717"/>
      <c r="BB145" s="717"/>
      <c r="BC145" s="717"/>
      <c r="BD145" s="717"/>
      <c r="BE145" s="717"/>
      <c r="BF145" s="717"/>
      <c r="BG145" s="717"/>
      <c r="BH145" s="717"/>
      <c r="BI145" s="717"/>
      <c r="BJ145" s="717"/>
    </row>
    <row r="146" customFormat="false" ht="12" hidden="false" customHeight="true" outlineLevel="0" collapsed="false">
      <c r="A146" s="717"/>
      <c r="B146" s="717"/>
      <c r="C146" s="717"/>
      <c r="D146" s="717"/>
      <c r="E146" s="717"/>
      <c r="F146" s="717"/>
      <c r="G146" s="717"/>
      <c r="H146" s="717"/>
      <c r="I146" s="717"/>
      <c r="J146" s="717"/>
      <c r="K146" s="717"/>
      <c r="L146" s="717"/>
      <c r="M146" s="0"/>
      <c r="N146" s="778" t="s">
        <v>1046</v>
      </c>
      <c r="P146" s="787"/>
      <c r="R146" s="746" t="n">
        <f aca="false">-'O&amp;M'!C17</f>
        <v>-0</v>
      </c>
      <c r="S146" s="746" t="n">
        <f aca="false">-'O&amp;M'!D17</f>
        <v>-0</v>
      </c>
      <c r="T146" s="746" t="n">
        <f aca="false">-'O&amp;M'!E17</f>
        <v>-0</v>
      </c>
      <c r="U146" s="746" t="n">
        <f aca="false">-'O&amp;M'!F17</f>
        <v>-0</v>
      </c>
      <c r="V146" s="746" t="n">
        <f aca="false">-'O&amp;M'!G17</f>
        <v>-0</v>
      </c>
      <c r="W146" s="746" t="n">
        <f aca="false">-'O&amp;M'!H17</f>
        <v>-0</v>
      </c>
      <c r="X146" s="746" t="n">
        <f aca="false">-'O&amp;M'!I17</f>
        <v>-0</v>
      </c>
      <c r="Y146" s="746" t="n">
        <f aca="false">-'O&amp;M'!J17</f>
        <v>-0</v>
      </c>
      <c r="Z146" s="746" t="n">
        <f aca="false">-'O&amp;M'!K17</f>
        <v>-0</v>
      </c>
      <c r="AA146" s="746" t="n">
        <f aca="false">-'O&amp;M'!L17</f>
        <v>-0</v>
      </c>
      <c r="AB146" s="746" t="n">
        <f aca="false">-'O&amp;M'!M17</f>
        <v>-0</v>
      </c>
      <c r="AC146" s="746" t="n">
        <f aca="false">-'O&amp;M'!N17</f>
        <v>-0</v>
      </c>
      <c r="AD146" s="734" t="n">
        <f aca="false">SUM(R146:AC146)</f>
        <v>0</v>
      </c>
      <c r="AG146" s="738"/>
      <c r="AI146" s="717"/>
      <c r="AJ146" s="717"/>
      <c r="AK146" s="717"/>
      <c r="AL146" s="717"/>
      <c r="AM146" s="791"/>
      <c r="AN146" s="790"/>
      <c r="AO146" s="791"/>
      <c r="AP146" s="791"/>
      <c r="AQ146" s="790"/>
      <c r="AR146" s="790"/>
      <c r="AS146" s="717"/>
      <c r="AT146" s="717"/>
      <c r="AU146" s="717"/>
      <c r="AV146" s="717"/>
      <c r="AW146" s="717"/>
      <c r="AX146" s="717"/>
      <c r="AY146" s="717"/>
      <c r="AZ146" s="717"/>
      <c r="BA146" s="717"/>
      <c r="BB146" s="717"/>
      <c r="BC146" s="717"/>
      <c r="BD146" s="717"/>
      <c r="BE146" s="717"/>
      <c r="BF146" s="717"/>
      <c r="BG146" s="717"/>
      <c r="BH146" s="717"/>
      <c r="BI146" s="717"/>
      <c r="BJ146" s="717"/>
    </row>
    <row r="147" customFormat="false" ht="12" hidden="false" customHeight="true" outlineLevel="0" collapsed="false">
      <c r="A147" s="786"/>
      <c r="B147" s="717"/>
      <c r="C147" s="717"/>
      <c r="D147" s="717"/>
      <c r="E147" s="717"/>
      <c r="F147" s="717"/>
      <c r="G147" s="717"/>
      <c r="H147" s="717"/>
      <c r="I147" s="717"/>
      <c r="J147" s="717"/>
      <c r="K147" s="717"/>
      <c r="L147" s="717"/>
      <c r="M147" s="0"/>
      <c r="N147" s="778" t="s">
        <v>1047</v>
      </c>
      <c r="R147" s="742" t="n">
        <f aca="false">-RegAmort!C40</f>
        <v>-86</v>
      </c>
      <c r="S147" s="742" t="n">
        <f aca="false">-RegAmort!D40</f>
        <v>-85</v>
      </c>
      <c r="T147" s="742" t="n">
        <f aca="false">-RegAmort!E40</f>
        <v>-86</v>
      </c>
      <c r="U147" s="742" t="n">
        <f aca="false">-RegAmort!F40</f>
        <v>-86</v>
      </c>
      <c r="V147" s="742" t="n">
        <f aca="false">-RegAmort!G40</f>
        <v>-86</v>
      </c>
      <c r="W147" s="742" t="n">
        <f aca="false">-RegAmort!H40</f>
        <v>-85</v>
      </c>
      <c r="X147" s="742" t="n">
        <f aca="false">-RegAmort!I40</f>
        <v>-86</v>
      </c>
      <c r="Y147" s="742" t="n">
        <f aca="false">-RegAmort!J40</f>
        <v>-85</v>
      </c>
      <c r="Z147" s="742" t="n">
        <f aca="false">-RegAmort!K40</f>
        <v>-86</v>
      </c>
      <c r="AA147" s="742" t="n">
        <f aca="false">-RegAmort!L40</f>
        <v>-85</v>
      </c>
      <c r="AB147" s="742" t="n">
        <f aca="false">-RegAmort!M40</f>
        <v>-86</v>
      </c>
      <c r="AC147" s="742" t="n">
        <f aca="false">-RegAmort!N40</f>
        <v>-86</v>
      </c>
      <c r="AD147" s="734" t="n">
        <f aca="false">SUM(R147:AC147)</f>
        <v>-1028</v>
      </c>
      <c r="AG147" s="738"/>
      <c r="AH147" s="738"/>
      <c r="AI147" s="717"/>
      <c r="AJ147" s="789"/>
      <c r="AK147" s="789"/>
      <c r="AL147" s="789"/>
      <c r="AM147" s="791"/>
      <c r="AN147" s="790"/>
      <c r="AO147" s="791"/>
      <c r="AP147" s="791"/>
      <c r="AQ147" s="790"/>
      <c r="AR147" s="790"/>
      <c r="AS147" s="717"/>
      <c r="AT147" s="717"/>
      <c r="AU147" s="717"/>
      <c r="AV147" s="717"/>
      <c r="AW147" s="717"/>
      <c r="AX147" s="717"/>
      <c r="AY147" s="717"/>
      <c r="AZ147" s="717"/>
      <c r="BA147" s="717"/>
      <c r="BB147" s="717"/>
      <c r="BC147" s="717"/>
      <c r="BD147" s="717"/>
      <c r="BE147" s="717"/>
      <c r="BF147" s="717"/>
      <c r="BG147" s="717"/>
      <c r="BH147" s="717"/>
      <c r="BI147" s="717"/>
      <c r="BJ147" s="717"/>
    </row>
    <row r="148" customFormat="false" ht="12" hidden="false" customHeight="true" outlineLevel="0" collapsed="false">
      <c r="A148" s="717"/>
      <c r="B148" s="717"/>
      <c r="C148" s="717"/>
      <c r="D148" s="717"/>
      <c r="E148" s="717"/>
      <c r="F148" s="717"/>
      <c r="G148" s="717"/>
      <c r="H148" s="717"/>
      <c r="I148" s="717"/>
      <c r="J148" s="717"/>
      <c r="K148" s="717"/>
      <c r="L148" s="717"/>
      <c r="M148" s="0"/>
      <c r="N148" s="778" t="s">
        <v>1048</v>
      </c>
      <c r="R148" s="734" t="n">
        <f aca="false">-RegAmort!C41</f>
        <v>-31</v>
      </c>
      <c r="S148" s="734" t="n">
        <f aca="false">-RegAmort!D41</f>
        <v>-31</v>
      </c>
      <c r="T148" s="734" t="n">
        <f aca="false">-RegAmort!E41</f>
        <v>-32</v>
      </c>
      <c r="U148" s="734" t="n">
        <f aca="false">-RegAmort!F41</f>
        <v>-31</v>
      </c>
      <c r="V148" s="734" t="n">
        <f aca="false">-RegAmort!G41</f>
        <v>-31</v>
      </c>
      <c r="W148" s="734" t="n">
        <f aca="false">-RegAmort!H41</f>
        <v>-32</v>
      </c>
      <c r="X148" s="734" t="n">
        <f aca="false">-RegAmort!I41</f>
        <v>-31</v>
      </c>
      <c r="Y148" s="734" t="n">
        <f aca="false">-RegAmort!J41</f>
        <v>-31</v>
      </c>
      <c r="Z148" s="734" t="n">
        <f aca="false">-RegAmort!K41</f>
        <v>-32</v>
      </c>
      <c r="AA148" s="734" t="n">
        <f aca="false">-RegAmort!L41</f>
        <v>-32</v>
      </c>
      <c r="AB148" s="734" t="n">
        <f aca="false">-RegAmort!M41</f>
        <v>-32</v>
      </c>
      <c r="AC148" s="734" t="n">
        <f aca="false">-RegAmort!N41</f>
        <v>-32</v>
      </c>
      <c r="AD148" s="734" t="n">
        <f aca="false">SUM(R148:AC148)</f>
        <v>-378</v>
      </c>
      <c r="AI148" s="717"/>
      <c r="AJ148" s="717"/>
      <c r="AK148" s="717"/>
      <c r="AL148" s="717"/>
      <c r="AM148" s="717"/>
      <c r="AN148" s="717"/>
      <c r="AO148" s="717"/>
      <c r="AP148" s="717"/>
      <c r="AQ148" s="717"/>
      <c r="AR148" s="717"/>
      <c r="AS148" s="717"/>
      <c r="AT148" s="717"/>
      <c r="AU148" s="717"/>
      <c r="AV148" s="717"/>
      <c r="AW148" s="717"/>
      <c r="AX148" s="717"/>
      <c r="AY148" s="717"/>
      <c r="AZ148" s="717"/>
      <c r="BA148" s="717"/>
      <c r="BB148" s="717"/>
      <c r="BC148" s="717"/>
      <c r="BD148" s="717"/>
      <c r="BE148" s="717"/>
      <c r="BF148" s="717"/>
      <c r="BG148" s="717"/>
      <c r="BH148" s="717"/>
      <c r="BI148" s="717"/>
      <c r="BJ148" s="717"/>
    </row>
    <row r="149" customFormat="false" ht="12" hidden="false" customHeight="true" outlineLevel="0" collapsed="false">
      <c r="A149" s="717"/>
      <c r="B149" s="717"/>
      <c r="C149" s="717"/>
      <c r="D149" s="717"/>
      <c r="E149" s="717"/>
      <c r="F149" s="717"/>
      <c r="G149" s="717"/>
      <c r="H149" s="717"/>
      <c r="I149" s="717"/>
      <c r="J149" s="717"/>
      <c r="K149" s="717"/>
      <c r="L149" s="717"/>
      <c r="M149" s="0"/>
      <c r="N149" s="778" t="s">
        <v>1049</v>
      </c>
      <c r="R149" s="734" t="n">
        <f aca="false">-RegAmort!C42</f>
        <v>-127</v>
      </c>
      <c r="S149" s="734" t="n">
        <f aca="false">-RegAmort!D42</f>
        <v>-127</v>
      </c>
      <c r="T149" s="734" t="n">
        <f aca="false">-RegAmort!E42</f>
        <v>-127</v>
      </c>
      <c r="U149" s="734" t="n">
        <f aca="false">-RegAmort!F42</f>
        <v>-127</v>
      </c>
      <c r="V149" s="734" t="n">
        <f aca="false">-RegAmort!G42</f>
        <v>-127</v>
      </c>
      <c r="W149" s="734" t="n">
        <f aca="false">-RegAmort!H42</f>
        <v>-127</v>
      </c>
      <c r="X149" s="734" t="n">
        <f aca="false">-RegAmort!I42</f>
        <v>-127</v>
      </c>
      <c r="Y149" s="734" t="n">
        <f aca="false">-RegAmort!J42</f>
        <v>-127</v>
      </c>
      <c r="Z149" s="734" t="n">
        <f aca="false">-RegAmort!K42</f>
        <v>-127</v>
      </c>
      <c r="AA149" s="734" t="n">
        <f aca="false">-RegAmort!L42</f>
        <v>-127</v>
      </c>
      <c r="AB149" s="734" t="n">
        <f aca="false">-RegAmort!M42</f>
        <v>-128</v>
      </c>
      <c r="AC149" s="734" t="n">
        <f aca="false">-RegAmort!N42</f>
        <v>-128</v>
      </c>
      <c r="AD149" s="734" t="n">
        <f aca="false">SUM(R149:AC149)</f>
        <v>-1526</v>
      </c>
      <c r="AI149" s="717"/>
      <c r="AJ149" s="717"/>
      <c r="AK149" s="717"/>
      <c r="AL149" s="717"/>
      <c r="AM149" s="717"/>
      <c r="AN149" s="717"/>
      <c r="AO149" s="717"/>
      <c r="AP149" s="717"/>
      <c r="AQ149" s="717"/>
      <c r="AR149" s="717"/>
      <c r="AS149" s="717"/>
      <c r="AT149" s="717"/>
      <c r="AU149" s="717"/>
      <c r="AV149" s="717"/>
      <c r="AW149" s="717"/>
      <c r="AX149" s="717"/>
      <c r="AY149" s="717"/>
      <c r="AZ149" s="717"/>
      <c r="BA149" s="717"/>
      <c r="BB149" s="717"/>
      <c r="BC149" s="717"/>
      <c r="BD149" s="717"/>
      <c r="BE149" s="717"/>
      <c r="BF149" s="717"/>
      <c r="BG149" s="717"/>
      <c r="BH149" s="717"/>
      <c r="BI149" s="717"/>
      <c r="BJ149" s="717"/>
    </row>
    <row r="150" customFormat="false" ht="12" hidden="false" customHeight="true" outlineLevel="0" collapsed="false">
      <c r="A150" s="717"/>
      <c r="B150" s="717"/>
      <c r="C150" s="717"/>
      <c r="D150" s="717"/>
      <c r="E150" s="717"/>
      <c r="F150" s="717"/>
      <c r="G150" s="717"/>
      <c r="H150" s="717"/>
      <c r="I150" s="717"/>
      <c r="J150" s="717"/>
      <c r="K150" s="717"/>
      <c r="L150" s="717"/>
      <c r="M150" s="0"/>
      <c r="N150" s="527" t="s">
        <v>1050</v>
      </c>
      <c r="O150" s="709"/>
      <c r="P150" s="709"/>
      <c r="R150" s="734" t="n">
        <f aca="false">-RegAmort!C43</f>
        <v>-28</v>
      </c>
      <c r="S150" s="734" t="n">
        <f aca="false">-RegAmort!D43</f>
        <v>-28</v>
      </c>
      <c r="T150" s="734" t="n">
        <f aca="false">-RegAmort!E43</f>
        <v>-28</v>
      </c>
      <c r="U150" s="734" t="n">
        <f aca="false">-RegAmort!F43</f>
        <v>-28</v>
      </c>
      <c r="V150" s="734" t="n">
        <f aca="false">-RegAmort!G43</f>
        <v>-28</v>
      </c>
      <c r="W150" s="734" t="n">
        <f aca="false">-RegAmort!H43</f>
        <v>-28</v>
      </c>
      <c r="X150" s="734" t="n">
        <f aca="false">-RegAmort!I43</f>
        <v>-28</v>
      </c>
      <c r="Y150" s="734" t="n">
        <f aca="false">-RegAmort!J43</f>
        <v>-28</v>
      </c>
      <c r="Z150" s="734" t="n">
        <f aca="false">-RegAmort!K43</f>
        <v>-28</v>
      </c>
      <c r="AA150" s="734" t="n">
        <f aca="false">-RegAmort!L43</f>
        <v>-28</v>
      </c>
      <c r="AB150" s="734" t="n">
        <f aca="false">-RegAmort!M43</f>
        <v>-28</v>
      </c>
      <c r="AC150" s="734" t="n">
        <f aca="false">-RegAmort!N43</f>
        <v>-29</v>
      </c>
      <c r="AD150" s="734" t="n">
        <f aca="false">SUM(R150:AC150)</f>
        <v>-337</v>
      </c>
      <c r="AI150" s="717"/>
      <c r="AJ150" s="717"/>
      <c r="AK150" s="717"/>
      <c r="AL150" s="717"/>
      <c r="AM150" s="717"/>
      <c r="AN150" s="717"/>
      <c r="AO150" s="717"/>
      <c r="AP150" s="717"/>
      <c r="AQ150" s="717"/>
      <c r="AR150" s="717"/>
      <c r="AS150" s="717"/>
      <c r="AT150" s="717"/>
      <c r="AU150" s="717"/>
      <c r="AV150" s="717"/>
      <c r="AW150" s="717"/>
      <c r="AX150" s="717"/>
      <c r="AY150" s="717"/>
      <c r="AZ150" s="717"/>
      <c r="BA150" s="717"/>
      <c r="BB150" s="717"/>
      <c r="BC150" s="717"/>
      <c r="BD150" s="717"/>
      <c r="BE150" s="717"/>
      <c r="BF150" s="717"/>
      <c r="BG150" s="717"/>
      <c r="BH150" s="717"/>
      <c r="BI150" s="717"/>
      <c r="BJ150" s="717"/>
    </row>
    <row r="151" customFormat="false" ht="12" hidden="false" customHeight="true" outlineLevel="0" collapsed="false">
      <c r="A151" s="717"/>
      <c r="B151" s="717"/>
      <c r="C151" s="717"/>
      <c r="D151" s="717"/>
      <c r="E151" s="717"/>
      <c r="F151" s="717"/>
      <c r="G151" s="717"/>
      <c r="H151" s="717"/>
      <c r="I151" s="717"/>
      <c r="J151" s="717"/>
      <c r="K151" s="717"/>
      <c r="L151" s="717"/>
      <c r="M151" s="0"/>
      <c r="N151" s="527" t="s">
        <v>1051</v>
      </c>
      <c r="O151" s="709"/>
      <c r="P151" s="709"/>
      <c r="R151" s="734" t="n">
        <f aca="false">-RegAmort!C44</f>
        <v>-219</v>
      </c>
      <c r="S151" s="734" t="n">
        <f aca="false">-RegAmort!D44</f>
        <v>-219</v>
      </c>
      <c r="T151" s="734" t="n">
        <f aca="false">-RegAmort!E44</f>
        <v>-219</v>
      </c>
      <c r="U151" s="734" t="n">
        <f aca="false">-RegAmort!F44</f>
        <v>-219</v>
      </c>
      <c r="V151" s="734" t="n">
        <f aca="false">-RegAmort!G44</f>
        <v>-219</v>
      </c>
      <c r="W151" s="734" t="n">
        <f aca="false">-RegAmort!H44</f>
        <v>-219</v>
      </c>
      <c r="X151" s="734" t="n">
        <f aca="false">-RegAmort!I44</f>
        <v>-219</v>
      </c>
      <c r="Y151" s="734" t="n">
        <f aca="false">-RegAmort!J44</f>
        <v>-219</v>
      </c>
      <c r="Z151" s="734" t="n">
        <f aca="false">-RegAmort!K44</f>
        <v>-219</v>
      </c>
      <c r="AA151" s="734" t="n">
        <f aca="false">-RegAmort!L44</f>
        <v>-219</v>
      </c>
      <c r="AB151" s="734" t="n">
        <f aca="false">-RegAmort!M44</f>
        <v>-219</v>
      </c>
      <c r="AC151" s="734" t="n">
        <f aca="false">-RegAmort!N44</f>
        <v>-219</v>
      </c>
      <c r="AD151" s="734" t="n">
        <f aca="false">SUM(R151:AC151)</f>
        <v>-2628</v>
      </c>
      <c r="AI151" s="717"/>
      <c r="AJ151" s="717"/>
      <c r="AK151" s="717"/>
      <c r="AL151" s="717"/>
      <c r="AM151" s="717"/>
      <c r="AN151" s="717"/>
      <c r="AO151" s="717"/>
      <c r="AP151" s="717"/>
      <c r="AQ151" s="717"/>
      <c r="AR151" s="717"/>
      <c r="AS151" s="717"/>
      <c r="AT151" s="717"/>
      <c r="AU151" s="717"/>
      <c r="AV151" s="717"/>
      <c r="AW151" s="717"/>
      <c r="AX151" s="717"/>
      <c r="AY151" s="717"/>
      <c r="AZ151" s="717"/>
      <c r="BA151" s="717"/>
      <c r="BB151" s="717"/>
      <c r="BC151" s="717"/>
      <c r="BD151" s="717"/>
      <c r="BE151" s="717"/>
      <c r="BF151" s="717"/>
      <c r="BG151" s="717"/>
      <c r="BH151" s="717"/>
      <c r="BI151" s="717"/>
      <c r="BJ151" s="717"/>
    </row>
    <row r="152" customFormat="false" ht="12" hidden="false" customHeight="true" outlineLevel="0" collapsed="false">
      <c r="A152" s="717"/>
      <c r="B152" s="717"/>
      <c r="C152" s="717"/>
      <c r="D152" s="717"/>
      <c r="E152" s="717"/>
      <c r="F152" s="717"/>
      <c r="G152" s="717"/>
      <c r="H152" s="717"/>
      <c r="I152" s="717"/>
      <c r="J152" s="717"/>
      <c r="K152" s="717"/>
      <c r="L152" s="717"/>
      <c r="M152" s="0"/>
      <c r="N152" s="527" t="s">
        <v>1052</v>
      </c>
      <c r="O152" s="709"/>
      <c r="P152" s="709"/>
      <c r="R152" s="734" t="n">
        <f aca="false">-RegAmort!C45</f>
        <v>0</v>
      </c>
      <c r="S152" s="734" t="n">
        <f aca="false">-RegAmort!D45</f>
        <v>0</v>
      </c>
      <c r="T152" s="734" t="n">
        <f aca="false">-RegAmort!E45</f>
        <v>0</v>
      </c>
      <c r="U152" s="734" t="n">
        <f aca="false">-RegAmort!F45</f>
        <v>0</v>
      </c>
      <c r="V152" s="734" t="n">
        <f aca="false">-RegAmort!G45</f>
        <v>0</v>
      </c>
      <c r="W152" s="734" t="n">
        <f aca="false">-RegAmort!H45</f>
        <v>0</v>
      </c>
      <c r="X152" s="734" t="n">
        <f aca="false">-RegAmort!I45</f>
        <v>0</v>
      </c>
      <c r="Y152" s="734" t="n">
        <f aca="false">-RegAmort!J45</f>
        <v>0</v>
      </c>
      <c r="Z152" s="734" t="n">
        <f aca="false">-RegAmort!K45</f>
        <v>0</v>
      </c>
      <c r="AA152" s="734" t="n">
        <f aca="false">-RegAmort!L45</f>
        <v>0</v>
      </c>
      <c r="AB152" s="734" t="n">
        <f aca="false">-RegAmort!M45</f>
        <v>0</v>
      </c>
      <c r="AC152" s="734" t="n">
        <f aca="false">-RegAmort!N45</f>
        <v>0</v>
      </c>
      <c r="AD152" s="734" t="n">
        <f aca="false">SUM(R152:AC152)</f>
        <v>0</v>
      </c>
      <c r="AI152" s="717"/>
      <c r="AJ152" s="717"/>
      <c r="AK152" s="717"/>
      <c r="AL152" s="717"/>
      <c r="AM152" s="717"/>
      <c r="AN152" s="717"/>
      <c r="AO152" s="717"/>
      <c r="AP152" s="717"/>
      <c r="AQ152" s="717"/>
      <c r="AR152" s="717"/>
      <c r="AS152" s="717"/>
      <c r="AT152" s="717"/>
      <c r="AU152" s="717"/>
      <c r="AV152" s="717"/>
      <c r="AW152" s="717"/>
      <c r="AX152" s="717"/>
      <c r="AY152" s="717"/>
      <c r="AZ152" s="717"/>
      <c r="BA152" s="717"/>
      <c r="BB152" s="717"/>
      <c r="BC152" s="717"/>
      <c r="BD152" s="717"/>
      <c r="BE152" s="717"/>
      <c r="BF152" s="717"/>
      <c r="BG152" s="717"/>
      <c r="BH152" s="717"/>
      <c r="BI152" s="717"/>
      <c r="BJ152" s="717"/>
    </row>
    <row r="153" customFormat="false" ht="12" hidden="false" customHeight="true" outlineLevel="0" collapsed="false">
      <c r="A153" s="717"/>
      <c r="B153" s="717"/>
      <c r="C153" s="717"/>
      <c r="D153" s="717"/>
      <c r="E153" s="717"/>
      <c r="F153" s="717"/>
      <c r="G153" s="717"/>
      <c r="H153" s="717"/>
      <c r="I153" s="717"/>
      <c r="J153" s="717"/>
      <c r="K153" s="717"/>
      <c r="L153" s="717"/>
      <c r="M153" s="0"/>
      <c r="N153" s="778" t="s">
        <v>1053</v>
      </c>
      <c r="Q153" s="708"/>
      <c r="R153" s="742" t="n">
        <f aca="false">-RegAmort!C52</f>
        <v>-349</v>
      </c>
      <c r="S153" s="742" t="n">
        <f aca="false">-RegAmort!D52</f>
        <v>-350</v>
      </c>
      <c r="T153" s="742" t="n">
        <f aca="false">-RegAmort!E52</f>
        <v>-349</v>
      </c>
      <c r="U153" s="742" t="n">
        <f aca="false">-RegAmort!F52</f>
        <v>-350</v>
      </c>
      <c r="V153" s="742" t="n">
        <f aca="false">-RegAmort!G52</f>
        <v>-349</v>
      </c>
      <c r="W153" s="742" t="n">
        <f aca="false">-RegAmort!H52</f>
        <v>-350</v>
      </c>
      <c r="X153" s="742" t="n">
        <f aca="false">-RegAmort!I52</f>
        <v>-349</v>
      </c>
      <c r="Y153" s="742" t="n">
        <f aca="false">-RegAmort!J52</f>
        <v>-350</v>
      </c>
      <c r="Z153" s="742" t="n">
        <f aca="false">-RegAmort!K52</f>
        <v>-349</v>
      </c>
      <c r="AA153" s="742" t="n">
        <f aca="false">-RegAmort!L52</f>
        <v>-350</v>
      </c>
      <c r="AB153" s="742" t="n">
        <f aca="false">-RegAmort!M52</f>
        <v>-351</v>
      </c>
      <c r="AC153" s="742" t="n">
        <f aca="false">-RegAmort!N52</f>
        <v>-351</v>
      </c>
      <c r="AD153" s="734" t="n">
        <f aca="false">SUM(R153:AC153)</f>
        <v>-4197</v>
      </c>
      <c r="AI153" s="717"/>
      <c r="AJ153" s="717"/>
      <c r="AK153" s="717"/>
      <c r="AL153" s="717"/>
      <c r="AM153" s="717"/>
      <c r="AN153" s="717"/>
      <c r="AO153" s="717"/>
      <c r="AP153" s="717"/>
      <c r="AQ153" s="717"/>
      <c r="AR153" s="717"/>
      <c r="AS153" s="717"/>
      <c r="AT153" s="717"/>
      <c r="AU153" s="717"/>
      <c r="AV153" s="717"/>
      <c r="AW153" s="717"/>
      <c r="AX153" s="717"/>
      <c r="AY153" s="717"/>
      <c r="AZ153" s="717"/>
      <c r="BA153" s="717"/>
      <c r="BB153" s="717"/>
      <c r="BC153" s="717"/>
      <c r="BD153" s="717"/>
      <c r="BE153" s="717"/>
      <c r="BF153" s="717"/>
      <c r="BG153" s="717"/>
      <c r="BH153" s="717"/>
      <c r="BI153" s="717"/>
      <c r="BJ153" s="717"/>
    </row>
    <row r="154" customFormat="false" ht="12" hidden="false" customHeight="true" outlineLevel="0" collapsed="false">
      <c r="A154" s="717"/>
      <c r="B154" s="717"/>
      <c r="C154" s="717"/>
      <c r="D154" s="717"/>
      <c r="E154" s="717"/>
      <c r="F154" s="717"/>
      <c r="G154" s="717"/>
      <c r="H154" s="717"/>
      <c r="I154" s="717"/>
      <c r="J154" s="717"/>
      <c r="K154" s="717"/>
      <c r="L154" s="717"/>
      <c r="M154" s="0"/>
      <c r="N154" s="778" t="s">
        <v>1054</v>
      </c>
      <c r="R154" s="734" t="n">
        <f aca="false">-'Fuel-Depr-OtherTax'!C23</f>
        <v>-27</v>
      </c>
      <c r="S154" s="742" t="n">
        <f aca="false">-'Fuel-Depr-OtherTax'!D23</f>
        <v>-27</v>
      </c>
      <c r="T154" s="742" t="n">
        <f aca="false">-'Fuel-Depr-OtherTax'!E23</f>
        <v>-27</v>
      </c>
      <c r="U154" s="742" t="n">
        <f aca="false">-'Fuel-Depr-OtherTax'!F23</f>
        <v>-27</v>
      </c>
      <c r="V154" s="742" t="n">
        <f aca="false">-'Fuel-Depr-OtherTax'!G23</f>
        <v>-27</v>
      </c>
      <c r="W154" s="742" t="n">
        <f aca="false">-'Fuel-Depr-OtherTax'!H23</f>
        <v>-27</v>
      </c>
      <c r="X154" s="742" t="n">
        <f aca="false">-'Fuel-Depr-OtherTax'!I23</f>
        <v>-27</v>
      </c>
      <c r="Y154" s="742" t="n">
        <f aca="false">-'Fuel-Depr-OtherTax'!J23</f>
        <v>-27</v>
      </c>
      <c r="Z154" s="742" t="n">
        <f aca="false">-'Fuel-Depr-OtherTax'!K23</f>
        <v>-27</v>
      </c>
      <c r="AA154" s="742" t="n">
        <f aca="false">-'Fuel-Depr-OtherTax'!L23</f>
        <v>-27</v>
      </c>
      <c r="AB154" s="742" t="n">
        <f aca="false">-'Fuel-Depr-OtherTax'!M23</f>
        <v>-27</v>
      </c>
      <c r="AC154" s="742" t="n">
        <f aca="false">-'Fuel-Depr-OtherTax'!N23</f>
        <v>-27</v>
      </c>
      <c r="AD154" s="734" t="n">
        <f aca="false">SUM(R154:AC154)</f>
        <v>-324</v>
      </c>
      <c r="AE154" s="734"/>
      <c r="AF154" s="734"/>
      <c r="AG154" s="734"/>
      <c r="AH154" s="734"/>
      <c r="AI154" s="790"/>
      <c r="AJ154" s="790"/>
      <c r="AK154" s="790"/>
      <c r="AL154" s="790"/>
      <c r="AM154" s="790"/>
      <c r="AN154" s="790"/>
      <c r="AO154" s="790"/>
      <c r="AP154" s="790"/>
      <c r="AQ154" s="790"/>
      <c r="AR154" s="790"/>
      <c r="AS154" s="790"/>
      <c r="AT154" s="790"/>
      <c r="AU154" s="790"/>
      <c r="AV154" s="790"/>
      <c r="AW154" s="790"/>
      <c r="AX154" s="790"/>
      <c r="AY154" s="790"/>
      <c r="AZ154" s="790"/>
      <c r="BA154" s="790"/>
      <c r="BB154" s="790"/>
      <c r="BC154" s="717"/>
      <c r="BD154" s="717"/>
      <c r="BE154" s="717"/>
      <c r="BF154" s="717"/>
      <c r="BG154" s="717"/>
      <c r="BH154" s="717"/>
      <c r="BI154" s="717"/>
      <c r="BJ154" s="717"/>
    </row>
    <row r="155" customFormat="false" ht="12" hidden="false" customHeight="true" outlineLevel="0" collapsed="false">
      <c r="A155" s="717"/>
      <c r="B155" s="717"/>
      <c r="C155" s="717"/>
      <c r="D155" s="717"/>
      <c r="E155" s="717"/>
      <c r="F155" s="717"/>
      <c r="G155" s="717"/>
      <c r="H155" s="717"/>
      <c r="I155" s="717"/>
      <c r="J155" s="717"/>
      <c r="K155" s="717"/>
      <c r="L155" s="717"/>
      <c r="M155" s="0"/>
      <c r="N155" s="778" t="s">
        <v>1055</v>
      </c>
      <c r="R155" s="734" t="n">
        <f aca="false">-RegAmort!C53</f>
        <v>-2</v>
      </c>
      <c r="S155" s="734" t="n">
        <f aca="false">-RegAmort!D53</f>
        <v>-3</v>
      </c>
      <c r="T155" s="734" t="n">
        <f aca="false">-RegAmort!E53</f>
        <v>-2</v>
      </c>
      <c r="U155" s="734" t="n">
        <f aca="false">-RegAmort!F53</f>
        <v>-3</v>
      </c>
      <c r="V155" s="734" t="n">
        <f aca="false">-RegAmort!G53</f>
        <v>-2</v>
      </c>
      <c r="W155" s="734" t="n">
        <f aca="false">-RegAmort!H53</f>
        <v>-3</v>
      </c>
      <c r="X155" s="734" t="n">
        <f aca="false">-RegAmort!I53</f>
        <v>-2</v>
      </c>
      <c r="Y155" s="734" t="n">
        <f aca="false">-RegAmort!J53</f>
        <v>-3</v>
      </c>
      <c r="Z155" s="734" t="n">
        <f aca="false">-RegAmort!K53</f>
        <v>-3</v>
      </c>
      <c r="AA155" s="734" t="n">
        <f aca="false">-RegAmort!L53</f>
        <v>-3</v>
      </c>
      <c r="AB155" s="734" t="n">
        <f aca="false">-RegAmort!M53</f>
        <v>-2</v>
      </c>
      <c r="AC155" s="734" t="n">
        <f aca="false">-RegAmort!N53</f>
        <v>-3</v>
      </c>
      <c r="AD155" s="734" t="n">
        <f aca="false">SUM(R155:AC155)</f>
        <v>-31</v>
      </c>
      <c r="AI155" s="717"/>
      <c r="AJ155" s="717"/>
      <c r="AK155" s="717"/>
      <c r="AL155" s="717"/>
      <c r="AM155" s="717"/>
      <c r="AN155" s="717"/>
      <c r="AO155" s="717"/>
      <c r="AP155" s="717"/>
      <c r="AQ155" s="717"/>
      <c r="AR155" s="717"/>
      <c r="AS155" s="717"/>
      <c r="AT155" s="717"/>
      <c r="AU155" s="717"/>
      <c r="AV155" s="717"/>
      <c r="AW155" s="717"/>
      <c r="AX155" s="717"/>
      <c r="AY155" s="717"/>
      <c r="AZ155" s="717"/>
      <c r="BA155" s="717"/>
      <c r="BB155" s="717"/>
      <c r="BC155" s="717"/>
      <c r="BD155" s="717"/>
      <c r="BE155" s="717"/>
      <c r="BF155" s="717"/>
      <c r="BG155" s="717"/>
      <c r="BH155" s="717"/>
      <c r="BI155" s="717"/>
      <c r="BJ155" s="717"/>
    </row>
    <row r="156" customFormat="false" ht="6" hidden="false" customHeight="true" outlineLevel="0" collapsed="false">
      <c r="A156" s="717"/>
      <c r="B156" s="717"/>
      <c r="C156" s="717"/>
      <c r="D156" s="717"/>
      <c r="E156" s="717"/>
      <c r="F156" s="717"/>
      <c r="G156" s="717"/>
      <c r="H156" s="717"/>
      <c r="I156" s="717"/>
      <c r="J156" s="717"/>
      <c r="K156" s="717"/>
      <c r="L156" s="717"/>
      <c r="M156" s="699"/>
      <c r="N156" s="699"/>
      <c r="AI156" s="717"/>
      <c r="AJ156" s="717"/>
      <c r="AK156" s="717"/>
      <c r="AL156" s="717"/>
      <c r="AM156" s="717"/>
      <c r="AN156" s="717"/>
      <c r="AO156" s="717"/>
      <c r="AP156" s="717"/>
      <c r="AQ156" s="717"/>
      <c r="AR156" s="717"/>
      <c r="AS156" s="717"/>
      <c r="AT156" s="717"/>
      <c r="AU156" s="717"/>
      <c r="AV156" s="717"/>
      <c r="AW156" s="717"/>
      <c r="AX156" s="717"/>
      <c r="AY156" s="717"/>
      <c r="AZ156" s="717"/>
      <c r="BA156" s="717"/>
      <c r="BB156" s="717"/>
      <c r="BC156" s="717"/>
      <c r="BD156" s="717"/>
      <c r="BE156" s="717"/>
      <c r="BF156" s="717"/>
      <c r="BG156" s="717"/>
      <c r="BH156" s="717"/>
      <c r="BI156" s="717"/>
      <c r="BJ156" s="717"/>
    </row>
    <row r="157" customFormat="false" ht="12" hidden="false" customHeight="true" outlineLevel="0" collapsed="false">
      <c r="A157" s="717"/>
      <c r="B157" s="717"/>
      <c r="C157" s="717"/>
      <c r="D157" s="717"/>
      <c r="E157" s="717"/>
      <c r="F157" s="717"/>
      <c r="G157" s="717"/>
      <c r="H157" s="717"/>
      <c r="I157" s="717"/>
      <c r="J157" s="717"/>
      <c r="K157" s="717"/>
      <c r="L157" s="717"/>
      <c r="M157" s="785" t="s">
        <v>1056</v>
      </c>
      <c r="N157" s="699"/>
      <c r="AI157" s="717"/>
      <c r="AJ157" s="717"/>
      <c r="AK157" s="717"/>
      <c r="AL157" s="717"/>
      <c r="AM157" s="717"/>
      <c r="AN157" s="717"/>
      <c r="AO157" s="717"/>
      <c r="AP157" s="717"/>
      <c r="AQ157" s="717"/>
      <c r="AR157" s="717"/>
      <c r="AS157" s="717"/>
      <c r="AT157" s="717"/>
      <c r="AU157" s="717"/>
      <c r="AV157" s="717"/>
      <c r="AW157" s="717"/>
      <c r="AX157" s="717"/>
      <c r="AY157" s="717"/>
      <c r="AZ157" s="717"/>
      <c r="BA157" s="717"/>
      <c r="BB157" s="717"/>
      <c r="BC157" s="717"/>
      <c r="BD157" s="717"/>
      <c r="BE157" s="717"/>
      <c r="BF157" s="717"/>
      <c r="BG157" s="717"/>
      <c r="BH157" s="717"/>
      <c r="BI157" s="717"/>
      <c r="BJ157" s="717"/>
    </row>
    <row r="158" customFormat="false" ht="12" hidden="false" customHeight="true" outlineLevel="0" collapsed="false">
      <c r="A158" s="717"/>
      <c r="B158" s="717"/>
      <c r="C158" s="717"/>
      <c r="D158" s="717"/>
      <c r="E158" s="717"/>
      <c r="F158" s="717"/>
      <c r="G158" s="717"/>
      <c r="H158" s="717"/>
      <c r="I158" s="717"/>
      <c r="J158" s="717"/>
      <c r="K158" s="717"/>
      <c r="L158" s="717"/>
      <c r="M158" s="0"/>
      <c r="N158" s="778" t="s">
        <v>1057</v>
      </c>
      <c r="R158" s="734" t="n">
        <f aca="false">(-IntDeduct!C42)</f>
        <v>-39</v>
      </c>
      <c r="S158" s="734" t="n">
        <f aca="false">(-IntDeduct!D42)</f>
        <v>-38</v>
      </c>
      <c r="T158" s="734" t="n">
        <f aca="false">(-IntDeduct!E42)</f>
        <v>-39</v>
      </c>
      <c r="U158" s="734" t="n">
        <f aca="false">(-IntDeduct!F42)</f>
        <v>-38</v>
      </c>
      <c r="V158" s="734" t="n">
        <f aca="false">(-IntDeduct!G42)</f>
        <v>-39</v>
      </c>
      <c r="W158" s="734" t="n">
        <f aca="false">(-IntDeduct!H42)</f>
        <v>-38</v>
      </c>
      <c r="X158" s="734" t="n">
        <f aca="false">(-IntDeduct!I42)</f>
        <v>-39</v>
      </c>
      <c r="Y158" s="734" t="n">
        <f aca="false">(-IntDeduct!J42)</f>
        <v>-38</v>
      </c>
      <c r="Z158" s="734" t="n">
        <f aca="false">(-IntDeduct!K42)</f>
        <v>-39</v>
      </c>
      <c r="AA158" s="734" t="n">
        <f aca="false">(-IntDeduct!L42)</f>
        <v>-33</v>
      </c>
      <c r="AB158" s="734" t="n">
        <f aca="false">(-IntDeduct!M42)</f>
        <v>-28</v>
      </c>
      <c r="AC158" s="734" t="n">
        <f aca="false">(-IntDeduct!N42)</f>
        <v>-28</v>
      </c>
      <c r="AD158" s="734" t="n">
        <f aca="false">SUM(R158:AC158)</f>
        <v>-436</v>
      </c>
      <c r="AI158" s="717"/>
      <c r="AJ158" s="717"/>
      <c r="AK158" s="717"/>
      <c r="AL158" s="717"/>
      <c r="AM158" s="717"/>
      <c r="AN158" s="717"/>
      <c r="AO158" s="717"/>
      <c r="AP158" s="717"/>
      <c r="AQ158" s="717"/>
      <c r="AR158" s="717"/>
      <c r="AS158" s="717"/>
      <c r="AT158" s="717"/>
      <c r="AU158" s="717"/>
      <c r="AV158" s="717"/>
      <c r="AW158" s="717"/>
      <c r="AX158" s="717"/>
      <c r="AY158" s="717"/>
      <c r="AZ158" s="717"/>
      <c r="BA158" s="717"/>
      <c r="BB158" s="717"/>
      <c r="BC158" s="717"/>
      <c r="BD158" s="717"/>
      <c r="BE158" s="717"/>
      <c r="BF158" s="717"/>
      <c r="BG158" s="717"/>
      <c r="BH158" s="717"/>
      <c r="BI158" s="717"/>
      <c r="BJ158" s="717"/>
    </row>
    <row r="159" customFormat="false" ht="12" hidden="false" customHeight="true" outlineLevel="0" collapsed="false">
      <c r="A159" s="717"/>
      <c r="B159" s="717"/>
      <c r="C159" s="717"/>
      <c r="D159" s="717"/>
      <c r="E159" s="717"/>
      <c r="F159" s="717"/>
      <c r="G159" s="717"/>
      <c r="H159" s="717"/>
      <c r="I159" s="717"/>
      <c r="J159" s="717"/>
      <c r="K159" s="717"/>
      <c r="L159" s="717"/>
      <c r="M159" s="0"/>
      <c r="N159" s="778" t="s">
        <v>1058</v>
      </c>
      <c r="R159" s="734" t="n">
        <f aca="false">(-IntDeduct!C43)</f>
        <v>1</v>
      </c>
      <c r="S159" s="734" t="n">
        <f aca="false">(-IntDeduct!D43)</f>
        <v>0</v>
      </c>
      <c r="T159" s="734" t="n">
        <f aca="false">(-IntDeduct!E43)</f>
        <v>1</v>
      </c>
      <c r="U159" s="734" t="n">
        <f aca="false">(-IntDeduct!F43)</f>
        <v>0</v>
      </c>
      <c r="V159" s="734" t="n">
        <f aca="false">(-IntDeduct!G43)</f>
        <v>1</v>
      </c>
      <c r="W159" s="734" t="n">
        <f aca="false">(-IntDeduct!H43)</f>
        <v>1</v>
      </c>
      <c r="X159" s="734" t="n">
        <f aca="false">(-IntDeduct!I43)</f>
        <v>0</v>
      </c>
      <c r="Y159" s="734" t="n">
        <f aca="false">(-IntDeduct!J43)</f>
        <v>1</v>
      </c>
      <c r="Z159" s="734" t="n">
        <f aca="false">(-IntDeduct!K43)</f>
        <v>0</v>
      </c>
      <c r="AA159" s="734" t="n">
        <f aca="false">(-IntDeduct!L43)</f>
        <v>1</v>
      </c>
      <c r="AB159" s="734" t="n">
        <f aca="false">(-IntDeduct!M43)</f>
        <v>0</v>
      </c>
      <c r="AC159" s="734" t="n">
        <f aca="false">(-IntDeduct!N43)</f>
        <v>1</v>
      </c>
      <c r="AD159" s="734" t="n">
        <f aca="false">SUM(R159:AC159)</f>
        <v>7</v>
      </c>
      <c r="AI159" s="717"/>
      <c r="AJ159" s="717"/>
      <c r="AK159" s="717"/>
      <c r="AL159" s="717"/>
      <c r="AM159" s="717"/>
      <c r="AN159" s="717"/>
      <c r="AO159" s="717"/>
      <c r="AP159" s="717"/>
      <c r="AQ159" s="717"/>
      <c r="AR159" s="717"/>
      <c r="AS159" s="717"/>
      <c r="AT159" s="717"/>
      <c r="AU159" s="717"/>
      <c r="AV159" s="717"/>
      <c r="AW159" s="717"/>
      <c r="AX159" s="717"/>
      <c r="AY159" s="717"/>
      <c r="AZ159" s="717"/>
      <c r="BA159" s="717"/>
      <c r="BB159" s="717"/>
      <c r="BC159" s="717"/>
      <c r="BD159" s="717"/>
      <c r="BE159" s="717"/>
      <c r="BF159" s="717"/>
      <c r="BG159" s="717"/>
      <c r="BH159" s="717"/>
      <c r="BI159" s="717"/>
      <c r="BJ159" s="717"/>
    </row>
    <row r="160" customFormat="false" ht="12" hidden="false" customHeight="true" outlineLevel="0" collapsed="false">
      <c r="A160" s="717"/>
      <c r="B160" s="717"/>
      <c r="C160" s="717"/>
      <c r="D160" s="717"/>
      <c r="E160" s="717"/>
      <c r="F160" s="717"/>
      <c r="G160" s="717"/>
      <c r="H160" s="717"/>
      <c r="I160" s="717"/>
      <c r="J160" s="717"/>
      <c r="K160" s="717"/>
      <c r="L160" s="717"/>
      <c r="M160" s="745"/>
      <c r="N160" s="745" t="s">
        <v>1015</v>
      </c>
      <c r="O160" s="708"/>
      <c r="R160" s="750" t="n">
        <v>0</v>
      </c>
      <c r="S160" s="750" t="n">
        <v>0</v>
      </c>
      <c r="T160" s="750" t="n">
        <v>0</v>
      </c>
      <c r="U160" s="750" t="n">
        <v>0</v>
      </c>
      <c r="V160" s="750" t="n">
        <v>0</v>
      </c>
      <c r="W160" s="750" t="n">
        <v>0</v>
      </c>
      <c r="X160" s="750" t="n">
        <v>0</v>
      </c>
      <c r="Y160" s="750" t="n">
        <v>0</v>
      </c>
      <c r="Z160" s="750" t="n">
        <v>0</v>
      </c>
      <c r="AA160" s="750" t="n">
        <v>0</v>
      </c>
      <c r="AB160" s="750" t="n">
        <v>0</v>
      </c>
      <c r="AC160" s="750" t="n">
        <v>0</v>
      </c>
      <c r="AD160" s="751" t="n">
        <f aca="false">SUM(R160:AC160)</f>
        <v>0</v>
      </c>
      <c r="AI160" s="717"/>
      <c r="AJ160" s="717"/>
      <c r="AK160" s="717"/>
      <c r="AL160" s="717"/>
      <c r="AM160" s="717"/>
      <c r="AN160" s="717"/>
      <c r="AO160" s="717"/>
      <c r="AP160" s="717"/>
      <c r="AQ160" s="717"/>
      <c r="AR160" s="717"/>
      <c r="AS160" s="717"/>
      <c r="AT160" s="717"/>
      <c r="AU160" s="717"/>
      <c r="AV160" s="717"/>
      <c r="AW160" s="717"/>
      <c r="AX160" s="717"/>
      <c r="AY160" s="717"/>
      <c r="AZ160" s="717"/>
      <c r="BA160" s="717"/>
      <c r="BB160" s="717"/>
      <c r="BC160" s="717"/>
      <c r="BD160" s="717"/>
      <c r="BE160" s="717"/>
      <c r="BF160" s="717"/>
      <c r="BG160" s="717"/>
      <c r="BH160" s="717"/>
      <c r="BI160" s="717"/>
      <c r="BJ160" s="717"/>
    </row>
    <row r="161" customFormat="false" ht="12" hidden="false" customHeight="true" outlineLevel="0" collapsed="false">
      <c r="A161" s="717"/>
      <c r="B161" s="717"/>
      <c r="C161" s="717"/>
      <c r="D161" s="717"/>
      <c r="E161" s="717"/>
      <c r="F161" s="717"/>
      <c r="G161" s="717"/>
      <c r="H161" s="717"/>
      <c r="I161" s="717"/>
      <c r="J161" s="717"/>
      <c r="K161" s="717"/>
      <c r="L161" s="717"/>
      <c r="M161" s="699"/>
      <c r="N161" s="778" t="s">
        <v>1059</v>
      </c>
      <c r="O161" s="779"/>
      <c r="R161" s="751" t="n">
        <f aca="false">SUM(R158:R160)</f>
        <v>-38</v>
      </c>
      <c r="S161" s="751" t="n">
        <f aca="false">SUM(S158:S160)</f>
        <v>-38</v>
      </c>
      <c r="T161" s="751" t="n">
        <f aca="false">SUM(T158:T160)</f>
        <v>-38</v>
      </c>
      <c r="U161" s="751" t="n">
        <f aca="false">SUM(U158:U160)</f>
        <v>-38</v>
      </c>
      <c r="V161" s="751" t="n">
        <f aca="false">SUM(V158:V160)</f>
        <v>-38</v>
      </c>
      <c r="W161" s="751" t="n">
        <f aca="false">SUM(W158:W160)</f>
        <v>-37</v>
      </c>
      <c r="X161" s="751" t="n">
        <f aca="false">SUM(X158:X160)</f>
        <v>-39</v>
      </c>
      <c r="Y161" s="751" t="n">
        <f aca="false">SUM(Y158:Y160)</f>
        <v>-37</v>
      </c>
      <c r="Z161" s="751" t="n">
        <f aca="false">SUM(Z158:Z160)</f>
        <v>-39</v>
      </c>
      <c r="AA161" s="751" t="n">
        <f aca="false">SUM(AA158:AA160)</f>
        <v>-32</v>
      </c>
      <c r="AB161" s="751" t="n">
        <f aca="false">SUM(AB158:AB160)</f>
        <v>-28</v>
      </c>
      <c r="AC161" s="751" t="n">
        <f aca="false">SUM(AC158:AC160)</f>
        <v>-27</v>
      </c>
      <c r="AD161" s="751" t="n">
        <f aca="false">SUM(AD158:AD160)</f>
        <v>-429</v>
      </c>
      <c r="AI161" s="717"/>
      <c r="AJ161" s="717"/>
      <c r="AK161" s="717"/>
      <c r="AL161" s="717"/>
      <c r="AM161" s="717"/>
      <c r="AN161" s="717"/>
      <c r="AO161" s="717"/>
      <c r="AP161" s="717"/>
      <c r="AQ161" s="717"/>
      <c r="AR161" s="717"/>
      <c r="AS161" s="717"/>
      <c r="AT161" s="717"/>
      <c r="AU161" s="717"/>
      <c r="AV161" s="717"/>
      <c r="AW161" s="717"/>
      <c r="AX161" s="717"/>
      <c r="AY161" s="717"/>
      <c r="AZ161" s="717"/>
      <c r="BA161" s="717"/>
      <c r="BB161" s="717"/>
      <c r="BC161" s="717"/>
      <c r="BD161" s="717"/>
      <c r="BE161" s="717"/>
      <c r="BF161" s="717"/>
      <c r="BG161" s="717"/>
      <c r="BH161" s="717"/>
      <c r="BI161" s="717"/>
      <c r="BJ161" s="717"/>
    </row>
    <row r="162" customFormat="false" ht="6" hidden="false" customHeight="true" outlineLevel="0" collapsed="false">
      <c r="A162" s="717"/>
      <c r="B162" s="717"/>
      <c r="C162" s="717"/>
      <c r="D162" s="717"/>
      <c r="E162" s="717"/>
      <c r="F162" s="717"/>
      <c r="G162" s="717"/>
      <c r="H162" s="717"/>
      <c r="I162" s="717"/>
      <c r="J162" s="717"/>
      <c r="K162" s="717"/>
      <c r="L162" s="717"/>
      <c r="M162" s="699"/>
      <c r="N162" s="699"/>
      <c r="R162" s="734"/>
      <c r="S162" s="734"/>
      <c r="T162" s="734"/>
      <c r="U162" s="734"/>
      <c r="V162" s="734"/>
      <c r="W162" s="734"/>
      <c r="X162" s="734"/>
      <c r="Y162" s="734"/>
      <c r="Z162" s="734"/>
      <c r="AA162" s="734"/>
      <c r="AB162" s="734"/>
      <c r="AC162" s="734"/>
      <c r="AD162" s="734"/>
      <c r="AI162" s="717"/>
      <c r="AJ162" s="717"/>
      <c r="AK162" s="717"/>
      <c r="AL162" s="717"/>
      <c r="AM162" s="717"/>
      <c r="AN162" s="717"/>
      <c r="AO162" s="717"/>
      <c r="AP162" s="717"/>
      <c r="AQ162" s="717"/>
      <c r="AR162" s="717"/>
      <c r="AS162" s="717"/>
      <c r="AT162" s="717"/>
      <c r="AU162" s="717"/>
      <c r="AV162" s="717"/>
      <c r="AW162" s="717"/>
      <c r="AX162" s="717"/>
      <c r="AY162" s="717"/>
      <c r="AZ162" s="717"/>
      <c r="BA162" s="717"/>
      <c r="BB162" s="717"/>
      <c r="BC162" s="717"/>
      <c r="BD162" s="717"/>
      <c r="BE162" s="717"/>
      <c r="BF162" s="717"/>
      <c r="BG162" s="717"/>
      <c r="BH162" s="717"/>
      <c r="BI162" s="717"/>
      <c r="BJ162" s="717"/>
    </row>
    <row r="163" customFormat="false" ht="12" hidden="false" customHeight="true" outlineLevel="0" collapsed="false">
      <c r="A163" s="717"/>
      <c r="B163" s="717"/>
      <c r="C163" s="717"/>
      <c r="D163" s="717"/>
      <c r="E163" s="717"/>
      <c r="F163" s="717"/>
      <c r="G163" s="717"/>
      <c r="H163" s="717"/>
      <c r="I163" s="717"/>
      <c r="J163" s="717"/>
      <c r="K163" s="717"/>
      <c r="L163" s="717"/>
      <c r="M163" s="699"/>
      <c r="N163" s="699"/>
      <c r="AI163" s="717"/>
      <c r="AJ163" s="717"/>
      <c r="AK163" s="717"/>
      <c r="AL163" s="717"/>
      <c r="AM163" s="717"/>
      <c r="AN163" s="717"/>
      <c r="AO163" s="717"/>
      <c r="AP163" s="717"/>
      <c r="AQ163" s="717"/>
      <c r="AR163" s="717"/>
      <c r="AS163" s="717"/>
      <c r="AT163" s="717"/>
      <c r="AU163" s="717"/>
      <c r="AV163" s="717"/>
      <c r="AW163" s="717"/>
      <c r="AX163" s="717"/>
      <c r="AY163" s="717"/>
      <c r="AZ163" s="717"/>
      <c r="BA163" s="717"/>
      <c r="BB163" s="717"/>
      <c r="BC163" s="717"/>
      <c r="BD163" s="717"/>
      <c r="BE163" s="717"/>
      <c r="BF163" s="717"/>
      <c r="BG163" s="717"/>
      <c r="BH163" s="717"/>
      <c r="BI163" s="717"/>
      <c r="BJ163" s="717"/>
    </row>
    <row r="164" customFormat="false" ht="12" hidden="false" customHeight="true" outlineLevel="0" collapsed="false">
      <c r="A164" s="717"/>
      <c r="B164" s="717"/>
      <c r="C164" s="717"/>
      <c r="D164" s="717"/>
      <c r="E164" s="717"/>
      <c r="F164" s="717"/>
      <c r="G164" s="717"/>
      <c r="H164" s="717"/>
      <c r="I164" s="717"/>
      <c r="J164" s="717"/>
      <c r="K164" s="717"/>
      <c r="L164" s="717"/>
      <c r="M164" s="699"/>
      <c r="N164" s="775" t="s">
        <v>1060</v>
      </c>
      <c r="O164" s="792"/>
      <c r="R164" s="734" t="n">
        <f aca="false">IncomeState!C50</f>
        <v>30575</v>
      </c>
      <c r="S164" s="734" t="n">
        <f aca="false">IncomeState!D50</f>
        <v>29385</v>
      </c>
      <c r="T164" s="734" t="n">
        <f aca="false">IncomeState!E50</f>
        <v>33794</v>
      </c>
      <c r="U164" s="734" t="n">
        <f aca="false">IncomeState!F50</f>
        <v>-1522</v>
      </c>
      <c r="V164" s="734" t="n">
        <f aca="false">IncomeState!G50</f>
        <v>-1542</v>
      </c>
      <c r="W164" s="734" t="n">
        <f aca="false">IncomeState!H50</f>
        <v>13053</v>
      </c>
      <c r="X164" s="734" t="n">
        <f aca="false">IncomeState!I50</f>
        <v>-569</v>
      </c>
      <c r="Y164" s="734" t="n">
        <f aca="false">IncomeState!J50</f>
        <v>383</v>
      </c>
      <c r="Z164" s="734" t="n">
        <f aca="false">IncomeState!K50</f>
        <v>269</v>
      </c>
      <c r="AA164" s="734" t="n">
        <f aca="false">IncomeState!L50</f>
        <v>-1010</v>
      </c>
      <c r="AB164" s="734" t="n">
        <f aca="false">IncomeState!M50</f>
        <v>28776</v>
      </c>
      <c r="AC164" s="734" t="n">
        <f aca="false">IncomeState!N50</f>
        <v>35335</v>
      </c>
      <c r="AD164" s="734" t="n">
        <f aca="false">SUM(R164:AC164)</f>
        <v>166927</v>
      </c>
      <c r="AE164" s="733" t="n">
        <f aca="false">SUM(S164:X164)</f>
        <v>72599</v>
      </c>
      <c r="AF164" s="734" t="n">
        <f aca="false">AD164-AE164</f>
        <v>94328</v>
      </c>
      <c r="AI164" s="717"/>
      <c r="AJ164" s="717"/>
      <c r="AK164" s="717"/>
      <c r="AL164" s="717"/>
      <c r="AM164" s="717"/>
      <c r="AN164" s="717"/>
      <c r="AO164" s="717"/>
      <c r="AP164" s="717"/>
      <c r="AQ164" s="717"/>
      <c r="AR164" s="717"/>
      <c r="AS164" s="717"/>
      <c r="AT164" s="717"/>
      <c r="AU164" s="717"/>
      <c r="AV164" s="717"/>
      <c r="AW164" s="717"/>
      <c r="AX164" s="717"/>
      <c r="AY164" s="717"/>
      <c r="AZ164" s="717"/>
      <c r="BA164" s="717"/>
      <c r="BB164" s="717"/>
      <c r="BC164" s="717"/>
      <c r="BD164" s="717"/>
      <c r="BE164" s="717"/>
      <c r="BF164" s="717"/>
      <c r="BG164" s="717"/>
      <c r="BH164" s="717"/>
      <c r="BI164" s="717"/>
      <c r="BJ164" s="717"/>
    </row>
    <row r="165" customFormat="false" ht="6" hidden="false" customHeight="true" outlineLevel="0" collapsed="false">
      <c r="A165" s="717"/>
      <c r="B165" s="717"/>
      <c r="C165" s="717"/>
      <c r="D165" s="717"/>
      <c r="E165" s="717"/>
      <c r="F165" s="717"/>
      <c r="G165" s="717"/>
      <c r="H165" s="717"/>
      <c r="I165" s="717"/>
      <c r="J165" s="717"/>
      <c r="K165" s="717"/>
      <c r="L165" s="717"/>
      <c r="M165" s="699"/>
      <c r="N165" s="710"/>
      <c r="O165" s="701"/>
      <c r="AI165" s="717"/>
      <c r="AJ165" s="717"/>
      <c r="AK165" s="717"/>
      <c r="AL165" s="717"/>
      <c r="AM165" s="717"/>
      <c r="AN165" s="717"/>
      <c r="AO165" s="717"/>
      <c r="AP165" s="717"/>
      <c r="AQ165" s="717"/>
      <c r="AR165" s="717"/>
      <c r="AS165" s="717"/>
      <c r="AT165" s="717"/>
      <c r="AU165" s="717"/>
      <c r="AV165" s="717"/>
      <c r="AW165" s="717"/>
      <c r="AX165" s="717"/>
      <c r="AY165" s="717"/>
      <c r="AZ165" s="717"/>
      <c r="BA165" s="717"/>
      <c r="BB165" s="717"/>
      <c r="BC165" s="717"/>
      <c r="BD165" s="717"/>
      <c r="BE165" s="717"/>
      <c r="BF165" s="717"/>
      <c r="BG165" s="717"/>
      <c r="BH165" s="717"/>
      <c r="BI165" s="717"/>
      <c r="BJ165" s="717"/>
    </row>
    <row r="166" customFormat="false" ht="12" hidden="false" customHeight="true" outlineLevel="0" collapsed="false">
      <c r="A166" s="717"/>
      <c r="B166" s="717"/>
      <c r="C166" s="717"/>
      <c r="D166" s="717"/>
      <c r="E166" s="717"/>
      <c r="F166" s="717"/>
      <c r="G166" s="717"/>
      <c r="H166" s="717"/>
      <c r="I166" s="717"/>
      <c r="J166" s="717"/>
      <c r="K166" s="717"/>
      <c r="L166" s="717"/>
      <c r="M166" s="699"/>
      <c r="N166" s="775" t="s">
        <v>1061</v>
      </c>
      <c r="O166" s="792"/>
      <c r="R166" s="733"/>
      <c r="S166" s="733"/>
      <c r="T166" s="733"/>
      <c r="U166" s="733"/>
      <c r="V166" s="733"/>
      <c r="W166" s="733"/>
      <c r="X166" s="733"/>
      <c r="Y166" s="733"/>
      <c r="Z166" s="733"/>
      <c r="AA166" s="733"/>
      <c r="AB166" s="733"/>
      <c r="AC166" s="733"/>
      <c r="AD166" s="733"/>
      <c r="AG166" s="738"/>
      <c r="AH166" s="738"/>
      <c r="AI166" s="717"/>
      <c r="AJ166" s="717"/>
      <c r="AK166" s="717"/>
      <c r="AL166" s="717"/>
      <c r="AM166" s="793"/>
      <c r="AN166" s="790"/>
      <c r="AO166" s="793"/>
      <c r="AP166" s="793"/>
      <c r="AQ166" s="790"/>
      <c r="AR166" s="790"/>
      <c r="AS166" s="717"/>
      <c r="AT166" s="717"/>
      <c r="AU166" s="717"/>
      <c r="AV166" s="717"/>
      <c r="AW166" s="717"/>
      <c r="AX166" s="717"/>
      <c r="AY166" s="717"/>
      <c r="AZ166" s="717"/>
      <c r="BA166" s="717"/>
      <c r="BB166" s="717"/>
      <c r="BC166" s="717"/>
      <c r="BD166" s="717"/>
      <c r="BE166" s="717"/>
      <c r="BF166" s="717"/>
      <c r="BG166" s="717"/>
      <c r="BH166" s="717"/>
      <c r="BI166" s="717"/>
      <c r="BJ166" s="717"/>
    </row>
    <row r="167" customFormat="false" ht="12" hidden="false" customHeight="true" outlineLevel="0" collapsed="false">
      <c r="A167" s="717"/>
      <c r="B167" s="717"/>
      <c r="C167" s="717"/>
      <c r="D167" s="717"/>
      <c r="E167" s="717"/>
      <c r="F167" s="717"/>
      <c r="G167" s="717"/>
      <c r="H167" s="717"/>
      <c r="I167" s="717"/>
      <c r="J167" s="717"/>
      <c r="K167" s="717"/>
      <c r="L167" s="717"/>
      <c r="M167" s="699"/>
      <c r="N167" s="778" t="s">
        <v>1062</v>
      </c>
      <c r="O167" s="779"/>
      <c r="R167" s="734" t="n">
        <f aca="false">ROUND((+R170-R168),0)</f>
        <v>11427</v>
      </c>
      <c r="S167" s="734" t="n">
        <f aca="false">ROUND((+S170-S168),0)</f>
        <v>10928</v>
      </c>
      <c r="T167" s="734" t="n">
        <f aca="false">ROUND((+T170-T168),0)</f>
        <v>12650</v>
      </c>
      <c r="U167" s="734" t="n">
        <f aca="false">ROUND((+U170-U168),0)</f>
        <v>-1088</v>
      </c>
      <c r="V167" s="734" t="n">
        <f aca="false">ROUND((+V170-V168),0)</f>
        <v>-2005</v>
      </c>
      <c r="W167" s="734" t="n">
        <f aca="false">ROUND((+W170-W168),0)</f>
        <v>4131</v>
      </c>
      <c r="X167" s="734" t="n">
        <f aca="false">ROUND((+X170-X168),0)</f>
        <v>-318</v>
      </c>
      <c r="Y167" s="734" t="n">
        <f aca="false">ROUND((+Y170-Y168),0)</f>
        <v>-43</v>
      </c>
      <c r="Z167" s="734" t="n">
        <f aca="false">ROUND((+Z170-Z168),0)</f>
        <v>-1396</v>
      </c>
      <c r="AA167" s="734" t="n">
        <f aca="false">ROUND((+AA170-AA168),0)</f>
        <v>-764</v>
      </c>
      <c r="AB167" s="734" t="n">
        <f aca="false">ROUND((+AB170-AB168),0)</f>
        <v>11476</v>
      </c>
      <c r="AC167" s="734" t="n">
        <f aca="false">ROUND((+AC170-AC168),0)</f>
        <v>13423</v>
      </c>
      <c r="AD167" s="734" t="n">
        <f aca="false">ROUND((+AD170-AD168),0)</f>
        <v>58421</v>
      </c>
      <c r="AE167" s="734" t="n">
        <f aca="false">AE170-AE168</f>
        <v>22355</v>
      </c>
      <c r="AF167" s="734" t="n">
        <f aca="false">AD167-AE167</f>
        <v>36066</v>
      </c>
      <c r="AI167" s="717"/>
      <c r="AJ167" s="717"/>
      <c r="AK167" s="717"/>
      <c r="AL167" s="717"/>
      <c r="AM167" s="717"/>
      <c r="AN167" s="717"/>
      <c r="AO167" s="717"/>
      <c r="AP167" s="717"/>
      <c r="AQ167" s="717"/>
      <c r="AR167" s="717"/>
      <c r="AS167" s="717"/>
      <c r="AT167" s="717"/>
      <c r="AU167" s="717"/>
      <c r="AV167" s="717"/>
      <c r="AW167" s="717"/>
      <c r="AX167" s="717"/>
      <c r="AY167" s="717"/>
      <c r="AZ167" s="717"/>
      <c r="BA167" s="717"/>
      <c r="BB167" s="717"/>
      <c r="BC167" s="717"/>
      <c r="BD167" s="717"/>
      <c r="BE167" s="717"/>
      <c r="BF167" s="717"/>
      <c r="BG167" s="717"/>
      <c r="BH167" s="717"/>
      <c r="BI167" s="717"/>
      <c r="BJ167" s="717"/>
    </row>
    <row r="168" customFormat="false" ht="12" hidden="false" customHeight="true" outlineLevel="0" collapsed="false">
      <c r="A168" s="717"/>
      <c r="B168" s="717"/>
      <c r="C168" s="717"/>
      <c r="D168" s="717"/>
      <c r="E168" s="717"/>
      <c r="F168" s="717"/>
      <c r="G168" s="717"/>
      <c r="H168" s="717"/>
      <c r="I168" s="717"/>
      <c r="J168" s="717"/>
      <c r="K168" s="717"/>
      <c r="L168" s="717"/>
      <c r="M168" s="699"/>
      <c r="N168" s="778" t="s">
        <v>1063</v>
      </c>
      <c r="O168" s="779"/>
      <c r="R168" s="751" t="n">
        <f aca="false">R80</f>
        <v>643</v>
      </c>
      <c r="S168" s="751" t="n">
        <f aca="false">S80</f>
        <v>672</v>
      </c>
      <c r="T168" s="751" t="n">
        <f aca="false">T80</f>
        <v>691</v>
      </c>
      <c r="U168" s="751" t="n">
        <f aca="false">U80</f>
        <v>488</v>
      </c>
      <c r="V168" s="751" t="n">
        <f aca="false">V80</f>
        <v>1398</v>
      </c>
      <c r="W168" s="751" t="n">
        <f aca="false">W80</f>
        <v>1010</v>
      </c>
      <c r="X168" s="751" t="n">
        <f aca="false">X80</f>
        <v>82</v>
      </c>
      <c r="Y168" s="751" t="n">
        <f aca="false">Y80</f>
        <v>186</v>
      </c>
      <c r="Z168" s="751" t="n">
        <f aca="false">Z80</f>
        <v>1494</v>
      </c>
      <c r="AA168" s="751" t="n">
        <f aca="false">AA80</f>
        <v>358</v>
      </c>
      <c r="AB168" s="751" t="n">
        <f aca="false">AB80</f>
        <v>-126</v>
      </c>
      <c r="AC168" s="751" t="n">
        <f aca="false">AC80</f>
        <v>516</v>
      </c>
      <c r="AD168" s="751" t="n">
        <f aca="false">AD80</f>
        <v>7412</v>
      </c>
      <c r="AE168" s="751" t="n">
        <f aca="false">AE80</f>
        <v>1315</v>
      </c>
      <c r="AF168" s="751" t="n">
        <f aca="false">AD168-AE168</f>
        <v>6097</v>
      </c>
      <c r="AI168" s="717"/>
      <c r="AJ168" s="717"/>
      <c r="AK168" s="717"/>
      <c r="AL168" s="717"/>
      <c r="AM168" s="717"/>
      <c r="AN168" s="717"/>
      <c r="AO168" s="717"/>
      <c r="AP168" s="717"/>
      <c r="AQ168" s="717"/>
      <c r="AR168" s="717"/>
      <c r="AS168" s="717"/>
      <c r="AT168" s="717"/>
      <c r="AU168" s="717"/>
      <c r="AV168" s="717"/>
      <c r="AW168" s="717"/>
      <c r="AX168" s="717"/>
      <c r="AY168" s="717"/>
      <c r="AZ168" s="717"/>
      <c r="BA168" s="717"/>
      <c r="BB168" s="717"/>
      <c r="BC168" s="717"/>
      <c r="BD168" s="717"/>
      <c r="BE168" s="717"/>
      <c r="BF168" s="717"/>
      <c r="BG168" s="717"/>
      <c r="BH168" s="717"/>
      <c r="BI168" s="717"/>
      <c r="BJ168" s="717"/>
    </row>
    <row r="169" customFormat="false" ht="3.95" hidden="false" customHeight="true" outlineLevel="0" collapsed="false">
      <c r="A169" s="717"/>
      <c r="B169" s="717"/>
      <c r="C169" s="717"/>
      <c r="D169" s="717"/>
      <c r="E169" s="717"/>
      <c r="F169" s="717"/>
      <c r="G169" s="717"/>
      <c r="H169" s="717"/>
      <c r="I169" s="717"/>
      <c r="J169" s="717"/>
      <c r="K169" s="717"/>
      <c r="L169" s="717"/>
      <c r="M169" s="699"/>
      <c r="N169" s="699"/>
      <c r="R169" s="734"/>
      <c r="S169" s="734"/>
      <c r="T169" s="734"/>
      <c r="U169" s="734"/>
      <c r="V169" s="734"/>
      <c r="W169" s="734"/>
      <c r="X169" s="734"/>
      <c r="Y169" s="734"/>
      <c r="Z169" s="734"/>
      <c r="AA169" s="734"/>
      <c r="AB169" s="734"/>
      <c r="AC169" s="734"/>
      <c r="AD169" s="734"/>
      <c r="AE169" s="734"/>
      <c r="AF169" s="734"/>
      <c r="AI169" s="717"/>
      <c r="AJ169" s="717"/>
      <c r="AK169" s="717"/>
      <c r="AL169" s="717"/>
      <c r="AM169" s="717"/>
      <c r="AN169" s="717"/>
      <c r="AO169" s="717"/>
      <c r="AP169" s="717"/>
      <c r="AQ169" s="717"/>
      <c r="AR169" s="717"/>
      <c r="AS169" s="717"/>
      <c r="AT169" s="717"/>
      <c r="AU169" s="717"/>
      <c r="AV169" s="717"/>
      <c r="AW169" s="717"/>
      <c r="AX169" s="717"/>
      <c r="AY169" s="717"/>
      <c r="AZ169" s="717"/>
      <c r="BA169" s="717"/>
      <c r="BB169" s="717"/>
      <c r="BC169" s="717"/>
      <c r="BD169" s="717"/>
      <c r="BE169" s="717"/>
      <c r="BF169" s="717"/>
      <c r="BG169" s="717"/>
      <c r="BH169" s="717"/>
      <c r="BI169" s="717"/>
      <c r="BJ169" s="717"/>
    </row>
    <row r="170" customFormat="false" ht="12" hidden="false" customHeight="true" outlineLevel="0" collapsed="false">
      <c r="A170" s="717"/>
      <c r="B170" s="717"/>
      <c r="C170" s="717"/>
      <c r="D170" s="717"/>
      <c r="E170" s="717"/>
      <c r="F170" s="717"/>
      <c r="G170" s="717"/>
      <c r="H170" s="717"/>
      <c r="I170" s="717"/>
      <c r="J170" s="717"/>
      <c r="K170" s="717"/>
      <c r="L170" s="717"/>
      <c r="M170" s="699"/>
      <c r="N170" s="775" t="s">
        <v>1064</v>
      </c>
      <c r="O170" s="792"/>
      <c r="R170" s="751" t="n">
        <f aca="false">IncomeState!C55</f>
        <v>12070</v>
      </c>
      <c r="S170" s="751" t="n">
        <f aca="false">IncomeState!D55</f>
        <v>11600</v>
      </c>
      <c r="T170" s="751" t="n">
        <f aca="false">IncomeState!E55</f>
        <v>13341</v>
      </c>
      <c r="U170" s="751" t="n">
        <f aca="false">IncomeState!F55</f>
        <v>-600</v>
      </c>
      <c r="V170" s="751" t="n">
        <f aca="false">IncomeState!G55</f>
        <v>-607</v>
      </c>
      <c r="W170" s="751" t="n">
        <f aca="false">IncomeState!H55</f>
        <v>5141</v>
      </c>
      <c r="X170" s="751" t="n">
        <f aca="false">IncomeState!I55</f>
        <v>-236</v>
      </c>
      <c r="Y170" s="751" t="n">
        <f aca="false">IncomeState!J55</f>
        <v>143</v>
      </c>
      <c r="Z170" s="751" t="n">
        <f aca="false">IncomeState!K55</f>
        <v>98</v>
      </c>
      <c r="AA170" s="751" t="n">
        <f aca="false">IncomeState!L55</f>
        <v>-406</v>
      </c>
      <c r="AB170" s="751" t="n">
        <f aca="false">IncomeState!M55</f>
        <v>11350</v>
      </c>
      <c r="AC170" s="751" t="n">
        <f aca="false">IncomeState!N55</f>
        <v>13939</v>
      </c>
      <c r="AD170" s="751" t="n">
        <f aca="false">SUM(R170:AC170)</f>
        <v>65833</v>
      </c>
      <c r="AE170" s="750" t="n">
        <f aca="false">SUM(R170:S170)</f>
        <v>23670</v>
      </c>
      <c r="AF170" s="794" t="n">
        <f aca="false">SUM(AF167:AF168)</f>
        <v>42163</v>
      </c>
      <c r="AI170" s="717"/>
      <c r="AJ170" s="717"/>
      <c r="AK170" s="717"/>
      <c r="AL170" s="717"/>
      <c r="AM170" s="717"/>
      <c r="AN170" s="717"/>
      <c r="AO170" s="717"/>
      <c r="AP170" s="717"/>
      <c r="AQ170" s="717"/>
      <c r="AR170" s="717"/>
      <c r="AS170" s="717"/>
      <c r="AT170" s="717"/>
      <c r="AU170" s="717"/>
      <c r="AV170" s="717"/>
      <c r="AW170" s="717"/>
      <c r="AX170" s="717"/>
      <c r="AY170" s="717"/>
      <c r="AZ170" s="717"/>
      <c r="BA170" s="717"/>
      <c r="BB170" s="717"/>
      <c r="BC170" s="717"/>
      <c r="BD170" s="717"/>
      <c r="BE170" s="717"/>
      <c r="BF170" s="717"/>
      <c r="BG170" s="717"/>
      <c r="BH170" s="717"/>
      <c r="BI170" s="717"/>
      <c r="BJ170" s="717"/>
    </row>
    <row r="171" customFormat="false" ht="6" hidden="false" customHeight="true" outlineLevel="0" collapsed="false">
      <c r="A171" s="717"/>
      <c r="B171" s="717"/>
      <c r="C171" s="717"/>
      <c r="D171" s="717"/>
      <c r="E171" s="717"/>
      <c r="F171" s="717"/>
      <c r="G171" s="717"/>
      <c r="H171" s="717"/>
      <c r="I171" s="717"/>
      <c r="J171" s="717"/>
      <c r="K171" s="717"/>
      <c r="L171" s="717"/>
      <c r="AI171" s="717"/>
      <c r="AJ171" s="717"/>
      <c r="AK171" s="717"/>
      <c r="AL171" s="717"/>
      <c r="AM171" s="717"/>
      <c r="AN171" s="717"/>
      <c r="AO171" s="717"/>
      <c r="AP171" s="717"/>
      <c r="AQ171" s="717"/>
      <c r="AR171" s="717"/>
      <c r="AS171" s="717"/>
      <c r="AT171" s="717"/>
      <c r="AU171" s="717"/>
      <c r="AV171" s="717"/>
      <c r="AW171" s="717"/>
      <c r="AX171" s="717"/>
      <c r="AY171" s="717"/>
      <c r="AZ171" s="717"/>
      <c r="BA171" s="717"/>
      <c r="BB171" s="717"/>
      <c r="BC171" s="717"/>
      <c r="BD171" s="717"/>
      <c r="BE171" s="717"/>
      <c r="BF171" s="717"/>
      <c r="BG171" s="717"/>
      <c r="BH171" s="717"/>
      <c r="BI171" s="717"/>
      <c r="BJ171" s="717"/>
    </row>
    <row r="172" customFormat="false" ht="15" hidden="false" customHeight="false" outlineLevel="0" collapsed="false">
      <c r="A172" s="717"/>
      <c r="B172" s="717"/>
      <c r="C172" s="717"/>
      <c r="D172" s="717"/>
      <c r="E172" s="717"/>
      <c r="F172" s="717"/>
      <c r="G172" s="717"/>
      <c r="H172" s="717"/>
      <c r="I172" s="717"/>
      <c r="J172" s="717"/>
      <c r="K172" s="717"/>
      <c r="L172" s="717"/>
      <c r="N172" s="775" t="s">
        <v>1065</v>
      </c>
      <c r="R172" s="795" t="n">
        <f aca="false">R164-R170</f>
        <v>18505</v>
      </c>
      <c r="S172" s="795" t="n">
        <f aca="false">S164-S170</f>
        <v>17785</v>
      </c>
      <c r="T172" s="795" t="n">
        <f aca="false">T164-T170</f>
        <v>20453</v>
      </c>
      <c r="U172" s="795" t="n">
        <f aca="false">U164-U170</f>
        <v>-922</v>
      </c>
      <c r="V172" s="795" t="n">
        <f aca="false">V164-V170</f>
        <v>-935</v>
      </c>
      <c r="W172" s="795" t="n">
        <f aca="false">W164-W170</f>
        <v>7912</v>
      </c>
      <c r="X172" s="795" t="n">
        <f aca="false">X164-X170</f>
        <v>-333</v>
      </c>
      <c r="Y172" s="795" t="n">
        <f aca="false">Y164-Y170</f>
        <v>240</v>
      </c>
      <c r="Z172" s="795" t="n">
        <f aca="false">Z164-Z170</f>
        <v>171</v>
      </c>
      <c r="AA172" s="795" t="n">
        <f aca="false">AA164-AA170</f>
        <v>-604</v>
      </c>
      <c r="AB172" s="795" t="n">
        <f aca="false">AB164-AB170</f>
        <v>17426</v>
      </c>
      <c r="AC172" s="795" t="n">
        <f aca="false">AC164-AC170</f>
        <v>21396</v>
      </c>
      <c r="AD172" s="795" t="n">
        <f aca="false">AD164-AD170</f>
        <v>101094</v>
      </c>
      <c r="AE172" s="795" t="n">
        <f aca="false">AE164-AE170</f>
        <v>48929</v>
      </c>
      <c r="AF172" s="795" t="n">
        <f aca="false">AF164-AF170</f>
        <v>52165</v>
      </c>
      <c r="AI172" s="717"/>
      <c r="AJ172" s="717"/>
      <c r="AK172" s="717"/>
      <c r="AL172" s="717"/>
      <c r="AM172" s="717"/>
      <c r="AN172" s="717"/>
      <c r="AO172" s="717"/>
      <c r="AP172" s="717"/>
      <c r="AQ172" s="717"/>
      <c r="AR172" s="717"/>
      <c r="AS172" s="717"/>
      <c r="AT172" s="717"/>
      <c r="AU172" s="717"/>
      <c r="AV172" s="717"/>
      <c r="AW172" s="717"/>
      <c r="AX172" s="717"/>
      <c r="AY172" s="717"/>
      <c r="AZ172" s="717"/>
      <c r="BA172" s="717"/>
      <c r="BB172" s="717"/>
      <c r="BC172" s="717"/>
      <c r="BD172" s="717"/>
      <c r="BE172" s="717"/>
      <c r="BF172" s="717"/>
      <c r="BG172" s="717"/>
      <c r="BH172" s="717"/>
      <c r="BI172" s="717"/>
      <c r="BJ172" s="717"/>
    </row>
    <row r="173" customFormat="false" ht="8.1" hidden="false" customHeight="true" outlineLevel="0" collapsed="false">
      <c r="A173" s="717"/>
      <c r="B173" s="717"/>
      <c r="C173" s="717"/>
      <c r="D173" s="717"/>
      <c r="E173" s="717"/>
      <c r="F173" s="717"/>
      <c r="G173" s="717"/>
      <c r="H173" s="717"/>
      <c r="I173" s="717"/>
      <c r="J173" s="717"/>
      <c r="K173" s="717"/>
      <c r="L173" s="717"/>
      <c r="AI173" s="717"/>
      <c r="AJ173" s="717"/>
      <c r="AK173" s="717"/>
      <c r="AL173" s="717"/>
      <c r="AM173" s="717"/>
      <c r="AN173" s="717"/>
      <c r="AO173" s="717"/>
      <c r="AP173" s="717"/>
      <c r="AQ173" s="717"/>
      <c r="AR173" s="717"/>
      <c r="AS173" s="717"/>
      <c r="AT173" s="717"/>
      <c r="AU173" s="717"/>
      <c r="AV173" s="717"/>
      <c r="AW173" s="717"/>
      <c r="AX173" s="717"/>
      <c r="AY173" s="717"/>
      <c r="AZ173" s="717"/>
      <c r="BA173" s="717"/>
      <c r="BB173" s="717"/>
      <c r="BC173" s="717"/>
      <c r="BD173" s="717"/>
      <c r="BE173" s="717"/>
      <c r="BF173" s="717"/>
      <c r="BG173" s="717"/>
      <c r="BH173" s="717"/>
      <c r="BI173" s="717"/>
      <c r="BJ173" s="717"/>
    </row>
    <row r="174" customFormat="false" ht="15" hidden="false" customHeight="false" outlineLevel="0" collapsed="false">
      <c r="A174" s="717"/>
      <c r="B174" s="717"/>
      <c r="C174" s="717"/>
      <c r="D174" s="717"/>
      <c r="E174" s="717"/>
      <c r="F174" s="717"/>
      <c r="G174" s="717"/>
      <c r="H174" s="717"/>
      <c r="I174" s="717"/>
      <c r="J174" s="717"/>
      <c r="K174" s="717"/>
      <c r="L174" s="717"/>
      <c r="AI174" s="717"/>
      <c r="AJ174" s="717"/>
      <c r="AK174" s="717"/>
      <c r="AL174" s="717"/>
      <c r="AM174" s="717"/>
      <c r="AN174" s="717"/>
      <c r="AO174" s="717"/>
      <c r="AP174" s="717"/>
      <c r="AQ174" s="717"/>
      <c r="AR174" s="717"/>
      <c r="AS174" s="717"/>
      <c r="AT174" s="717"/>
      <c r="AU174" s="717"/>
      <c r="AV174" s="717"/>
      <c r="AW174" s="717"/>
      <c r="AX174" s="717"/>
      <c r="AY174" s="717"/>
      <c r="AZ174" s="717"/>
      <c r="BA174" s="717"/>
      <c r="BB174" s="717"/>
      <c r="BC174" s="717"/>
      <c r="BD174" s="717"/>
      <c r="BE174" s="717"/>
      <c r="BF174" s="717"/>
      <c r="BG174" s="717"/>
      <c r="BH174" s="717"/>
      <c r="BI174" s="717"/>
      <c r="BJ174" s="717"/>
    </row>
    <row r="175" customFormat="false" ht="15" hidden="false" customHeight="false" outlineLevel="0" collapsed="false">
      <c r="A175" s="717"/>
      <c r="B175" s="717"/>
      <c r="C175" s="717"/>
      <c r="D175" s="717"/>
      <c r="E175" s="717"/>
      <c r="F175" s="717"/>
      <c r="G175" s="717"/>
      <c r="H175" s="717"/>
      <c r="I175" s="717"/>
      <c r="J175" s="717"/>
      <c r="K175" s="717"/>
      <c r="L175" s="717"/>
      <c r="AI175" s="717"/>
      <c r="AJ175" s="717"/>
      <c r="AK175" s="717"/>
      <c r="AL175" s="717"/>
      <c r="AM175" s="717"/>
      <c r="AN175" s="717"/>
      <c r="AO175" s="717"/>
      <c r="AP175" s="717"/>
      <c r="AQ175" s="717"/>
      <c r="AR175" s="717"/>
      <c r="AS175" s="717"/>
      <c r="AT175" s="717"/>
      <c r="AU175" s="717"/>
      <c r="AV175" s="717"/>
      <c r="AW175" s="717"/>
      <c r="AX175" s="717"/>
      <c r="AY175" s="717"/>
      <c r="AZ175" s="717"/>
      <c r="BA175" s="717"/>
      <c r="BB175" s="717"/>
      <c r="BC175" s="717"/>
      <c r="BD175" s="717"/>
      <c r="BE175" s="717"/>
      <c r="BF175" s="717"/>
      <c r="BG175" s="717"/>
      <c r="BH175" s="717"/>
      <c r="BI175" s="717"/>
      <c r="BJ175" s="717"/>
    </row>
    <row r="176" customFormat="false" ht="15" hidden="false" customHeight="false" outlineLevel="0" collapsed="false">
      <c r="A176" s="717"/>
      <c r="B176" s="717"/>
      <c r="C176" s="717"/>
      <c r="D176" s="717"/>
      <c r="E176" s="717"/>
      <c r="F176" s="717"/>
      <c r="G176" s="717"/>
      <c r="H176" s="717"/>
      <c r="I176" s="717"/>
      <c r="J176" s="717"/>
      <c r="K176" s="717"/>
      <c r="L176" s="717"/>
      <c r="AI176" s="717"/>
      <c r="AJ176" s="717"/>
      <c r="AK176" s="717"/>
      <c r="AL176" s="717"/>
      <c r="AM176" s="717"/>
      <c r="AN176" s="717"/>
      <c r="AO176" s="717"/>
      <c r="AP176" s="717"/>
      <c r="AQ176" s="717"/>
      <c r="AR176" s="717"/>
      <c r="AS176" s="717"/>
      <c r="AT176" s="717"/>
      <c r="AU176" s="717"/>
      <c r="AV176" s="717"/>
      <c r="AW176" s="717"/>
      <c r="AX176" s="717"/>
      <c r="AY176" s="717"/>
      <c r="AZ176" s="717"/>
      <c r="BA176" s="717"/>
      <c r="BB176" s="717"/>
      <c r="BC176" s="717"/>
      <c r="BD176" s="717"/>
      <c r="BE176" s="717"/>
      <c r="BF176" s="717"/>
      <c r="BG176" s="717"/>
      <c r="BH176" s="717"/>
      <c r="BI176" s="717"/>
      <c r="BJ176" s="717"/>
    </row>
    <row r="177" customFormat="false" ht="15" hidden="false" customHeight="false" outlineLevel="0" collapsed="false">
      <c r="A177" s="717"/>
      <c r="B177" s="717"/>
      <c r="C177" s="717"/>
      <c r="D177" s="717"/>
      <c r="E177" s="717"/>
      <c r="F177" s="717"/>
      <c r="G177" s="717"/>
      <c r="H177" s="717"/>
      <c r="I177" s="717"/>
      <c r="J177" s="717"/>
      <c r="K177" s="717"/>
      <c r="L177" s="717"/>
      <c r="AI177" s="717"/>
      <c r="AJ177" s="717"/>
      <c r="AK177" s="717"/>
      <c r="AL177" s="717"/>
      <c r="AM177" s="717"/>
      <c r="AN177" s="717"/>
      <c r="AO177" s="717"/>
      <c r="AP177" s="717"/>
      <c r="AQ177" s="717"/>
      <c r="AR177" s="717"/>
      <c r="AS177" s="717"/>
      <c r="AT177" s="717"/>
      <c r="AU177" s="717"/>
      <c r="AV177" s="717"/>
      <c r="AW177" s="717"/>
      <c r="AX177" s="717"/>
      <c r="AY177" s="717"/>
      <c r="AZ177" s="717"/>
      <c r="BA177" s="717"/>
      <c r="BB177" s="717"/>
      <c r="BC177" s="717"/>
      <c r="BD177" s="717"/>
      <c r="BE177" s="717"/>
      <c r="BF177" s="717"/>
      <c r="BG177" s="717"/>
      <c r="BH177" s="717"/>
      <c r="BI177" s="717"/>
      <c r="BJ177" s="717"/>
    </row>
    <row r="178" customFormat="false" ht="15" hidden="false" customHeight="false" outlineLevel="0" collapsed="false">
      <c r="A178" s="717"/>
      <c r="B178" s="717"/>
      <c r="C178" s="717"/>
      <c r="D178" s="717"/>
      <c r="E178" s="717"/>
      <c r="F178" s="717"/>
      <c r="G178" s="717"/>
      <c r="H178" s="717"/>
      <c r="I178" s="717"/>
      <c r="J178" s="717"/>
      <c r="K178" s="717"/>
      <c r="L178" s="717"/>
      <c r="AI178" s="717"/>
      <c r="AJ178" s="717"/>
      <c r="AK178" s="717"/>
      <c r="AL178" s="717"/>
      <c r="AM178" s="717"/>
      <c r="AN178" s="717"/>
      <c r="AO178" s="717"/>
      <c r="AP178" s="717"/>
      <c r="AQ178" s="717"/>
      <c r="AR178" s="717"/>
      <c r="AS178" s="717"/>
      <c r="AT178" s="717"/>
      <c r="AU178" s="717"/>
      <c r="AV178" s="717"/>
      <c r="AW178" s="717"/>
      <c r="AX178" s="717"/>
      <c r="AY178" s="717"/>
      <c r="AZ178" s="717"/>
      <c r="BA178" s="717"/>
      <c r="BB178" s="717"/>
      <c r="BC178" s="717"/>
      <c r="BD178" s="717"/>
      <c r="BE178" s="717"/>
      <c r="BF178" s="717"/>
      <c r="BG178" s="717"/>
      <c r="BH178" s="717"/>
      <c r="BI178" s="717"/>
      <c r="BJ178" s="717"/>
    </row>
    <row r="179" customFormat="false" ht="15" hidden="false" customHeight="false" outlineLevel="0" collapsed="false">
      <c r="A179" s="717"/>
      <c r="B179" s="717"/>
      <c r="C179" s="717"/>
      <c r="D179" s="717"/>
      <c r="E179" s="717"/>
      <c r="F179" s="717"/>
      <c r="G179" s="717"/>
      <c r="H179" s="717"/>
      <c r="I179" s="717"/>
      <c r="J179" s="717"/>
      <c r="K179" s="717"/>
      <c r="L179" s="717"/>
      <c r="AI179" s="717"/>
      <c r="AJ179" s="717"/>
      <c r="AK179" s="717"/>
      <c r="AL179" s="717"/>
      <c r="AM179" s="717"/>
      <c r="AN179" s="717"/>
      <c r="AO179" s="717"/>
      <c r="AP179" s="717"/>
      <c r="AQ179" s="717"/>
      <c r="AR179" s="717"/>
      <c r="AS179" s="717"/>
      <c r="AT179" s="717"/>
      <c r="AU179" s="717"/>
      <c r="AV179" s="717"/>
      <c r="AW179" s="717"/>
      <c r="AX179" s="717"/>
      <c r="AY179" s="717"/>
      <c r="AZ179" s="717"/>
      <c r="BA179" s="717"/>
      <c r="BB179" s="717"/>
      <c r="BC179" s="717"/>
      <c r="BD179" s="717"/>
      <c r="BE179" s="717"/>
      <c r="BF179" s="717"/>
      <c r="BG179" s="717"/>
      <c r="BH179" s="717"/>
      <c r="BI179" s="717"/>
      <c r="BJ179" s="717"/>
    </row>
    <row r="180" customFormat="false" ht="15" hidden="false" customHeight="false" outlineLevel="0" collapsed="false">
      <c r="A180" s="717"/>
      <c r="B180" s="717"/>
      <c r="C180" s="717"/>
      <c r="D180" s="717"/>
      <c r="E180" s="717"/>
      <c r="F180" s="717"/>
      <c r="G180" s="717"/>
      <c r="H180" s="717"/>
      <c r="I180" s="717"/>
      <c r="J180" s="717"/>
      <c r="K180" s="717"/>
      <c r="L180" s="717"/>
      <c r="AI180" s="717"/>
      <c r="AJ180" s="717"/>
      <c r="AK180" s="717"/>
      <c r="AL180" s="717"/>
      <c r="AM180" s="717"/>
      <c r="AN180" s="717"/>
      <c r="AO180" s="717"/>
      <c r="AP180" s="717"/>
      <c r="AQ180" s="717"/>
      <c r="AR180" s="717"/>
      <c r="AS180" s="717"/>
      <c r="AT180" s="717"/>
      <c r="AU180" s="717"/>
      <c r="AV180" s="717"/>
      <c r="AW180" s="717"/>
      <c r="AX180" s="717"/>
      <c r="AY180" s="717"/>
      <c r="AZ180" s="717"/>
      <c r="BA180" s="717"/>
      <c r="BB180" s="717"/>
      <c r="BC180" s="717"/>
      <c r="BD180" s="717"/>
      <c r="BE180" s="717"/>
      <c r="BF180" s="717"/>
      <c r="BG180" s="717"/>
      <c r="BH180" s="717"/>
      <c r="BI180" s="717"/>
      <c r="BJ180" s="717"/>
    </row>
    <row r="181" customFormat="false" ht="15" hidden="false" customHeight="false" outlineLevel="0" collapsed="false">
      <c r="A181" s="717"/>
      <c r="B181" s="717"/>
      <c r="C181" s="717"/>
      <c r="D181" s="717"/>
      <c r="E181" s="717"/>
      <c r="F181" s="717"/>
      <c r="G181" s="717"/>
      <c r="H181" s="717"/>
      <c r="I181" s="717"/>
      <c r="J181" s="717"/>
      <c r="K181" s="717"/>
      <c r="L181" s="717"/>
      <c r="AI181" s="717"/>
      <c r="AJ181" s="717"/>
      <c r="AK181" s="717"/>
      <c r="AL181" s="717"/>
      <c r="AM181" s="717"/>
      <c r="AN181" s="717"/>
      <c r="AO181" s="717"/>
      <c r="AP181" s="717"/>
      <c r="AQ181" s="717"/>
      <c r="AR181" s="717"/>
      <c r="AS181" s="717"/>
      <c r="AT181" s="717"/>
      <c r="AU181" s="717"/>
      <c r="AV181" s="717"/>
      <c r="AW181" s="717"/>
      <c r="AX181" s="717"/>
      <c r="AY181" s="717"/>
      <c r="AZ181" s="717"/>
      <c r="BA181" s="717"/>
      <c r="BB181" s="717"/>
      <c r="BC181" s="717"/>
      <c r="BD181" s="717"/>
      <c r="BE181" s="717"/>
      <c r="BF181" s="717"/>
      <c r="BG181" s="717"/>
      <c r="BH181" s="717"/>
      <c r="BI181" s="717"/>
      <c r="BJ181" s="717"/>
    </row>
    <row r="182" customFormat="false" ht="15" hidden="false" customHeight="false" outlineLevel="0" collapsed="false">
      <c r="A182" s="717"/>
      <c r="B182" s="717"/>
      <c r="C182" s="717"/>
      <c r="D182" s="717"/>
      <c r="E182" s="717"/>
      <c r="F182" s="717"/>
      <c r="G182" s="717"/>
      <c r="H182" s="717"/>
      <c r="I182" s="717"/>
      <c r="J182" s="717"/>
      <c r="K182" s="717"/>
      <c r="L182" s="717"/>
      <c r="AI182" s="717"/>
      <c r="AJ182" s="717"/>
      <c r="AK182" s="717"/>
      <c r="AL182" s="717"/>
      <c r="AM182" s="717"/>
      <c r="AN182" s="717"/>
      <c r="AO182" s="717"/>
      <c r="AP182" s="717"/>
      <c r="AQ182" s="717"/>
      <c r="AR182" s="717"/>
      <c r="AS182" s="717"/>
      <c r="AT182" s="717"/>
      <c r="AU182" s="717"/>
      <c r="AV182" s="717"/>
      <c r="AW182" s="717"/>
      <c r="AX182" s="717"/>
      <c r="AY182" s="717"/>
      <c r="AZ182" s="717"/>
      <c r="BA182" s="717"/>
      <c r="BB182" s="717"/>
      <c r="BC182" s="717"/>
      <c r="BD182" s="717"/>
      <c r="BE182" s="717"/>
      <c r="BF182" s="717"/>
      <c r="BG182" s="717"/>
      <c r="BH182" s="717"/>
      <c r="BI182" s="717"/>
      <c r="BJ182" s="717"/>
    </row>
    <row r="183" customFormat="false" ht="15" hidden="false" customHeight="false" outlineLevel="0" collapsed="false">
      <c r="A183" s="717"/>
      <c r="B183" s="717"/>
      <c r="C183" s="717"/>
      <c r="D183" s="717"/>
      <c r="E183" s="717"/>
      <c r="F183" s="717"/>
      <c r="G183" s="717"/>
      <c r="H183" s="717"/>
      <c r="I183" s="717"/>
      <c r="J183" s="717"/>
      <c r="K183" s="717"/>
      <c r="L183" s="717"/>
      <c r="AI183" s="717"/>
      <c r="AJ183" s="717"/>
      <c r="AK183" s="717"/>
      <c r="AL183" s="717"/>
      <c r="AM183" s="717"/>
      <c r="AN183" s="717"/>
      <c r="AO183" s="717"/>
      <c r="AP183" s="717"/>
      <c r="AQ183" s="717"/>
      <c r="AR183" s="717"/>
      <c r="AS183" s="717"/>
      <c r="AT183" s="717"/>
      <c r="AU183" s="717"/>
      <c r="AV183" s="717"/>
      <c r="AW183" s="717"/>
      <c r="AX183" s="717"/>
      <c r="AY183" s="717"/>
      <c r="AZ183" s="717"/>
      <c r="BA183" s="717"/>
      <c r="BB183" s="717"/>
      <c r="BC183" s="717"/>
      <c r="BD183" s="717"/>
      <c r="BE183" s="717"/>
      <c r="BF183" s="717"/>
      <c r="BG183" s="717"/>
      <c r="BH183" s="717"/>
      <c r="BI183" s="717"/>
      <c r="BJ183" s="717"/>
    </row>
    <row r="184" customFormat="false" ht="15" hidden="false" customHeight="false" outlineLevel="0" collapsed="false">
      <c r="A184" s="717"/>
      <c r="B184" s="717"/>
      <c r="C184" s="717"/>
      <c r="D184" s="717"/>
      <c r="E184" s="717"/>
      <c r="F184" s="717"/>
      <c r="G184" s="717"/>
      <c r="H184" s="717"/>
      <c r="I184" s="717"/>
      <c r="J184" s="717"/>
      <c r="K184" s="717"/>
      <c r="L184" s="717"/>
      <c r="AI184" s="717"/>
      <c r="AJ184" s="717"/>
      <c r="AK184" s="717"/>
      <c r="AL184" s="717"/>
      <c r="AM184" s="717"/>
      <c r="AN184" s="717"/>
      <c r="AO184" s="717"/>
      <c r="AP184" s="717"/>
      <c r="AQ184" s="717"/>
      <c r="AR184" s="717"/>
      <c r="AS184" s="717"/>
      <c r="AT184" s="717"/>
      <c r="AU184" s="717"/>
      <c r="AV184" s="717"/>
      <c r="AW184" s="717"/>
      <c r="AX184" s="717"/>
      <c r="AY184" s="717"/>
      <c r="AZ184" s="717"/>
      <c r="BA184" s="717"/>
      <c r="BB184" s="717"/>
      <c r="BC184" s="717"/>
      <c r="BD184" s="717"/>
      <c r="BE184" s="717"/>
      <c r="BF184" s="717"/>
      <c r="BG184" s="717"/>
      <c r="BH184" s="717"/>
      <c r="BI184" s="717"/>
      <c r="BJ184" s="717"/>
    </row>
    <row r="185" customFormat="false" ht="15" hidden="false" customHeight="false" outlineLevel="0" collapsed="false">
      <c r="A185" s="717"/>
      <c r="B185" s="717"/>
      <c r="C185" s="717"/>
      <c r="D185" s="717"/>
      <c r="E185" s="717"/>
      <c r="F185" s="717"/>
      <c r="G185" s="717"/>
      <c r="H185" s="717"/>
      <c r="I185" s="717"/>
      <c r="J185" s="717"/>
      <c r="K185" s="717"/>
      <c r="L185" s="717"/>
      <c r="AI185" s="717"/>
      <c r="AJ185" s="717"/>
      <c r="AK185" s="717"/>
      <c r="AL185" s="717"/>
      <c r="AM185" s="717"/>
      <c r="AN185" s="717"/>
      <c r="AO185" s="717"/>
      <c r="AP185" s="717"/>
      <c r="AQ185" s="717"/>
      <c r="AR185" s="717"/>
      <c r="AS185" s="717"/>
      <c r="AT185" s="717"/>
      <c r="AU185" s="717"/>
      <c r="AV185" s="717"/>
      <c r="AW185" s="717"/>
      <c r="AX185" s="717"/>
      <c r="AY185" s="717"/>
      <c r="AZ185" s="717"/>
      <c r="BA185" s="717"/>
      <c r="BB185" s="717"/>
      <c r="BC185" s="717"/>
      <c r="BD185" s="717"/>
      <c r="BE185" s="717"/>
      <c r="BF185" s="717"/>
      <c r="BG185" s="717"/>
      <c r="BH185" s="717"/>
      <c r="BI185" s="717"/>
      <c r="BJ185" s="717"/>
    </row>
    <row r="186" customFormat="false" ht="15" hidden="false" customHeight="false" outlineLevel="0" collapsed="false">
      <c r="A186" s="717"/>
      <c r="B186" s="717"/>
      <c r="C186" s="717"/>
      <c r="D186" s="717"/>
      <c r="E186" s="717"/>
      <c r="F186" s="717"/>
      <c r="G186" s="717"/>
      <c r="H186" s="717"/>
      <c r="I186" s="717"/>
      <c r="J186" s="717"/>
      <c r="K186" s="717"/>
      <c r="L186" s="717"/>
      <c r="M186" s="717"/>
      <c r="N186" s="717"/>
      <c r="O186" s="717"/>
      <c r="P186" s="717"/>
      <c r="Q186" s="717"/>
      <c r="R186" s="717"/>
      <c r="S186" s="717"/>
      <c r="T186" s="717"/>
      <c r="U186" s="717"/>
      <c r="V186" s="717"/>
      <c r="W186" s="717"/>
      <c r="X186" s="717"/>
      <c r="Y186" s="717"/>
      <c r="Z186" s="717"/>
      <c r="AA186" s="717"/>
      <c r="AB186" s="717"/>
      <c r="AC186" s="717"/>
      <c r="AD186" s="717"/>
      <c r="AE186" s="717"/>
      <c r="AF186" s="717"/>
      <c r="AG186" s="717"/>
      <c r="AH186" s="717"/>
      <c r="AI186" s="717"/>
      <c r="AJ186" s="717"/>
      <c r="AK186" s="717"/>
      <c r="AL186" s="717"/>
      <c r="AM186" s="717"/>
      <c r="AN186" s="717"/>
      <c r="AO186" s="717"/>
      <c r="AP186" s="717"/>
      <c r="AQ186" s="717"/>
      <c r="AR186" s="717"/>
      <c r="AS186" s="717"/>
      <c r="AT186" s="717"/>
      <c r="AU186" s="717"/>
      <c r="AV186" s="717"/>
      <c r="AW186" s="717"/>
      <c r="AX186" s="717"/>
      <c r="AY186" s="717"/>
      <c r="AZ186" s="717"/>
      <c r="BA186" s="717"/>
      <c r="BB186" s="717"/>
      <c r="BC186" s="717"/>
      <c r="BD186" s="717"/>
      <c r="BE186" s="717"/>
      <c r="BF186" s="717"/>
      <c r="BG186" s="717"/>
      <c r="BH186" s="717"/>
      <c r="BI186" s="717"/>
      <c r="BJ186" s="717"/>
    </row>
    <row r="187" customFormat="false" ht="15" hidden="false" customHeight="false" outlineLevel="0" collapsed="false">
      <c r="A187" s="717"/>
      <c r="B187" s="717"/>
      <c r="C187" s="717"/>
      <c r="D187" s="717"/>
      <c r="E187" s="717"/>
      <c r="F187" s="717"/>
      <c r="G187" s="717"/>
      <c r="H187" s="717"/>
      <c r="I187" s="717"/>
      <c r="J187" s="717"/>
      <c r="K187" s="717"/>
      <c r="L187" s="717"/>
      <c r="M187" s="717"/>
      <c r="N187" s="717"/>
      <c r="O187" s="717"/>
      <c r="P187" s="717"/>
      <c r="Q187" s="717"/>
      <c r="R187" s="717"/>
      <c r="S187" s="717"/>
      <c r="T187" s="717"/>
      <c r="U187" s="717"/>
      <c r="V187" s="717"/>
      <c r="W187" s="717"/>
      <c r="X187" s="717"/>
      <c r="Y187" s="717"/>
      <c r="Z187" s="717"/>
      <c r="AA187" s="717"/>
      <c r="AB187" s="717"/>
      <c r="AC187" s="717"/>
      <c r="AD187" s="717"/>
      <c r="AE187" s="717"/>
      <c r="AF187" s="717"/>
      <c r="AG187" s="717"/>
      <c r="AH187" s="717"/>
      <c r="AI187" s="717"/>
      <c r="AJ187" s="717"/>
      <c r="AK187" s="717"/>
      <c r="AL187" s="717"/>
      <c r="AM187" s="717"/>
      <c r="AN187" s="717"/>
      <c r="AO187" s="717"/>
      <c r="AP187" s="717"/>
      <c r="AQ187" s="717"/>
      <c r="AR187" s="717"/>
      <c r="AS187" s="717"/>
      <c r="AT187" s="717"/>
      <c r="AU187" s="717"/>
      <c r="AV187" s="717"/>
      <c r="AW187" s="717"/>
      <c r="AX187" s="717"/>
      <c r="AY187" s="717"/>
      <c r="AZ187" s="717"/>
      <c r="BA187" s="717"/>
      <c r="BB187" s="717"/>
      <c r="BC187" s="717"/>
      <c r="BD187" s="717"/>
      <c r="BE187" s="717"/>
      <c r="BF187" s="717"/>
      <c r="BG187" s="717"/>
      <c r="BH187" s="717"/>
      <c r="BI187" s="717"/>
      <c r="BJ187" s="717"/>
    </row>
    <row r="188" customFormat="false" ht="15" hidden="false" customHeight="false" outlineLevel="0" collapsed="false">
      <c r="A188" s="717"/>
      <c r="B188" s="717"/>
      <c r="C188" s="717"/>
      <c r="D188" s="717"/>
      <c r="E188" s="717"/>
      <c r="F188" s="717"/>
      <c r="G188" s="717"/>
      <c r="H188" s="717"/>
      <c r="I188" s="717"/>
      <c r="J188" s="717"/>
      <c r="K188" s="717"/>
      <c r="L188" s="717"/>
      <c r="M188" s="717"/>
      <c r="N188" s="717"/>
      <c r="O188" s="717"/>
      <c r="P188" s="717"/>
      <c r="Q188" s="717"/>
      <c r="R188" s="717"/>
      <c r="S188" s="717"/>
      <c r="T188" s="717"/>
      <c r="U188" s="717"/>
      <c r="V188" s="717"/>
      <c r="W188" s="717"/>
      <c r="X188" s="717"/>
      <c r="Y188" s="717"/>
      <c r="Z188" s="717"/>
      <c r="AA188" s="717"/>
      <c r="AB188" s="717"/>
      <c r="AC188" s="717"/>
      <c r="AD188" s="717"/>
      <c r="AE188" s="717"/>
      <c r="AF188" s="717"/>
      <c r="AG188" s="717"/>
      <c r="AH188" s="717"/>
      <c r="AI188" s="717"/>
      <c r="AJ188" s="717"/>
      <c r="AK188" s="717"/>
      <c r="AL188" s="717"/>
      <c r="AM188" s="717"/>
      <c r="AN188" s="717"/>
      <c r="AO188" s="717"/>
      <c r="AP188" s="717"/>
      <c r="AQ188" s="717"/>
      <c r="AR188" s="717"/>
      <c r="AS188" s="717"/>
      <c r="AT188" s="717"/>
      <c r="AU188" s="717"/>
      <c r="AV188" s="717"/>
      <c r="AW188" s="717"/>
      <c r="AX188" s="717"/>
      <c r="AY188" s="717"/>
      <c r="AZ188" s="717"/>
      <c r="BA188" s="717"/>
      <c r="BB188" s="717"/>
      <c r="BC188" s="717"/>
      <c r="BD188" s="717"/>
      <c r="BE188" s="717"/>
      <c r="BF188" s="717"/>
      <c r="BG188" s="717"/>
      <c r="BH188" s="717"/>
      <c r="BI188" s="717"/>
      <c r="BJ188" s="717"/>
    </row>
    <row r="189" customFormat="false" ht="15" hidden="false" customHeight="false" outlineLevel="0" collapsed="false">
      <c r="A189" s="717"/>
      <c r="B189" s="717"/>
      <c r="C189" s="717"/>
      <c r="D189" s="717"/>
      <c r="E189" s="717"/>
      <c r="F189" s="717"/>
      <c r="G189" s="717"/>
      <c r="H189" s="717"/>
      <c r="I189" s="717"/>
      <c r="J189" s="717"/>
      <c r="K189" s="717"/>
      <c r="L189" s="717"/>
      <c r="M189" s="717"/>
      <c r="N189" s="717"/>
      <c r="O189" s="717"/>
      <c r="P189" s="717"/>
      <c r="Q189" s="717"/>
      <c r="R189" s="717"/>
      <c r="S189" s="717"/>
      <c r="T189" s="717"/>
      <c r="U189" s="717"/>
      <c r="V189" s="717"/>
      <c r="W189" s="717"/>
      <c r="X189" s="717"/>
      <c r="Y189" s="717"/>
      <c r="Z189" s="717"/>
      <c r="AA189" s="717"/>
      <c r="AB189" s="717"/>
      <c r="AC189" s="717"/>
      <c r="AD189" s="717"/>
      <c r="AE189" s="717"/>
      <c r="AF189" s="717"/>
      <c r="AG189" s="717"/>
      <c r="AH189" s="717"/>
      <c r="AI189" s="717"/>
      <c r="AJ189" s="717"/>
      <c r="AK189" s="717"/>
      <c r="AL189" s="717"/>
      <c r="AM189" s="717"/>
      <c r="AN189" s="717"/>
      <c r="AO189" s="717"/>
      <c r="AP189" s="717"/>
      <c r="AQ189" s="717"/>
      <c r="AR189" s="717"/>
      <c r="AS189" s="717"/>
      <c r="AT189" s="717"/>
      <c r="AU189" s="717"/>
      <c r="AV189" s="717"/>
      <c r="AW189" s="717"/>
      <c r="AX189" s="717"/>
      <c r="AY189" s="717"/>
      <c r="AZ189" s="717"/>
      <c r="BA189" s="717"/>
      <c r="BB189" s="717"/>
      <c r="BC189" s="717"/>
      <c r="BD189" s="717"/>
      <c r="BE189" s="717"/>
      <c r="BF189" s="717"/>
      <c r="BG189" s="717"/>
      <c r="BH189" s="717"/>
      <c r="BI189" s="717"/>
      <c r="BJ189" s="717"/>
    </row>
    <row r="190" customFormat="false" ht="15" hidden="false" customHeight="false" outlineLevel="0" collapsed="false">
      <c r="A190" s="717"/>
      <c r="B190" s="717"/>
      <c r="C190" s="717"/>
      <c r="D190" s="717"/>
      <c r="E190" s="717"/>
      <c r="F190" s="717"/>
      <c r="G190" s="717"/>
      <c r="H190" s="717"/>
      <c r="I190" s="717"/>
      <c r="J190" s="717"/>
      <c r="K190" s="717"/>
      <c r="L190" s="717"/>
      <c r="M190" s="717"/>
      <c r="N190" s="717"/>
      <c r="O190" s="717"/>
      <c r="P190" s="717"/>
      <c r="Q190" s="717"/>
      <c r="R190" s="717"/>
      <c r="S190" s="717"/>
      <c r="T190" s="717"/>
      <c r="U190" s="717"/>
      <c r="V190" s="717"/>
      <c r="W190" s="717"/>
      <c r="X190" s="717"/>
      <c r="Y190" s="717"/>
      <c r="Z190" s="717"/>
      <c r="AA190" s="717"/>
      <c r="AB190" s="717"/>
      <c r="AC190" s="717"/>
      <c r="AD190" s="717"/>
      <c r="AE190" s="717"/>
      <c r="AF190" s="717"/>
      <c r="AG190" s="717"/>
      <c r="AH190" s="717"/>
      <c r="AI190" s="717"/>
      <c r="AJ190" s="717"/>
      <c r="AK190" s="717"/>
      <c r="AL190" s="717"/>
      <c r="AM190" s="717"/>
      <c r="AN190" s="717"/>
      <c r="AO190" s="717"/>
      <c r="AP190" s="717"/>
      <c r="AQ190" s="717"/>
      <c r="AR190" s="717"/>
      <c r="AS190" s="717"/>
      <c r="AT190" s="717"/>
      <c r="AU190" s="717"/>
      <c r="AV190" s="717"/>
      <c r="AW190" s="717"/>
      <c r="AX190" s="717"/>
      <c r="AY190" s="717"/>
      <c r="AZ190" s="717"/>
      <c r="BA190" s="717"/>
      <c r="BB190" s="717"/>
      <c r="BC190" s="717"/>
      <c r="BD190" s="717"/>
      <c r="BE190" s="717"/>
      <c r="BF190" s="717"/>
      <c r="BG190" s="717"/>
      <c r="BH190" s="717"/>
      <c r="BI190" s="717"/>
      <c r="BJ190" s="717"/>
    </row>
    <row r="191" customFormat="false" ht="15" hidden="false" customHeight="false" outlineLevel="0" collapsed="false">
      <c r="A191" s="717"/>
      <c r="B191" s="717"/>
      <c r="C191" s="717"/>
      <c r="D191" s="717"/>
      <c r="E191" s="717"/>
      <c r="F191" s="717"/>
      <c r="G191" s="717"/>
      <c r="H191" s="717"/>
      <c r="I191" s="717"/>
      <c r="J191" s="717"/>
      <c r="K191" s="717"/>
      <c r="L191" s="717"/>
      <c r="M191" s="717"/>
      <c r="N191" s="717"/>
      <c r="O191" s="717"/>
      <c r="P191" s="717"/>
      <c r="Q191" s="717"/>
      <c r="R191" s="717"/>
      <c r="S191" s="717"/>
      <c r="T191" s="717"/>
      <c r="U191" s="717"/>
      <c r="V191" s="717"/>
      <c r="W191" s="717"/>
      <c r="X191" s="717"/>
      <c r="Y191" s="717"/>
      <c r="Z191" s="717"/>
      <c r="AA191" s="717"/>
      <c r="AB191" s="717"/>
      <c r="AC191" s="717"/>
      <c r="AD191" s="717"/>
      <c r="AE191" s="717"/>
      <c r="AF191" s="717"/>
      <c r="AG191" s="717"/>
      <c r="AH191" s="717"/>
      <c r="AI191" s="717"/>
      <c r="AJ191" s="717"/>
      <c r="AK191" s="717"/>
      <c r="AL191" s="717"/>
      <c r="AM191" s="717"/>
      <c r="AN191" s="717"/>
      <c r="AO191" s="717"/>
      <c r="AP191" s="717"/>
      <c r="AQ191" s="717"/>
      <c r="AR191" s="717"/>
      <c r="AS191" s="717"/>
      <c r="AT191" s="717"/>
      <c r="AU191" s="717"/>
      <c r="AV191" s="717"/>
      <c r="AW191" s="717"/>
      <c r="AX191" s="717"/>
      <c r="AY191" s="717"/>
      <c r="AZ191" s="717"/>
      <c r="BA191" s="717"/>
      <c r="BB191" s="717"/>
      <c r="BC191" s="717"/>
      <c r="BD191" s="717"/>
      <c r="BE191" s="717"/>
      <c r="BF191" s="717"/>
      <c r="BG191" s="717"/>
      <c r="BH191" s="717"/>
      <c r="BI191" s="717"/>
      <c r="BJ191" s="717"/>
    </row>
    <row r="192" customFormat="false" ht="15" hidden="false" customHeight="false" outlineLevel="0" collapsed="false">
      <c r="A192" s="717"/>
      <c r="B192" s="717"/>
      <c r="C192" s="717"/>
      <c r="D192" s="717"/>
      <c r="E192" s="717"/>
      <c r="F192" s="717"/>
      <c r="G192" s="717"/>
      <c r="H192" s="717"/>
      <c r="I192" s="717"/>
      <c r="J192" s="717"/>
      <c r="K192" s="717"/>
      <c r="L192" s="717"/>
      <c r="M192" s="717"/>
      <c r="N192" s="717"/>
      <c r="O192" s="717"/>
      <c r="P192" s="717"/>
      <c r="Q192" s="717"/>
      <c r="R192" s="717"/>
      <c r="S192" s="717"/>
      <c r="T192" s="717"/>
      <c r="U192" s="717"/>
      <c r="V192" s="717"/>
      <c r="W192" s="717"/>
      <c r="X192" s="717"/>
      <c r="Y192" s="717"/>
      <c r="Z192" s="717"/>
      <c r="AA192" s="717"/>
      <c r="AB192" s="717"/>
      <c r="AC192" s="717"/>
      <c r="AD192" s="717"/>
      <c r="AE192" s="717"/>
      <c r="AF192" s="717"/>
      <c r="AG192" s="717"/>
      <c r="AH192" s="717"/>
      <c r="AI192" s="717"/>
      <c r="AJ192" s="717"/>
      <c r="AK192" s="717"/>
      <c r="AL192" s="717"/>
      <c r="AM192" s="717"/>
      <c r="AN192" s="717"/>
      <c r="AO192" s="717"/>
      <c r="AP192" s="717"/>
      <c r="AQ192" s="717"/>
      <c r="AR192" s="717"/>
      <c r="AS192" s="717"/>
      <c r="AT192" s="717"/>
      <c r="AU192" s="717"/>
      <c r="AV192" s="717"/>
      <c r="AW192" s="717"/>
      <c r="AX192" s="717"/>
      <c r="AY192" s="717"/>
      <c r="AZ192" s="717"/>
      <c r="BA192" s="717"/>
      <c r="BB192" s="717"/>
      <c r="BC192" s="717"/>
      <c r="BD192" s="717"/>
      <c r="BE192" s="717"/>
      <c r="BF192" s="717"/>
      <c r="BG192" s="717"/>
      <c r="BH192" s="717"/>
      <c r="BI192" s="717"/>
      <c r="BJ192" s="717"/>
    </row>
    <row r="193" customFormat="false" ht="15" hidden="false" customHeight="false" outlineLevel="0" collapsed="false">
      <c r="A193" s="717"/>
      <c r="B193" s="717"/>
      <c r="C193" s="717"/>
      <c r="D193" s="717"/>
      <c r="E193" s="717"/>
      <c r="F193" s="717"/>
      <c r="G193" s="717"/>
      <c r="H193" s="717"/>
      <c r="I193" s="717"/>
      <c r="J193" s="717"/>
      <c r="K193" s="717"/>
      <c r="L193" s="717"/>
      <c r="M193" s="717"/>
      <c r="N193" s="717"/>
      <c r="O193" s="717"/>
      <c r="P193" s="717"/>
      <c r="Q193" s="717"/>
      <c r="R193" s="717"/>
      <c r="S193" s="717"/>
      <c r="T193" s="717"/>
      <c r="U193" s="717"/>
      <c r="V193" s="717"/>
      <c r="W193" s="717"/>
      <c r="X193" s="717"/>
      <c r="Y193" s="717"/>
      <c r="Z193" s="717"/>
      <c r="AA193" s="717"/>
      <c r="AB193" s="717"/>
      <c r="AC193" s="717"/>
      <c r="AD193" s="717"/>
      <c r="AE193" s="717"/>
      <c r="AF193" s="717"/>
      <c r="AG193" s="717"/>
      <c r="AH193" s="717"/>
      <c r="AI193" s="717"/>
      <c r="AJ193" s="717"/>
      <c r="AK193" s="717"/>
      <c r="AL193" s="717"/>
      <c r="AM193" s="717"/>
      <c r="AN193" s="717"/>
      <c r="AO193" s="717"/>
      <c r="AP193" s="717"/>
      <c r="AQ193" s="717"/>
      <c r="AR193" s="717"/>
      <c r="AS193" s="717"/>
      <c r="AT193" s="717"/>
      <c r="AU193" s="717"/>
      <c r="AV193" s="717"/>
      <c r="AW193" s="717"/>
      <c r="AX193" s="717"/>
      <c r="AY193" s="717"/>
      <c r="AZ193" s="717"/>
      <c r="BA193" s="717"/>
      <c r="BB193" s="717"/>
      <c r="BC193" s="717"/>
      <c r="BD193" s="717"/>
      <c r="BE193" s="717"/>
      <c r="BF193" s="717"/>
      <c r="BG193" s="717"/>
      <c r="BH193" s="717"/>
      <c r="BI193" s="717"/>
      <c r="BJ193" s="717"/>
    </row>
    <row r="194" customFormat="false" ht="15" hidden="false" customHeight="false" outlineLevel="0" collapsed="false">
      <c r="A194" s="717"/>
      <c r="B194" s="717"/>
      <c r="C194" s="717"/>
      <c r="D194" s="717"/>
      <c r="E194" s="717"/>
      <c r="F194" s="717"/>
      <c r="G194" s="717"/>
      <c r="H194" s="717"/>
      <c r="I194" s="717"/>
      <c r="J194" s="717"/>
      <c r="K194" s="717"/>
      <c r="L194" s="717"/>
      <c r="M194" s="717"/>
      <c r="N194" s="717"/>
      <c r="O194" s="717"/>
      <c r="P194" s="717"/>
      <c r="Q194" s="717"/>
      <c r="R194" s="717"/>
      <c r="S194" s="717"/>
      <c r="T194" s="717"/>
      <c r="U194" s="717"/>
      <c r="V194" s="717"/>
      <c r="W194" s="717"/>
      <c r="X194" s="717"/>
      <c r="Y194" s="717"/>
      <c r="Z194" s="717"/>
      <c r="AA194" s="717"/>
      <c r="AB194" s="717"/>
      <c r="AC194" s="717"/>
      <c r="AD194" s="717"/>
      <c r="AE194" s="717"/>
      <c r="AF194" s="717"/>
      <c r="AG194" s="717"/>
      <c r="AH194" s="717"/>
      <c r="AI194" s="717"/>
      <c r="AJ194" s="717"/>
      <c r="AK194" s="717"/>
      <c r="AL194" s="717"/>
      <c r="AM194" s="717"/>
      <c r="AN194" s="717"/>
      <c r="AO194" s="717"/>
      <c r="AP194" s="717"/>
      <c r="AQ194" s="717"/>
      <c r="AR194" s="717"/>
      <c r="AS194" s="717"/>
      <c r="AT194" s="717"/>
      <c r="AU194" s="717"/>
      <c r="AV194" s="717"/>
      <c r="AW194" s="717"/>
      <c r="AX194" s="717"/>
      <c r="AY194" s="717"/>
      <c r="AZ194" s="717"/>
      <c r="BA194" s="717"/>
      <c r="BB194" s="717"/>
      <c r="BC194" s="717"/>
      <c r="BD194" s="717"/>
      <c r="BE194" s="717"/>
      <c r="BF194" s="717"/>
      <c r="BG194" s="717"/>
      <c r="BH194" s="717"/>
      <c r="BI194" s="717"/>
      <c r="BJ194" s="717"/>
    </row>
    <row r="195" customFormat="false" ht="15" hidden="false" customHeight="false" outlineLevel="0" collapsed="false">
      <c r="A195" s="717"/>
      <c r="B195" s="717"/>
      <c r="C195" s="717"/>
      <c r="D195" s="717"/>
      <c r="E195" s="717"/>
      <c r="F195" s="717"/>
      <c r="G195" s="717"/>
      <c r="H195" s="717"/>
      <c r="I195" s="717"/>
      <c r="J195" s="717"/>
      <c r="K195" s="717"/>
      <c r="L195" s="717"/>
      <c r="M195" s="717"/>
      <c r="N195" s="717"/>
      <c r="O195" s="717"/>
      <c r="P195" s="717"/>
      <c r="Q195" s="717"/>
      <c r="R195" s="717"/>
      <c r="S195" s="717"/>
      <c r="T195" s="717"/>
      <c r="U195" s="717"/>
      <c r="V195" s="717"/>
      <c r="W195" s="717"/>
      <c r="X195" s="717"/>
      <c r="Y195" s="717"/>
      <c r="Z195" s="717"/>
      <c r="AA195" s="717"/>
      <c r="AB195" s="717"/>
      <c r="AC195" s="717"/>
      <c r="AD195" s="717"/>
      <c r="AE195" s="717"/>
      <c r="AF195" s="717"/>
      <c r="AG195" s="717"/>
      <c r="AH195" s="717"/>
      <c r="AI195" s="717"/>
      <c r="AJ195" s="717"/>
      <c r="AK195" s="717"/>
      <c r="AL195" s="717"/>
      <c r="AM195" s="717"/>
      <c r="AN195" s="717"/>
      <c r="AO195" s="717"/>
      <c r="AP195" s="717"/>
      <c r="AQ195" s="717"/>
      <c r="AR195" s="717"/>
      <c r="AS195" s="717"/>
      <c r="AT195" s="717"/>
      <c r="AU195" s="717"/>
      <c r="AV195" s="717"/>
      <c r="AW195" s="717"/>
      <c r="AX195" s="717"/>
      <c r="AY195" s="717"/>
      <c r="AZ195" s="717"/>
      <c r="BA195" s="717"/>
      <c r="BB195" s="717"/>
      <c r="BC195" s="717"/>
      <c r="BD195" s="717"/>
      <c r="BE195" s="717"/>
      <c r="BF195" s="717"/>
      <c r="BG195" s="717"/>
      <c r="BH195" s="717"/>
      <c r="BI195" s="717"/>
      <c r="BJ195" s="717"/>
    </row>
    <row r="196" customFormat="false" ht="15" hidden="false" customHeight="false" outlineLevel="0" collapsed="false">
      <c r="A196" s="717"/>
      <c r="B196" s="717"/>
      <c r="C196" s="717"/>
      <c r="D196" s="717"/>
      <c r="E196" s="717"/>
      <c r="F196" s="717"/>
      <c r="G196" s="717"/>
      <c r="H196" s="717"/>
      <c r="I196" s="717"/>
      <c r="J196" s="717"/>
      <c r="K196" s="717"/>
      <c r="L196" s="717"/>
      <c r="M196" s="717"/>
      <c r="N196" s="717"/>
      <c r="O196" s="717"/>
      <c r="P196" s="717"/>
      <c r="Q196" s="717"/>
      <c r="R196" s="717"/>
      <c r="S196" s="717"/>
      <c r="T196" s="717"/>
      <c r="U196" s="717"/>
      <c r="V196" s="717"/>
      <c r="W196" s="717"/>
      <c r="X196" s="717"/>
      <c r="Y196" s="717"/>
      <c r="Z196" s="717"/>
      <c r="AA196" s="717"/>
      <c r="AB196" s="717"/>
      <c r="AC196" s="717"/>
      <c r="AD196" s="717"/>
      <c r="AE196" s="717"/>
      <c r="AF196" s="717"/>
      <c r="AG196" s="717"/>
      <c r="AH196" s="717"/>
      <c r="AI196" s="717"/>
      <c r="AJ196" s="717"/>
      <c r="AK196" s="717"/>
      <c r="AL196" s="717"/>
      <c r="AM196" s="717"/>
      <c r="AN196" s="717"/>
      <c r="AO196" s="717"/>
      <c r="AP196" s="717"/>
      <c r="AQ196" s="717"/>
      <c r="AR196" s="717"/>
      <c r="AS196" s="717"/>
      <c r="AT196" s="717"/>
      <c r="AU196" s="717"/>
      <c r="AV196" s="717"/>
      <c r="AW196" s="717"/>
      <c r="AX196" s="717"/>
      <c r="AY196" s="717"/>
      <c r="AZ196" s="717"/>
      <c r="BA196" s="717"/>
      <c r="BB196" s="717"/>
      <c r="BC196" s="717"/>
      <c r="BD196" s="717"/>
      <c r="BE196" s="717"/>
      <c r="BF196" s="717"/>
      <c r="BG196" s="717"/>
      <c r="BH196" s="717"/>
      <c r="BI196" s="717"/>
      <c r="BJ196" s="717"/>
    </row>
    <row r="197" customFormat="false" ht="15" hidden="false" customHeight="false" outlineLevel="0" collapsed="false">
      <c r="A197" s="717"/>
      <c r="B197" s="717"/>
      <c r="C197" s="717"/>
      <c r="D197" s="717"/>
      <c r="E197" s="717"/>
      <c r="F197" s="717"/>
      <c r="G197" s="717"/>
      <c r="H197" s="717"/>
      <c r="I197" s="717"/>
      <c r="J197" s="717"/>
      <c r="K197" s="717"/>
      <c r="L197" s="717"/>
      <c r="M197" s="717"/>
      <c r="N197" s="717"/>
      <c r="O197" s="717"/>
      <c r="P197" s="717"/>
      <c r="Q197" s="717"/>
      <c r="R197" s="717"/>
      <c r="S197" s="717"/>
      <c r="T197" s="717"/>
      <c r="U197" s="717"/>
      <c r="V197" s="717"/>
      <c r="W197" s="717"/>
      <c r="X197" s="717"/>
      <c r="Y197" s="717"/>
      <c r="Z197" s="717"/>
      <c r="AA197" s="717"/>
      <c r="AB197" s="717"/>
      <c r="AC197" s="717"/>
      <c r="AD197" s="717"/>
      <c r="AE197" s="717"/>
      <c r="AF197" s="717"/>
      <c r="AG197" s="717"/>
      <c r="AH197" s="717"/>
      <c r="AI197" s="717"/>
      <c r="AJ197" s="717"/>
      <c r="AK197" s="717"/>
      <c r="AL197" s="717"/>
      <c r="AM197" s="717"/>
      <c r="AN197" s="717"/>
      <c r="AO197" s="717"/>
      <c r="AP197" s="717"/>
      <c r="AQ197" s="717"/>
      <c r="AR197" s="717"/>
      <c r="AS197" s="717"/>
      <c r="AT197" s="717"/>
      <c r="AU197" s="717"/>
      <c r="AV197" s="717"/>
      <c r="AW197" s="717"/>
      <c r="AX197" s="717"/>
      <c r="AY197" s="717"/>
      <c r="AZ197" s="717"/>
      <c r="BA197" s="717"/>
      <c r="BB197" s="717"/>
      <c r="BC197" s="717"/>
      <c r="BD197" s="717"/>
      <c r="BE197" s="717"/>
      <c r="BF197" s="717"/>
      <c r="BG197" s="717"/>
      <c r="BH197" s="717"/>
      <c r="BI197" s="717"/>
      <c r="BJ197" s="717"/>
    </row>
    <row r="198" customFormat="false" ht="15" hidden="false" customHeight="false" outlineLevel="0" collapsed="false">
      <c r="A198" s="717"/>
      <c r="B198" s="717"/>
      <c r="C198" s="717"/>
      <c r="D198" s="717"/>
      <c r="E198" s="717"/>
      <c r="F198" s="717"/>
      <c r="G198" s="717"/>
      <c r="H198" s="717"/>
      <c r="I198" s="717"/>
      <c r="J198" s="717"/>
      <c r="K198" s="717"/>
      <c r="L198" s="717"/>
      <c r="M198" s="717"/>
      <c r="N198" s="717"/>
      <c r="O198" s="717"/>
      <c r="P198" s="717"/>
      <c r="Q198" s="717"/>
      <c r="R198" s="717"/>
      <c r="S198" s="717"/>
      <c r="T198" s="717"/>
      <c r="U198" s="717"/>
      <c r="V198" s="717"/>
      <c r="W198" s="717"/>
      <c r="X198" s="717"/>
      <c r="Y198" s="717"/>
      <c r="Z198" s="717"/>
      <c r="AA198" s="717"/>
      <c r="AB198" s="717"/>
      <c r="AC198" s="717"/>
      <c r="AD198" s="717"/>
      <c r="AE198" s="717"/>
      <c r="AF198" s="717"/>
      <c r="AG198" s="717"/>
      <c r="AH198" s="717"/>
      <c r="AI198" s="717"/>
      <c r="AJ198" s="717"/>
      <c r="AK198" s="717"/>
      <c r="AL198" s="717"/>
      <c r="AM198" s="717"/>
      <c r="AN198" s="717"/>
      <c r="AO198" s="717"/>
      <c r="AP198" s="717"/>
      <c r="AQ198" s="717"/>
      <c r="AR198" s="717"/>
      <c r="AS198" s="717"/>
      <c r="AT198" s="717"/>
      <c r="AU198" s="717"/>
      <c r="AV198" s="717"/>
      <c r="AW198" s="717"/>
      <c r="AX198" s="717"/>
      <c r="AY198" s="717"/>
      <c r="AZ198" s="717"/>
      <c r="BA198" s="717"/>
      <c r="BB198" s="717"/>
      <c r="BC198" s="717"/>
      <c r="BD198" s="717"/>
      <c r="BE198" s="717"/>
      <c r="BF198" s="717"/>
      <c r="BG198" s="717"/>
      <c r="BH198" s="717"/>
      <c r="BI198" s="717"/>
      <c r="BJ198" s="717"/>
    </row>
    <row r="199" customFormat="false" ht="15" hidden="false" customHeight="false" outlineLevel="0" collapsed="false">
      <c r="A199" s="717"/>
      <c r="B199" s="717"/>
      <c r="C199" s="717"/>
      <c r="D199" s="717"/>
      <c r="E199" s="717"/>
      <c r="F199" s="717"/>
      <c r="G199" s="717"/>
      <c r="H199" s="717"/>
      <c r="I199" s="717"/>
      <c r="J199" s="717"/>
      <c r="K199" s="717"/>
      <c r="L199" s="717"/>
      <c r="M199" s="717"/>
      <c r="N199" s="717"/>
      <c r="O199" s="717"/>
      <c r="P199" s="717"/>
      <c r="Q199" s="717"/>
      <c r="R199" s="717"/>
      <c r="S199" s="717"/>
      <c r="T199" s="717"/>
      <c r="U199" s="717"/>
      <c r="V199" s="717"/>
      <c r="W199" s="717"/>
      <c r="X199" s="717"/>
      <c r="Y199" s="717"/>
      <c r="Z199" s="717"/>
      <c r="AA199" s="717"/>
      <c r="AB199" s="717"/>
      <c r="AC199" s="717"/>
      <c r="AD199" s="717"/>
      <c r="AE199" s="717"/>
      <c r="AF199" s="717"/>
      <c r="AG199" s="717"/>
      <c r="AH199" s="717"/>
      <c r="AI199" s="717"/>
      <c r="AJ199" s="717"/>
      <c r="AK199" s="717"/>
      <c r="AL199" s="717"/>
      <c r="AM199" s="717"/>
      <c r="AN199" s="717"/>
      <c r="AO199" s="717"/>
      <c r="AP199" s="717"/>
      <c r="AQ199" s="717"/>
      <c r="AR199" s="717"/>
      <c r="AS199" s="717"/>
      <c r="AT199" s="717"/>
      <c r="AU199" s="717"/>
      <c r="AV199" s="717"/>
      <c r="AW199" s="717"/>
      <c r="AX199" s="717"/>
      <c r="AY199" s="717"/>
      <c r="AZ199" s="717"/>
      <c r="BA199" s="717"/>
      <c r="BB199" s="717"/>
      <c r="BC199" s="717"/>
      <c r="BD199" s="717"/>
      <c r="BE199" s="717"/>
      <c r="BF199" s="717"/>
      <c r="BG199" s="717"/>
      <c r="BH199" s="717"/>
      <c r="BI199" s="717"/>
      <c r="BJ199" s="717"/>
    </row>
    <row r="200" customFormat="false" ht="15" hidden="false" customHeight="false" outlineLevel="0" collapsed="false">
      <c r="A200" s="717"/>
      <c r="B200" s="717"/>
      <c r="C200" s="717"/>
      <c r="D200" s="717"/>
      <c r="E200" s="717"/>
      <c r="F200" s="717"/>
      <c r="G200" s="717"/>
      <c r="H200" s="717"/>
      <c r="I200" s="717"/>
      <c r="J200" s="717"/>
      <c r="K200" s="717"/>
      <c r="L200" s="717"/>
      <c r="M200" s="717"/>
      <c r="N200" s="717"/>
      <c r="O200" s="717"/>
      <c r="P200" s="717"/>
      <c r="Q200" s="717"/>
      <c r="R200" s="717"/>
      <c r="S200" s="717"/>
      <c r="T200" s="717"/>
      <c r="U200" s="717"/>
      <c r="V200" s="717"/>
      <c r="W200" s="717"/>
      <c r="X200" s="717"/>
      <c r="Y200" s="717"/>
      <c r="Z200" s="717"/>
      <c r="AA200" s="717"/>
      <c r="AB200" s="717"/>
      <c r="AC200" s="717"/>
      <c r="AD200" s="717"/>
      <c r="AE200" s="717"/>
      <c r="AF200" s="717"/>
      <c r="AG200" s="717"/>
      <c r="AH200" s="717"/>
      <c r="AI200" s="717"/>
      <c r="AJ200" s="717"/>
      <c r="AK200" s="717"/>
      <c r="AL200" s="717"/>
      <c r="AM200" s="717"/>
      <c r="AN200" s="717"/>
      <c r="AO200" s="717"/>
      <c r="AP200" s="717"/>
      <c r="AQ200" s="717"/>
      <c r="AR200" s="717"/>
      <c r="AS200" s="717"/>
      <c r="AT200" s="717"/>
      <c r="AU200" s="717"/>
      <c r="AV200" s="717"/>
      <c r="AW200" s="717"/>
      <c r="AX200" s="717"/>
      <c r="AY200" s="717"/>
      <c r="AZ200" s="717"/>
      <c r="BA200" s="717"/>
      <c r="BB200" s="717"/>
      <c r="BC200" s="717"/>
      <c r="BD200" s="717"/>
      <c r="BE200" s="717"/>
      <c r="BF200" s="717"/>
      <c r="BG200" s="717"/>
      <c r="BH200" s="717"/>
      <c r="BI200" s="717"/>
      <c r="BJ200" s="717"/>
    </row>
    <row r="201" customFormat="false" ht="15" hidden="false" customHeight="false" outlineLevel="0" collapsed="false">
      <c r="A201" s="717"/>
      <c r="B201" s="717"/>
      <c r="C201" s="717"/>
      <c r="D201" s="717"/>
      <c r="E201" s="717"/>
      <c r="F201" s="717"/>
      <c r="G201" s="717"/>
      <c r="H201" s="717"/>
      <c r="I201" s="717"/>
      <c r="J201" s="717"/>
      <c r="K201" s="717"/>
      <c r="L201" s="717"/>
      <c r="M201" s="717"/>
      <c r="N201" s="717"/>
      <c r="O201" s="717"/>
      <c r="P201" s="717"/>
      <c r="Q201" s="717"/>
      <c r="R201" s="717"/>
      <c r="S201" s="717"/>
      <c r="T201" s="717"/>
      <c r="U201" s="717"/>
      <c r="V201" s="717"/>
      <c r="W201" s="717"/>
      <c r="X201" s="717"/>
      <c r="Y201" s="717"/>
      <c r="Z201" s="717"/>
      <c r="AA201" s="717"/>
      <c r="AB201" s="717"/>
      <c r="AC201" s="717"/>
      <c r="AD201" s="717"/>
      <c r="AE201" s="717"/>
      <c r="AF201" s="717"/>
      <c r="AG201" s="717"/>
      <c r="AH201" s="717"/>
      <c r="AI201" s="717"/>
      <c r="AJ201" s="717"/>
      <c r="AK201" s="717"/>
      <c r="AL201" s="717"/>
      <c r="AM201" s="717"/>
      <c r="AN201" s="717"/>
      <c r="AO201" s="717"/>
      <c r="AP201" s="717"/>
      <c r="AQ201" s="717"/>
      <c r="AR201" s="717"/>
      <c r="AS201" s="717"/>
      <c r="AT201" s="717"/>
      <c r="AU201" s="717"/>
      <c r="AV201" s="717"/>
      <c r="AW201" s="717"/>
      <c r="AX201" s="717"/>
      <c r="AY201" s="717"/>
      <c r="AZ201" s="717"/>
      <c r="BA201" s="717"/>
      <c r="BB201" s="717"/>
      <c r="BC201" s="717"/>
      <c r="BD201" s="717"/>
      <c r="BE201" s="717"/>
      <c r="BF201" s="717"/>
      <c r="BG201" s="717"/>
      <c r="BH201" s="717"/>
      <c r="BI201" s="717"/>
      <c r="BJ201" s="717"/>
    </row>
    <row r="202" customFormat="false" ht="15" hidden="false" customHeight="false" outlineLevel="0" collapsed="false">
      <c r="A202" s="717"/>
      <c r="B202" s="717"/>
      <c r="C202" s="717"/>
      <c r="D202" s="717"/>
      <c r="E202" s="717"/>
      <c r="F202" s="717"/>
      <c r="G202" s="717"/>
      <c r="H202" s="717"/>
      <c r="I202" s="717"/>
      <c r="J202" s="717"/>
      <c r="K202" s="717"/>
      <c r="L202" s="717"/>
      <c r="M202" s="717"/>
      <c r="N202" s="717"/>
      <c r="O202" s="717"/>
      <c r="P202" s="717"/>
      <c r="Q202" s="717"/>
      <c r="R202" s="717"/>
      <c r="S202" s="717"/>
      <c r="T202" s="717"/>
      <c r="U202" s="717"/>
      <c r="V202" s="717"/>
      <c r="W202" s="717"/>
      <c r="X202" s="717"/>
      <c r="Y202" s="717"/>
      <c r="Z202" s="717"/>
      <c r="AA202" s="717"/>
      <c r="AB202" s="717"/>
      <c r="AC202" s="717"/>
      <c r="AD202" s="717"/>
      <c r="AE202" s="717"/>
      <c r="AF202" s="717"/>
      <c r="AG202" s="717"/>
      <c r="AH202" s="717"/>
      <c r="AI202" s="717"/>
      <c r="AJ202" s="717"/>
      <c r="AK202" s="717"/>
      <c r="AL202" s="717"/>
      <c r="AM202" s="717"/>
      <c r="AN202" s="717"/>
      <c r="AO202" s="717"/>
      <c r="AP202" s="717"/>
      <c r="AQ202" s="717"/>
      <c r="AR202" s="717"/>
      <c r="AS202" s="717"/>
      <c r="AT202" s="717"/>
      <c r="AU202" s="717"/>
      <c r="AV202" s="717"/>
      <c r="AW202" s="717"/>
      <c r="AX202" s="717"/>
      <c r="AY202" s="717"/>
      <c r="AZ202" s="717"/>
      <c r="BA202" s="717"/>
      <c r="BB202" s="717"/>
      <c r="BC202" s="717"/>
      <c r="BD202" s="717"/>
      <c r="BE202" s="717"/>
      <c r="BF202" s="717"/>
      <c r="BG202" s="717"/>
      <c r="BH202" s="717"/>
      <c r="BI202" s="717"/>
      <c r="BJ202" s="717"/>
    </row>
    <row r="203" customFormat="false" ht="15" hidden="false" customHeight="false" outlineLevel="0" collapsed="false">
      <c r="A203" s="717"/>
      <c r="B203" s="717"/>
      <c r="C203" s="717"/>
      <c r="D203" s="717"/>
      <c r="E203" s="717"/>
      <c r="F203" s="717"/>
      <c r="G203" s="717"/>
      <c r="H203" s="717"/>
      <c r="I203" s="717"/>
      <c r="J203" s="717"/>
      <c r="K203" s="717"/>
      <c r="L203" s="717"/>
      <c r="M203" s="717"/>
      <c r="N203" s="717"/>
      <c r="O203" s="717"/>
      <c r="P203" s="717"/>
      <c r="Q203" s="717"/>
      <c r="R203" s="717"/>
      <c r="S203" s="717"/>
      <c r="T203" s="717"/>
      <c r="U203" s="717"/>
      <c r="V203" s="717"/>
      <c r="W203" s="717"/>
      <c r="X203" s="717"/>
      <c r="Y203" s="717"/>
      <c r="Z203" s="717"/>
      <c r="AA203" s="717"/>
      <c r="AB203" s="717"/>
      <c r="AC203" s="717"/>
      <c r="AD203" s="717"/>
      <c r="AE203" s="717"/>
      <c r="AF203" s="717"/>
      <c r="AG203" s="717"/>
      <c r="AH203" s="717"/>
      <c r="AI203" s="717"/>
      <c r="AJ203" s="717"/>
      <c r="AK203" s="717"/>
      <c r="AL203" s="717"/>
      <c r="AM203" s="717"/>
      <c r="AN203" s="717"/>
      <c r="AO203" s="717"/>
      <c r="AP203" s="717"/>
      <c r="AQ203" s="717"/>
      <c r="AR203" s="717"/>
      <c r="AS203" s="717"/>
      <c r="AT203" s="717"/>
      <c r="AU203" s="717"/>
      <c r="AV203" s="717"/>
      <c r="AW203" s="717"/>
      <c r="AX203" s="717"/>
      <c r="AY203" s="717"/>
      <c r="AZ203" s="717"/>
      <c r="BA203" s="717"/>
      <c r="BB203" s="717"/>
      <c r="BC203" s="717"/>
      <c r="BD203" s="717"/>
      <c r="BE203" s="717"/>
      <c r="BF203" s="717"/>
      <c r="BG203" s="717"/>
      <c r="BH203" s="717"/>
      <c r="BI203" s="717"/>
      <c r="BJ203" s="717"/>
    </row>
    <row r="204" customFormat="false" ht="15" hidden="false" customHeight="false" outlineLevel="0" collapsed="false">
      <c r="A204" s="717"/>
      <c r="B204" s="717"/>
      <c r="C204" s="717"/>
      <c r="D204" s="717"/>
      <c r="E204" s="717"/>
      <c r="F204" s="717"/>
      <c r="G204" s="717"/>
      <c r="H204" s="717"/>
      <c r="I204" s="717"/>
      <c r="J204" s="717"/>
      <c r="K204" s="717"/>
      <c r="L204" s="717"/>
      <c r="M204" s="717"/>
      <c r="N204" s="717"/>
      <c r="O204" s="717"/>
      <c r="P204" s="717"/>
      <c r="Q204" s="717"/>
      <c r="R204" s="717"/>
      <c r="S204" s="717"/>
      <c r="T204" s="717"/>
      <c r="U204" s="717"/>
      <c r="V204" s="717"/>
      <c r="W204" s="717"/>
      <c r="X204" s="717"/>
      <c r="Y204" s="717"/>
      <c r="Z204" s="717"/>
      <c r="AA204" s="717"/>
      <c r="AB204" s="717"/>
      <c r="AC204" s="717"/>
      <c r="AD204" s="717"/>
      <c r="AE204" s="717"/>
      <c r="AF204" s="717"/>
      <c r="AG204" s="717"/>
      <c r="AH204" s="717"/>
      <c r="AI204" s="717"/>
      <c r="AJ204" s="717"/>
      <c r="AK204" s="717"/>
      <c r="AL204" s="717"/>
      <c r="AM204" s="717"/>
      <c r="AN204" s="717"/>
      <c r="AO204" s="717"/>
      <c r="AP204" s="717"/>
      <c r="AQ204" s="717"/>
      <c r="AR204" s="717"/>
      <c r="AS204" s="717"/>
      <c r="AT204" s="717"/>
      <c r="AU204" s="717"/>
      <c r="AV204" s="717"/>
      <c r="AW204" s="717"/>
      <c r="AX204" s="717"/>
      <c r="AY204" s="717"/>
      <c r="AZ204" s="717"/>
      <c r="BA204" s="717"/>
      <c r="BB204" s="717"/>
      <c r="BC204" s="717"/>
      <c r="BD204" s="717"/>
      <c r="BE204" s="717"/>
      <c r="BF204" s="717"/>
      <c r="BG204" s="717"/>
      <c r="BH204" s="717"/>
      <c r="BI204" s="717"/>
      <c r="BJ204" s="717"/>
    </row>
    <row r="205" customFormat="false" ht="15" hidden="false" customHeight="false" outlineLevel="0" collapsed="false">
      <c r="A205" s="717"/>
      <c r="B205" s="717"/>
      <c r="C205" s="717"/>
      <c r="D205" s="717"/>
      <c r="E205" s="717"/>
      <c r="F205" s="717"/>
      <c r="G205" s="717"/>
      <c r="H205" s="717"/>
      <c r="I205" s="717"/>
      <c r="J205" s="717"/>
      <c r="K205" s="717"/>
      <c r="L205" s="717"/>
      <c r="M205" s="717"/>
      <c r="N205" s="717"/>
      <c r="O205" s="717"/>
      <c r="P205" s="717"/>
      <c r="Q205" s="717"/>
      <c r="R205" s="717"/>
      <c r="S205" s="717"/>
      <c r="T205" s="717"/>
      <c r="U205" s="717"/>
      <c r="V205" s="717"/>
      <c r="W205" s="717"/>
      <c r="X205" s="717"/>
      <c r="Y205" s="717"/>
      <c r="Z205" s="717"/>
      <c r="AA205" s="717"/>
      <c r="AB205" s="717"/>
      <c r="AC205" s="717"/>
      <c r="AD205" s="717"/>
      <c r="AE205" s="717"/>
      <c r="AF205" s="717"/>
      <c r="AG205" s="717"/>
      <c r="AH205" s="717"/>
      <c r="AI205" s="717"/>
      <c r="AJ205" s="717"/>
      <c r="AK205" s="717"/>
      <c r="AL205" s="717"/>
      <c r="AM205" s="717"/>
      <c r="AN205" s="717"/>
      <c r="AO205" s="717"/>
      <c r="AP205" s="717"/>
      <c r="AQ205" s="717"/>
      <c r="AR205" s="717"/>
      <c r="AS205" s="717"/>
      <c r="AT205" s="717"/>
      <c r="AU205" s="717"/>
      <c r="AV205" s="717"/>
      <c r="AW205" s="717"/>
      <c r="AX205" s="717"/>
      <c r="AY205" s="717"/>
      <c r="AZ205" s="717"/>
      <c r="BA205" s="717"/>
      <c r="BB205" s="717"/>
      <c r="BC205" s="717"/>
      <c r="BD205" s="717"/>
      <c r="BE205" s="717"/>
      <c r="BF205" s="717"/>
      <c r="BG205" s="717"/>
      <c r="BH205" s="717"/>
      <c r="BI205" s="717"/>
      <c r="BJ205" s="717"/>
    </row>
    <row r="206" customFormat="false" ht="15" hidden="false" customHeight="false" outlineLevel="0" collapsed="false">
      <c r="A206" s="717"/>
      <c r="B206" s="717"/>
      <c r="C206" s="717"/>
      <c r="D206" s="717"/>
      <c r="E206" s="717"/>
      <c r="F206" s="717"/>
      <c r="G206" s="717"/>
      <c r="H206" s="717"/>
      <c r="I206" s="717"/>
      <c r="J206" s="717"/>
      <c r="K206" s="717"/>
      <c r="L206" s="717"/>
      <c r="M206" s="717"/>
      <c r="N206" s="717"/>
      <c r="O206" s="717"/>
      <c r="P206" s="717"/>
      <c r="Q206" s="717"/>
      <c r="R206" s="717"/>
      <c r="S206" s="717"/>
      <c r="T206" s="717"/>
      <c r="U206" s="717"/>
      <c r="V206" s="717"/>
      <c r="W206" s="717"/>
      <c r="X206" s="717"/>
      <c r="Y206" s="717"/>
      <c r="Z206" s="717"/>
      <c r="AA206" s="717"/>
      <c r="AB206" s="717"/>
      <c r="AC206" s="717"/>
      <c r="AD206" s="717"/>
      <c r="AE206" s="717"/>
      <c r="AF206" s="717"/>
      <c r="AG206" s="717"/>
      <c r="AH206" s="717"/>
      <c r="AI206" s="717"/>
      <c r="AJ206" s="717"/>
      <c r="AK206" s="717"/>
      <c r="AL206" s="717"/>
      <c r="AM206" s="717"/>
      <c r="AN206" s="717"/>
      <c r="AO206" s="717"/>
      <c r="AP206" s="717"/>
      <c r="AQ206" s="717"/>
      <c r="AR206" s="717"/>
      <c r="AS206" s="717"/>
      <c r="AT206" s="717"/>
      <c r="AU206" s="717"/>
      <c r="AV206" s="717"/>
      <c r="AW206" s="717"/>
      <c r="AX206" s="717"/>
      <c r="AY206" s="717"/>
      <c r="AZ206" s="717"/>
      <c r="BA206" s="717"/>
      <c r="BB206" s="717"/>
      <c r="BC206" s="717"/>
      <c r="BD206" s="717"/>
      <c r="BE206" s="717"/>
      <c r="BF206" s="717"/>
      <c r="BG206" s="717"/>
      <c r="BH206" s="717"/>
      <c r="BI206" s="717"/>
      <c r="BJ206" s="717"/>
    </row>
    <row r="207" customFormat="false" ht="15" hidden="false" customHeight="false" outlineLevel="0" collapsed="false">
      <c r="A207" s="717"/>
      <c r="B207" s="717"/>
      <c r="C207" s="717"/>
      <c r="D207" s="717"/>
      <c r="E207" s="717"/>
      <c r="F207" s="717"/>
      <c r="G207" s="717"/>
      <c r="H207" s="717"/>
      <c r="I207" s="717"/>
      <c r="J207" s="717"/>
      <c r="K207" s="717"/>
      <c r="L207" s="717"/>
      <c r="M207" s="717"/>
      <c r="N207" s="717"/>
      <c r="O207" s="717"/>
      <c r="P207" s="717"/>
      <c r="Q207" s="717"/>
      <c r="R207" s="717"/>
      <c r="S207" s="717"/>
      <c r="T207" s="717"/>
      <c r="U207" s="717"/>
      <c r="V207" s="717"/>
      <c r="W207" s="717"/>
      <c r="X207" s="717"/>
      <c r="Y207" s="717"/>
      <c r="Z207" s="717"/>
      <c r="AA207" s="717"/>
      <c r="AB207" s="717"/>
      <c r="AC207" s="717"/>
      <c r="AD207" s="717"/>
      <c r="AE207" s="717"/>
      <c r="AF207" s="717"/>
      <c r="AG207" s="717"/>
      <c r="AH207" s="717"/>
      <c r="AI207" s="717"/>
      <c r="AJ207" s="717"/>
      <c r="AK207" s="717"/>
      <c r="AL207" s="717"/>
      <c r="AM207" s="717"/>
      <c r="AN207" s="717"/>
      <c r="AO207" s="717"/>
      <c r="AP207" s="717"/>
      <c r="AQ207" s="717"/>
      <c r="AR207" s="717"/>
      <c r="AS207" s="717"/>
      <c r="AT207" s="717"/>
      <c r="AU207" s="717"/>
      <c r="AV207" s="717"/>
      <c r="AW207" s="717"/>
      <c r="AX207" s="717"/>
      <c r="AY207" s="717"/>
      <c r="AZ207" s="717"/>
      <c r="BA207" s="717"/>
      <c r="BB207" s="717"/>
      <c r="BC207" s="717"/>
      <c r="BD207" s="717"/>
      <c r="BE207" s="717"/>
      <c r="BF207" s="717"/>
      <c r="BG207" s="717"/>
      <c r="BH207" s="717"/>
      <c r="BI207" s="717"/>
      <c r="BJ207" s="717"/>
    </row>
    <row r="208" customFormat="false" ht="15" hidden="false" customHeight="false" outlineLevel="0" collapsed="false">
      <c r="A208" s="717"/>
      <c r="B208" s="717"/>
      <c r="C208" s="717"/>
      <c r="D208" s="717"/>
      <c r="E208" s="717"/>
      <c r="F208" s="717"/>
      <c r="G208" s="717"/>
      <c r="H208" s="717"/>
      <c r="I208" s="717"/>
      <c r="J208" s="717"/>
      <c r="K208" s="717"/>
      <c r="L208" s="717"/>
      <c r="M208" s="717"/>
      <c r="N208" s="717"/>
      <c r="O208" s="717"/>
      <c r="P208" s="717"/>
      <c r="Q208" s="717"/>
      <c r="R208" s="717"/>
      <c r="S208" s="717"/>
      <c r="T208" s="717"/>
      <c r="U208" s="717"/>
      <c r="V208" s="717"/>
      <c r="W208" s="717"/>
      <c r="X208" s="717"/>
      <c r="Y208" s="717"/>
      <c r="Z208" s="717"/>
      <c r="AA208" s="717"/>
      <c r="AB208" s="717"/>
      <c r="AC208" s="717"/>
      <c r="AD208" s="717"/>
      <c r="AE208" s="717"/>
      <c r="AF208" s="717"/>
      <c r="AG208" s="717"/>
      <c r="AH208" s="717"/>
      <c r="AI208" s="717"/>
      <c r="AJ208" s="717"/>
      <c r="AK208" s="717"/>
      <c r="AL208" s="717"/>
      <c r="AM208" s="717"/>
      <c r="AN208" s="717"/>
      <c r="AO208" s="717"/>
      <c r="AP208" s="717"/>
      <c r="AQ208" s="717"/>
      <c r="AR208" s="717"/>
      <c r="AS208" s="717"/>
      <c r="AT208" s="717"/>
      <c r="AU208" s="717"/>
      <c r="AV208" s="717"/>
      <c r="AW208" s="717"/>
      <c r="AX208" s="717"/>
      <c r="AY208" s="717"/>
      <c r="AZ208" s="717"/>
      <c r="BA208" s="717"/>
      <c r="BB208" s="717"/>
      <c r="BC208" s="717"/>
      <c r="BD208" s="717"/>
      <c r="BE208" s="717"/>
      <c r="BF208" s="717"/>
      <c r="BG208" s="717"/>
      <c r="BH208" s="717"/>
      <c r="BI208" s="717"/>
      <c r="BJ208" s="717"/>
    </row>
    <row r="209" customFormat="false" ht="15" hidden="false" customHeight="false" outlineLevel="0" collapsed="false">
      <c r="A209" s="717"/>
      <c r="B209" s="717"/>
      <c r="C209" s="717"/>
      <c r="D209" s="717"/>
      <c r="E209" s="717"/>
      <c r="F209" s="717"/>
      <c r="G209" s="717"/>
      <c r="H209" s="717"/>
      <c r="I209" s="717"/>
      <c r="J209" s="717"/>
      <c r="K209" s="717"/>
      <c r="L209" s="717"/>
      <c r="M209" s="717"/>
      <c r="N209" s="717"/>
      <c r="O209" s="717"/>
      <c r="P209" s="717"/>
      <c r="Q209" s="717"/>
      <c r="R209" s="717"/>
      <c r="S209" s="717"/>
      <c r="T209" s="717"/>
      <c r="U209" s="717"/>
      <c r="V209" s="717"/>
      <c r="W209" s="717"/>
      <c r="X209" s="717"/>
      <c r="Y209" s="717"/>
      <c r="Z209" s="717"/>
      <c r="AA209" s="717"/>
      <c r="AB209" s="717"/>
      <c r="AC209" s="717"/>
      <c r="AD209" s="717"/>
      <c r="AE209" s="717"/>
      <c r="AF209" s="717"/>
      <c r="AG209" s="717"/>
      <c r="AH209" s="717"/>
      <c r="AI209" s="717"/>
      <c r="AJ209" s="717"/>
      <c r="AK209" s="717"/>
      <c r="AL209" s="717"/>
      <c r="AM209" s="717"/>
      <c r="AN209" s="717"/>
      <c r="AO209" s="717"/>
      <c r="AP209" s="717"/>
      <c r="AQ209" s="717"/>
      <c r="AR209" s="717"/>
      <c r="AS209" s="717"/>
      <c r="AT209" s="717"/>
      <c r="AU209" s="717"/>
      <c r="AV209" s="717"/>
      <c r="AW209" s="717"/>
      <c r="AX209" s="717"/>
      <c r="AY209" s="717"/>
      <c r="AZ209" s="717"/>
      <c r="BA209" s="717"/>
      <c r="BB209" s="717"/>
      <c r="BC209" s="717"/>
      <c r="BD209" s="717"/>
      <c r="BE209" s="717"/>
      <c r="BF209" s="717"/>
      <c r="BG209" s="717"/>
      <c r="BH209" s="717"/>
      <c r="BI209" s="717"/>
      <c r="BJ209" s="717"/>
    </row>
    <row r="210" customFormat="false" ht="15" hidden="false" customHeight="false" outlineLevel="0" collapsed="false">
      <c r="A210" s="717"/>
      <c r="B210" s="717"/>
      <c r="C210" s="717"/>
      <c r="D210" s="717"/>
      <c r="E210" s="717"/>
      <c r="F210" s="717"/>
      <c r="G210" s="717"/>
      <c r="H210" s="717"/>
      <c r="I210" s="717"/>
      <c r="J210" s="717"/>
      <c r="K210" s="717"/>
      <c r="L210" s="717"/>
      <c r="M210" s="717"/>
      <c r="N210" s="717"/>
      <c r="O210" s="717"/>
      <c r="P210" s="717"/>
      <c r="Q210" s="717"/>
      <c r="R210" s="717"/>
      <c r="S210" s="717"/>
      <c r="T210" s="717"/>
      <c r="U210" s="717"/>
      <c r="V210" s="717"/>
      <c r="W210" s="717"/>
      <c r="X210" s="717"/>
      <c r="Y210" s="717"/>
      <c r="Z210" s="717"/>
      <c r="AA210" s="717"/>
      <c r="AB210" s="717"/>
      <c r="AC210" s="717"/>
      <c r="AD210" s="717"/>
      <c r="AE210" s="717"/>
      <c r="AF210" s="717"/>
      <c r="AG210" s="717"/>
      <c r="AH210" s="717"/>
      <c r="AI210" s="717"/>
      <c r="AJ210" s="717"/>
      <c r="AK210" s="717"/>
      <c r="AL210" s="717"/>
      <c r="AM210" s="717"/>
      <c r="AN210" s="717"/>
      <c r="AO210" s="717"/>
      <c r="AP210" s="717"/>
      <c r="AQ210" s="717"/>
      <c r="AR210" s="717"/>
      <c r="AS210" s="717"/>
      <c r="AT210" s="717"/>
      <c r="AU210" s="717"/>
      <c r="AV210" s="717"/>
      <c r="AW210" s="717"/>
      <c r="AX210" s="717"/>
      <c r="AY210" s="717"/>
      <c r="AZ210" s="717"/>
      <c r="BA210" s="717"/>
      <c r="BB210" s="717"/>
      <c r="BC210" s="717"/>
      <c r="BD210" s="717"/>
      <c r="BE210" s="717"/>
      <c r="BF210" s="717"/>
      <c r="BG210" s="717"/>
      <c r="BH210" s="717"/>
      <c r="BI210" s="717"/>
      <c r="BJ210" s="717"/>
    </row>
    <row r="211" customFormat="false" ht="15" hidden="false" customHeight="false" outlineLevel="0" collapsed="false">
      <c r="A211" s="717"/>
      <c r="B211" s="717"/>
      <c r="C211" s="717"/>
      <c r="D211" s="717"/>
      <c r="E211" s="717"/>
      <c r="F211" s="717"/>
      <c r="G211" s="717"/>
      <c r="H211" s="717"/>
      <c r="I211" s="717"/>
      <c r="J211" s="717"/>
      <c r="K211" s="717"/>
      <c r="L211" s="717"/>
      <c r="M211" s="717"/>
      <c r="N211" s="717"/>
      <c r="O211" s="717"/>
      <c r="P211" s="717"/>
      <c r="Q211" s="717"/>
      <c r="R211" s="717"/>
      <c r="S211" s="717"/>
      <c r="T211" s="717"/>
      <c r="U211" s="717"/>
      <c r="V211" s="717"/>
      <c r="W211" s="717"/>
      <c r="X211" s="717"/>
      <c r="Y211" s="717"/>
      <c r="Z211" s="717"/>
      <c r="AA211" s="717"/>
      <c r="AB211" s="717"/>
      <c r="AC211" s="717"/>
      <c r="AD211" s="717"/>
      <c r="AE211" s="717"/>
      <c r="AF211" s="717"/>
      <c r="AG211" s="717"/>
      <c r="AH211" s="717"/>
      <c r="AI211" s="717"/>
      <c r="AJ211" s="717"/>
      <c r="AK211" s="717"/>
      <c r="AL211" s="717"/>
      <c r="AM211" s="717"/>
      <c r="AN211" s="717"/>
      <c r="AO211" s="717"/>
      <c r="AP211" s="717"/>
      <c r="AQ211" s="717"/>
      <c r="AR211" s="717"/>
      <c r="AS211" s="717"/>
      <c r="AT211" s="717"/>
      <c r="AU211" s="717"/>
      <c r="AV211" s="717"/>
      <c r="AW211" s="717"/>
      <c r="AX211" s="717"/>
      <c r="AY211" s="717"/>
      <c r="AZ211" s="717"/>
      <c r="BA211" s="717"/>
      <c r="BB211" s="717"/>
      <c r="BC211" s="717"/>
      <c r="BD211" s="717"/>
      <c r="BE211" s="717"/>
      <c r="BF211" s="717"/>
      <c r="BG211" s="717"/>
      <c r="BH211" s="717"/>
      <c r="BI211" s="717"/>
      <c r="BJ211" s="717"/>
    </row>
    <row r="212" customFormat="false" ht="15" hidden="false" customHeight="false" outlineLevel="0" collapsed="false">
      <c r="A212" s="717"/>
      <c r="B212" s="717"/>
      <c r="C212" s="717"/>
      <c r="D212" s="717"/>
      <c r="E212" s="717"/>
      <c r="F212" s="717"/>
      <c r="G212" s="717"/>
      <c r="H212" s="717"/>
      <c r="I212" s="717"/>
      <c r="J212" s="717"/>
      <c r="K212" s="717"/>
      <c r="L212" s="717"/>
      <c r="M212" s="717"/>
      <c r="N212" s="717"/>
      <c r="O212" s="717"/>
      <c r="P212" s="717"/>
      <c r="Q212" s="717"/>
      <c r="R212" s="717"/>
      <c r="S212" s="717"/>
      <c r="T212" s="717"/>
      <c r="U212" s="717"/>
      <c r="V212" s="717"/>
      <c r="W212" s="717"/>
      <c r="X212" s="717"/>
      <c r="Y212" s="717"/>
      <c r="Z212" s="717"/>
      <c r="AA212" s="717"/>
      <c r="AB212" s="717"/>
      <c r="AC212" s="717"/>
      <c r="AD212" s="717"/>
      <c r="AE212" s="717"/>
      <c r="AF212" s="717"/>
      <c r="AG212" s="717"/>
      <c r="AH212" s="717"/>
      <c r="AI212" s="717"/>
      <c r="AJ212" s="717"/>
      <c r="AK212" s="717"/>
      <c r="AL212" s="717"/>
      <c r="AM212" s="717"/>
      <c r="AN212" s="717"/>
      <c r="AO212" s="717"/>
      <c r="AP212" s="717"/>
      <c r="AQ212" s="717"/>
      <c r="AR212" s="717"/>
      <c r="AS212" s="717"/>
      <c r="AT212" s="717"/>
      <c r="AU212" s="717"/>
      <c r="AV212" s="717"/>
      <c r="AW212" s="717"/>
      <c r="AX212" s="717"/>
      <c r="AY212" s="717"/>
      <c r="AZ212" s="717"/>
      <c r="BA212" s="717"/>
      <c r="BB212" s="717"/>
      <c r="BC212" s="717"/>
      <c r="BD212" s="717"/>
      <c r="BE212" s="717"/>
      <c r="BF212" s="717"/>
      <c r="BG212" s="717"/>
      <c r="BH212" s="717"/>
      <c r="BI212" s="717"/>
      <c r="BJ212" s="717"/>
    </row>
    <row r="213" customFormat="false" ht="15" hidden="false" customHeight="false" outlineLevel="0" collapsed="false">
      <c r="A213" s="717"/>
      <c r="B213" s="717"/>
      <c r="C213" s="717"/>
      <c r="D213" s="717"/>
      <c r="E213" s="717"/>
      <c r="F213" s="717"/>
      <c r="G213" s="717"/>
      <c r="H213" s="717"/>
      <c r="I213" s="717"/>
      <c r="J213" s="717"/>
      <c r="K213" s="717"/>
      <c r="L213" s="717"/>
      <c r="M213" s="717"/>
      <c r="N213" s="717"/>
      <c r="O213" s="717"/>
      <c r="P213" s="717"/>
      <c r="Q213" s="717"/>
      <c r="R213" s="717"/>
      <c r="S213" s="717"/>
      <c r="T213" s="717"/>
      <c r="U213" s="717"/>
      <c r="V213" s="717"/>
      <c r="W213" s="717"/>
      <c r="X213" s="717"/>
      <c r="Y213" s="717"/>
      <c r="Z213" s="717"/>
      <c r="AA213" s="717"/>
      <c r="AB213" s="717"/>
      <c r="AC213" s="717"/>
      <c r="AD213" s="717"/>
      <c r="AE213" s="717"/>
      <c r="AF213" s="717"/>
      <c r="AG213" s="717"/>
      <c r="AH213" s="717"/>
      <c r="AI213" s="717"/>
      <c r="AJ213" s="717"/>
      <c r="AK213" s="717"/>
      <c r="AL213" s="717"/>
      <c r="AM213" s="717"/>
      <c r="AN213" s="717"/>
      <c r="AO213" s="717"/>
      <c r="AP213" s="717"/>
      <c r="AQ213" s="717"/>
      <c r="AR213" s="717"/>
      <c r="AS213" s="717"/>
      <c r="AT213" s="717"/>
      <c r="AU213" s="717"/>
      <c r="AV213" s="717"/>
      <c r="AW213" s="717"/>
      <c r="AX213" s="717"/>
      <c r="AY213" s="717"/>
      <c r="AZ213" s="717"/>
      <c r="BA213" s="717"/>
      <c r="BB213" s="717"/>
      <c r="BC213" s="717"/>
      <c r="BD213" s="717"/>
      <c r="BE213" s="717"/>
      <c r="BF213" s="717"/>
      <c r="BG213" s="717"/>
      <c r="BH213" s="717"/>
      <c r="BI213" s="717"/>
      <c r="BJ213" s="717"/>
    </row>
    <row r="214" customFormat="false" ht="15" hidden="false" customHeight="false" outlineLevel="0" collapsed="false">
      <c r="A214" s="717"/>
      <c r="B214" s="717"/>
      <c r="C214" s="717"/>
      <c r="D214" s="717"/>
      <c r="E214" s="717"/>
      <c r="F214" s="717"/>
      <c r="G214" s="717"/>
      <c r="H214" s="717"/>
      <c r="I214" s="717"/>
      <c r="J214" s="717"/>
      <c r="K214" s="717"/>
      <c r="L214" s="717"/>
      <c r="M214" s="717"/>
      <c r="N214" s="717"/>
      <c r="O214" s="717"/>
      <c r="P214" s="717"/>
      <c r="Q214" s="717"/>
      <c r="R214" s="717"/>
      <c r="S214" s="717"/>
      <c r="T214" s="717"/>
      <c r="U214" s="717"/>
      <c r="V214" s="717"/>
      <c r="W214" s="717"/>
      <c r="X214" s="717"/>
      <c r="Y214" s="717"/>
      <c r="Z214" s="717"/>
      <c r="AA214" s="717"/>
      <c r="AB214" s="717"/>
      <c r="AC214" s="717"/>
      <c r="AD214" s="717"/>
      <c r="AE214" s="717"/>
      <c r="AF214" s="717"/>
      <c r="AG214" s="717"/>
      <c r="AH214" s="717"/>
      <c r="AI214" s="717"/>
      <c r="AJ214" s="717"/>
      <c r="AK214" s="717"/>
      <c r="AL214" s="717"/>
      <c r="AM214" s="717"/>
      <c r="AN214" s="717"/>
      <c r="AO214" s="717"/>
      <c r="AP214" s="717"/>
      <c r="AQ214" s="717"/>
      <c r="AR214" s="717"/>
      <c r="AS214" s="717"/>
      <c r="AT214" s="717"/>
      <c r="AU214" s="717"/>
      <c r="AV214" s="717"/>
      <c r="AW214" s="717"/>
      <c r="AX214" s="717"/>
      <c r="AY214" s="717"/>
      <c r="AZ214" s="717"/>
      <c r="BA214" s="717"/>
      <c r="BB214" s="717"/>
      <c r="BC214" s="717"/>
      <c r="BD214" s="717"/>
      <c r="BE214" s="717"/>
      <c r="BF214" s="717"/>
      <c r="BG214" s="717"/>
      <c r="BH214" s="717"/>
      <c r="BI214" s="717"/>
      <c r="BJ214" s="717"/>
    </row>
    <row r="215" customFormat="false" ht="15" hidden="false" customHeight="false" outlineLevel="0" collapsed="false">
      <c r="A215" s="717"/>
      <c r="B215" s="717"/>
      <c r="C215" s="717"/>
      <c r="D215" s="717"/>
      <c r="E215" s="717"/>
      <c r="F215" s="717"/>
      <c r="G215" s="717"/>
      <c r="H215" s="717"/>
      <c r="I215" s="717"/>
      <c r="J215" s="717"/>
      <c r="K215" s="717"/>
      <c r="L215" s="717"/>
      <c r="M215" s="717"/>
      <c r="N215" s="717"/>
      <c r="O215" s="717"/>
      <c r="P215" s="717"/>
      <c r="Q215" s="717"/>
      <c r="R215" s="717"/>
      <c r="S215" s="717"/>
      <c r="T215" s="717"/>
      <c r="U215" s="717"/>
      <c r="V215" s="717"/>
      <c r="W215" s="717"/>
      <c r="X215" s="717"/>
      <c r="Y215" s="717"/>
      <c r="Z215" s="717"/>
      <c r="AA215" s="717"/>
      <c r="AB215" s="717"/>
      <c r="AC215" s="717"/>
      <c r="AD215" s="717"/>
      <c r="AE215" s="717"/>
      <c r="AF215" s="717"/>
      <c r="AG215" s="717"/>
      <c r="AH215" s="717"/>
      <c r="AI215" s="717"/>
      <c r="AJ215" s="717"/>
      <c r="AK215" s="717"/>
      <c r="AL215" s="717"/>
      <c r="AM215" s="717"/>
      <c r="AN215" s="717"/>
      <c r="AO215" s="717"/>
      <c r="AP215" s="717"/>
      <c r="AQ215" s="717"/>
      <c r="AR215" s="717"/>
      <c r="AS215" s="717"/>
      <c r="AT215" s="717"/>
      <c r="AU215" s="717"/>
      <c r="AV215" s="717"/>
      <c r="AW215" s="717"/>
      <c r="AX215" s="717"/>
      <c r="AY215" s="717"/>
      <c r="AZ215" s="717"/>
      <c r="BA215" s="717"/>
      <c r="BB215" s="717"/>
      <c r="BC215" s="717"/>
      <c r="BD215" s="717"/>
      <c r="BE215" s="717"/>
      <c r="BF215" s="717"/>
      <c r="BG215" s="717"/>
      <c r="BH215" s="717"/>
      <c r="BI215" s="717"/>
      <c r="BJ215" s="717"/>
    </row>
    <row r="216" customFormat="false" ht="15" hidden="false" customHeight="false" outlineLevel="0" collapsed="false">
      <c r="A216" s="717"/>
      <c r="B216" s="717"/>
      <c r="C216" s="717"/>
      <c r="D216" s="717"/>
      <c r="E216" s="717"/>
      <c r="F216" s="717"/>
      <c r="G216" s="717"/>
      <c r="H216" s="717"/>
      <c r="I216" s="717"/>
      <c r="J216" s="717"/>
      <c r="K216" s="717"/>
      <c r="L216" s="717"/>
      <c r="M216" s="717"/>
      <c r="N216" s="717"/>
      <c r="O216" s="717"/>
      <c r="P216" s="717"/>
      <c r="Q216" s="717"/>
      <c r="R216" s="717"/>
      <c r="S216" s="717"/>
      <c r="T216" s="717"/>
      <c r="U216" s="717"/>
      <c r="V216" s="717"/>
      <c r="W216" s="717"/>
      <c r="X216" s="717"/>
      <c r="Y216" s="717"/>
      <c r="Z216" s="717"/>
      <c r="AA216" s="717"/>
      <c r="AB216" s="717"/>
      <c r="AC216" s="717"/>
      <c r="AD216" s="717"/>
      <c r="AE216" s="717"/>
      <c r="AF216" s="717"/>
      <c r="AG216" s="717"/>
      <c r="AH216" s="717"/>
      <c r="AI216" s="717"/>
      <c r="AJ216" s="717"/>
      <c r="AK216" s="717"/>
      <c r="AL216" s="717"/>
      <c r="AM216" s="717"/>
      <c r="AN216" s="717"/>
      <c r="AO216" s="717"/>
      <c r="AP216" s="717"/>
      <c r="AQ216" s="717"/>
      <c r="AR216" s="717"/>
      <c r="AS216" s="717"/>
      <c r="AT216" s="717"/>
      <c r="AU216" s="717"/>
      <c r="AV216" s="717"/>
      <c r="AW216" s="717"/>
      <c r="AX216" s="717"/>
      <c r="AY216" s="717"/>
      <c r="AZ216" s="717"/>
      <c r="BA216" s="717"/>
      <c r="BB216" s="717"/>
      <c r="BC216" s="717"/>
      <c r="BD216" s="717"/>
      <c r="BE216" s="717"/>
      <c r="BF216" s="717"/>
      <c r="BG216" s="717"/>
      <c r="BH216" s="717"/>
      <c r="BI216" s="717"/>
      <c r="BJ216" s="717"/>
    </row>
    <row r="217" customFormat="false" ht="15" hidden="false" customHeight="false" outlineLevel="0" collapsed="false">
      <c r="A217" s="717"/>
      <c r="B217" s="717"/>
      <c r="C217" s="717"/>
      <c r="D217" s="717"/>
      <c r="E217" s="717"/>
      <c r="F217" s="717"/>
      <c r="G217" s="717"/>
      <c r="H217" s="717"/>
      <c r="I217" s="717"/>
      <c r="J217" s="717"/>
      <c r="K217" s="717"/>
      <c r="L217" s="717"/>
      <c r="M217" s="717"/>
      <c r="N217" s="717"/>
      <c r="O217" s="717"/>
      <c r="P217" s="717"/>
      <c r="Q217" s="717"/>
      <c r="R217" s="717"/>
      <c r="S217" s="717"/>
      <c r="T217" s="717"/>
      <c r="U217" s="717"/>
      <c r="V217" s="717"/>
      <c r="W217" s="717"/>
      <c r="X217" s="717"/>
      <c r="Y217" s="717"/>
      <c r="Z217" s="717"/>
      <c r="AA217" s="717"/>
      <c r="AB217" s="717"/>
      <c r="AC217" s="717"/>
      <c r="AD217" s="717"/>
      <c r="AE217" s="717"/>
      <c r="AF217" s="717"/>
      <c r="AG217" s="717"/>
      <c r="AH217" s="717"/>
      <c r="AI217" s="717"/>
      <c r="AJ217" s="717"/>
      <c r="AK217" s="717"/>
      <c r="AL217" s="717"/>
      <c r="AM217" s="717"/>
      <c r="AN217" s="717"/>
      <c r="AO217" s="717"/>
      <c r="AP217" s="717"/>
      <c r="AQ217" s="717"/>
      <c r="AR217" s="717"/>
      <c r="AS217" s="717"/>
      <c r="AT217" s="717"/>
      <c r="AU217" s="717"/>
      <c r="AV217" s="717"/>
      <c r="AW217" s="717"/>
      <c r="AX217" s="717"/>
      <c r="AY217" s="717"/>
      <c r="AZ217" s="717"/>
      <c r="BA217" s="717"/>
      <c r="BB217" s="717"/>
      <c r="BC217" s="717"/>
      <c r="BD217" s="717"/>
      <c r="BE217" s="717"/>
      <c r="BF217" s="717"/>
      <c r="BG217" s="717"/>
      <c r="BH217" s="717"/>
      <c r="BI217" s="717"/>
      <c r="BJ217" s="717"/>
    </row>
    <row r="218" customFormat="false" ht="15" hidden="false" customHeight="false" outlineLevel="0" collapsed="false">
      <c r="A218" s="717"/>
      <c r="B218" s="717"/>
      <c r="C218" s="717"/>
      <c r="D218" s="717"/>
      <c r="E218" s="717"/>
      <c r="F218" s="717"/>
      <c r="G218" s="717"/>
      <c r="H218" s="717"/>
      <c r="I218" s="717"/>
      <c r="J218" s="717"/>
      <c r="K218" s="717"/>
      <c r="L218" s="717"/>
      <c r="M218" s="717"/>
      <c r="N218" s="717"/>
      <c r="O218" s="717"/>
      <c r="P218" s="717"/>
      <c r="Q218" s="717"/>
      <c r="R218" s="717"/>
      <c r="S218" s="717"/>
      <c r="T218" s="717"/>
      <c r="U218" s="717"/>
      <c r="V218" s="717"/>
      <c r="W218" s="717"/>
      <c r="X218" s="717"/>
      <c r="Y218" s="717"/>
      <c r="Z218" s="717"/>
      <c r="AA218" s="717"/>
      <c r="AB218" s="717"/>
      <c r="AC218" s="717"/>
      <c r="AD218" s="717"/>
      <c r="AE218" s="717"/>
      <c r="AF218" s="717"/>
      <c r="AG218" s="717"/>
      <c r="AH218" s="717"/>
      <c r="AI218" s="717"/>
      <c r="AJ218" s="717"/>
      <c r="AK218" s="717"/>
      <c r="AL218" s="717"/>
      <c r="AM218" s="717"/>
      <c r="AN218" s="717"/>
      <c r="AO218" s="717"/>
      <c r="AP218" s="717"/>
      <c r="AQ218" s="717"/>
      <c r="AR218" s="717"/>
      <c r="AS218" s="717"/>
      <c r="AT218" s="717"/>
      <c r="AU218" s="717"/>
      <c r="AV218" s="717"/>
      <c r="AW218" s="717"/>
      <c r="AX218" s="717"/>
      <c r="AY218" s="717"/>
      <c r="AZ218" s="717"/>
      <c r="BA218" s="717"/>
      <c r="BB218" s="717"/>
      <c r="BC218" s="717"/>
      <c r="BD218" s="717"/>
      <c r="BE218" s="717"/>
      <c r="BF218" s="717"/>
      <c r="BG218" s="717"/>
      <c r="BH218" s="717"/>
      <c r="BI218" s="717"/>
      <c r="BJ218" s="717"/>
    </row>
    <row r="219" customFormat="false" ht="15" hidden="false" customHeight="false" outlineLevel="0" collapsed="false">
      <c r="A219" s="717"/>
      <c r="B219" s="717"/>
      <c r="C219" s="717"/>
      <c r="D219" s="717"/>
      <c r="E219" s="717"/>
      <c r="F219" s="717"/>
      <c r="G219" s="717"/>
      <c r="H219" s="717"/>
      <c r="I219" s="717"/>
      <c r="J219" s="717"/>
      <c r="K219" s="717"/>
      <c r="L219" s="717"/>
      <c r="M219" s="717"/>
      <c r="N219" s="717"/>
      <c r="O219" s="717"/>
      <c r="P219" s="717"/>
      <c r="Q219" s="717"/>
      <c r="R219" s="717"/>
      <c r="S219" s="717"/>
      <c r="T219" s="717"/>
      <c r="U219" s="717"/>
      <c r="V219" s="717"/>
      <c r="W219" s="717"/>
      <c r="X219" s="717"/>
      <c r="Y219" s="717"/>
      <c r="Z219" s="717"/>
      <c r="AA219" s="717"/>
      <c r="AB219" s="717"/>
      <c r="AC219" s="717"/>
      <c r="AD219" s="717"/>
      <c r="AE219" s="717"/>
      <c r="AF219" s="717"/>
      <c r="AG219" s="717"/>
      <c r="AH219" s="717"/>
      <c r="AI219" s="717"/>
      <c r="AJ219" s="717"/>
      <c r="AK219" s="717"/>
      <c r="AL219" s="717"/>
      <c r="AM219" s="717"/>
      <c r="AN219" s="717"/>
      <c r="AO219" s="717"/>
      <c r="AP219" s="717"/>
      <c r="AQ219" s="717"/>
      <c r="AR219" s="717"/>
      <c r="AS219" s="717"/>
      <c r="AT219" s="717"/>
      <c r="AU219" s="717"/>
      <c r="AV219" s="717"/>
      <c r="AW219" s="717"/>
      <c r="AX219" s="717"/>
      <c r="AY219" s="717"/>
      <c r="AZ219" s="717"/>
      <c r="BA219" s="717"/>
      <c r="BB219" s="717"/>
      <c r="BC219" s="717"/>
      <c r="BD219" s="717"/>
      <c r="BE219" s="717"/>
      <c r="BF219" s="717"/>
      <c r="BG219" s="717"/>
      <c r="BH219" s="717"/>
      <c r="BI219" s="717"/>
      <c r="BJ219" s="717"/>
    </row>
    <row r="220" customFormat="false" ht="15" hidden="false" customHeight="false" outlineLevel="0" collapsed="false">
      <c r="A220" s="717"/>
      <c r="B220" s="717"/>
      <c r="C220" s="717"/>
      <c r="D220" s="717"/>
      <c r="E220" s="717"/>
      <c r="F220" s="717"/>
      <c r="G220" s="717"/>
      <c r="H220" s="717"/>
      <c r="I220" s="717"/>
      <c r="J220" s="717"/>
      <c r="K220" s="717"/>
      <c r="L220" s="717"/>
      <c r="M220" s="717"/>
      <c r="N220" s="717"/>
      <c r="O220" s="717"/>
      <c r="P220" s="717"/>
      <c r="Q220" s="717"/>
      <c r="R220" s="717"/>
      <c r="S220" s="717"/>
      <c r="T220" s="717"/>
      <c r="U220" s="717"/>
      <c r="V220" s="717"/>
      <c r="W220" s="717"/>
      <c r="X220" s="717"/>
      <c r="Y220" s="717"/>
      <c r="Z220" s="717"/>
      <c r="AA220" s="717"/>
      <c r="AB220" s="717"/>
      <c r="AC220" s="717"/>
      <c r="AD220" s="717"/>
      <c r="AE220" s="717"/>
      <c r="AF220" s="717"/>
      <c r="AG220" s="717"/>
      <c r="AH220" s="717"/>
      <c r="AI220" s="717"/>
      <c r="AJ220" s="717"/>
      <c r="AK220" s="717"/>
      <c r="AL220" s="717"/>
      <c r="AM220" s="717"/>
      <c r="AN220" s="717"/>
      <c r="AO220" s="717"/>
      <c r="AP220" s="717"/>
      <c r="AQ220" s="717"/>
      <c r="AR220" s="717"/>
      <c r="AS220" s="717"/>
      <c r="AT220" s="717"/>
      <c r="AU220" s="717"/>
      <c r="AV220" s="717"/>
      <c r="AW220" s="717"/>
      <c r="AX220" s="717"/>
      <c r="AY220" s="717"/>
      <c r="AZ220" s="717"/>
      <c r="BA220" s="717"/>
      <c r="BB220" s="717"/>
      <c r="BC220" s="717"/>
      <c r="BD220" s="717"/>
      <c r="BE220" s="717"/>
      <c r="BF220" s="717"/>
      <c r="BG220" s="717"/>
      <c r="BH220" s="717"/>
      <c r="BI220" s="717"/>
      <c r="BJ220" s="717"/>
    </row>
    <row r="221" customFormat="false" ht="15" hidden="false" customHeight="false" outlineLevel="0" collapsed="false">
      <c r="A221" s="717"/>
      <c r="B221" s="717"/>
      <c r="C221" s="717"/>
      <c r="D221" s="717"/>
      <c r="E221" s="717"/>
      <c r="F221" s="717"/>
      <c r="G221" s="717"/>
      <c r="H221" s="717"/>
      <c r="I221" s="717"/>
      <c r="J221" s="717"/>
      <c r="K221" s="717"/>
      <c r="L221" s="717"/>
      <c r="M221" s="717"/>
      <c r="N221" s="717"/>
      <c r="O221" s="717"/>
      <c r="P221" s="717"/>
      <c r="Q221" s="717"/>
      <c r="R221" s="717"/>
      <c r="S221" s="717"/>
      <c r="T221" s="717"/>
      <c r="U221" s="717"/>
      <c r="V221" s="717"/>
      <c r="W221" s="717"/>
      <c r="X221" s="717"/>
      <c r="Y221" s="717"/>
      <c r="Z221" s="717"/>
      <c r="AA221" s="717"/>
      <c r="AB221" s="717"/>
      <c r="AC221" s="717"/>
      <c r="AD221" s="717"/>
      <c r="AE221" s="717"/>
      <c r="AF221" s="717"/>
      <c r="AG221" s="717"/>
      <c r="AH221" s="717"/>
      <c r="AI221" s="717"/>
      <c r="AJ221" s="717"/>
      <c r="AK221" s="717"/>
      <c r="AL221" s="717"/>
      <c r="AM221" s="717"/>
      <c r="AN221" s="717"/>
      <c r="AO221" s="717"/>
      <c r="AP221" s="717"/>
      <c r="AQ221" s="717"/>
      <c r="AR221" s="717"/>
      <c r="AS221" s="717"/>
      <c r="AT221" s="717"/>
      <c r="AU221" s="717"/>
      <c r="AV221" s="717"/>
      <c r="AW221" s="717"/>
      <c r="AX221" s="717"/>
      <c r="AY221" s="717"/>
      <c r="AZ221" s="717"/>
      <c r="BA221" s="717"/>
      <c r="BB221" s="717"/>
      <c r="BC221" s="717"/>
      <c r="BD221" s="717"/>
      <c r="BE221" s="717"/>
      <c r="BF221" s="717"/>
      <c r="BG221" s="717"/>
      <c r="BH221" s="717"/>
      <c r="BI221" s="717"/>
      <c r="BJ221" s="717"/>
    </row>
    <row r="222" customFormat="false" ht="15" hidden="false" customHeight="false" outlineLevel="0" collapsed="false">
      <c r="A222" s="717"/>
      <c r="B222" s="717"/>
      <c r="C222" s="717"/>
      <c r="D222" s="717"/>
      <c r="E222" s="717"/>
      <c r="F222" s="717"/>
      <c r="G222" s="717"/>
      <c r="H222" s="717"/>
      <c r="I222" s="717"/>
      <c r="J222" s="717"/>
      <c r="K222" s="717"/>
      <c r="L222" s="717"/>
      <c r="M222" s="717"/>
      <c r="N222" s="717"/>
      <c r="O222" s="717"/>
      <c r="P222" s="717"/>
      <c r="Q222" s="717"/>
      <c r="R222" s="717"/>
      <c r="S222" s="717"/>
      <c r="T222" s="717"/>
      <c r="U222" s="717"/>
      <c r="V222" s="717"/>
      <c r="W222" s="717"/>
      <c r="X222" s="717"/>
      <c r="Y222" s="717"/>
      <c r="Z222" s="717"/>
      <c r="AA222" s="717"/>
      <c r="AB222" s="717"/>
      <c r="AC222" s="717"/>
      <c r="AD222" s="717"/>
      <c r="AE222" s="717"/>
      <c r="AF222" s="717"/>
      <c r="AG222" s="717"/>
      <c r="AH222" s="717"/>
      <c r="AI222" s="717"/>
      <c r="AJ222" s="717"/>
      <c r="AK222" s="717"/>
      <c r="AL222" s="717"/>
      <c r="AM222" s="717"/>
      <c r="AN222" s="717"/>
      <c r="AO222" s="717"/>
      <c r="AP222" s="717"/>
      <c r="AQ222" s="717"/>
      <c r="AR222" s="717"/>
      <c r="AS222" s="717"/>
      <c r="AT222" s="717"/>
      <c r="AU222" s="717"/>
      <c r="AV222" s="717"/>
      <c r="AW222" s="717"/>
      <c r="AX222" s="717"/>
      <c r="AY222" s="717"/>
      <c r="AZ222" s="717"/>
      <c r="BA222" s="717"/>
      <c r="BB222" s="717"/>
      <c r="BC222" s="717"/>
      <c r="BD222" s="717"/>
      <c r="BE222" s="717"/>
      <c r="BF222" s="717"/>
      <c r="BG222" s="717"/>
      <c r="BH222" s="717"/>
      <c r="BI222" s="717"/>
      <c r="BJ222" s="717"/>
    </row>
    <row r="223" customFormat="false" ht="15" hidden="false" customHeight="false" outlineLevel="0" collapsed="false">
      <c r="A223" s="717"/>
      <c r="B223" s="717"/>
      <c r="C223" s="717"/>
      <c r="D223" s="717"/>
      <c r="E223" s="717"/>
      <c r="F223" s="717"/>
      <c r="G223" s="717"/>
      <c r="H223" s="717"/>
      <c r="I223" s="717"/>
      <c r="J223" s="717"/>
      <c r="K223" s="717"/>
      <c r="L223" s="717"/>
      <c r="M223" s="717"/>
      <c r="N223" s="717"/>
      <c r="O223" s="717"/>
      <c r="P223" s="717"/>
      <c r="Q223" s="717"/>
      <c r="R223" s="717"/>
      <c r="S223" s="717"/>
      <c r="T223" s="717"/>
      <c r="U223" s="717"/>
      <c r="V223" s="717"/>
      <c r="W223" s="717"/>
      <c r="X223" s="717"/>
      <c r="Y223" s="717"/>
      <c r="Z223" s="717"/>
      <c r="AA223" s="717"/>
      <c r="AB223" s="717"/>
      <c r="AC223" s="717"/>
      <c r="AD223" s="717"/>
      <c r="AE223" s="717"/>
      <c r="AF223" s="717"/>
      <c r="AG223" s="717"/>
      <c r="AH223" s="717"/>
      <c r="AI223" s="717"/>
      <c r="AJ223" s="717"/>
      <c r="AK223" s="717"/>
      <c r="AL223" s="717"/>
      <c r="AM223" s="717"/>
      <c r="AN223" s="717"/>
      <c r="AO223" s="717"/>
      <c r="AP223" s="717"/>
      <c r="AQ223" s="717"/>
      <c r="AR223" s="717"/>
      <c r="AS223" s="717"/>
      <c r="AT223" s="717"/>
      <c r="AU223" s="717"/>
      <c r="AV223" s="717"/>
      <c r="AW223" s="717"/>
      <c r="AX223" s="717"/>
      <c r="AY223" s="717"/>
      <c r="AZ223" s="717"/>
      <c r="BA223" s="717"/>
      <c r="BB223" s="717"/>
      <c r="BC223" s="717"/>
      <c r="BD223" s="717"/>
      <c r="BE223" s="717"/>
      <c r="BF223" s="717"/>
      <c r="BG223" s="717"/>
      <c r="BH223" s="717"/>
      <c r="BI223" s="717"/>
      <c r="BJ223" s="717"/>
    </row>
    <row r="224" customFormat="false" ht="15" hidden="false" customHeight="false" outlineLevel="0" collapsed="false">
      <c r="A224" s="717"/>
      <c r="B224" s="717"/>
      <c r="C224" s="717"/>
      <c r="D224" s="717"/>
      <c r="E224" s="717"/>
      <c r="F224" s="717"/>
      <c r="G224" s="717"/>
      <c r="H224" s="717"/>
      <c r="I224" s="717"/>
      <c r="J224" s="717"/>
      <c r="K224" s="717"/>
      <c r="L224" s="717"/>
      <c r="M224" s="717"/>
      <c r="N224" s="717"/>
      <c r="O224" s="717"/>
      <c r="P224" s="717"/>
      <c r="Q224" s="717"/>
      <c r="R224" s="717"/>
      <c r="S224" s="717"/>
      <c r="T224" s="717"/>
      <c r="U224" s="717"/>
      <c r="V224" s="717"/>
      <c r="W224" s="717"/>
      <c r="X224" s="717"/>
      <c r="Y224" s="717"/>
      <c r="Z224" s="717"/>
      <c r="AA224" s="717"/>
      <c r="AB224" s="717"/>
      <c r="AC224" s="717"/>
      <c r="AD224" s="717"/>
      <c r="AE224" s="717"/>
      <c r="AF224" s="717"/>
      <c r="AG224" s="717"/>
      <c r="AH224" s="717"/>
      <c r="AI224" s="717"/>
      <c r="AJ224" s="717"/>
      <c r="AK224" s="717"/>
      <c r="AL224" s="717"/>
      <c r="AM224" s="717"/>
      <c r="AN224" s="717"/>
      <c r="AO224" s="717"/>
      <c r="AP224" s="717"/>
      <c r="AQ224" s="717"/>
      <c r="AR224" s="717"/>
      <c r="AS224" s="717"/>
      <c r="AT224" s="717"/>
      <c r="AU224" s="717"/>
      <c r="AV224" s="717"/>
      <c r="AW224" s="717"/>
      <c r="AX224" s="717"/>
      <c r="AY224" s="717"/>
      <c r="AZ224" s="717"/>
      <c r="BA224" s="717"/>
      <c r="BB224" s="717"/>
      <c r="BC224" s="717"/>
      <c r="BD224" s="717"/>
      <c r="BE224" s="717"/>
      <c r="BF224" s="717"/>
      <c r="BG224" s="717"/>
      <c r="BH224" s="717"/>
      <c r="BI224" s="717"/>
      <c r="BJ224" s="717"/>
    </row>
    <row r="225" customFormat="false" ht="15" hidden="false" customHeight="false" outlineLevel="0" collapsed="false">
      <c r="A225" s="717"/>
      <c r="B225" s="717"/>
      <c r="C225" s="717"/>
      <c r="D225" s="717"/>
      <c r="E225" s="717"/>
      <c r="F225" s="717"/>
      <c r="G225" s="717"/>
      <c r="H225" s="717"/>
      <c r="I225" s="717"/>
      <c r="J225" s="717"/>
      <c r="K225" s="717"/>
      <c r="L225" s="717"/>
      <c r="M225" s="717"/>
      <c r="N225" s="717"/>
      <c r="O225" s="717"/>
      <c r="P225" s="717"/>
      <c r="Q225" s="717"/>
      <c r="R225" s="717"/>
      <c r="S225" s="717"/>
      <c r="T225" s="717"/>
      <c r="U225" s="717"/>
      <c r="V225" s="717"/>
      <c r="W225" s="717"/>
      <c r="X225" s="717"/>
      <c r="Y225" s="717"/>
      <c r="Z225" s="717"/>
      <c r="AA225" s="717"/>
      <c r="AB225" s="717"/>
      <c r="AC225" s="717"/>
      <c r="AD225" s="717"/>
      <c r="AE225" s="717"/>
      <c r="AF225" s="717"/>
      <c r="AG225" s="717"/>
      <c r="AH225" s="717"/>
      <c r="AI225" s="717"/>
      <c r="AJ225" s="717"/>
      <c r="AK225" s="717"/>
      <c r="AL225" s="717"/>
      <c r="AM225" s="717"/>
      <c r="AN225" s="717"/>
      <c r="AO225" s="717"/>
      <c r="AP225" s="717"/>
      <c r="AQ225" s="717"/>
      <c r="AR225" s="717"/>
      <c r="AS225" s="717"/>
      <c r="AT225" s="717"/>
      <c r="AU225" s="717"/>
      <c r="AV225" s="717"/>
      <c r="AW225" s="717"/>
      <c r="AX225" s="717"/>
      <c r="AY225" s="717"/>
      <c r="AZ225" s="717"/>
      <c r="BA225" s="717"/>
      <c r="BB225" s="717"/>
      <c r="BC225" s="717"/>
      <c r="BD225" s="717"/>
      <c r="BE225" s="717"/>
      <c r="BF225" s="717"/>
      <c r="BG225" s="717"/>
      <c r="BH225" s="717"/>
      <c r="BI225" s="717"/>
      <c r="BJ225" s="717"/>
    </row>
    <row r="226" customFormat="false" ht="15" hidden="false" customHeight="false" outlineLevel="0" collapsed="false">
      <c r="A226" s="717"/>
      <c r="B226" s="717"/>
      <c r="C226" s="717"/>
      <c r="D226" s="717"/>
      <c r="E226" s="717"/>
      <c r="F226" s="717"/>
      <c r="G226" s="717"/>
      <c r="H226" s="717"/>
      <c r="I226" s="717"/>
      <c r="J226" s="717"/>
      <c r="K226" s="717"/>
      <c r="L226" s="717"/>
      <c r="M226" s="717"/>
      <c r="N226" s="717"/>
      <c r="O226" s="717"/>
      <c r="P226" s="717"/>
      <c r="Q226" s="717"/>
      <c r="R226" s="717"/>
      <c r="S226" s="717"/>
      <c r="T226" s="717"/>
      <c r="U226" s="717"/>
      <c r="V226" s="717"/>
      <c r="W226" s="717"/>
      <c r="X226" s="717"/>
      <c r="Y226" s="717"/>
      <c r="Z226" s="717"/>
      <c r="AA226" s="717"/>
      <c r="AB226" s="717"/>
      <c r="AC226" s="717"/>
      <c r="AD226" s="717"/>
      <c r="AE226" s="717"/>
      <c r="AF226" s="717"/>
      <c r="AG226" s="717"/>
      <c r="AH226" s="717"/>
      <c r="AI226" s="717"/>
      <c r="AJ226" s="717"/>
      <c r="AK226" s="717"/>
      <c r="AL226" s="717"/>
      <c r="AM226" s="717"/>
      <c r="AN226" s="717"/>
      <c r="AO226" s="717"/>
      <c r="AP226" s="717"/>
      <c r="AQ226" s="717"/>
      <c r="AR226" s="717"/>
      <c r="AS226" s="717"/>
      <c r="AT226" s="717"/>
      <c r="AU226" s="717"/>
      <c r="AV226" s="717"/>
      <c r="AW226" s="717"/>
      <c r="AX226" s="717"/>
      <c r="AY226" s="717"/>
      <c r="AZ226" s="717"/>
      <c r="BA226" s="717"/>
      <c r="BB226" s="717"/>
      <c r="BC226" s="717"/>
      <c r="BD226" s="717"/>
      <c r="BE226" s="717"/>
      <c r="BF226" s="717"/>
      <c r="BG226" s="717"/>
      <c r="BH226" s="717"/>
      <c r="BI226" s="717"/>
      <c r="BJ226" s="717"/>
    </row>
    <row r="227" customFormat="false" ht="15" hidden="false" customHeight="false" outlineLevel="0" collapsed="false">
      <c r="A227" s="717"/>
      <c r="B227" s="717"/>
      <c r="C227" s="717"/>
      <c r="D227" s="717"/>
      <c r="E227" s="717"/>
      <c r="F227" s="717"/>
      <c r="G227" s="717"/>
      <c r="H227" s="717"/>
      <c r="I227" s="717"/>
      <c r="J227" s="717"/>
      <c r="K227" s="717"/>
      <c r="L227" s="717"/>
      <c r="M227" s="717"/>
      <c r="N227" s="717"/>
      <c r="O227" s="717"/>
      <c r="P227" s="717"/>
      <c r="Q227" s="717"/>
      <c r="R227" s="717"/>
      <c r="S227" s="717"/>
      <c r="T227" s="717"/>
      <c r="U227" s="717"/>
      <c r="V227" s="717"/>
      <c r="W227" s="717"/>
      <c r="X227" s="717"/>
      <c r="Y227" s="717"/>
      <c r="Z227" s="717"/>
      <c r="AA227" s="717"/>
      <c r="AB227" s="717"/>
      <c r="AC227" s="717"/>
      <c r="AD227" s="717"/>
      <c r="AE227" s="717"/>
      <c r="AF227" s="717"/>
      <c r="AG227" s="717"/>
      <c r="AH227" s="717"/>
      <c r="AI227" s="717"/>
      <c r="AJ227" s="717"/>
      <c r="AK227" s="717"/>
      <c r="AL227" s="717"/>
      <c r="AM227" s="717"/>
      <c r="AN227" s="717"/>
      <c r="AO227" s="717"/>
      <c r="AP227" s="717"/>
      <c r="AQ227" s="717"/>
      <c r="AR227" s="717"/>
      <c r="AS227" s="717"/>
      <c r="AT227" s="717"/>
      <c r="AU227" s="717"/>
      <c r="AV227" s="717"/>
      <c r="AW227" s="717"/>
      <c r="AX227" s="717"/>
      <c r="AY227" s="717"/>
      <c r="AZ227" s="717"/>
      <c r="BA227" s="717"/>
      <c r="BB227" s="717"/>
      <c r="BC227" s="717"/>
      <c r="BD227" s="717"/>
      <c r="BE227" s="717"/>
      <c r="BF227" s="717"/>
      <c r="BG227" s="717"/>
      <c r="BH227" s="717"/>
      <c r="BI227" s="717"/>
      <c r="BJ227" s="717"/>
    </row>
    <row r="228" customFormat="false" ht="15" hidden="false" customHeight="false" outlineLevel="0" collapsed="false">
      <c r="A228" s="717"/>
      <c r="B228" s="717"/>
      <c r="C228" s="717"/>
      <c r="D228" s="717"/>
      <c r="E228" s="717"/>
      <c r="F228" s="717"/>
      <c r="G228" s="717"/>
      <c r="H228" s="717"/>
      <c r="I228" s="717"/>
      <c r="J228" s="717"/>
      <c r="K228" s="717"/>
      <c r="L228" s="717"/>
      <c r="M228" s="717"/>
      <c r="N228" s="717"/>
      <c r="O228" s="717"/>
      <c r="P228" s="717"/>
      <c r="Q228" s="717"/>
      <c r="R228" s="717"/>
      <c r="S228" s="717"/>
      <c r="T228" s="717"/>
      <c r="U228" s="717"/>
      <c r="V228" s="717"/>
      <c r="W228" s="717"/>
      <c r="X228" s="717"/>
      <c r="Y228" s="717"/>
      <c r="Z228" s="717"/>
      <c r="AA228" s="717"/>
      <c r="AB228" s="717"/>
      <c r="AC228" s="717"/>
      <c r="AD228" s="717"/>
      <c r="AE228" s="717"/>
      <c r="AF228" s="717"/>
      <c r="AG228" s="717"/>
      <c r="AH228" s="717"/>
      <c r="AI228" s="717"/>
      <c r="AJ228" s="717"/>
      <c r="AK228" s="717"/>
      <c r="AL228" s="717"/>
      <c r="AM228" s="717"/>
      <c r="AN228" s="717"/>
      <c r="AO228" s="717"/>
      <c r="AP228" s="717"/>
      <c r="AQ228" s="717"/>
      <c r="AR228" s="717"/>
      <c r="AS228" s="717"/>
      <c r="AT228" s="717"/>
      <c r="AU228" s="717"/>
      <c r="AV228" s="717"/>
      <c r="AW228" s="717"/>
      <c r="AX228" s="717"/>
      <c r="AY228" s="717"/>
      <c r="AZ228" s="717"/>
      <c r="BA228" s="717"/>
      <c r="BB228" s="717"/>
      <c r="BC228" s="717"/>
      <c r="BD228" s="717"/>
      <c r="BE228" s="717"/>
      <c r="BF228" s="717"/>
      <c r="BG228" s="717"/>
      <c r="BH228" s="717"/>
      <c r="BI228" s="717"/>
      <c r="BJ228" s="717"/>
    </row>
    <row r="229" customFormat="false" ht="15" hidden="false" customHeight="false" outlineLevel="0" collapsed="false">
      <c r="A229" s="717"/>
      <c r="B229" s="717"/>
      <c r="C229" s="717"/>
      <c r="D229" s="717"/>
      <c r="E229" s="717"/>
      <c r="F229" s="717"/>
      <c r="G229" s="717"/>
      <c r="H229" s="717"/>
      <c r="I229" s="717"/>
      <c r="J229" s="717"/>
      <c r="K229" s="717"/>
      <c r="L229" s="717"/>
      <c r="M229" s="717"/>
      <c r="N229" s="717"/>
      <c r="O229" s="717"/>
      <c r="P229" s="717"/>
      <c r="Q229" s="717"/>
      <c r="R229" s="717"/>
      <c r="S229" s="717"/>
      <c r="T229" s="717"/>
      <c r="U229" s="717"/>
      <c r="V229" s="717"/>
      <c r="W229" s="717"/>
      <c r="X229" s="717"/>
      <c r="Y229" s="717"/>
      <c r="Z229" s="717"/>
      <c r="AA229" s="717"/>
      <c r="AB229" s="717"/>
      <c r="AC229" s="717"/>
      <c r="AD229" s="717"/>
      <c r="AE229" s="717"/>
      <c r="AF229" s="717"/>
      <c r="AG229" s="717"/>
      <c r="AH229" s="717"/>
      <c r="AI229" s="717"/>
      <c r="AJ229" s="717"/>
      <c r="AK229" s="717"/>
      <c r="AL229" s="717"/>
      <c r="AM229" s="717"/>
      <c r="AN229" s="717"/>
      <c r="AO229" s="717"/>
      <c r="AP229" s="717"/>
      <c r="AQ229" s="717"/>
      <c r="AR229" s="717"/>
      <c r="AS229" s="717"/>
      <c r="AT229" s="717"/>
      <c r="AU229" s="717"/>
      <c r="AV229" s="717"/>
      <c r="AW229" s="717"/>
      <c r="AX229" s="717"/>
      <c r="AY229" s="717"/>
      <c r="AZ229" s="717"/>
      <c r="BA229" s="717"/>
      <c r="BB229" s="717"/>
      <c r="BC229" s="717"/>
      <c r="BD229" s="717"/>
      <c r="BE229" s="717"/>
      <c r="BF229" s="717"/>
      <c r="BG229" s="717"/>
      <c r="BH229" s="717"/>
      <c r="BI229" s="717"/>
      <c r="BJ229" s="717"/>
    </row>
    <row r="230" customFormat="false" ht="15" hidden="false" customHeight="false" outlineLevel="0" collapsed="false">
      <c r="A230" s="717"/>
      <c r="B230" s="717"/>
      <c r="C230" s="717"/>
      <c r="D230" s="717"/>
      <c r="E230" s="717"/>
      <c r="F230" s="717"/>
      <c r="G230" s="717"/>
      <c r="H230" s="717"/>
      <c r="I230" s="717"/>
      <c r="J230" s="717"/>
      <c r="K230" s="717"/>
      <c r="L230" s="717"/>
      <c r="M230" s="717"/>
      <c r="N230" s="717"/>
      <c r="O230" s="717"/>
      <c r="P230" s="717"/>
      <c r="Q230" s="717"/>
      <c r="R230" s="717"/>
      <c r="S230" s="717"/>
      <c r="T230" s="717"/>
      <c r="U230" s="717"/>
      <c r="V230" s="717"/>
      <c r="W230" s="717"/>
      <c r="X230" s="717"/>
      <c r="Y230" s="717"/>
      <c r="Z230" s="717"/>
      <c r="AA230" s="717"/>
      <c r="AB230" s="717"/>
      <c r="AC230" s="717"/>
      <c r="AD230" s="717"/>
      <c r="AE230" s="717"/>
      <c r="AF230" s="717"/>
      <c r="AG230" s="717"/>
      <c r="AH230" s="717"/>
      <c r="AI230" s="717"/>
      <c r="AJ230" s="717"/>
      <c r="AK230" s="717"/>
      <c r="AL230" s="717"/>
      <c r="AM230" s="717"/>
      <c r="AN230" s="717"/>
      <c r="AO230" s="717"/>
      <c r="AP230" s="717"/>
      <c r="AQ230" s="717"/>
      <c r="AR230" s="717"/>
      <c r="AS230" s="717"/>
      <c r="AT230" s="717"/>
      <c r="AU230" s="717"/>
      <c r="AV230" s="717"/>
      <c r="AW230" s="717"/>
      <c r="AX230" s="717"/>
      <c r="AY230" s="717"/>
      <c r="AZ230" s="717"/>
      <c r="BA230" s="717"/>
      <c r="BB230" s="717"/>
      <c r="BC230" s="717"/>
      <c r="BD230" s="717"/>
      <c r="BE230" s="717"/>
      <c r="BF230" s="717"/>
      <c r="BG230" s="717"/>
      <c r="BH230" s="717"/>
      <c r="BI230" s="717"/>
      <c r="BJ230" s="717"/>
    </row>
    <row r="231" customFormat="false" ht="15" hidden="false" customHeight="false" outlineLevel="0" collapsed="false">
      <c r="A231" s="717"/>
      <c r="B231" s="717"/>
      <c r="C231" s="717"/>
      <c r="D231" s="717"/>
      <c r="E231" s="717"/>
      <c r="F231" s="717"/>
      <c r="G231" s="717"/>
      <c r="H231" s="717"/>
      <c r="I231" s="717"/>
      <c r="J231" s="717"/>
      <c r="K231" s="717"/>
      <c r="L231" s="717"/>
      <c r="M231" s="717"/>
      <c r="N231" s="717"/>
      <c r="O231" s="717"/>
      <c r="P231" s="717"/>
      <c r="Q231" s="717"/>
      <c r="R231" s="717"/>
      <c r="S231" s="717"/>
      <c r="T231" s="717"/>
      <c r="U231" s="717"/>
      <c r="V231" s="717"/>
      <c r="W231" s="717"/>
      <c r="X231" s="717"/>
      <c r="Y231" s="717"/>
      <c r="Z231" s="717"/>
      <c r="AA231" s="717"/>
      <c r="AB231" s="717"/>
      <c r="AC231" s="717"/>
      <c r="AD231" s="717"/>
      <c r="AE231" s="717"/>
      <c r="AF231" s="717"/>
      <c r="AG231" s="717"/>
      <c r="AH231" s="717"/>
      <c r="AI231" s="717"/>
      <c r="AJ231" s="717"/>
      <c r="AK231" s="717"/>
      <c r="AL231" s="717"/>
      <c r="AM231" s="717"/>
      <c r="AN231" s="717"/>
      <c r="AO231" s="717"/>
      <c r="AP231" s="717"/>
      <c r="AQ231" s="717"/>
      <c r="AR231" s="717"/>
      <c r="AS231" s="717"/>
      <c r="AT231" s="717"/>
      <c r="AU231" s="717"/>
      <c r="AV231" s="717"/>
      <c r="AW231" s="717"/>
      <c r="AX231" s="717"/>
      <c r="AY231" s="717"/>
      <c r="AZ231" s="717"/>
      <c r="BA231" s="717"/>
      <c r="BB231" s="717"/>
      <c r="BC231" s="717"/>
      <c r="BD231" s="717"/>
      <c r="BE231" s="717"/>
      <c r="BF231" s="717"/>
      <c r="BG231" s="717"/>
      <c r="BH231" s="717"/>
      <c r="BI231" s="717"/>
      <c r="BJ231" s="717"/>
    </row>
    <row r="232" customFormat="false" ht="15" hidden="false" customHeight="false" outlineLevel="0" collapsed="false">
      <c r="A232" s="717"/>
      <c r="B232" s="717"/>
      <c r="C232" s="717"/>
      <c r="D232" s="717"/>
      <c r="E232" s="717"/>
      <c r="F232" s="717"/>
      <c r="G232" s="717"/>
      <c r="H232" s="717"/>
      <c r="I232" s="717"/>
      <c r="J232" s="717"/>
      <c r="K232" s="717"/>
      <c r="L232" s="717"/>
      <c r="M232" s="717"/>
      <c r="N232" s="717"/>
      <c r="O232" s="717"/>
      <c r="P232" s="717"/>
      <c r="Q232" s="717"/>
      <c r="R232" s="717"/>
      <c r="S232" s="717"/>
      <c r="T232" s="717"/>
      <c r="U232" s="717"/>
      <c r="V232" s="717"/>
      <c r="W232" s="717"/>
      <c r="X232" s="717"/>
      <c r="Y232" s="717"/>
      <c r="Z232" s="717"/>
      <c r="AA232" s="717"/>
      <c r="AB232" s="717"/>
      <c r="AC232" s="717"/>
      <c r="AD232" s="717"/>
      <c r="AE232" s="717"/>
      <c r="AF232" s="717"/>
      <c r="AG232" s="717"/>
      <c r="AH232" s="717"/>
      <c r="AI232" s="717"/>
      <c r="AJ232" s="717"/>
      <c r="AK232" s="717"/>
      <c r="AL232" s="717"/>
      <c r="AM232" s="717"/>
      <c r="AN232" s="717"/>
      <c r="AO232" s="717"/>
      <c r="AP232" s="717"/>
      <c r="AQ232" s="717"/>
      <c r="AR232" s="717"/>
      <c r="AS232" s="717"/>
      <c r="AT232" s="717"/>
      <c r="AU232" s="717"/>
      <c r="AV232" s="717"/>
      <c r="AW232" s="717"/>
      <c r="AX232" s="717"/>
      <c r="AY232" s="717"/>
      <c r="AZ232" s="717"/>
      <c r="BA232" s="717"/>
      <c r="BB232" s="717"/>
      <c r="BC232" s="717"/>
      <c r="BD232" s="717"/>
      <c r="BE232" s="717"/>
      <c r="BF232" s="717"/>
      <c r="BG232" s="717"/>
      <c r="BH232" s="717"/>
      <c r="BI232" s="717"/>
      <c r="BJ232" s="717"/>
    </row>
    <row r="233" customFormat="false" ht="15" hidden="false" customHeight="false" outlineLevel="0" collapsed="false">
      <c r="A233" s="717"/>
      <c r="B233" s="717"/>
      <c r="C233" s="717"/>
      <c r="D233" s="717"/>
      <c r="E233" s="717"/>
      <c r="F233" s="717"/>
      <c r="G233" s="717"/>
      <c r="H233" s="717"/>
      <c r="I233" s="717"/>
      <c r="J233" s="717"/>
      <c r="K233" s="717"/>
      <c r="L233" s="717"/>
      <c r="M233" s="717"/>
      <c r="N233" s="717"/>
      <c r="O233" s="717"/>
      <c r="P233" s="717"/>
      <c r="Q233" s="717"/>
      <c r="R233" s="717"/>
      <c r="S233" s="717"/>
      <c r="T233" s="717"/>
      <c r="U233" s="717"/>
      <c r="V233" s="717"/>
      <c r="W233" s="717"/>
      <c r="X233" s="717"/>
      <c r="Y233" s="717"/>
      <c r="Z233" s="717"/>
      <c r="AA233" s="717"/>
      <c r="AB233" s="717"/>
      <c r="AC233" s="717"/>
      <c r="AD233" s="717"/>
      <c r="AE233" s="717"/>
      <c r="AF233" s="717"/>
      <c r="AG233" s="717"/>
      <c r="AH233" s="717"/>
      <c r="AI233" s="717"/>
      <c r="AJ233" s="717"/>
      <c r="AK233" s="717"/>
      <c r="AL233" s="717"/>
      <c r="AM233" s="717"/>
      <c r="AN233" s="717"/>
      <c r="AO233" s="717"/>
      <c r="AP233" s="717"/>
      <c r="AQ233" s="717"/>
      <c r="AR233" s="717"/>
      <c r="AS233" s="717"/>
      <c r="AT233" s="717"/>
      <c r="AU233" s="717"/>
      <c r="AV233" s="717"/>
      <c r="AW233" s="717"/>
      <c r="AX233" s="717"/>
      <c r="AY233" s="717"/>
      <c r="AZ233" s="717"/>
      <c r="BA233" s="717"/>
      <c r="BB233" s="717"/>
      <c r="BC233" s="717"/>
      <c r="BD233" s="717"/>
      <c r="BE233" s="717"/>
      <c r="BF233" s="717"/>
      <c r="BG233" s="717"/>
      <c r="BH233" s="717"/>
      <c r="BI233" s="717"/>
      <c r="BJ233" s="717"/>
    </row>
    <row r="234" customFormat="false" ht="15" hidden="false" customHeight="false" outlineLevel="0" collapsed="false">
      <c r="A234" s="717"/>
      <c r="B234" s="717"/>
      <c r="C234" s="717"/>
      <c r="D234" s="717"/>
      <c r="E234" s="717"/>
      <c r="F234" s="717"/>
      <c r="G234" s="717"/>
      <c r="H234" s="717"/>
      <c r="I234" s="717"/>
      <c r="J234" s="717"/>
      <c r="K234" s="717"/>
      <c r="L234" s="717"/>
      <c r="M234" s="717"/>
      <c r="N234" s="717"/>
      <c r="O234" s="717"/>
      <c r="P234" s="717"/>
      <c r="Q234" s="717"/>
      <c r="R234" s="717"/>
      <c r="S234" s="717"/>
      <c r="T234" s="717"/>
      <c r="U234" s="717"/>
      <c r="V234" s="717"/>
      <c r="W234" s="717"/>
      <c r="X234" s="717"/>
      <c r="Y234" s="717"/>
      <c r="Z234" s="717"/>
      <c r="AA234" s="717"/>
      <c r="AB234" s="717"/>
      <c r="AC234" s="717"/>
      <c r="AD234" s="717"/>
      <c r="AE234" s="717"/>
      <c r="AF234" s="717"/>
      <c r="AG234" s="717"/>
      <c r="AH234" s="717"/>
      <c r="AI234" s="717"/>
      <c r="AJ234" s="717"/>
      <c r="AK234" s="717"/>
      <c r="AL234" s="717"/>
      <c r="AM234" s="717"/>
      <c r="AN234" s="717"/>
      <c r="AO234" s="717"/>
      <c r="AP234" s="717"/>
      <c r="AQ234" s="717"/>
      <c r="AR234" s="717"/>
      <c r="AS234" s="717"/>
      <c r="AT234" s="717"/>
      <c r="AU234" s="717"/>
      <c r="AV234" s="717"/>
      <c r="AW234" s="717"/>
      <c r="AX234" s="717"/>
      <c r="AY234" s="717"/>
      <c r="AZ234" s="717"/>
      <c r="BA234" s="717"/>
      <c r="BB234" s="717"/>
      <c r="BC234" s="717"/>
      <c r="BD234" s="717"/>
      <c r="BE234" s="717"/>
      <c r="BF234" s="717"/>
      <c r="BG234" s="717"/>
      <c r="BH234" s="717"/>
      <c r="BI234" s="717"/>
      <c r="BJ234" s="717"/>
    </row>
    <row r="235" customFormat="false" ht="15" hidden="false" customHeight="false" outlineLevel="0" collapsed="false">
      <c r="A235" s="717"/>
      <c r="B235" s="717"/>
      <c r="C235" s="717"/>
      <c r="D235" s="717"/>
      <c r="E235" s="717"/>
      <c r="F235" s="717"/>
      <c r="G235" s="717"/>
      <c r="H235" s="717"/>
      <c r="I235" s="717"/>
      <c r="J235" s="717"/>
      <c r="K235" s="717"/>
      <c r="L235" s="717"/>
      <c r="M235" s="717"/>
      <c r="N235" s="717"/>
      <c r="O235" s="717"/>
      <c r="P235" s="717"/>
      <c r="Q235" s="717"/>
      <c r="R235" s="717"/>
      <c r="S235" s="717"/>
      <c r="T235" s="717"/>
      <c r="U235" s="717"/>
      <c r="V235" s="717"/>
      <c r="W235" s="717"/>
      <c r="X235" s="717"/>
      <c r="Y235" s="717"/>
      <c r="Z235" s="717"/>
      <c r="AA235" s="717"/>
      <c r="AB235" s="717"/>
      <c r="AC235" s="717"/>
      <c r="AD235" s="717"/>
      <c r="AE235" s="717"/>
      <c r="AF235" s="717"/>
      <c r="AG235" s="717"/>
      <c r="AH235" s="717"/>
      <c r="AI235" s="717"/>
      <c r="AJ235" s="717"/>
      <c r="AK235" s="717"/>
      <c r="AL235" s="717"/>
      <c r="AM235" s="717"/>
      <c r="AN235" s="717"/>
      <c r="AO235" s="717"/>
      <c r="AP235" s="717"/>
      <c r="AQ235" s="717"/>
      <c r="AR235" s="717"/>
      <c r="AS235" s="717"/>
      <c r="AT235" s="717"/>
      <c r="AU235" s="717"/>
      <c r="AV235" s="717"/>
      <c r="AW235" s="717"/>
      <c r="AX235" s="717"/>
      <c r="AY235" s="717"/>
      <c r="AZ235" s="717"/>
      <c r="BA235" s="717"/>
      <c r="BB235" s="717"/>
      <c r="BC235" s="717"/>
      <c r="BD235" s="717"/>
      <c r="BE235" s="717"/>
      <c r="BF235" s="717"/>
      <c r="BG235" s="717"/>
      <c r="BH235" s="717"/>
      <c r="BI235" s="717"/>
      <c r="BJ235" s="717"/>
    </row>
    <row r="236" customFormat="false" ht="15" hidden="false" customHeight="false" outlineLevel="0" collapsed="false">
      <c r="A236" s="717"/>
      <c r="B236" s="717"/>
      <c r="C236" s="717"/>
      <c r="D236" s="717"/>
      <c r="E236" s="717"/>
      <c r="F236" s="717"/>
      <c r="G236" s="717"/>
      <c r="H236" s="717"/>
      <c r="I236" s="717"/>
      <c r="J236" s="717"/>
      <c r="K236" s="717"/>
      <c r="L236" s="717"/>
      <c r="M236" s="717"/>
      <c r="N236" s="717"/>
      <c r="O236" s="717"/>
      <c r="P236" s="717"/>
      <c r="Q236" s="717"/>
      <c r="R236" s="717"/>
      <c r="S236" s="717"/>
      <c r="T236" s="717"/>
      <c r="U236" s="717"/>
      <c r="V236" s="717"/>
      <c r="W236" s="717"/>
      <c r="X236" s="717"/>
      <c r="Y236" s="717"/>
      <c r="Z236" s="717"/>
      <c r="AA236" s="717"/>
      <c r="AB236" s="717"/>
      <c r="AC236" s="717"/>
      <c r="AD236" s="717"/>
      <c r="AE236" s="717"/>
      <c r="AF236" s="717"/>
      <c r="AG236" s="717"/>
      <c r="AH236" s="717"/>
      <c r="AI236" s="717"/>
      <c r="AJ236" s="717"/>
      <c r="AK236" s="717"/>
      <c r="AL236" s="717"/>
      <c r="AM236" s="717"/>
      <c r="AN236" s="717"/>
      <c r="AO236" s="717"/>
      <c r="AP236" s="717"/>
      <c r="AQ236" s="717"/>
      <c r="AR236" s="717"/>
      <c r="AS236" s="717"/>
      <c r="AT236" s="717"/>
      <c r="AU236" s="717"/>
      <c r="AV236" s="717"/>
      <c r="AW236" s="717"/>
      <c r="AX236" s="717"/>
      <c r="AY236" s="717"/>
      <c r="AZ236" s="717"/>
      <c r="BA236" s="717"/>
      <c r="BB236" s="717"/>
      <c r="BC236" s="717"/>
      <c r="BD236" s="717"/>
      <c r="BE236" s="717"/>
      <c r="BF236" s="717"/>
      <c r="BG236" s="717"/>
      <c r="BH236" s="717"/>
      <c r="BI236" s="717"/>
      <c r="BJ236" s="717"/>
    </row>
    <row r="237" customFormat="false" ht="15" hidden="false" customHeight="false" outlineLevel="0" collapsed="false">
      <c r="A237" s="717"/>
      <c r="B237" s="717"/>
      <c r="C237" s="717"/>
      <c r="D237" s="717"/>
      <c r="E237" s="717"/>
      <c r="F237" s="717"/>
      <c r="G237" s="717"/>
      <c r="H237" s="717"/>
      <c r="I237" s="717"/>
      <c r="J237" s="717"/>
      <c r="K237" s="717"/>
      <c r="L237" s="717"/>
      <c r="M237" s="717"/>
      <c r="N237" s="717"/>
      <c r="O237" s="717"/>
      <c r="P237" s="717"/>
      <c r="Q237" s="717"/>
      <c r="R237" s="717"/>
      <c r="S237" s="717"/>
      <c r="T237" s="717"/>
      <c r="U237" s="717"/>
      <c r="V237" s="717"/>
      <c r="W237" s="717"/>
      <c r="X237" s="717"/>
      <c r="Y237" s="717"/>
      <c r="Z237" s="717"/>
      <c r="AA237" s="717"/>
      <c r="AB237" s="717"/>
      <c r="AC237" s="717"/>
      <c r="AD237" s="717"/>
      <c r="AE237" s="717"/>
      <c r="AF237" s="717"/>
      <c r="AG237" s="717"/>
      <c r="AH237" s="717"/>
      <c r="AI237" s="717"/>
      <c r="AJ237" s="717"/>
      <c r="AK237" s="717"/>
      <c r="AL237" s="717"/>
      <c r="AM237" s="717"/>
      <c r="AN237" s="717"/>
      <c r="AO237" s="717"/>
      <c r="AP237" s="717"/>
      <c r="AQ237" s="717"/>
      <c r="AR237" s="717"/>
      <c r="AS237" s="717"/>
      <c r="AT237" s="717"/>
      <c r="AU237" s="717"/>
      <c r="AV237" s="717"/>
      <c r="AW237" s="717"/>
      <c r="AX237" s="717"/>
      <c r="AY237" s="717"/>
      <c r="AZ237" s="717"/>
      <c r="BA237" s="717"/>
      <c r="BB237" s="717"/>
      <c r="BC237" s="717"/>
      <c r="BD237" s="717"/>
      <c r="BE237" s="717"/>
      <c r="BF237" s="717"/>
      <c r="BG237" s="717"/>
      <c r="BH237" s="717"/>
      <c r="BI237" s="717"/>
      <c r="BJ237" s="717"/>
    </row>
    <row r="238" customFormat="false" ht="15" hidden="false" customHeight="false" outlineLevel="0" collapsed="false">
      <c r="A238" s="717"/>
      <c r="B238" s="717"/>
      <c r="C238" s="717"/>
      <c r="D238" s="717"/>
      <c r="E238" s="717"/>
      <c r="F238" s="717"/>
      <c r="G238" s="717"/>
      <c r="H238" s="717"/>
      <c r="I238" s="717"/>
      <c r="J238" s="717"/>
      <c r="K238" s="717"/>
      <c r="L238" s="717"/>
      <c r="M238" s="717"/>
      <c r="N238" s="717"/>
      <c r="O238" s="717"/>
      <c r="P238" s="717"/>
      <c r="Q238" s="717"/>
      <c r="R238" s="717"/>
      <c r="S238" s="717"/>
      <c r="T238" s="717"/>
      <c r="U238" s="717"/>
      <c r="V238" s="717"/>
      <c r="W238" s="717"/>
      <c r="X238" s="717"/>
      <c r="Y238" s="717"/>
      <c r="Z238" s="717"/>
      <c r="AA238" s="717"/>
      <c r="AB238" s="717"/>
      <c r="AC238" s="717"/>
      <c r="AD238" s="717"/>
      <c r="AE238" s="717"/>
      <c r="AF238" s="717"/>
      <c r="AG238" s="717"/>
      <c r="AH238" s="717"/>
      <c r="AI238" s="717"/>
      <c r="AJ238" s="717"/>
      <c r="AK238" s="717"/>
      <c r="AL238" s="717"/>
      <c r="AM238" s="717"/>
      <c r="AN238" s="717"/>
      <c r="AO238" s="717"/>
      <c r="AP238" s="717"/>
      <c r="AQ238" s="717"/>
      <c r="AR238" s="717"/>
      <c r="AS238" s="717"/>
      <c r="AT238" s="717"/>
      <c r="AU238" s="717"/>
      <c r="AV238" s="717"/>
      <c r="AW238" s="717"/>
      <c r="AX238" s="717"/>
      <c r="AY238" s="717"/>
      <c r="AZ238" s="717"/>
      <c r="BA238" s="717"/>
      <c r="BB238" s="717"/>
      <c r="BC238" s="717"/>
      <c r="BD238" s="717"/>
      <c r="BE238" s="717"/>
      <c r="BF238" s="717"/>
      <c r="BG238" s="717"/>
      <c r="BH238" s="717"/>
      <c r="BI238" s="717"/>
      <c r="BJ238" s="717"/>
    </row>
    <row r="239" customFormat="false" ht="15" hidden="false" customHeight="false" outlineLevel="0" collapsed="false">
      <c r="A239" s="717"/>
      <c r="B239" s="717"/>
      <c r="C239" s="717"/>
      <c r="D239" s="717"/>
      <c r="E239" s="717"/>
      <c r="F239" s="717"/>
      <c r="G239" s="717"/>
      <c r="H239" s="717"/>
      <c r="I239" s="717"/>
      <c r="J239" s="717"/>
      <c r="K239" s="717"/>
      <c r="L239" s="717"/>
      <c r="M239" s="717"/>
      <c r="N239" s="717"/>
      <c r="O239" s="717"/>
      <c r="P239" s="717"/>
      <c r="Q239" s="717"/>
      <c r="R239" s="717"/>
      <c r="S239" s="717"/>
      <c r="T239" s="717"/>
      <c r="U239" s="717"/>
      <c r="V239" s="717"/>
      <c r="W239" s="717"/>
      <c r="X239" s="717"/>
      <c r="Y239" s="717"/>
      <c r="Z239" s="717"/>
      <c r="AA239" s="717"/>
      <c r="AB239" s="717"/>
      <c r="AC239" s="717"/>
      <c r="AD239" s="717"/>
      <c r="AE239" s="717"/>
      <c r="AF239" s="717"/>
      <c r="AG239" s="717"/>
      <c r="AH239" s="717"/>
      <c r="AI239" s="717"/>
      <c r="AJ239" s="717"/>
      <c r="AK239" s="717"/>
      <c r="AL239" s="717"/>
      <c r="AM239" s="717"/>
      <c r="AN239" s="717"/>
      <c r="AO239" s="717"/>
      <c r="AP239" s="717"/>
      <c r="AQ239" s="717"/>
      <c r="AR239" s="717"/>
      <c r="AS239" s="717"/>
      <c r="AT239" s="717"/>
      <c r="AU239" s="717"/>
      <c r="AV239" s="717"/>
      <c r="AW239" s="717"/>
      <c r="AX239" s="717"/>
      <c r="AY239" s="717"/>
      <c r="AZ239" s="717"/>
      <c r="BA239" s="717"/>
      <c r="BB239" s="717"/>
      <c r="BC239" s="717"/>
      <c r="BD239" s="717"/>
      <c r="BE239" s="717"/>
      <c r="BF239" s="717"/>
      <c r="BG239" s="717"/>
      <c r="BH239" s="717"/>
      <c r="BI239" s="717"/>
      <c r="BJ239" s="717"/>
    </row>
    <row r="240" customFormat="false" ht="15" hidden="false" customHeight="false" outlineLevel="0" collapsed="false">
      <c r="A240" s="717"/>
      <c r="B240" s="717"/>
      <c r="C240" s="717"/>
      <c r="D240" s="717"/>
      <c r="E240" s="717"/>
      <c r="F240" s="717"/>
      <c r="G240" s="717"/>
      <c r="H240" s="717"/>
      <c r="I240" s="717"/>
      <c r="J240" s="717"/>
      <c r="K240" s="717"/>
      <c r="L240" s="717"/>
      <c r="M240" s="717"/>
      <c r="N240" s="717"/>
      <c r="O240" s="717"/>
      <c r="P240" s="717"/>
      <c r="Q240" s="717"/>
      <c r="R240" s="717"/>
      <c r="S240" s="717"/>
      <c r="T240" s="717"/>
      <c r="U240" s="717"/>
      <c r="V240" s="717"/>
      <c r="W240" s="717"/>
      <c r="X240" s="717"/>
      <c r="Y240" s="717"/>
      <c r="Z240" s="717"/>
      <c r="AA240" s="717"/>
      <c r="AB240" s="717"/>
      <c r="AC240" s="717"/>
      <c r="AD240" s="717"/>
      <c r="AE240" s="717"/>
      <c r="AF240" s="717"/>
      <c r="AG240" s="717"/>
      <c r="AH240" s="717"/>
      <c r="AI240" s="717"/>
      <c r="AJ240" s="717"/>
      <c r="AK240" s="717"/>
      <c r="AL240" s="717"/>
      <c r="AM240" s="717"/>
      <c r="AN240" s="717"/>
      <c r="AO240" s="717"/>
      <c r="AP240" s="717"/>
      <c r="AQ240" s="717"/>
      <c r="AR240" s="717"/>
      <c r="AS240" s="717"/>
      <c r="AT240" s="717"/>
      <c r="AU240" s="717"/>
      <c r="AV240" s="717"/>
      <c r="AW240" s="717"/>
      <c r="AX240" s="717"/>
      <c r="AY240" s="717"/>
      <c r="AZ240" s="717"/>
      <c r="BA240" s="717"/>
      <c r="BB240" s="717"/>
      <c r="BC240" s="717"/>
      <c r="BD240" s="717"/>
      <c r="BE240" s="717"/>
      <c r="BF240" s="717"/>
      <c r="BG240" s="717"/>
      <c r="BH240" s="717"/>
      <c r="BI240" s="717"/>
      <c r="BJ240" s="717"/>
    </row>
    <row r="241" customFormat="false" ht="15" hidden="false" customHeight="false" outlineLevel="0" collapsed="false">
      <c r="A241" s="717"/>
      <c r="B241" s="717"/>
      <c r="C241" s="717"/>
      <c r="D241" s="717"/>
      <c r="E241" s="717"/>
      <c r="F241" s="717"/>
      <c r="G241" s="717"/>
      <c r="H241" s="717"/>
      <c r="I241" s="717"/>
      <c r="J241" s="717"/>
      <c r="K241" s="717"/>
      <c r="L241" s="717"/>
      <c r="M241" s="717"/>
      <c r="N241" s="717"/>
      <c r="O241" s="717"/>
      <c r="P241" s="717"/>
      <c r="Q241" s="717"/>
      <c r="R241" s="717"/>
      <c r="S241" s="717"/>
      <c r="T241" s="717"/>
      <c r="U241" s="717"/>
      <c r="V241" s="717"/>
      <c r="W241" s="717"/>
      <c r="X241" s="717"/>
      <c r="Y241" s="717"/>
      <c r="Z241" s="717"/>
      <c r="AA241" s="717"/>
      <c r="AB241" s="717"/>
      <c r="AC241" s="717"/>
      <c r="AD241" s="717"/>
      <c r="AE241" s="717"/>
      <c r="AF241" s="717"/>
      <c r="AG241" s="717"/>
      <c r="AH241" s="717"/>
      <c r="AI241" s="717"/>
      <c r="AJ241" s="717"/>
      <c r="AK241" s="717"/>
      <c r="AL241" s="717"/>
      <c r="AM241" s="717"/>
      <c r="AN241" s="717"/>
      <c r="AO241" s="717"/>
      <c r="AP241" s="717"/>
      <c r="AQ241" s="717"/>
      <c r="AR241" s="717"/>
      <c r="AS241" s="717"/>
      <c r="AT241" s="717"/>
      <c r="AU241" s="717"/>
      <c r="AV241" s="717"/>
      <c r="AW241" s="717"/>
      <c r="AX241" s="717"/>
      <c r="AY241" s="717"/>
      <c r="AZ241" s="717"/>
      <c r="BA241" s="717"/>
      <c r="BB241" s="717"/>
      <c r="BC241" s="717"/>
      <c r="BD241" s="717"/>
      <c r="BE241" s="717"/>
      <c r="BF241" s="717"/>
      <c r="BG241" s="717"/>
      <c r="BH241" s="717"/>
      <c r="BI241" s="717"/>
      <c r="BJ241" s="717"/>
    </row>
    <row r="242" customFormat="false" ht="15" hidden="false" customHeight="false" outlineLevel="0" collapsed="false">
      <c r="A242" s="717"/>
      <c r="B242" s="717"/>
      <c r="C242" s="717"/>
      <c r="D242" s="717"/>
      <c r="E242" s="717"/>
      <c r="F242" s="717"/>
      <c r="G242" s="717"/>
      <c r="H242" s="717"/>
      <c r="I242" s="717"/>
      <c r="J242" s="717"/>
      <c r="K242" s="717"/>
      <c r="L242" s="717"/>
      <c r="M242" s="717"/>
      <c r="N242" s="717"/>
      <c r="O242" s="717"/>
      <c r="P242" s="717"/>
      <c r="Q242" s="717"/>
      <c r="R242" s="717"/>
      <c r="S242" s="717"/>
      <c r="T242" s="717"/>
      <c r="U242" s="717"/>
      <c r="V242" s="717"/>
      <c r="W242" s="717"/>
      <c r="X242" s="717"/>
      <c r="Y242" s="717"/>
      <c r="Z242" s="717"/>
      <c r="AA242" s="717"/>
      <c r="AB242" s="717"/>
      <c r="AC242" s="717"/>
      <c r="AD242" s="717"/>
      <c r="AE242" s="717"/>
      <c r="AF242" s="717"/>
      <c r="AG242" s="717"/>
      <c r="AH242" s="717"/>
      <c r="AI242" s="717"/>
      <c r="AJ242" s="717"/>
      <c r="AK242" s="717"/>
      <c r="AL242" s="717"/>
      <c r="AM242" s="717"/>
      <c r="AN242" s="717"/>
      <c r="AO242" s="717"/>
      <c r="AP242" s="717"/>
      <c r="AQ242" s="717"/>
      <c r="AR242" s="717"/>
      <c r="AS242" s="717"/>
      <c r="AT242" s="717"/>
      <c r="AU242" s="717"/>
      <c r="AV242" s="717"/>
      <c r="AW242" s="717"/>
      <c r="AX242" s="717"/>
      <c r="AY242" s="717"/>
      <c r="AZ242" s="717"/>
      <c r="BA242" s="717"/>
      <c r="BB242" s="717"/>
      <c r="BC242" s="717"/>
      <c r="BD242" s="717"/>
      <c r="BE242" s="717"/>
      <c r="BF242" s="717"/>
      <c r="BG242" s="717"/>
      <c r="BH242" s="717"/>
      <c r="BI242" s="717"/>
      <c r="BJ242" s="717"/>
    </row>
    <row r="243" customFormat="false" ht="15" hidden="false" customHeight="false" outlineLevel="0" collapsed="false">
      <c r="A243" s="717"/>
      <c r="B243" s="717"/>
      <c r="C243" s="717"/>
      <c r="D243" s="717"/>
      <c r="E243" s="717"/>
      <c r="F243" s="717"/>
      <c r="G243" s="717"/>
      <c r="H243" s="717"/>
      <c r="I243" s="717"/>
      <c r="J243" s="717"/>
      <c r="K243" s="717"/>
      <c r="L243" s="717"/>
      <c r="M243" s="717"/>
      <c r="N243" s="717"/>
      <c r="O243" s="717"/>
      <c r="P243" s="717"/>
      <c r="Q243" s="717"/>
      <c r="R243" s="717"/>
      <c r="S243" s="717"/>
      <c r="T243" s="717"/>
      <c r="U243" s="717"/>
      <c r="V243" s="717"/>
      <c r="W243" s="717"/>
      <c r="X243" s="717"/>
      <c r="Y243" s="717"/>
      <c r="Z243" s="717"/>
      <c r="AA243" s="717"/>
      <c r="AB243" s="717"/>
      <c r="AC243" s="717"/>
      <c r="AD243" s="717"/>
      <c r="AE243" s="717"/>
      <c r="AF243" s="717"/>
      <c r="AG243" s="717"/>
      <c r="AH243" s="717"/>
      <c r="AI243" s="717"/>
      <c r="AJ243" s="717"/>
      <c r="AK243" s="717"/>
      <c r="AL243" s="717"/>
      <c r="AM243" s="717"/>
      <c r="AN243" s="717"/>
      <c r="AO243" s="717"/>
      <c r="AP243" s="717"/>
      <c r="AQ243" s="717"/>
      <c r="AR243" s="717"/>
      <c r="AS243" s="717"/>
      <c r="AT243" s="717"/>
      <c r="AU243" s="717"/>
      <c r="AV243" s="717"/>
      <c r="AW243" s="717"/>
      <c r="AX243" s="717"/>
      <c r="AY243" s="717"/>
      <c r="AZ243" s="717"/>
      <c r="BA243" s="717"/>
      <c r="BB243" s="717"/>
      <c r="BC243" s="717"/>
      <c r="BD243" s="717"/>
      <c r="BE243" s="717"/>
      <c r="BF243" s="717"/>
      <c r="BG243" s="717"/>
      <c r="BH243" s="717"/>
      <c r="BI243" s="717"/>
      <c r="BJ243" s="717"/>
    </row>
    <row r="244" customFormat="false" ht="15" hidden="false" customHeight="false" outlineLevel="0" collapsed="false">
      <c r="A244" s="717"/>
      <c r="B244" s="717"/>
      <c r="C244" s="717"/>
      <c r="D244" s="717"/>
      <c r="E244" s="717"/>
      <c r="F244" s="717"/>
      <c r="G244" s="717"/>
      <c r="H244" s="717"/>
      <c r="I244" s="717"/>
      <c r="J244" s="717"/>
      <c r="K244" s="717"/>
      <c r="L244" s="717"/>
      <c r="M244" s="717"/>
      <c r="N244" s="717"/>
      <c r="O244" s="717"/>
      <c r="P244" s="717"/>
      <c r="Q244" s="717"/>
      <c r="R244" s="717"/>
      <c r="S244" s="717"/>
      <c r="T244" s="717"/>
      <c r="U244" s="717"/>
      <c r="V244" s="717"/>
      <c r="W244" s="717"/>
      <c r="X244" s="717"/>
      <c r="Y244" s="717"/>
      <c r="Z244" s="717"/>
      <c r="AA244" s="717"/>
      <c r="AB244" s="717"/>
      <c r="AC244" s="717"/>
      <c r="AD244" s="717"/>
      <c r="AE244" s="717"/>
      <c r="AF244" s="717"/>
      <c r="AG244" s="717"/>
      <c r="AH244" s="717"/>
      <c r="AI244" s="717"/>
      <c r="AJ244" s="717"/>
      <c r="AK244" s="717"/>
      <c r="AL244" s="717"/>
      <c r="AM244" s="717"/>
      <c r="AN244" s="717"/>
      <c r="AO244" s="717"/>
      <c r="AP244" s="717"/>
      <c r="AQ244" s="717"/>
      <c r="AR244" s="717"/>
      <c r="AS244" s="717"/>
      <c r="AT244" s="717"/>
      <c r="AU244" s="717"/>
      <c r="AV244" s="717"/>
      <c r="AW244" s="717"/>
      <c r="AX244" s="717"/>
      <c r="AY244" s="717"/>
      <c r="AZ244" s="717"/>
      <c r="BA244" s="717"/>
      <c r="BB244" s="717"/>
      <c r="BC244" s="717"/>
      <c r="BD244" s="717"/>
      <c r="BE244" s="717"/>
      <c r="BF244" s="717"/>
      <c r="BG244" s="717"/>
      <c r="BH244" s="717"/>
      <c r="BI244" s="717"/>
      <c r="BJ244" s="717"/>
    </row>
    <row r="245" customFormat="false" ht="15" hidden="false" customHeight="false" outlineLevel="0" collapsed="false">
      <c r="A245" s="717"/>
      <c r="B245" s="717"/>
      <c r="C245" s="717"/>
      <c r="D245" s="717"/>
      <c r="E245" s="717"/>
      <c r="F245" s="717"/>
      <c r="G245" s="717"/>
      <c r="H245" s="717"/>
      <c r="I245" s="717"/>
      <c r="J245" s="717"/>
      <c r="K245" s="717"/>
      <c r="L245" s="717"/>
      <c r="M245" s="717"/>
      <c r="N245" s="717"/>
      <c r="O245" s="717"/>
      <c r="P245" s="717"/>
      <c r="Q245" s="717"/>
      <c r="R245" s="717"/>
      <c r="S245" s="717"/>
      <c r="T245" s="717"/>
      <c r="U245" s="717"/>
      <c r="V245" s="717"/>
      <c r="W245" s="717"/>
      <c r="X245" s="717"/>
      <c r="Y245" s="717"/>
      <c r="Z245" s="717"/>
      <c r="AA245" s="717"/>
      <c r="AB245" s="717"/>
      <c r="AC245" s="717"/>
      <c r="AD245" s="717"/>
      <c r="AE245" s="717"/>
      <c r="AF245" s="717"/>
      <c r="AG245" s="717"/>
      <c r="AH245" s="717"/>
      <c r="AI245" s="717"/>
      <c r="AJ245" s="717"/>
      <c r="AK245" s="717"/>
      <c r="AL245" s="717"/>
      <c r="AM245" s="717"/>
      <c r="AN245" s="717"/>
      <c r="AO245" s="717"/>
      <c r="AP245" s="717"/>
      <c r="AQ245" s="717"/>
      <c r="AR245" s="717"/>
      <c r="AS245" s="717"/>
      <c r="AT245" s="717"/>
      <c r="AU245" s="717"/>
      <c r="AV245" s="717"/>
      <c r="AW245" s="717"/>
      <c r="AX245" s="717"/>
      <c r="AY245" s="717"/>
      <c r="AZ245" s="717"/>
      <c r="BA245" s="717"/>
      <c r="BB245" s="717"/>
      <c r="BC245" s="717"/>
      <c r="BD245" s="717"/>
      <c r="BE245" s="717"/>
      <c r="BF245" s="717"/>
      <c r="BG245" s="717"/>
      <c r="BH245" s="717"/>
      <c r="BI245" s="717"/>
      <c r="BJ245" s="717"/>
    </row>
    <row r="246" customFormat="false" ht="15" hidden="false" customHeight="false" outlineLevel="0" collapsed="false">
      <c r="A246" s="717"/>
      <c r="B246" s="717"/>
      <c r="C246" s="717"/>
      <c r="D246" s="717"/>
      <c r="E246" s="717"/>
      <c r="F246" s="717"/>
      <c r="G246" s="717"/>
      <c r="H246" s="717"/>
      <c r="I246" s="717"/>
      <c r="J246" s="717"/>
      <c r="K246" s="717"/>
      <c r="L246" s="717"/>
      <c r="M246" s="717"/>
      <c r="N246" s="717"/>
      <c r="O246" s="717"/>
      <c r="P246" s="717"/>
      <c r="Q246" s="717"/>
      <c r="R246" s="717"/>
      <c r="S246" s="717"/>
      <c r="T246" s="717"/>
      <c r="U246" s="717"/>
      <c r="V246" s="717"/>
      <c r="W246" s="717"/>
      <c r="X246" s="717"/>
      <c r="Y246" s="717"/>
      <c r="Z246" s="717"/>
      <c r="AA246" s="717"/>
      <c r="AB246" s="717"/>
      <c r="AC246" s="717"/>
      <c r="AD246" s="717"/>
      <c r="AE246" s="717"/>
      <c r="AF246" s="717"/>
      <c r="AG246" s="717"/>
      <c r="AH246" s="717"/>
      <c r="AI246" s="717"/>
      <c r="AJ246" s="717"/>
      <c r="AK246" s="717"/>
      <c r="AL246" s="717"/>
      <c r="AM246" s="717"/>
      <c r="AN246" s="717"/>
      <c r="AO246" s="717"/>
      <c r="AP246" s="717"/>
      <c r="AQ246" s="717"/>
      <c r="AR246" s="717"/>
      <c r="AS246" s="717"/>
      <c r="AT246" s="717"/>
      <c r="AU246" s="717"/>
      <c r="AV246" s="717"/>
      <c r="AW246" s="717"/>
      <c r="AX246" s="717"/>
      <c r="AY246" s="717"/>
      <c r="AZ246" s="717"/>
      <c r="BA246" s="717"/>
      <c r="BB246" s="717"/>
      <c r="BC246" s="717"/>
      <c r="BD246" s="717"/>
      <c r="BE246" s="717"/>
      <c r="BF246" s="717"/>
      <c r="BG246" s="717"/>
      <c r="BH246" s="717"/>
      <c r="BI246" s="717"/>
      <c r="BJ246" s="717"/>
    </row>
    <row r="247" customFormat="false" ht="15" hidden="false" customHeight="false" outlineLevel="0" collapsed="false">
      <c r="A247" s="717"/>
      <c r="B247" s="717"/>
      <c r="C247" s="717"/>
      <c r="D247" s="717"/>
      <c r="E247" s="717"/>
      <c r="F247" s="717"/>
      <c r="G247" s="717"/>
      <c r="H247" s="717"/>
      <c r="I247" s="717"/>
      <c r="J247" s="717"/>
      <c r="K247" s="717"/>
      <c r="L247" s="717"/>
      <c r="M247" s="717"/>
      <c r="N247" s="717"/>
      <c r="O247" s="717"/>
      <c r="P247" s="717"/>
      <c r="Q247" s="717"/>
      <c r="R247" s="717"/>
      <c r="S247" s="717"/>
      <c r="T247" s="717"/>
      <c r="U247" s="717"/>
      <c r="V247" s="717"/>
      <c r="W247" s="717"/>
      <c r="X247" s="717"/>
      <c r="Y247" s="717"/>
      <c r="Z247" s="717"/>
      <c r="AA247" s="717"/>
      <c r="AB247" s="717"/>
      <c r="AC247" s="717"/>
      <c r="AD247" s="717"/>
      <c r="AE247" s="717"/>
      <c r="AF247" s="717"/>
      <c r="AG247" s="717"/>
      <c r="AH247" s="717"/>
      <c r="AI247" s="717"/>
      <c r="AJ247" s="717"/>
      <c r="AK247" s="717"/>
      <c r="AL247" s="717"/>
      <c r="AM247" s="717"/>
      <c r="AN247" s="717"/>
      <c r="AO247" s="717"/>
      <c r="AP247" s="717"/>
      <c r="AQ247" s="717"/>
      <c r="AR247" s="717"/>
      <c r="AS247" s="717"/>
      <c r="AT247" s="717"/>
      <c r="AU247" s="717"/>
      <c r="AV247" s="717"/>
      <c r="AW247" s="717"/>
      <c r="AX247" s="717"/>
      <c r="AY247" s="717"/>
      <c r="AZ247" s="717"/>
      <c r="BA247" s="717"/>
      <c r="BB247" s="717"/>
      <c r="BC247" s="717"/>
      <c r="BD247" s="717"/>
      <c r="BE247" s="717"/>
      <c r="BF247" s="717"/>
      <c r="BG247" s="717"/>
      <c r="BH247" s="717"/>
      <c r="BI247" s="717"/>
      <c r="BJ247" s="717"/>
    </row>
    <row r="248" customFormat="false" ht="15" hidden="false" customHeight="false" outlineLevel="0" collapsed="false">
      <c r="A248" s="717"/>
      <c r="B248" s="717"/>
      <c r="C248" s="717"/>
      <c r="D248" s="717"/>
      <c r="E248" s="717"/>
      <c r="F248" s="717"/>
      <c r="G248" s="717"/>
      <c r="H248" s="717"/>
      <c r="I248" s="717"/>
      <c r="J248" s="717"/>
      <c r="K248" s="717"/>
      <c r="L248" s="717"/>
      <c r="M248" s="717"/>
      <c r="N248" s="717"/>
      <c r="O248" s="717"/>
      <c r="P248" s="717"/>
      <c r="Q248" s="717"/>
      <c r="R248" s="717"/>
      <c r="S248" s="717"/>
      <c r="T248" s="717"/>
      <c r="U248" s="717"/>
      <c r="V248" s="717"/>
      <c r="W248" s="717"/>
      <c r="X248" s="717"/>
      <c r="Y248" s="717"/>
      <c r="Z248" s="717"/>
      <c r="AA248" s="717"/>
      <c r="AB248" s="717"/>
      <c r="AC248" s="717"/>
      <c r="AD248" s="717"/>
      <c r="AE248" s="717"/>
      <c r="AF248" s="717"/>
      <c r="AG248" s="717"/>
      <c r="AH248" s="717"/>
      <c r="AI248" s="717"/>
      <c r="AJ248" s="717"/>
      <c r="AK248" s="717"/>
      <c r="AL248" s="717"/>
      <c r="AM248" s="717"/>
      <c r="AN248" s="717"/>
      <c r="AO248" s="717"/>
      <c r="AP248" s="717"/>
      <c r="AQ248" s="717"/>
      <c r="AR248" s="717"/>
      <c r="AS248" s="717"/>
      <c r="AT248" s="717"/>
      <c r="AU248" s="717"/>
      <c r="AV248" s="717"/>
      <c r="AW248" s="717"/>
      <c r="AX248" s="717"/>
      <c r="AY248" s="717"/>
      <c r="AZ248" s="717"/>
      <c r="BA248" s="717"/>
      <c r="BB248" s="717"/>
      <c r="BC248" s="717"/>
      <c r="BD248" s="717"/>
      <c r="BE248" s="717"/>
      <c r="BF248" s="717"/>
      <c r="BG248" s="717"/>
      <c r="BH248" s="717"/>
      <c r="BI248" s="717"/>
      <c r="BJ248" s="717"/>
    </row>
    <row r="249" customFormat="false" ht="15" hidden="false" customHeight="false" outlineLevel="0" collapsed="false">
      <c r="A249" s="717"/>
      <c r="B249" s="717"/>
      <c r="C249" s="717"/>
      <c r="D249" s="717"/>
      <c r="E249" s="717"/>
      <c r="F249" s="717"/>
      <c r="G249" s="717"/>
      <c r="H249" s="717"/>
      <c r="I249" s="717"/>
      <c r="J249" s="717"/>
      <c r="K249" s="717"/>
      <c r="L249" s="717"/>
      <c r="M249" s="717"/>
      <c r="N249" s="717"/>
      <c r="O249" s="717"/>
      <c r="P249" s="717"/>
      <c r="Q249" s="717"/>
      <c r="R249" s="717"/>
      <c r="S249" s="717"/>
      <c r="T249" s="717"/>
      <c r="U249" s="717"/>
      <c r="V249" s="717"/>
      <c r="W249" s="717"/>
      <c r="X249" s="717"/>
      <c r="Y249" s="717"/>
      <c r="Z249" s="717"/>
      <c r="AA249" s="717"/>
      <c r="AB249" s="717"/>
      <c r="AC249" s="717"/>
      <c r="AD249" s="717"/>
      <c r="AE249" s="717"/>
      <c r="AF249" s="717"/>
      <c r="AG249" s="717"/>
      <c r="AH249" s="717"/>
      <c r="AI249" s="717"/>
      <c r="AJ249" s="717"/>
      <c r="AK249" s="717"/>
      <c r="AL249" s="717"/>
      <c r="AM249" s="717"/>
      <c r="AN249" s="717"/>
      <c r="AO249" s="717"/>
      <c r="AP249" s="717"/>
      <c r="AQ249" s="717"/>
      <c r="AR249" s="717"/>
      <c r="AS249" s="717"/>
      <c r="AT249" s="717"/>
      <c r="AU249" s="717"/>
      <c r="AV249" s="717"/>
      <c r="AW249" s="717"/>
      <c r="AX249" s="717"/>
      <c r="AY249" s="717"/>
      <c r="AZ249" s="717"/>
      <c r="BA249" s="717"/>
      <c r="BB249" s="717"/>
      <c r="BC249" s="717"/>
      <c r="BD249" s="717"/>
      <c r="BE249" s="717"/>
      <c r="BF249" s="717"/>
      <c r="BG249" s="717"/>
      <c r="BH249" s="717"/>
      <c r="BI249" s="717"/>
      <c r="BJ249" s="717"/>
    </row>
    <row r="250" customFormat="false" ht="15" hidden="false" customHeight="false" outlineLevel="0" collapsed="false">
      <c r="A250" s="717"/>
      <c r="B250" s="717"/>
      <c r="C250" s="717"/>
      <c r="D250" s="717"/>
      <c r="E250" s="717"/>
      <c r="F250" s="717"/>
      <c r="G250" s="717"/>
      <c r="H250" s="717"/>
      <c r="I250" s="717"/>
      <c r="J250" s="717"/>
      <c r="K250" s="717"/>
      <c r="L250" s="717"/>
      <c r="M250" s="717"/>
      <c r="N250" s="717"/>
      <c r="O250" s="717"/>
      <c r="P250" s="717"/>
      <c r="Q250" s="717"/>
      <c r="R250" s="717"/>
      <c r="S250" s="717"/>
      <c r="T250" s="717"/>
      <c r="U250" s="717"/>
      <c r="V250" s="717"/>
      <c r="W250" s="717"/>
      <c r="X250" s="717"/>
      <c r="Y250" s="717"/>
      <c r="Z250" s="717"/>
      <c r="AA250" s="717"/>
      <c r="AB250" s="717"/>
      <c r="AC250" s="717"/>
      <c r="AD250" s="717"/>
      <c r="AE250" s="717"/>
      <c r="AF250" s="717"/>
      <c r="AG250" s="717"/>
      <c r="AH250" s="717"/>
      <c r="AI250" s="717"/>
      <c r="AJ250" s="717"/>
      <c r="AK250" s="717"/>
      <c r="AL250" s="717"/>
      <c r="AM250" s="717"/>
      <c r="AN250" s="717"/>
      <c r="AO250" s="717"/>
      <c r="AP250" s="717"/>
      <c r="AQ250" s="717"/>
      <c r="AR250" s="717"/>
      <c r="AS250" s="717"/>
      <c r="AT250" s="717"/>
      <c r="AU250" s="717"/>
      <c r="AV250" s="717"/>
      <c r="AW250" s="717"/>
      <c r="AX250" s="717"/>
      <c r="AY250" s="717"/>
      <c r="AZ250" s="717"/>
      <c r="BA250" s="717"/>
      <c r="BB250" s="717"/>
      <c r="BC250" s="717"/>
      <c r="BD250" s="717"/>
      <c r="BE250" s="717"/>
      <c r="BF250" s="717"/>
      <c r="BG250" s="717"/>
      <c r="BH250" s="717"/>
      <c r="BI250" s="717"/>
      <c r="BJ250" s="717"/>
    </row>
    <row r="251" customFormat="false" ht="15" hidden="false" customHeight="false" outlineLevel="0" collapsed="false">
      <c r="A251" s="717"/>
      <c r="B251" s="717"/>
      <c r="C251" s="717"/>
      <c r="D251" s="717"/>
      <c r="E251" s="717"/>
      <c r="F251" s="717"/>
      <c r="G251" s="717"/>
      <c r="H251" s="717"/>
      <c r="I251" s="717"/>
      <c r="J251" s="717"/>
      <c r="K251" s="717"/>
      <c r="L251" s="717"/>
      <c r="M251" s="717"/>
      <c r="N251" s="717"/>
      <c r="O251" s="717"/>
      <c r="P251" s="717"/>
      <c r="Q251" s="717"/>
      <c r="R251" s="717"/>
      <c r="S251" s="717"/>
      <c r="T251" s="717"/>
      <c r="U251" s="717"/>
      <c r="V251" s="717"/>
      <c r="W251" s="717"/>
      <c r="X251" s="717"/>
      <c r="Y251" s="717"/>
      <c r="Z251" s="717"/>
      <c r="AA251" s="717"/>
      <c r="AB251" s="717"/>
      <c r="AC251" s="717"/>
      <c r="AD251" s="717"/>
      <c r="AE251" s="717"/>
      <c r="AF251" s="717"/>
      <c r="AG251" s="717"/>
      <c r="AH251" s="717"/>
      <c r="AI251" s="717"/>
      <c r="AJ251" s="717"/>
      <c r="AK251" s="717"/>
      <c r="AL251" s="717"/>
      <c r="AM251" s="717"/>
      <c r="AN251" s="717"/>
      <c r="AO251" s="717"/>
      <c r="AP251" s="717"/>
      <c r="AQ251" s="717"/>
      <c r="AR251" s="717"/>
      <c r="AS251" s="717"/>
      <c r="AT251" s="717"/>
      <c r="AU251" s="717"/>
      <c r="AV251" s="717"/>
      <c r="AW251" s="717"/>
      <c r="AX251" s="717"/>
      <c r="AY251" s="717"/>
      <c r="AZ251" s="717"/>
      <c r="BA251" s="717"/>
      <c r="BB251" s="717"/>
      <c r="BC251" s="717"/>
      <c r="BD251" s="717"/>
      <c r="BE251" s="717"/>
      <c r="BF251" s="717"/>
      <c r="BG251" s="717"/>
      <c r="BH251" s="717"/>
      <c r="BI251" s="717"/>
      <c r="BJ251" s="717"/>
    </row>
    <row r="252" customFormat="false" ht="15" hidden="false" customHeight="false" outlineLevel="0" collapsed="false">
      <c r="A252" s="717"/>
      <c r="B252" s="717"/>
      <c r="C252" s="717"/>
      <c r="D252" s="717"/>
      <c r="E252" s="717"/>
      <c r="F252" s="717"/>
      <c r="G252" s="717"/>
      <c r="H252" s="717"/>
      <c r="I252" s="717"/>
      <c r="J252" s="717"/>
      <c r="K252" s="717"/>
      <c r="L252" s="717"/>
      <c r="M252" s="717"/>
      <c r="N252" s="717"/>
      <c r="O252" s="717"/>
      <c r="P252" s="717"/>
      <c r="Q252" s="717"/>
      <c r="R252" s="717"/>
      <c r="S252" s="717"/>
      <c r="T252" s="717"/>
      <c r="U252" s="717"/>
      <c r="V252" s="717"/>
      <c r="W252" s="717"/>
      <c r="X252" s="717"/>
      <c r="Y252" s="717"/>
      <c r="Z252" s="717"/>
      <c r="AA252" s="717"/>
      <c r="AB252" s="717"/>
      <c r="AC252" s="717"/>
      <c r="AD252" s="717"/>
      <c r="AE252" s="717"/>
      <c r="AF252" s="717"/>
      <c r="AG252" s="717"/>
      <c r="AH252" s="717"/>
      <c r="AI252" s="717"/>
      <c r="AJ252" s="717"/>
      <c r="AK252" s="717"/>
      <c r="AL252" s="717"/>
      <c r="AM252" s="717"/>
      <c r="AN252" s="717"/>
      <c r="AO252" s="717"/>
      <c r="AP252" s="717"/>
      <c r="AQ252" s="717"/>
      <c r="AR252" s="717"/>
      <c r="AS252" s="717"/>
      <c r="AT252" s="717"/>
      <c r="AU252" s="717"/>
      <c r="AV252" s="717"/>
      <c r="AW252" s="717"/>
      <c r="AX252" s="717"/>
      <c r="AY252" s="717"/>
      <c r="AZ252" s="717"/>
      <c r="BA252" s="717"/>
      <c r="BB252" s="717"/>
      <c r="BC252" s="717"/>
      <c r="BD252" s="717"/>
      <c r="BE252" s="717"/>
      <c r="BF252" s="717"/>
      <c r="BG252" s="717"/>
      <c r="BH252" s="717"/>
      <c r="BI252" s="717"/>
      <c r="BJ252" s="717"/>
    </row>
    <row r="253" customFormat="false" ht="15" hidden="false" customHeight="false" outlineLevel="0" collapsed="false">
      <c r="A253" s="717"/>
      <c r="B253" s="717"/>
      <c r="C253" s="717"/>
      <c r="D253" s="717"/>
      <c r="E253" s="717"/>
      <c r="F253" s="717"/>
      <c r="G253" s="717"/>
      <c r="H253" s="717"/>
      <c r="I253" s="717"/>
      <c r="J253" s="717"/>
      <c r="K253" s="717"/>
      <c r="L253" s="717"/>
      <c r="M253" s="717"/>
      <c r="N253" s="717"/>
      <c r="O253" s="717"/>
      <c r="P253" s="717"/>
      <c r="Q253" s="717"/>
      <c r="R253" s="717"/>
      <c r="S253" s="717"/>
      <c r="T253" s="717"/>
      <c r="U253" s="717"/>
      <c r="V253" s="717"/>
      <c r="W253" s="717"/>
      <c r="X253" s="717"/>
      <c r="Y253" s="717"/>
      <c r="Z253" s="717"/>
      <c r="AA253" s="717"/>
      <c r="AB253" s="717"/>
      <c r="AC253" s="717"/>
      <c r="AD253" s="717"/>
      <c r="AE253" s="717"/>
      <c r="AF253" s="717"/>
      <c r="AG253" s="717"/>
      <c r="AH253" s="717"/>
      <c r="AI253" s="717"/>
      <c r="AJ253" s="717"/>
      <c r="AK253" s="717"/>
      <c r="AL253" s="717"/>
      <c r="AM253" s="717"/>
      <c r="AN253" s="717"/>
      <c r="AO253" s="717"/>
      <c r="AP253" s="717"/>
      <c r="AQ253" s="717"/>
      <c r="AR253" s="717"/>
      <c r="AS253" s="717"/>
      <c r="AT253" s="717"/>
      <c r="AU253" s="717"/>
      <c r="AV253" s="717"/>
      <c r="AW253" s="717"/>
      <c r="AX253" s="717"/>
      <c r="AY253" s="717"/>
      <c r="AZ253" s="717"/>
      <c r="BA253" s="717"/>
      <c r="BB253" s="717"/>
      <c r="BC253" s="717"/>
      <c r="BD253" s="717"/>
      <c r="BE253" s="717"/>
      <c r="BF253" s="717"/>
      <c r="BG253" s="717"/>
      <c r="BH253" s="717"/>
      <c r="BI253" s="717"/>
      <c r="BJ253" s="717"/>
    </row>
    <row r="254" customFormat="false" ht="15" hidden="false" customHeight="false" outlineLevel="0" collapsed="false">
      <c r="A254" s="717"/>
      <c r="B254" s="717"/>
      <c r="C254" s="717"/>
      <c r="D254" s="717"/>
      <c r="E254" s="717"/>
      <c r="F254" s="717"/>
      <c r="G254" s="717"/>
      <c r="H254" s="717"/>
      <c r="I254" s="717"/>
      <c r="J254" s="717"/>
      <c r="K254" s="717"/>
      <c r="L254" s="717"/>
      <c r="M254" s="717"/>
      <c r="N254" s="717"/>
      <c r="O254" s="717"/>
      <c r="P254" s="717"/>
      <c r="Q254" s="717"/>
      <c r="R254" s="717"/>
      <c r="S254" s="717"/>
      <c r="T254" s="717"/>
      <c r="U254" s="717"/>
      <c r="V254" s="717"/>
      <c r="W254" s="717"/>
      <c r="X254" s="717"/>
      <c r="Y254" s="717"/>
      <c r="Z254" s="717"/>
      <c r="AA254" s="717"/>
      <c r="AB254" s="717"/>
      <c r="AC254" s="717"/>
      <c r="AD254" s="717"/>
      <c r="AE254" s="717"/>
      <c r="AF254" s="717"/>
      <c r="AG254" s="717"/>
      <c r="AH254" s="717"/>
      <c r="AI254" s="717"/>
      <c r="AJ254" s="717"/>
      <c r="AK254" s="717"/>
      <c r="AL254" s="717"/>
      <c r="AM254" s="717"/>
      <c r="AN254" s="717"/>
      <c r="AO254" s="717"/>
      <c r="AP254" s="717"/>
      <c r="AQ254" s="717"/>
      <c r="AR254" s="717"/>
      <c r="AS254" s="717"/>
      <c r="AT254" s="717"/>
      <c r="AU254" s="717"/>
      <c r="AV254" s="717"/>
      <c r="AW254" s="717"/>
      <c r="AX254" s="717"/>
      <c r="AY254" s="717"/>
      <c r="AZ254" s="717"/>
      <c r="BA254" s="717"/>
      <c r="BB254" s="717"/>
      <c r="BC254" s="717"/>
      <c r="BD254" s="717"/>
      <c r="BE254" s="717"/>
      <c r="BF254" s="717"/>
      <c r="BG254" s="717"/>
      <c r="BH254" s="717"/>
      <c r="BI254" s="717"/>
      <c r="BJ254" s="717"/>
    </row>
    <row r="255" customFormat="false" ht="15" hidden="false" customHeight="false" outlineLevel="0" collapsed="false">
      <c r="A255" s="717"/>
      <c r="B255" s="717"/>
      <c r="C255" s="717"/>
      <c r="D255" s="717"/>
      <c r="E255" s="717"/>
      <c r="F255" s="717"/>
      <c r="G255" s="717"/>
      <c r="H255" s="717"/>
      <c r="I255" s="717"/>
      <c r="J255" s="717"/>
      <c r="K255" s="717"/>
      <c r="L255" s="717"/>
      <c r="M255" s="717"/>
      <c r="N255" s="717"/>
      <c r="O255" s="717"/>
      <c r="P255" s="717"/>
      <c r="Q255" s="717"/>
      <c r="R255" s="717"/>
      <c r="S255" s="717"/>
      <c r="T255" s="717"/>
      <c r="U255" s="717"/>
      <c r="V255" s="717"/>
      <c r="W255" s="717"/>
      <c r="X255" s="717"/>
      <c r="Y255" s="717"/>
      <c r="Z255" s="717"/>
      <c r="AA255" s="717"/>
      <c r="AB255" s="717"/>
      <c r="AC255" s="717"/>
      <c r="AD255" s="717"/>
      <c r="AE255" s="717"/>
      <c r="AF255" s="717"/>
      <c r="AG255" s="717"/>
      <c r="AH255" s="717"/>
      <c r="AI255" s="717"/>
      <c r="AJ255" s="717"/>
      <c r="AK255" s="717"/>
      <c r="AL255" s="717"/>
      <c r="AM255" s="717"/>
      <c r="AN255" s="717"/>
      <c r="AO255" s="717"/>
      <c r="AP255" s="717"/>
      <c r="AQ255" s="717"/>
      <c r="AR255" s="717"/>
      <c r="AS255" s="717"/>
      <c r="AT255" s="717"/>
      <c r="AU255" s="717"/>
      <c r="AV255" s="717"/>
      <c r="AW255" s="717"/>
      <c r="AX255" s="717"/>
      <c r="AY255" s="717"/>
      <c r="AZ255" s="717"/>
      <c r="BA255" s="717"/>
      <c r="BB255" s="717"/>
      <c r="BC255" s="717"/>
      <c r="BD255" s="717"/>
      <c r="BE255" s="717"/>
      <c r="BF255" s="717"/>
      <c r="BG255" s="717"/>
      <c r="BH255" s="717"/>
      <c r="BI255" s="717"/>
      <c r="BJ255" s="717"/>
    </row>
    <row r="256" customFormat="false" ht="15" hidden="false" customHeight="false" outlineLevel="0" collapsed="false">
      <c r="A256" s="717"/>
      <c r="B256" s="717"/>
      <c r="C256" s="717"/>
      <c r="D256" s="717"/>
      <c r="E256" s="717"/>
      <c r="F256" s="717"/>
      <c r="G256" s="717"/>
      <c r="H256" s="717"/>
      <c r="I256" s="717"/>
      <c r="J256" s="717"/>
      <c r="K256" s="717"/>
      <c r="L256" s="717"/>
      <c r="M256" s="717"/>
      <c r="N256" s="717"/>
      <c r="O256" s="717"/>
      <c r="P256" s="717"/>
      <c r="Q256" s="717"/>
      <c r="R256" s="717"/>
      <c r="S256" s="717"/>
      <c r="T256" s="717"/>
      <c r="U256" s="717"/>
      <c r="V256" s="717"/>
      <c r="W256" s="717"/>
      <c r="X256" s="717"/>
      <c r="Y256" s="717"/>
      <c r="Z256" s="717"/>
      <c r="AA256" s="717"/>
      <c r="AB256" s="717"/>
      <c r="AC256" s="717"/>
      <c r="AD256" s="717"/>
      <c r="AE256" s="717"/>
      <c r="AF256" s="717"/>
      <c r="AG256" s="717"/>
      <c r="AH256" s="717"/>
      <c r="AI256" s="717"/>
      <c r="AJ256" s="717"/>
      <c r="AK256" s="717"/>
      <c r="AL256" s="717"/>
      <c r="AM256" s="717"/>
      <c r="AN256" s="717"/>
      <c r="AO256" s="717"/>
      <c r="AP256" s="717"/>
      <c r="AQ256" s="717"/>
      <c r="AR256" s="717"/>
      <c r="AS256" s="717"/>
      <c r="AT256" s="717"/>
      <c r="AU256" s="717"/>
      <c r="AV256" s="717"/>
      <c r="AW256" s="717"/>
      <c r="AX256" s="717"/>
      <c r="AY256" s="717"/>
      <c r="AZ256" s="717"/>
      <c r="BA256" s="717"/>
      <c r="BB256" s="717"/>
      <c r="BC256" s="717"/>
      <c r="BD256" s="717"/>
      <c r="BE256" s="717"/>
      <c r="BF256" s="717"/>
      <c r="BG256" s="717"/>
      <c r="BH256" s="717"/>
      <c r="BI256" s="717"/>
      <c r="BJ256" s="717"/>
    </row>
    <row r="257" customFormat="false" ht="15" hidden="false" customHeight="false" outlineLevel="0" collapsed="false">
      <c r="A257" s="717"/>
      <c r="B257" s="717"/>
      <c r="C257" s="717"/>
      <c r="D257" s="717"/>
      <c r="E257" s="717"/>
      <c r="F257" s="717"/>
      <c r="G257" s="717"/>
      <c r="H257" s="717"/>
      <c r="I257" s="717"/>
      <c r="J257" s="717"/>
      <c r="K257" s="717"/>
      <c r="L257" s="717"/>
      <c r="M257" s="717"/>
      <c r="N257" s="717"/>
      <c r="O257" s="717"/>
      <c r="P257" s="717"/>
      <c r="Q257" s="717"/>
      <c r="R257" s="717"/>
      <c r="S257" s="717"/>
      <c r="T257" s="717"/>
      <c r="U257" s="717"/>
      <c r="V257" s="717"/>
      <c r="W257" s="717"/>
      <c r="X257" s="717"/>
      <c r="Y257" s="717"/>
      <c r="Z257" s="717"/>
      <c r="AA257" s="717"/>
      <c r="AB257" s="717"/>
      <c r="AC257" s="717"/>
      <c r="AD257" s="717"/>
      <c r="AE257" s="717"/>
      <c r="AF257" s="717"/>
      <c r="AG257" s="717"/>
      <c r="AH257" s="717"/>
      <c r="AI257" s="717"/>
      <c r="AJ257" s="717"/>
      <c r="AK257" s="717"/>
      <c r="AL257" s="717"/>
      <c r="AM257" s="717"/>
      <c r="AN257" s="717"/>
      <c r="AO257" s="717"/>
      <c r="AP257" s="717"/>
      <c r="AQ257" s="717"/>
      <c r="AR257" s="717"/>
      <c r="AS257" s="717"/>
      <c r="AT257" s="717"/>
      <c r="AU257" s="717"/>
      <c r="AV257" s="717"/>
      <c r="AW257" s="717"/>
      <c r="AX257" s="717"/>
      <c r="AY257" s="717"/>
      <c r="AZ257" s="717"/>
      <c r="BA257" s="717"/>
      <c r="BB257" s="717"/>
      <c r="BC257" s="717"/>
      <c r="BD257" s="717"/>
      <c r="BE257" s="717"/>
      <c r="BF257" s="717"/>
      <c r="BG257" s="717"/>
      <c r="BH257" s="717"/>
      <c r="BI257" s="717"/>
      <c r="BJ257" s="717"/>
    </row>
    <row r="258" customFormat="false" ht="15" hidden="false" customHeight="false" outlineLevel="0" collapsed="false">
      <c r="A258" s="717"/>
      <c r="B258" s="717"/>
      <c r="C258" s="717"/>
      <c r="D258" s="717"/>
      <c r="E258" s="717"/>
      <c r="F258" s="717"/>
      <c r="G258" s="717"/>
      <c r="H258" s="717"/>
      <c r="I258" s="717"/>
      <c r="J258" s="717"/>
      <c r="K258" s="717"/>
      <c r="L258" s="717"/>
      <c r="M258" s="717"/>
      <c r="N258" s="717"/>
      <c r="O258" s="717"/>
      <c r="P258" s="717"/>
      <c r="Q258" s="717"/>
      <c r="R258" s="717"/>
      <c r="S258" s="717"/>
      <c r="T258" s="717"/>
      <c r="U258" s="717"/>
      <c r="V258" s="717"/>
      <c r="W258" s="717"/>
      <c r="X258" s="717"/>
      <c r="Y258" s="717"/>
      <c r="Z258" s="717"/>
      <c r="AA258" s="717"/>
      <c r="AB258" s="717"/>
      <c r="AC258" s="717"/>
      <c r="AD258" s="717"/>
      <c r="AE258" s="717"/>
      <c r="AF258" s="717"/>
      <c r="AG258" s="717"/>
      <c r="AH258" s="717"/>
      <c r="AI258" s="717"/>
      <c r="AJ258" s="717"/>
      <c r="AK258" s="717"/>
      <c r="AL258" s="717"/>
      <c r="AM258" s="717"/>
      <c r="AN258" s="717"/>
      <c r="AO258" s="717"/>
      <c r="AP258" s="717"/>
      <c r="AQ258" s="717"/>
      <c r="AR258" s="717"/>
      <c r="AS258" s="717"/>
      <c r="AT258" s="717"/>
      <c r="AU258" s="717"/>
      <c r="AV258" s="717"/>
      <c r="AW258" s="717"/>
      <c r="AX258" s="717"/>
      <c r="AY258" s="717"/>
      <c r="AZ258" s="717"/>
      <c r="BA258" s="717"/>
      <c r="BB258" s="717"/>
      <c r="BC258" s="717"/>
      <c r="BD258" s="717"/>
      <c r="BE258" s="717"/>
      <c r="BF258" s="717"/>
      <c r="BG258" s="717"/>
      <c r="BH258" s="717"/>
      <c r="BI258" s="717"/>
      <c r="BJ258" s="717"/>
    </row>
    <row r="259" customFormat="false" ht="15" hidden="false" customHeight="false" outlineLevel="0" collapsed="false">
      <c r="A259" s="717"/>
      <c r="B259" s="717"/>
      <c r="C259" s="717"/>
      <c r="D259" s="717"/>
      <c r="E259" s="717"/>
      <c r="F259" s="717"/>
      <c r="G259" s="717"/>
      <c r="H259" s="717"/>
      <c r="I259" s="717"/>
      <c r="J259" s="717"/>
      <c r="K259" s="717"/>
      <c r="L259" s="717"/>
      <c r="M259" s="717"/>
      <c r="N259" s="717"/>
      <c r="O259" s="717"/>
      <c r="P259" s="717"/>
      <c r="Q259" s="717"/>
      <c r="R259" s="717"/>
      <c r="S259" s="717"/>
      <c r="T259" s="717"/>
      <c r="U259" s="717"/>
      <c r="V259" s="717"/>
      <c r="W259" s="717"/>
      <c r="X259" s="717"/>
      <c r="Y259" s="717"/>
      <c r="Z259" s="717"/>
      <c r="AA259" s="717"/>
      <c r="AB259" s="717"/>
      <c r="AC259" s="717"/>
      <c r="AD259" s="717"/>
      <c r="AE259" s="717"/>
      <c r="AF259" s="717"/>
      <c r="AG259" s="717"/>
      <c r="AH259" s="717"/>
      <c r="AI259" s="717"/>
      <c r="AJ259" s="717"/>
      <c r="AK259" s="717"/>
      <c r="AL259" s="717"/>
      <c r="AM259" s="717"/>
      <c r="AN259" s="717"/>
      <c r="AO259" s="717"/>
      <c r="AP259" s="717"/>
      <c r="AQ259" s="717"/>
      <c r="AR259" s="717"/>
      <c r="AS259" s="717"/>
      <c r="AT259" s="717"/>
      <c r="AU259" s="717"/>
      <c r="AV259" s="717"/>
      <c r="AW259" s="717"/>
      <c r="AX259" s="717"/>
      <c r="AY259" s="717"/>
      <c r="AZ259" s="717"/>
      <c r="BA259" s="717"/>
      <c r="BB259" s="717"/>
      <c r="BC259" s="717"/>
      <c r="BD259" s="717"/>
      <c r="BE259" s="717"/>
      <c r="BF259" s="717"/>
      <c r="BG259" s="717"/>
      <c r="BH259" s="717"/>
      <c r="BI259" s="717"/>
      <c r="BJ259" s="717"/>
    </row>
    <row r="260" customFormat="false" ht="15" hidden="false" customHeight="false" outlineLevel="0" collapsed="false">
      <c r="A260" s="717"/>
      <c r="B260" s="717"/>
      <c r="C260" s="717"/>
      <c r="D260" s="717"/>
      <c r="E260" s="717"/>
      <c r="F260" s="717"/>
      <c r="G260" s="717"/>
      <c r="H260" s="717"/>
      <c r="I260" s="717"/>
      <c r="J260" s="717"/>
      <c r="K260" s="717"/>
      <c r="L260" s="717"/>
      <c r="M260" s="717"/>
      <c r="N260" s="717"/>
      <c r="O260" s="717"/>
      <c r="P260" s="717"/>
      <c r="Q260" s="717"/>
      <c r="R260" s="717"/>
      <c r="S260" s="717"/>
      <c r="T260" s="717"/>
      <c r="U260" s="717"/>
      <c r="V260" s="717"/>
      <c r="W260" s="717"/>
      <c r="X260" s="717"/>
      <c r="Y260" s="717"/>
      <c r="Z260" s="717"/>
      <c r="AA260" s="717"/>
      <c r="AB260" s="717"/>
      <c r="AC260" s="717"/>
      <c r="AD260" s="717"/>
      <c r="AE260" s="717"/>
      <c r="AF260" s="717"/>
      <c r="AG260" s="717"/>
      <c r="AH260" s="717"/>
      <c r="AI260" s="717"/>
      <c r="AJ260" s="717"/>
      <c r="AK260" s="717"/>
      <c r="AL260" s="717"/>
      <c r="AM260" s="717"/>
      <c r="AN260" s="717"/>
      <c r="AO260" s="717"/>
      <c r="AP260" s="717"/>
      <c r="AQ260" s="717"/>
      <c r="AR260" s="717"/>
      <c r="AS260" s="717"/>
      <c r="AT260" s="717"/>
      <c r="AU260" s="717"/>
      <c r="AV260" s="717"/>
      <c r="AW260" s="717"/>
      <c r="AX260" s="717"/>
      <c r="AY260" s="717"/>
      <c r="AZ260" s="717"/>
      <c r="BA260" s="717"/>
      <c r="BB260" s="717"/>
      <c r="BC260" s="717"/>
      <c r="BD260" s="717"/>
      <c r="BE260" s="717"/>
      <c r="BF260" s="717"/>
      <c r="BG260" s="717"/>
      <c r="BH260" s="717"/>
      <c r="BI260" s="717"/>
      <c r="BJ260" s="717"/>
    </row>
    <row r="261" customFormat="false" ht="15" hidden="false" customHeight="false" outlineLevel="0" collapsed="false">
      <c r="A261" s="717"/>
      <c r="B261" s="717"/>
      <c r="C261" s="717"/>
      <c r="D261" s="717"/>
      <c r="E261" s="717"/>
      <c r="F261" s="717"/>
      <c r="G261" s="717"/>
      <c r="H261" s="717"/>
      <c r="I261" s="717"/>
      <c r="J261" s="717"/>
      <c r="K261" s="717"/>
      <c r="L261" s="717"/>
      <c r="M261" s="717"/>
      <c r="N261" s="717"/>
      <c r="O261" s="717"/>
      <c r="P261" s="717"/>
      <c r="Q261" s="717"/>
      <c r="R261" s="717"/>
      <c r="S261" s="717"/>
      <c r="T261" s="717"/>
      <c r="U261" s="717"/>
      <c r="V261" s="717"/>
      <c r="W261" s="717"/>
      <c r="X261" s="717"/>
      <c r="Y261" s="717"/>
      <c r="Z261" s="717"/>
      <c r="AA261" s="717"/>
      <c r="AB261" s="717"/>
      <c r="AC261" s="717"/>
      <c r="AD261" s="717"/>
      <c r="AE261" s="717"/>
      <c r="AF261" s="717"/>
      <c r="AG261" s="717"/>
      <c r="AH261" s="717"/>
      <c r="AI261" s="717"/>
      <c r="AJ261" s="717"/>
      <c r="AK261" s="717"/>
      <c r="AL261" s="717"/>
      <c r="AM261" s="717"/>
      <c r="AN261" s="717"/>
      <c r="AO261" s="717"/>
      <c r="AP261" s="717"/>
      <c r="AQ261" s="717"/>
      <c r="AR261" s="717"/>
      <c r="AS261" s="717"/>
      <c r="AT261" s="717"/>
      <c r="AU261" s="717"/>
      <c r="AV261" s="717"/>
      <c r="AW261" s="717"/>
      <c r="AX261" s="717"/>
      <c r="AY261" s="717"/>
      <c r="AZ261" s="717"/>
      <c r="BA261" s="717"/>
      <c r="BB261" s="717"/>
      <c r="BC261" s="717"/>
      <c r="BD261" s="717"/>
      <c r="BE261" s="717"/>
      <c r="BF261" s="717"/>
      <c r="BG261" s="717"/>
      <c r="BH261" s="717"/>
      <c r="BI261" s="717"/>
      <c r="BJ261" s="717"/>
    </row>
    <row r="262" customFormat="false" ht="15" hidden="false" customHeight="false" outlineLevel="0" collapsed="false">
      <c r="A262" s="717"/>
      <c r="B262" s="717"/>
      <c r="C262" s="717"/>
      <c r="D262" s="717"/>
      <c r="E262" s="717"/>
      <c r="F262" s="717"/>
      <c r="G262" s="717"/>
      <c r="H262" s="717"/>
      <c r="I262" s="717"/>
      <c r="J262" s="717"/>
      <c r="K262" s="717"/>
      <c r="L262" s="717"/>
      <c r="M262" s="717"/>
      <c r="N262" s="717"/>
      <c r="O262" s="717"/>
      <c r="P262" s="717"/>
      <c r="Q262" s="717"/>
      <c r="R262" s="717"/>
      <c r="S262" s="717"/>
      <c r="T262" s="717"/>
      <c r="U262" s="717"/>
      <c r="V262" s="717"/>
      <c r="W262" s="717"/>
      <c r="X262" s="717"/>
      <c r="Y262" s="717"/>
      <c r="Z262" s="717"/>
      <c r="AA262" s="717"/>
      <c r="AB262" s="717"/>
      <c r="AC262" s="717"/>
      <c r="AD262" s="717"/>
      <c r="AE262" s="717"/>
      <c r="AF262" s="717"/>
      <c r="AG262" s="717"/>
      <c r="AH262" s="717"/>
      <c r="AI262" s="717"/>
      <c r="AJ262" s="717"/>
      <c r="AK262" s="717"/>
      <c r="AL262" s="717"/>
      <c r="AM262" s="717"/>
      <c r="AN262" s="717"/>
      <c r="AO262" s="717"/>
      <c r="AP262" s="717"/>
      <c r="AQ262" s="717"/>
      <c r="AR262" s="717"/>
      <c r="AS262" s="717"/>
      <c r="AT262" s="717"/>
      <c r="AU262" s="717"/>
      <c r="AV262" s="717"/>
      <c r="AW262" s="717"/>
      <c r="AX262" s="717"/>
      <c r="AY262" s="717"/>
      <c r="AZ262" s="717"/>
      <c r="BA262" s="717"/>
      <c r="BB262" s="717"/>
      <c r="BC262" s="717"/>
      <c r="BD262" s="717"/>
      <c r="BE262" s="717"/>
      <c r="BF262" s="717"/>
      <c r="BG262" s="717"/>
      <c r="BH262" s="717"/>
      <c r="BI262" s="717"/>
      <c r="BJ262" s="717"/>
    </row>
    <row r="263" customFormat="false" ht="15" hidden="false" customHeight="false" outlineLevel="0" collapsed="false">
      <c r="A263" s="717"/>
      <c r="B263" s="717"/>
      <c r="C263" s="717"/>
      <c r="D263" s="717"/>
      <c r="E263" s="717"/>
      <c r="F263" s="717"/>
      <c r="G263" s="717"/>
      <c r="H263" s="717"/>
      <c r="I263" s="717"/>
      <c r="J263" s="717"/>
      <c r="K263" s="717"/>
      <c r="L263" s="717"/>
      <c r="M263" s="717"/>
      <c r="N263" s="717"/>
      <c r="O263" s="717"/>
      <c r="P263" s="717"/>
      <c r="Q263" s="717"/>
      <c r="R263" s="717"/>
      <c r="S263" s="717"/>
      <c r="T263" s="717"/>
      <c r="U263" s="717"/>
      <c r="V263" s="717"/>
      <c r="W263" s="717"/>
      <c r="X263" s="717"/>
      <c r="Y263" s="717"/>
      <c r="Z263" s="717"/>
      <c r="AA263" s="717"/>
      <c r="AB263" s="717"/>
      <c r="AC263" s="717"/>
      <c r="AD263" s="717"/>
      <c r="AE263" s="717"/>
      <c r="AF263" s="717"/>
      <c r="AG263" s="717"/>
      <c r="AH263" s="717"/>
      <c r="AI263" s="717"/>
      <c r="AJ263" s="717"/>
      <c r="AK263" s="717"/>
      <c r="AL263" s="717"/>
      <c r="AM263" s="717"/>
      <c r="AN263" s="717"/>
      <c r="AO263" s="717"/>
      <c r="AP263" s="717"/>
      <c r="AQ263" s="717"/>
      <c r="AR263" s="717"/>
      <c r="AS263" s="717"/>
      <c r="AT263" s="717"/>
      <c r="AU263" s="717"/>
      <c r="AV263" s="717"/>
      <c r="AW263" s="717"/>
      <c r="AX263" s="717"/>
      <c r="AY263" s="717"/>
      <c r="AZ263" s="717"/>
      <c r="BA263" s="717"/>
      <c r="BB263" s="717"/>
      <c r="BC263" s="717"/>
      <c r="BD263" s="717"/>
      <c r="BE263" s="717"/>
      <c r="BF263" s="717"/>
      <c r="BG263" s="717"/>
      <c r="BH263" s="717"/>
      <c r="BI263" s="717"/>
      <c r="BJ263" s="717"/>
    </row>
    <row r="264" customFormat="false" ht="15" hidden="false" customHeight="false" outlineLevel="0" collapsed="false">
      <c r="A264" s="717"/>
      <c r="B264" s="717"/>
      <c r="C264" s="717"/>
      <c r="D264" s="717"/>
      <c r="E264" s="717"/>
      <c r="F264" s="717"/>
      <c r="G264" s="717"/>
      <c r="H264" s="717"/>
      <c r="I264" s="717"/>
      <c r="J264" s="717"/>
      <c r="K264" s="717"/>
      <c r="L264" s="717"/>
      <c r="M264" s="717"/>
      <c r="N264" s="717"/>
      <c r="O264" s="717"/>
      <c r="P264" s="717"/>
      <c r="Q264" s="717"/>
      <c r="R264" s="717"/>
      <c r="S264" s="717"/>
      <c r="T264" s="717"/>
      <c r="U264" s="717"/>
      <c r="V264" s="717"/>
      <c r="W264" s="717"/>
      <c r="X264" s="717"/>
      <c r="Y264" s="717"/>
      <c r="Z264" s="717"/>
      <c r="AA264" s="717"/>
      <c r="AB264" s="717"/>
      <c r="AC264" s="717"/>
      <c r="AD264" s="717"/>
      <c r="AE264" s="717"/>
      <c r="AF264" s="717"/>
      <c r="AG264" s="717"/>
      <c r="AH264" s="717"/>
      <c r="AI264" s="717"/>
      <c r="AJ264" s="717"/>
      <c r="AK264" s="717"/>
      <c r="AL264" s="717"/>
      <c r="AM264" s="717"/>
      <c r="AN264" s="717"/>
      <c r="AO264" s="717"/>
      <c r="AP264" s="717"/>
      <c r="AQ264" s="717"/>
      <c r="AR264" s="717"/>
      <c r="AS264" s="717"/>
      <c r="AT264" s="717"/>
      <c r="AU264" s="717"/>
      <c r="AV264" s="717"/>
      <c r="AW264" s="717"/>
      <c r="AX264" s="717"/>
      <c r="AY264" s="717"/>
      <c r="AZ264" s="717"/>
      <c r="BA264" s="717"/>
      <c r="BB264" s="717"/>
      <c r="BC264" s="717"/>
      <c r="BD264" s="717"/>
      <c r="BE264" s="717"/>
      <c r="BF264" s="717"/>
      <c r="BG264" s="717"/>
      <c r="BH264" s="717"/>
      <c r="BI264" s="717"/>
      <c r="BJ264" s="717"/>
    </row>
    <row r="265" customFormat="false" ht="15" hidden="false" customHeight="false" outlineLevel="0" collapsed="false">
      <c r="A265" s="717"/>
      <c r="B265" s="717"/>
      <c r="C265" s="717"/>
      <c r="D265" s="717"/>
      <c r="E265" s="717"/>
      <c r="F265" s="717"/>
      <c r="G265" s="717"/>
      <c r="H265" s="717"/>
      <c r="I265" s="717"/>
      <c r="J265" s="717"/>
      <c r="K265" s="717"/>
      <c r="L265" s="717"/>
      <c r="M265" s="717"/>
      <c r="N265" s="717"/>
      <c r="O265" s="717"/>
      <c r="P265" s="717"/>
      <c r="Q265" s="717"/>
      <c r="R265" s="717"/>
      <c r="S265" s="717"/>
      <c r="T265" s="717"/>
      <c r="U265" s="717"/>
      <c r="V265" s="717"/>
      <c r="W265" s="717"/>
      <c r="X265" s="717"/>
      <c r="Y265" s="717"/>
      <c r="Z265" s="717"/>
      <c r="AA265" s="717"/>
      <c r="AB265" s="717"/>
      <c r="AC265" s="717"/>
      <c r="AD265" s="717"/>
      <c r="AE265" s="717"/>
      <c r="AF265" s="717"/>
      <c r="AG265" s="717"/>
      <c r="AH265" s="717"/>
      <c r="AI265" s="717"/>
      <c r="AJ265" s="717"/>
      <c r="AK265" s="717"/>
      <c r="AL265" s="717"/>
      <c r="AM265" s="717"/>
      <c r="AN265" s="717"/>
      <c r="AO265" s="717"/>
      <c r="AP265" s="717"/>
      <c r="AQ265" s="717"/>
      <c r="AR265" s="717"/>
      <c r="AS265" s="717"/>
      <c r="AT265" s="717"/>
      <c r="AU265" s="717"/>
      <c r="AV265" s="717"/>
      <c r="AW265" s="717"/>
      <c r="AX265" s="717"/>
      <c r="AY265" s="717"/>
      <c r="AZ265" s="717"/>
      <c r="BA265" s="717"/>
      <c r="BB265" s="717"/>
      <c r="BC265" s="717"/>
      <c r="BD265" s="717"/>
      <c r="BE265" s="717"/>
      <c r="BF265" s="717"/>
      <c r="BG265" s="717"/>
      <c r="BH265" s="717"/>
      <c r="BI265" s="717"/>
      <c r="BJ265" s="717"/>
    </row>
    <row r="266" customFormat="false" ht="15" hidden="false" customHeight="false" outlineLevel="0" collapsed="false">
      <c r="A266" s="717"/>
      <c r="B266" s="717"/>
      <c r="C266" s="717"/>
      <c r="D266" s="717"/>
      <c r="E266" s="717"/>
      <c r="F266" s="717"/>
      <c r="G266" s="717"/>
      <c r="H266" s="717"/>
      <c r="I266" s="717"/>
      <c r="J266" s="717"/>
      <c r="K266" s="717"/>
      <c r="L266" s="717"/>
      <c r="M266" s="717"/>
      <c r="N266" s="717"/>
      <c r="O266" s="717"/>
      <c r="P266" s="717"/>
      <c r="Q266" s="717"/>
      <c r="R266" s="717"/>
      <c r="S266" s="717"/>
      <c r="T266" s="717"/>
      <c r="U266" s="717"/>
      <c r="V266" s="717"/>
      <c r="W266" s="717"/>
      <c r="X266" s="717"/>
      <c r="Y266" s="717"/>
      <c r="Z266" s="717"/>
      <c r="AA266" s="717"/>
      <c r="AB266" s="717"/>
      <c r="AC266" s="717"/>
      <c r="AD266" s="717"/>
      <c r="AE266" s="717"/>
      <c r="AF266" s="717"/>
      <c r="AG266" s="717"/>
      <c r="AH266" s="717"/>
      <c r="AI266" s="717"/>
      <c r="AJ266" s="717"/>
      <c r="AK266" s="717"/>
      <c r="AL266" s="717"/>
      <c r="AM266" s="717"/>
      <c r="AN266" s="717"/>
      <c r="AO266" s="717"/>
      <c r="AP266" s="717"/>
      <c r="AQ266" s="717"/>
      <c r="AR266" s="717"/>
      <c r="AS266" s="717"/>
      <c r="AT266" s="717"/>
      <c r="AU266" s="717"/>
      <c r="AV266" s="717"/>
      <c r="AW266" s="717"/>
      <c r="AX266" s="717"/>
      <c r="AY266" s="717"/>
      <c r="AZ266" s="717"/>
      <c r="BA266" s="717"/>
      <c r="BB266" s="717"/>
      <c r="BC266" s="717"/>
      <c r="BD266" s="717"/>
      <c r="BE266" s="717"/>
      <c r="BF266" s="717"/>
      <c r="BG266" s="717"/>
      <c r="BH266" s="717"/>
      <c r="BI266" s="717"/>
      <c r="BJ266" s="717"/>
    </row>
    <row r="267" customFormat="false" ht="15" hidden="false" customHeight="false" outlineLevel="0" collapsed="false">
      <c r="A267" s="717"/>
      <c r="B267" s="717"/>
      <c r="C267" s="717"/>
      <c r="D267" s="717"/>
      <c r="E267" s="717"/>
      <c r="F267" s="717"/>
      <c r="G267" s="717"/>
      <c r="H267" s="717"/>
      <c r="I267" s="717"/>
      <c r="J267" s="717"/>
      <c r="K267" s="717"/>
      <c r="L267" s="717"/>
      <c r="M267" s="717"/>
      <c r="N267" s="717"/>
      <c r="O267" s="717"/>
      <c r="P267" s="717"/>
      <c r="Q267" s="717"/>
      <c r="R267" s="717"/>
      <c r="S267" s="717"/>
      <c r="T267" s="717"/>
      <c r="U267" s="717"/>
      <c r="V267" s="717"/>
      <c r="W267" s="717"/>
      <c r="X267" s="717"/>
      <c r="Y267" s="717"/>
      <c r="Z267" s="717"/>
      <c r="AA267" s="717"/>
      <c r="AB267" s="717"/>
      <c r="AC267" s="717"/>
      <c r="AD267" s="717"/>
      <c r="AE267" s="717"/>
      <c r="AF267" s="717"/>
      <c r="AG267" s="717"/>
      <c r="AH267" s="717"/>
      <c r="AI267" s="717"/>
      <c r="AJ267" s="717"/>
      <c r="AK267" s="717"/>
      <c r="AL267" s="717"/>
      <c r="AM267" s="717"/>
      <c r="AN267" s="717"/>
      <c r="AO267" s="717"/>
      <c r="AP267" s="717"/>
      <c r="AQ267" s="717"/>
      <c r="AR267" s="717"/>
      <c r="AS267" s="717"/>
      <c r="AT267" s="717"/>
      <c r="AU267" s="717"/>
      <c r="AV267" s="717"/>
      <c r="AW267" s="717"/>
      <c r="AX267" s="717"/>
      <c r="AY267" s="717"/>
      <c r="AZ267" s="717"/>
      <c r="BA267" s="717"/>
      <c r="BB267" s="717"/>
      <c r="BC267" s="717"/>
      <c r="BD267" s="717"/>
      <c r="BE267" s="717"/>
      <c r="BF267" s="717"/>
      <c r="BG267" s="717"/>
      <c r="BH267" s="717"/>
      <c r="BI267" s="717"/>
      <c r="BJ267" s="717"/>
    </row>
    <row r="268" customFormat="false" ht="15" hidden="false" customHeight="false" outlineLevel="0" collapsed="false">
      <c r="A268" s="717"/>
      <c r="B268" s="717"/>
      <c r="C268" s="717"/>
      <c r="D268" s="717"/>
      <c r="E268" s="717"/>
      <c r="F268" s="717"/>
      <c r="G268" s="717"/>
      <c r="H268" s="717"/>
      <c r="I268" s="717"/>
      <c r="J268" s="717"/>
      <c r="K268" s="717"/>
      <c r="L268" s="717"/>
      <c r="M268" s="717"/>
      <c r="N268" s="717"/>
      <c r="O268" s="717"/>
      <c r="P268" s="717"/>
      <c r="Q268" s="717"/>
      <c r="R268" s="717"/>
      <c r="S268" s="717"/>
      <c r="T268" s="717"/>
      <c r="U268" s="717"/>
      <c r="V268" s="717"/>
      <c r="W268" s="717"/>
      <c r="X268" s="717"/>
      <c r="Y268" s="717"/>
      <c r="Z268" s="717"/>
      <c r="AA268" s="717"/>
      <c r="AB268" s="717"/>
      <c r="AC268" s="717"/>
      <c r="AD268" s="717"/>
      <c r="AE268" s="717"/>
      <c r="AF268" s="717"/>
      <c r="AG268" s="717"/>
      <c r="AH268" s="717"/>
      <c r="AI268" s="717"/>
      <c r="AJ268" s="717"/>
      <c r="AK268" s="717"/>
      <c r="AL268" s="717"/>
      <c r="AM268" s="717"/>
      <c r="AN268" s="717"/>
      <c r="AO268" s="717"/>
      <c r="AP268" s="717"/>
      <c r="AQ268" s="717"/>
      <c r="AR268" s="717"/>
      <c r="AS268" s="717"/>
      <c r="AT268" s="717"/>
      <c r="AU268" s="717"/>
      <c r="AV268" s="717"/>
      <c r="AW268" s="717"/>
      <c r="AX268" s="717"/>
      <c r="AY268" s="717"/>
      <c r="AZ268" s="717"/>
      <c r="BA268" s="717"/>
      <c r="BB268" s="717"/>
      <c r="BC268" s="717"/>
      <c r="BD268" s="717"/>
      <c r="BE268" s="717"/>
      <c r="BF268" s="717"/>
      <c r="BG268" s="717"/>
      <c r="BH268" s="717"/>
      <c r="BI268" s="717"/>
      <c r="BJ268" s="717"/>
    </row>
    <row r="269" customFormat="false" ht="15" hidden="false" customHeight="false" outlineLevel="0" collapsed="false">
      <c r="A269" s="717"/>
      <c r="B269" s="717"/>
      <c r="C269" s="717"/>
      <c r="D269" s="717"/>
      <c r="E269" s="717"/>
      <c r="F269" s="717"/>
      <c r="G269" s="717"/>
      <c r="H269" s="717"/>
      <c r="I269" s="717"/>
      <c r="J269" s="717"/>
      <c r="K269" s="717"/>
      <c r="L269" s="717"/>
      <c r="M269" s="717"/>
      <c r="N269" s="717"/>
      <c r="O269" s="717"/>
      <c r="P269" s="717"/>
      <c r="Q269" s="717"/>
      <c r="R269" s="717"/>
      <c r="S269" s="717"/>
      <c r="T269" s="717"/>
      <c r="U269" s="717"/>
      <c r="V269" s="717"/>
      <c r="W269" s="717"/>
      <c r="X269" s="717"/>
      <c r="Y269" s="717"/>
      <c r="Z269" s="717"/>
      <c r="AA269" s="717"/>
      <c r="AB269" s="717"/>
      <c r="AC269" s="717"/>
      <c r="AD269" s="717"/>
      <c r="AE269" s="717"/>
      <c r="AF269" s="717"/>
      <c r="AG269" s="717"/>
      <c r="AH269" s="717"/>
      <c r="AI269" s="717"/>
      <c r="AJ269" s="717"/>
      <c r="AK269" s="717"/>
      <c r="AL269" s="717"/>
      <c r="AM269" s="717"/>
      <c r="AN269" s="717"/>
      <c r="AO269" s="717"/>
      <c r="AP269" s="717"/>
      <c r="AQ269" s="717"/>
      <c r="AR269" s="717"/>
      <c r="AS269" s="717"/>
      <c r="AT269" s="717"/>
      <c r="AU269" s="717"/>
      <c r="AV269" s="717"/>
      <c r="AW269" s="717"/>
      <c r="AX269" s="717"/>
      <c r="AY269" s="717"/>
      <c r="AZ269" s="717"/>
      <c r="BA269" s="717"/>
      <c r="BB269" s="717"/>
      <c r="BC269" s="717"/>
      <c r="BD269" s="717"/>
      <c r="BE269" s="717"/>
      <c r="BF269" s="717"/>
      <c r="BG269" s="717"/>
      <c r="BH269" s="717"/>
      <c r="BI269" s="717"/>
      <c r="BJ269" s="717"/>
    </row>
    <row r="270" customFormat="false" ht="15" hidden="false" customHeight="false" outlineLevel="0" collapsed="false">
      <c r="A270" s="717"/>
      <c r="B270" s="717"/>
      <c r="C270" s="717"/>
      <c r="D270" s="717"/>
      <c r="E270" s="717"/>
      <c r="F270" s="717"/>
      <c r="G270" s="717"/>
      <c r="H270" s="717"/>
      <c r="I270" s="717"/>
      <c r="J270" s="717"/>
      <c r="K270" s="717"/>
      <c r="L270" s="717"/>
      <c r="M270" s="717"/>
      <c r="N270" s="717"/>
      <c r="O270" s="717"/>
      <c r="P270" s="717"/>
      <c r="Q270" s="717"/>
      <c r="R270" s="717"/>
      <c r="S270" s="717"/>
      <c r="T270" s="717"/>
      <c r="U270" s="717"/>
      <c r="V270" s="717"/>
      <c r="W270" s="717"/>
      <c r="X270" s="717"/>
      <c r="Y270" s="717"/>
      <c r="Z270" s="717"/>
      <c r="AA270" s="717"/>
      <c r="AB270" s="717"/>
      <c r="AC270" s="717"/>
      <c r="AD270" s="717"/>
      <c r="AE270" s="717"/>
      <c r="AF270" s="717"/>
      <c r="AG270" s="717"/>
      <c r="AH270" s="717"/>
      <c r="AI270" s="717"/>
      <c r="AJ270" s="717"/>
      <c r="AK270" s="717"/>
      <c r="AL270" s="717"/>
      <c r="AM270" s="717"/>
      <c r="AN270" s="717"/>
      <c r="AO270" s="717"/>
      <c r="AP270" s="717"/>
      <c r="AQ270" s="717"/>
      <c r="AR270" s="717"/>
      <c r="AS270" s="717"/>
      <c r="AT270" s="717"/>
      <c r="AU270" s="717"/>
      <c r="AV270" s="717"/>
      <c r="AW270" s="717"/>
      <c r="AX270" s="717"/>
      <c r="AY270" s="717"/>
      <c r="AZ270" s="717"/>
      <c r="BA270" s="717"/>
      <c r="BB270" s="717"/>
      <c r="BC270" s="717"/>
      <c r="BD270" s="717"/>
      <c r="BE270" s="717"/>
      <c r="BF270" s="717"/>
      <c r="BG270" s="717"/>
      <c r="BH270" s="717"/>
      <c r="BI270" s="717"/>
      <c r="BJ270" s="717"/>
    </row>
    <row r="271" customFormat="false" ht="15" hidden="false" customHeight="false" outlineLevel="0" collapsed="false">
      <c r="A271" s="717"/>
      <c r="B271" s="717"/>
      <c r="C271" s="717"/>
      <c r="D271" s="717"/>
      <c r="E271" s="717"/>
      <c r="F271" s="717"/>
      <c r="G271" s="717"/>
      <c r="H271" s="717"/>
      <c r="I271" s="717"/>
      <c r="J271" s="717"/>
      <c r="K271" s="717"/>
      <c r="L271" s="717"/>
      <c r="M271" s="717"/>
      <c r="N271" s="717"/>
      <c r="O271" s="717"/>
      <c r="P271" s="717"/>
      <c r="Q271" s="717"/>
      <c r="R271" s="717"/>
      <c r="S271" s="717"/>
      <c r="T271" s="717"/>
      <c r="U271" s="717"/>
      <c r="V271" s="717"/>
      <c r="W271" s="717"/>
      <c r="X271" s="717"/>
      <c r="Y271" s="717"/>
      <c r="Z271" s="717"/>
      <c r="AA271" s="717"/>
      <c r="AB271" s="717"/>
      <c r="AC271" s="717"/>
      <c r="AD271" s="717"/>
      <c r="AE271" s="717"/>
      <c r="AF271" s="717"/>
      <c r="AG271" s="717"/>
      <c r="AH271" s="717"/>
      <c r="AI271" s="717"/>
      <c r="AJ271" s="717"/>
      <c r="AK271" s="717"/>
      <c r="AL271" s="717"/>
      <c r="AM271" s="717"/>
      <c r="AN271" s="717"/>
      <c r="AO271" s="717"/>
      <c r="AP271" s="717"/>
      <c r="AQ271" s="717"/>
      <c r="AR271" s="717"/>
      <c r="AS271" s="717"/>
      <c r="AT271" s="717"/>
      <c r="AU271" s="717"/>
      <c r="AV271" s="717"/>
      <c r="AW271" s="717"/>
      <c r="AX271" s="717"/>
      <c r="AY271" s="717"/>
      <c r="AZ271" s="717"/>
      <c r="BA271" s="717"/>
      <c r="BB271" s="717"/>
      <c r="BC271" s="717"/>
      <c r="BD271" s="717"/>
      <c r="BE271" s="717"/>
      <c r="BF271" s="717"/>
      <c r="BG271" s="717"/>
      <c r="BH271" s="717"/>
      <c r="BI271" s="717"/>
      <c r="BJ271" s="717"/>
    </row>
    <row r="272" customFormat="false" ht="15" hidden="false" customHeight="false" outlineLevel="0" collapsed="false">
      <c r="A272" s="717"/>
      <c r="B272" s="717"/>
      <c r="C272" s="717"/>
      <c r="D272" s="717"/>
      <c r="E272" s="717"/>
      <c r="F272" s="717"/>
      <c r="G272" s="717"/>
      <c r="H272" s="717"/>
      <c r="I272" s="717"/>
      <c r="J272" s="717"/>
      <c r="K272" s="717"/>
      <c r="L272" s="717"/>
      <c r="M272" s="717"/>
      <c r="N272" s="717"/>
      <c r="O272" s="717"/>
      <c r="P272" s="717"/>
      <c r="Q272" s="717"/>
      <c r="R272" s="717"/>
      <c r="S272" s="717"/>
      <c r="T272" s="717"/>
      <c r="U272" s="717"/>
      <c r="V272" s="717"/>
      <c r="W272" s="717"/>
      <c r="X272" s="717"/>
      <c r="Y272" s="717"/>
      <c r="Z272" s="717"/>
      <c r="AA272" s="717"/>
      <c r="AB272" s="717"/>
      <c r="AC272" s="717"/>
      <c r="AD272" s="717"/>
      <c r="AE272" s="717"/>
      <c r="AF272" s="717"/>
      <c r="AG272" s="717"/>
      <c r="AH272" s="717"/>
      <c r="AI272" s="717"/>
      <c r="AJ272" s="717"/>
      <c r="AK272" s="717"/>
      <c r="AL272" s="717"/>
      <c r="AM272" s="717"/>
      <c r="AN272" s="717"/>
      <c r="AO272" s="717"/>
      <c r="AP272" s="717"/>
      <c r="AQ272" s="717"/>
      <c r="AR272" s="717"/>
      <c r="AS272" s="717"/>
      <c r="AT272" s="717"/>
      <c r="AU272" s="717"/>
      <c r="AV272" s="717"/>
      <c r="AW272" s="717"/>
      <c r="AX272" s="717"/>
      <c r="AY272" s="717"/>
      <c r="AZ272" s="717"/>
      <c r="BA272" s="717"/>
      <c r="BB272" s="717"/>
      <c r="BC272" s="717"/>
      <c r="BD272" s="717"/>
      <c r="BE272" s="717"/>
      <c r="BF272" s="717"/>
      <c r="BG272" s="717"/>
      <c r="BH272" s="717"/>
      <c r="BI272" s="717"/>
      <c r="BJ272" s="717"/>
    </row>
    <row r="273" customFormat="false" ht="15" hidden="false" customHeight="false" outlineLevel="0" collapsed="false">
      <c r="A273" s="717"/>
      <c r="B273" s="717"/>
      <c r="C273" s="717"/>
      <c r="D273" s="717"/>
      <c r="E273" s="717"/>
      <c r="F273" s="717"/>
      <c r="G273" s="717"/>
      <c r="H273" s="717"/>
      <c r="I273" s="717"/>
      <c r="J273" s="717"/>
      <c r="K273" s="717"/>
      <c r="L273" s="717"/>
      <c r="M273" s="717"/>
      <c r="N273" s="717"/>
      <c r="O273" s="717"/>
      <c r="P273" s="717"/>
      <c r="Q273" s="717"/>
      <c r="R273" s="717"/>
      <c r="S273" s="717"/>
      <c r="T273" s="717"/>
      <c r="U273" s="717"/>
      <c r="V273" s="717"/>
      <c r="W273" s="717"/>
      <c r="X273" s="717"/>
      <c r="Y273" s="717"/>
      <c r="Z273" s="717"/>
      <c r="AA273" s="717"/>
      <c r="AB273" s="717"/>
      <c r="AC273" s="717"/>
      <c r="AD273" s="717"/>
      <c r="AE273" s="717"/>
      <c r="AF273" s="717"/>
      <c r="AG273" s="717"/>
      <c r="AH273" s="717"/>
      <c r="AI273" s="717"/>
      <c r="AJ273" s="717"/>
      <c r="AK273" s="717"/>
      <c r="AL273" s="717"/>
      <c r="AM273" s="717"/>
      <c r="AN273" s="717"/>
      <c r="AO273" s="717"/>
      <c r="AP273" s="717"/>
      <c r="AQ273" s="717"/>
      <c r="AR273" s="717"/>
      <c r="AS273" s="717"/>
      <c r="AT273" s="717"/>
      <c r="AU273" s="717"/>
      <c r="AV273" s="717"/>
      <c r="AW273" s="717"/>
      <c r="AX273" s="717"/>
      <c r="AY273" s="717"/>
      <c r="AZ273" s="717"/>
      <c r="BA273" s="717"/>
      <c r="BB273" s="717"/>
      <c r="BC273" s="717"/>
      <c r="BD273" s="717"/>
      <c r="BE273" s="717"/>
      <c r="BF273" s="717"/>
      <c r="BG273" s="717"/>
      <c r="BH273" s="717"/>
      <c r="BI273" s="717"/>
      <c r="BJ273" s="717"/>
    </row>
    <row r="274" customFormat="false" ht="15" hidden="false" customHeight="false" outlineLevel="0" collapsed="false">
      <c r="A274" s="717"/>
      <c r="B274" s="717"/>
      <c r="C274" s="717"/>
      <c r="D274" s="717"/>
      <c r="E274" s="717"/>
      <c r="F274" s="717"/>
      <c r="G274" s="717"/>
      <c r="H274" s="717"/>
      <c r="I274" s="717"/>
      <c r="J274" s="717"/>
      <c r="K274" s="717"/>
      <c r="L274" s="717"/>
      <c r="M274" s="717"/>
      <c r="N274" s="717"/>
      <c r="O274" s="717"/>
      <c r="P274" s="717"/>
      <c r="Q274" s="717"/>
      <c r="R274" s="717"/>
      <c r="S274" s="717"/>
      <c r="T274" s="717"/>
      <c r="U274" s="717"/>
      <c r="V274" s="717"/>
      <c r="W274" s="717"/>
      <c r="X274" s="717"/>
      <c r="Y274" s="717"/>
      <c r="Z274" s="717"/>
      <c r="AA274" s="717"/>
      <c r="AB274" s="717"/>
      <c r="AC274" s="717"/>
      <c r="AD274" s="717"/>
      <c r="AE274" s="717"/>
      <c r="AF274" s="717"/>
      <c r="AG274" s="717"/>
      <c r="AH274" s="717"/>
      <c r="AI274" s="717"/>
      <c r="AJ274" s="717"/>
      <c r="AK274" s="717"/>
      <c r="AL274" s="717"/>
      <c r="AM274" s="717"/>
      <c r="AN274" s="717"/>
      <c r="AO274" s="717"/>
      <c r="AP274" s="717"/>
      <c r="AQ274" s="717"/>
      <c r="AR274" s="717"/>
      <c r="AS274" s="717"/>
      <c r="AT274" s="717"/>
      <c r="AU274" s="717"/>
      <c r="AV274" s="717"/>
      <c r="AW274" s="717"/>
      <c r="AX274" s="717"/>
      <c r="AY274" s="717"/>
      <c r="AZ274" s="717"/>
      <c r="BA274" s="717"/>
      <c r="BB274" s="717"/>
      <c r="BC274" s="717"/>
      <c r="BD274" s="717"/>
      <c r="BE274" s="717"/>
      <c r="BF274" s="717"/>
      <c r="BG274" s="717"/>
      <c r="BH274" s="717"/>
      <c r="BI274" s="717"/>
      <c r="BJ274" s="717"/>
    </row>
    <row r="275" customFormat="false" ht="15" hidden="false" customHeight="false" outlineLevel="0" collapsed="false">
      <c r="A275" s="717"/>
      <c r="B275" s="717"/>
      <c r="C275" s="717"/>
      <c r="D275" s="717"/>
      <c r="E275" s="717"/>
      <c r="F275" s="717"/>
      <c r="G275" s="717"/>
      <c r="H275" s="717"/>
      <c r="I275" s="717"/>
      <c r="J275" s="717"/>
      <c r="K275" s="717"/>
      <c r="L275" s="717"/>
      <c r="M275" s="717"/>
      <c r="N275" s="717"/>
      <c r="O275" s="717"/>
      <c r="P275" s="717"/>
      <c r="Q275" s="717"/>
      <c r="R275" s="717"/>
      <c r="S275" s="717"/>
      <c r="T275" s="717"/>
      <c r="U275" s="717"/>
      <c r="V275" s="717"/>
      <c r="W275" s="717"/>
      <c r="X275" s="717"/>
      <c r="Y275" s="717"/>
      <c r="Z275" s="717"/>
      <c r="AA275" s="717"/>
      <c r="AB275" s="717"/>
      <c r="AC275" s="717"/>
      <c r="AD275" s="717"/>
      <c r="AE275" s="717"/>
      <c r="AF275" s="717"/>
      <c r="AG275" s="717"/>
      <c r="AH275" s="717"/>
      <c r="AI275" s="717"/>
      <c r="AJ275" s="717"/>
      <c r="AK275" s="717"/>
      <c r="AL275" s="717"/>
      <c r="AM275" s="717"/>
      <c r="AN275" s="717"/>
      <c r="AO275" s="717"/>
      <c r="AP275" s="717"/>
      <c r="AQ275" s="717"/>
      <c r="AR275" s="717"/>
      <c r="AS275" s="717"/>
      <c r="AT275" s="717"/>
      <c r="AU275" s="717"/>
      <c r="AV275" s="717"/>
      <c r="AW275" s="717"/>
      <c r="AX275" s="717"/>
      <c r="AY275" s="717"/>
      <c r="AZ275" s="717"/>
      <c r="BA275" s="717"/>
      <c r="BB275" s="717"/>
      <c r="BC275" s="717"/>
      <c r="BD275" s="717"/>
      <c r="BE275" s="717"/>
      <c r="BF275" s="717"/>
      <c r="BG275" s="717"/>
      <c r="BH275" s="717"/>
      <c r="BI275" s="717"/>
      <c r="BJ275" s="717"/>
    </row>
    <row r="276" customFormat="false" ht="15" hidden="false" customHeight="false" outlineLevel="0" collapsed="false">
      <c r="A276" s="717"/>
      <c r="B276" s="717"/>
      <c r="C276" s="717"/>
      <c r="D276" s="717"/>
      <c r="E276" s="717"/>
      <c r="F276" s="717"/>
      <c r="G276" s="717"/>
      <c r="H276" s="717"/>
      <c r="I276" s="717"/>
      <c r="J276" s="717"/>
      <c r="K276" s="717"/>
      <c r="L276" s="717"/>
      <c r="M276" s="717"/>
      <c r="N276" s="717"/>
      <c r="O276" s="717"/>
      <c r="P276" s="717"/>
      <c r="Q276" s="717"/>
      <c r="R276" s="717"/>
      <c r="S276" s="717"/>
      <c r="T276" s="717"/>
      <c r="U276" s="717"/>
      <c r="V276" s="717"/>
      <c r="W276" s="717"/>
      <c r="X276" s="717"/>
      <c r="Y276" s="717"/>
      <c r="Z276" s="717"/>
      <c r="AA276" s="717"/>
      <c r="AB276" s="717"/>
      <c r="AC276" s="717"/>
      <c r="AD276" s="717"/>
      <c r="AE276" s="717"/>
      <c r="AF276" s="717"/>
      <c r="AG276" s="717"/>
      <c r="AH276" s="717"/>
      <c r="AI276" s="717"/>
      <c r="AJ276" s="717"/>
      <c r="AK276" s="717"/>
      <c r="AL276" s="717"/>
      <c r="AM276" s="717"/>
      <c r="AN276" s="717"/>
      <c r="AO276" s="717"/>
      <c r="AP276" s="717"/>
      <c r="AQ276" s="717"/>
      <c r="AR276" s="717"/>
      <c r="AS276" s="717"/>
      <c r="AT276" s="717"/>
      <c r="AU276" s="717"/>
      <c r="AV276" s="717"/>
      <c r="AW276" s="717"/>
      <c r="AX276" s="717"/>
      <c r="AY276" s="717"/>
      <c r="AZ276" s="717"/>
      <c r="BA276" s="717"/>
      <c r="BB276" s="717"/>
      <c r="BC276" s="717"/>
      <c r="BD276" s="717"/>
      <c r="BE276" s="717"/>
      <c r="BF276" s="717"/>
      <c r="BG276" s="717"/>
      <c r="BH276" s="717"/>
      <c r="BI276" s="717"/>
      <c r="BJ276" s="717"/>
    </row>
    <row r="277" customFormat="false" ht="15" hidden="false" customHeight="false" outlineLevel="0" collapsed="false">
      <c r="A277" s="717"/>
      <c r="B277" s="717"/>
      <c r="C277" s="717"/>
      <c r="D277" s="717"/>
      <c r="E277" s="717"/>
      <c r="F277" s="717"/>
      <c r="G277" s="717"/>
      <c r="H277" s="717"/>
      <c r="I277" s="717"/>
      <c r="J277" s="717"/>
      <c r="K277" s="717"/>
      <c r="L277" s="717"/>
      <c r="M277" s="717"/>
      <c r="N277" s="717"/>
      <c r="O277" s="717"/>
      <c r="P277" s="717"/>
      <c r="Q277" s="717"/>
      <c r="R277" s="717"/>
      <c r="S277" s="717"/>
      <c r="T277" s="717"/>
      <c r="U277" s="717"/>
      <c r="V277" s="717"/>
      <c r="W277" s="717"/>
      <c r="X277" s="717"/>
      <c r="Y277" s="717"/>
      <c r="Z277" s="717"/>
      <c r="AA277" s="717"/>
      <c r="AB277" s="717"/>
      <c r="AC277" s="717"/>
      <c r="AD277" s="717"/>
      <c r="AE277" s="717"/>
      <c r="AF277" s="717"/>
      <c r="AG277" s="717"/>
      <c r="AH277" s="717"/>
      <c r="AI277" s="717"/>
      <c r="AJ277" s="717"/>
      <c r="AK277" s="717"/>
      <c r="AL277" s="717"/>
      <c r="AM277" s="717"/>
      <c r="AN277" s="717"/>
      <c r="AO277" s="717"/>
      <c r="AP277" s="717"/>
      <c r="AQ277" s="717"/>
      <c r="AR277" s="717"/>
      <c r="AS277" s="717"/>
      <c r="AT277" s="717"/>
      <c r="AU277" s="717"/>
      <c r="AV277" s="717"/>
      <c r="AW277" s="717"/>
      <c r="AX277" s="717"/>
      <c r="AY277" s="717"/>
      <c r="AZ277" s="717"/>
      <c r="BA277" s="717"/>
      <c r="BB277" s="717"/>
      <c r="BC277" s="717"/>
      <c r="BD277" s="717"/>
      <c r="BE277" s="717"/>
      <c r="BF277" s="717"/>
      <c r="BG277" s="717"/>
      <c r="BH277" s="717"/>
      <c r="BI277" s="717"/>
      <c r="BJ277" s="717"/>
    </row>
    <row r="278" customFormat="false" ht="15" hidden="false" customHeight="false" outlineLevel="0" collapsed="false">
      <c r="A278" s="717"/>
      <c r="B278" s="717"/>
      <c r="C278" s="717"/>
      <c r="D278" s="717"/>
      <c r="E278" s="717"/>
      <c r="F278" s="717"/>
      <c r="G278" s="717"/>
      <c r="H278" s="717"/>
      <c r="I278" s="717"/>
      <c r="J278" s="717"/>
      <c r="K278" s="717"/>
      <c r="L278" s="717"/>
      <c r="M278" s="717"/>
      <c r="N278" s="717"/>
      <c r="O278" s="717"/>
      <c r="P278" s="717"/>
      <c r="Q278" s="717"/>
      <c r="R278" s="717"/>
      <c r="S278" s="717"/>
      <c r="T278" s="717"/>
      <c r="U278" s="717"/>
      <c r="V278" s="717"/>
      <c r="W278" s="717"/>
      <c r="X278" s="717"/>
      <c r="Y278" s="717"/>
      <c r="Z278" s="717"/>
      <c r="AA278" s="717"/>
      <c r="AB278" s="717"/>
      <c r="AC278" s="717"/>
      <c r="AD278" s="717"/>
      <c r="AE278" s="717"/>
      <c r="AF278" s="717"/>
      <c r="AG278" s="717"/>
      <c r="AH278" s="717"/>
      <c r="AI278" s="717"/>
      <c r="AJ278" s="717"/>
      <c r="AK278" s="717"/>
      <c r="AL278" s="717"/>
      <c r="AM278" s="717"/>
      <c r="AN278" s="717"/>
      <c r="AO278" s="717"/>
      <c r="AP278" s="717"/>
      <c r="AQ278" s="717"/>
      <c r="AR278" s="717"/>
      <c r="AS278" s="717"/>
      <c r="AT278" s="717"/>
      <c r="AU278" s="717"/>
      <c r="AV278" s="717"/>
      <c r="AW278" s="717"/>
      <c r="AX278" s="717"/>
      <c r="AY278" s="717"/>
      <c r="AZ278" s="717"/>
      <c r="BA278" s="717"/>
      <c r="BB278" s="717"/>
      <c r="BC278" s="717"/>
      <c r="BD278" s="717"/>
      <c r="BE278" s="717"/>
      <c r="BF278" s="717"/>
      <c r="BG278" s="717"/>
      <c r="BH278" s="717"/>
      <c r="BI278" s="717"/>
      <c r="BJ278" s="717"/>
    </row>
    <row r="279" customFormat="false" ht="15" hidden="false" customHeight="false" outlineLevel="0" collapsed="false">
      <c r="A279" s="717"/>
      <c r="B279" s="717"/>
      <c r="C279" s="717"/>
      <c r="D279" s="717"/>
      <c r="E279" s="717"/>
      <c r="F279" s="717"/>
      <c r="G279" s="717"/>
      <c r="H279" s="717"/>
      <c r="I279" s="717"/>
      <c r="J279" s="717"/>
      <c r="K279" s="717"/>
      <c r="L279" s="717"/>
      <c r="M279" s="717"/>
      <c r="N279" s="717"/>
      <c r="O279" s="717"/>
      <c r="P279" s="717"/>
      <c r="Q279" s="717"/>
      <c r="R279" s="717"/>
      <c r="S279" s="717"/>
      <c r="T279" s="717"/>
      <c r="U279" s="717"/>
      <c r="V279" s="717"/>
      <c r="W279" s="717"/>
      <c r="X279" s="717"/>
      <c r="Y279" s="717"/>
      <c r="Z279" s="717"/>
      <c r="AA279" s="717"/>
      <c r="AB279" s="717"/>
      <c r="AC279" s="717"/>
      <c r="AD279" s="717"/>
      <c r="AE279" s="717"/>
      <c r="AF279" s="717"/>
      <c r="AG279" s="717"/>
      <c r="AH279" s="717"/>
      <c r="AI279" s="717"/>
      <c r="AJ279" s="717"/>
      <c r="AK279" s="717"/>
      <c r="AL279" s="717"/>
      <c r="AM279" s="717"/>
      <c r="AN279" s="717"/>
      <c r="AO279" s="717"/>
      <c r="AP279" s="717"/>
      <c r="AQ279" s="717"/>
      <c r="AR279" s="717"/>
      <c r="AS279" s="717"/>
      <c r="AT279" s="717"/>
      <c r="AU279" s="717"/>
      <c r="AV279" s="717"/>
      <c r="AW279" s="717"/>
      <c r="AX279" s="717"/>
      <c r="AY279" s="717"/>
      <c r="AZ279" s="717"/>
      <c r="BA279" s="717"/>
      <c r="BB279" s="717"/>
      <c r="BC279" s="717"/>
      <c r="BD279" s="717"/>
      <c r="BE279" s="717"/>
      <c r="BF279" s="717"/>
      <c r="BG279" s="717"/>
      <c r="BH279" s="717"/>
      <c r="BI279" s="717"/>
      <c r="BJ279" s="717"/>
    </row>
    <row r="280" customFormat="false" ht="15" hidden="false" customHeight="false" outlineLevel="0" collapsed="false">
      <c r="A280" s="717"/>
      <c r="B280" s="717"/>
      <c r="C280" s="717"/>
      <c r="D280" s="717"/>
      <c r="E280" s="717"/>
      <c r="F280" s="717"/>
      <c r="G280" s="717"/>
      <c r="H280" s="717"/>
      <c r="I280" s="717"/>
      <c r="J280" s="717"/>
      <c r="K280" s="717"/>
      <c r="L280" s="717"/>
      <c r="M280" s="717"/>
      <c r="N280" s="717"/>
      <c r="O280" s="717"/>
      <c r="P280" s="717"/>
      <c r="Q280" s="717"/>
      <c r="R280" s="717"/>
      <c r="S280" s="717"/>
      <c r="T280" s="717"/>
      <c r="U280" s="717"/>
      <c r="V280" s="717"/>
      <c r="W280" s="717"/>
      <c r="X280" s="717"/>
      <c r="Y280" s="717"/>
      <c r="Z280" s="717"/>
      <c r="AA280" s="717"/>
      <c r="AB280" s="717"/>
      <c r="AC280" s="717"/>
      <c r="AD280" s="717"/>
      <c r="AE280" s="717"/>
      <c r="AF280" s="717"/>
      <c r="AG280" s="717"/>
      <c r="AH280" s="717"/>
      <c r="AI280" s="717"/>
      <c r="AJ280" s="717"/>
      <c r="AK280" s="717"/>
      <c r="AL280" s="717"/>
      <c r="AM280" s="717"/>
      <c r="AN280" s="717"/>
      <c r="AO280" s="717"/>
      <c r="AP280" s="717"/>
      <c r="AQ280" s="717"/>
      <c r="AR280" s="717"/>
      <c r="AS280" s="717"/>
      <c r="AT280" s="717"/>
      <c r="AU280" s="717"/>
      <c r="AV280" s="717"/>
      <c r="AW280" s="717"/>
      <c r="AX280" s="717"/>
      <c r="AY280" s="717"/>
      <c r="AZ280" s="717"/>
      <c r="BA280" s="717"/>
      <c r="BB280" s="717"/>
      <c r="BC280" s="717"/>
      <c r="BD280" s="717"/>
      <c r="BE280" s="717"/>
      <c r="BF280" s="717"/>
      <c r="BG280" s="717"/>
      <c r="BH280" s="717"/>
      <c r="BI280" s="717"/>
      <c r="BJ280" s="717"/>
    </row>
    <row r="281" customFormat="false" ht="15" hidden="false" customHeight="false" outlineLevel="0" collapsed="false">
      <c r="A281" s="717"/>
      <c r="B281" s="717"/>
      <c r="C281" s="717"/>
      <c r="D281" s="717"/>
      <c r="E281" s="717"/>
      <c r="F281" s="717"/>
      <c r="G281" s="717"/>
      <c r="H281" s="717"/>
      <c r="I281" s="717"/>
      <c r="J281" s="717"/>
      <c r="K281" s="717"/>
      <c r="L281" s="717"/>
      <c r="M281" s="717"/>
      <c r="N281" s="717"/>
      <c r="O281" s="717"/>
      <c r="P281" s="717"/>
      <c r="Q281" s="717"/>
      <c r="R281" s="717"/>
      <c r="S281" s="717"/>
      <c r="T281" s="717"/>
      <c r="U281" s="717"/>
      <c r="V281" s="717"/>
      <c r="W281" s="717"/>
      <c r="X281" s="717"/>
      <c r="Y281" s="717"/>
      <c r="Z281" s="717"/>
      <c r="AA281" s="717"/>
      <c r="AB281" s="717"/>
      <c r="AC281" s="717"/>
      <c r="AD281" s="717"/>
      <c r="AE281" s="717"/>
      <c r="AF281" s="717"/>
      <c r="AG281" s="717"/>
      <c r="AH281" s="717"/>
      <c r="AI281" s="717"/>
      <c r="AJ281" s="717"/>
      <c r="AK281" s="717"/>
      <c r="AL281" s="717"/>
      <c r="AM281" s="717"/>
      <c r="AN281" s="717"/>
      <c r="AO281" s="717"/>
      <c r="AP281" s="717"/>
      <c r="AQ281" s="717"/>
      <c r="AR281" s="717"/>
      <c r="AS281" s="717"/>
      <c r="AT281" s="717"/>
      <c r="AU281" s="717"/>
      <c r="AV281" s="717"/>
      <c r="AW281" s="717"/>
      <c r="AX281" s="717"/>
      <c r="AY281" s="717"/>
      <c r="AZ281" s="717"/>
      <c r="BA281" s="717"/>
      <c r="BB281" s="717"/>
      <c r="BC281" s="717"/>
      <c r="BD281" s="717"/>
      <c r="BE281" s="717"/>
      <c r="BF281" s="717"/>
      <c r="BG281" s="717"/>
      <c r="BH281" s="717"/>
      <c r="BI281" s="717"/>
      <c r="BJ281" s="717"/>
    </row>
    <row r="282" customFormat="false" ht="15" hidden="false" customHeight="false" outlineLevel="0" collapsed="false">
      <c r="A282" s="717"/>
      <c r="B282" s="717"/>
      <c r="C282" s="717"/>
      <c r="D282" s="717"/>
      <c r="E282" s="717"/>
      <c r="F282" s="717"/>
      <c r="G282" s="717"/>
      <c r="H282" s="717"/>
      <c r="I282" s="717"/>
      <c r="J282" s="717"/>
      <c r="K282" s="717"/>
      <c r="L282" s="717"/>
      <c r="M282" s="717"/>
      <c r="N282" s="717"/>
      <c r="O282" s="717"/>
      <c r="P282" s="717"/>
      <c r="Q282" s="717"/>
      <c r="R282" s="717"/>
      <c r="S282" s="717"/>
      <c r="T282" s="717"/>
      <c r="U282" s="717"/>
      <c r="V282" s="717"/>
      <c r="W282" s="717"/>
      <c r="X282" s="717"/>
      <c r="Y282" s="717"/>
      <c r="Z282" s="717"/>
      <c r="AA282" s="717"/>
      <c r="AB282" s="717"/>
      <c r="AC282" s="717"/>
      <c r="AD282" s="717"/>
      <c r="AE282" s="717"/>
      <c r="AF282" s="717"/>
      <c r="AG282" s="717"/>
      <c r="AH282" s="717"/>
      <c r="AI282" s="717"/>
      <c r="AJ282" s="717"/>
      <c r="AK282" s="717"/>
      <c r="AL282" s="717"/>
      <c r="AM282" s="717"/>
      <c r="AN282" s="717"/>
      <c r="AO282" s="717"/>
      <c r="AP282" s="717"/>
      <c r="AQ282" s="717"/>
      <c r="AR282" s="717"/>
      <c r="AS282" s="717"/>
      <c r="AT282" s="717"/>
      <c r="AU282" s="717"/>
      <c r="AV282" s="717"/>
      <c r="AW282" s="717"/>
      <c r="AX282" s="717"/>
      <c r="AY282" s="717"/>
      <c r="AZ282" s="717"/>
      <c r="BA282" s="717"/>
      <c r="BB282" s="717"/>
      <c r="BC282" s="717"/>
      <c r="BD282" s="717"/>
      <c r="BE282" s="717"/>
      <c r="BF282" s="717"/>
      <c r="BG282" s="717"/>
      <c r="BH282" s="717"/>
      <c r="BI282" s="717"/>
      <c r="BJ282" s="717"/>
    </row>
    <row r="283" customFormat="false" ht="15" hidden="false" customHeight="false" outlineLevel="0" collapsed="false">
      <c r="A283" s="717"/>
      <c r="B283" s="717"/>
      <c r="C283" s="717"/>
      <c r="D283" s="717"/>
      <c r="E283" s="717"/>
      <c r="F283" s="717"/>
      <c r="G283" s="717"/>
      <c r="H283" s="717"/>
      <c r="I283" s="717"/>
      <c r="J283" s="717"/>
      <c r="K283" s="717"/>
      <c r="L283" s="717"/>
      <c r="M283" s="717"/>
      <c r="N283" s="717"/>
      <c r="O283" s="717"/>
      <c r="P283" s="717"/>
      <c r="Q283" s="717"/>
      <c r="R283" s="717"/>
      <c r="S283" s="717"/>
      <c r="T283" s="717"/>
      <c r="U283" s="717"/>
      <c r="V283" s="717"/>
      <c r="W283" s="717"/>
      <c r="X283" s="717"/>
      <c r="Y283" s="717"/>
      <c r="Z283" s="717"/>
      <c r="AA283" s="717"/>
      <c r="AB283" s="717"/>
      <c r="AC283" s="717"/>
      <c r="AD283" s="717"/>
      <c r="AE283" s="717"/>
      <c r="AF283" s="717"/>
      <c r="AG283" s="717"/>
      <c r="AH283" s="717"/>
      <c r="AI283" s="717"/>
      <c r="AJ283" s="717"/>
      <c r="AK283" s="717"/>
      <c r="AL283" s="717"/>
      <c r="AM283" s="717"/>
      <c r="AN283" s="717"/>
      <c r="AO283" s="717"/>
      <c r="AP283" s="717"/>
      <c r="AQ283" s="717"/>
      <c r="AR283" s="717"/>
      <c r="AS283" s="717"/>
      <c r="AT283" s="717"/>
      <c r="AU283" s="717"/>
      <c r="AV283" s="717"/>
      <c r="AW283" s="717"/>
      <c r="AX283" s="717"/>
      <c r="AY283" s="717"/>
      <c r="AZ283" s="717"/>
      <c r="BA283" s="717"/>
      <c r="BB283" s="717"/>
      <c r="BC283" s="717"/>
      <c r="BD283" s="717"/>
      <c r="BE283" s="717"/>
      <c r="BF283" s="717"/>
      <c r="BG283" s="717"/>
      <c r="BH283" s="717"/>
      <c r="BI283" s="717"/>
      <c r="BJ283" s="717"/>
    </row>
    <row r="284" customFormat="false" ht="15" hidden="false" customHeight="false" outlineLevel="0" collapsed="false">
      <c r="A284" s="717"/>
      <c r="B284" s="717"/>
      <c r="C284" s="717"/>
      <c r="D284" s="717"/>
      <c r="E284" s="717"/>
      <c r="F284" s="717"/>
      <c r="G284" s="717"/>
      <c r="H284" s="717"/>
      <c r="I284" s="717"/>
      <c r="J284" s="717"/>
      <c r="K284" s="717"/>
      <c r="L284" s="717"/>
      <c r="M284" s="717"/>
      <c r="N284" s="717"/>
      <c r="O284" s="717"/>
      <c r="P284" s="717"/>
      <c r="Q284" s="717"/>
      <c r="R284" s="717"/>
      <c r="S284" s="717"/>
      <c r="T284" s="717"/>
      <c r="U284" s="717"/>
      <c r="V284" s="717"/>
      <c r="W284" s="717"/>
      <c r="X284" s="717"/>
      <c r="Y284" s="717"/>
      <c r="Z284" s="717"/>
      <c r="AA284" s="717"/>
      <c r="AB284" s="717"/>
      <c r="AC284" s="717"/>
      <c r="AD284" s="717"/>
      <c r="AE284" s="717"/>
      <c r="AF284" s="717"/>
      <c r="AG284" s="717"/>
      <c r="AH284" s="717"/>
      <c r="AI284" s="717"/>
      <c r="AJ284" s="717"/>
      <c r="AK284" s="717"/>
      <c r="AL284" s="717"/>
      <c r="AM284" s="717"/>
      <c r="AN284" s="717"/>
      <c r="AO284" s="717"/>
      <c r="AP284" s="717"/>
      <c r="AQ284" s="717"/>
      <c r="AR284" s="717"/>
      <c r="AS284" s="717"/>
      <c r="AT284" s="717"/>
      <c r="AU284" s="717"/>
      <c r="AV284" s="717"/>
      <c r="AW284" s="717"/>
      <c r="AX284" s="717"/>
      <c r="AY284" s="717"/>
      <c r="AZ284" s="717"/>
      <c r="BA284" s="717"/>
      <c r="BB284" s="717"/>
      <c r="BC284" s="717"/>
      <c r="BD284" s="717"/>
      <c r="BE284" s="717"/>
      <c r="BF284" s="717"/>
      <c r="BG284" s="717"/>
      <c r="BH284" s="717"/>
      <c r="BI284" s="717"/>
      <c r="BJ284" s="717"/>
    </row>
    <row r="285" customFormat="false" ht="15" hidden="false" customHeight="false" outlineLevel="0" collapsed="false">
      <c r="A285" s="717"/>
      <c r="B285" s="717"/>
      <c r="C285" s="717"/>
      <c r="D285" s="717"/>
      <c r="E285" s="717"/>
      <c r="F285" s="717"/>
      <c r="G285" s="717"/>
      <c r="H285" s="717"/>
      <c r="I285" s="717"/>
      <c r="J285" s="717"/>
      <c r="K285" s="717"/>
      <c r="L285" s="717"/>
      <c r="M285" s="717"/>
      <c r="N285" s="717"/>
      <c r="O285" s="717"/>
      <c r="P285" s="717"/>
      <c r="Q285" s="717"/>
      <c r="R285" s="717"/>
      <c r="S285" s="717"/>
      <c r="T285" s="717"/>
      <c r="U285" s="717"/>
      <c r="V285" s="717"/>
      <c r="W285" s="717"/>
      <c r="X285" s="717"/>
      <c r="Y285" s="717"/>
      <c r="Z285" s="717"/>
      <c r="AA285" s="717"/>
      <c r="AB285" s="717"/>
      <c r="AC285" s="717"/>
      <c r="AD285" s="717"/>
      <c r="AE285" s="717"/>
      <c r="AF285" s="717"/>
      <c r="AG285" s="717"/>
      <c r="AH285" s="717"/>
      <c r="AI285" s="717"/>
      <c r="AJ285" s="717"/>
      <c r="AK285" s="717"/>
      <c r="AL285" s="717"/>
      <c r="AM285" s="717"/>
      <c r="AN285" s="717"/>
      <c r="AO285" s="717"/>
      <c r="AP285" s="717"/>
      <c r="AQ285" s="717"/>
      <c r="AR285" s="717"/>
      <c r="AS285" s="717"/>
      <c r="AT285" s="717"/>
      <c r="AU285" s="717"/>
      <c r="AV285" s="717"/>
      <c r="AW285" s="717"/>
      <c r="AX285" s="717"/>
      <c r="AY285" s="717"/>
      <c r="AZ285" s="717"/>
      <c r="BA285" s="717"/>
      <c r="BB285" s="717"/>
      <c r="BC285" s="717"/>
      <c r="BD285" s="717"/>
      <c r="BE285" s="717"/>
      <c r="BF285" s="717"/>
      <c r="BG285" s="717"/>
      <c r="BH285" s="717"/>
      <c r="BI285" s="717"/>
      <c r="BJ285" s="717"/>
    </row>
    <row r="286" customFormat="false" ht="15" hidden="false" customHeight="false" outlineLevel="0" collapsed="false">
      <c r="A286" s="717"/>
      <c r="B286" s="717"/>
      <c r="C286" s="717"/>
      <c r="D286" s="717"/>
      <c r="E286" s="717"/>
      <c r="F286" s="717"/>
      <c r="G286" s="717"/>
      <c r="H286" s="717"/>
      <c r="I286" s="717"/>
      <c r="J286" s="717"/>
      <c r="K286" s="717"/>
      <c r="L286" s="717"/>
      <c r="M286" s="717"/>
      <c r="N286" s="717"/>
      <c r="O286" s="717"/>
      <c r="P286" s="717"/>
      <c r="Q286" s="717"/>
      <c r="R286" s="717"/>
      <c r="S286" s="717"/>
      <c r="T286" s="717"/>
      <c r="U286" s="717"/>
      <c r="V286" s="717"/>
      <c r="W286" s="717"/>
      <c r="X286" s="717"/>
      <c r="Y286" s="717"/>
      <c r="Z286" s="717"/>
      <c r="AA286" s="717"/>
      <c r="AB286" s="717"/>
      <c r="AC286" s="717"/>
      <c r="AD286" s="717"/>
      <c r="AE286" s="717"/>
      <c r="AF286" s="717"/>
      <c r="AG286" s="717"/>
      <c r="AH286" s="717"/>
      <c r="AI286" s="717"/>
      <c r="AJ286" s="717"/>
      <c r="AK286" s="717"/>
      <c r="AL286" s="717"/>
      <c r="AM286" s="717"/>
      <c r="AN286" s="717"/>
      <c r="AO286" s="717"/>
      <c r="AP286" s="717"/>
      <c r="AQ286" s="717"/>
      <c r="AR286" s="717"/>
      <c r="AS286" s="717"/>
      <c r="AT286" s="717"/>
      <c r="AU286" s="717"/>
      <c r="AV286" s="717"/>
      <c r="AW286" s="717"/>
      <c r="AX286" s="717"/>
      <c r="AY286" s="717"/>
      <c r="AZ286" s="717"/>
      <c r="BA286" s="717"/>
      <c r="BB286" s="717"/>
      <c r="BC286" s="717"/>
      <c r="BD286" s="717"/>
      <c r="BE286" s="717"/>
      <c r="BF286" s="717"/>
      <c r="BG286" s="717"/>
      <c r="BH286" s="717"/>
      <c r="BI286" s="717"/>
      <c r="BJ286" s="717"/>
    </row>
    <row r="287" customFormat="false" ht="15" hidden="false" customHeight="false" outlineLevel="0" collapsed="false">
      <c r="A287" s="717"/>
      <c r="B287" s="717"/>
      <c r="C287" s="717"/>
      <c r="D287" s="717"/>
      <c r="E287" s="717"/>
      <c r="F287" s="717"/>
      <c r="G287" s="717"/>
      <c r="H287" s="717"/>
      <c r="I287" s="717"/>
      <c r="J287" s="717"/>
      <c r="K287" s="717"/>
      <c r="L287" s="717"/>
      <c r="M287" s="717"/>
      <c r="N287" s="717"/>
      <c r="O287" s="717"/>
      <c r="P287" s="717"/>
      <c r="Q287" s="717"/>
      <c r="R287" s="717"/>
      <c r="S287" s="717"/>
      <c r="T287" s="717"/>
      <c r="U287" s="717"/>
      <c r="V287" s="717"/>
      <c r="W287" s="717"/>
      <c r="X287" s="717"/>
      <c r="Y287" s="717"/>
      <c r="Z287" s="717"/>
      <c r="AA287" s="717"/>
      <c r="AB287" s="717"/>
      <c r="AC287" s="717"/>
      <c r="AD287" s="717"/>
      <c r="AE287" s="717"/>
      <c r="AF287" s="717"/>
      <c r="AG287" s="717"/>
      <c r="AH287" s="717"/>
      <c r="AI287" s="717"/>
      <c r="AJ287" s="717"/>
      <c r="AK287" s="717"/>
      <c r="AL287" s="717"/>
      <c r="AM287" s="717"/>
      <c r="AN287" s="717"/>
      <c r="AO287" s="717"/>
      <c r="AP287" s="717"/>
      <c r="AQ287" s="717"/>
      <c r="AR287" s="717"/>
      <c r="AS287" s="717"/>
      <c r="AT287" s="717"/>
      <c r="AU287" s="717"/>
      <c r="AV287" s="717"/>
      <c r="AW287" s="717"/>
      <c r="AX287" s="717"/>
      <c r="AY287" s="717"/>
      <c r="AZ287" s="717"/>
      <c r="BA287" s="717"/>
      <c r="BB287" s="717"/>
      <c r="BC287" s="717"/>
      <c r="BD287" s="717"/>
      <c r="BE287" s="717"/>
      <c r="BF287" s="717"/>
      <c r="BG287" s="717"/>
      <c r="BH287" s="717"/>
      <c r="BI287" s="717"/>
      <c r="BJ287" s="717"/>
    </row>
    <row r="288" customFormat="false" ht="15" hidden="false" customHeight="false" outlineLevel="0" collapsed="false">
      <c r="A288" s="717"/>
      <c r="B288" s="717"/>
      <c r="C288" s="717"/>
      <c r="D288" s="717"/>
      <c r="E288" s="717"/>
      <c r="F288" s="717"/>
      <c r="G288" s="717"/>
      <c r="H288" s="717"/>
      <c r="I288" s="717"/>
      <c r="J288" s="717"/>
      <c r="K288" s="717"/>
      <c r="L288" s="717"/>
      <c r="M288" s="717"/>
      <c r="N288" s="717"/>
      <c r="O288" s="717"/>
      <c r="P288" s="717"/>
      <c r="Q288" s="717"/>
      <c r="R288" s="717"/>
      <c r="S288" s="717"/>
      <c r="T288" s="717"/>
      <c r="U288" s="717"/>
      <c r="V288" s="717"/>
      <c r="W288" s="717"/>
      <c r="X288" s="717"/>
      <c r="Y288" s="717"/>
      <c r="Z288" s="717"/>
      <c r="AA288" s="717"/>
      <c r="AB288" s="717"/>
      <c r="AC288" s="717"/>
      <c r="AD288" s="717"/>
      <c r="AE288" s="717"/>
      <c r="AF288" s="717"/>
      <c r="AG288" s="717"/>
      <c r="AH288" s="717"/>
      <c r="AI288" s="717"/>
      <c r="AJ288" s="717"/>
      <c r="AK288" s="717"/>
      <c r="AL288" s="717"/>
      <c r="AM288" s="717"/>
      <c r="AN288" s="717"/>
      <c r="AO288" s="717"/>
      <c r="AP288" s="717"/>
      <c r="AQ288" s="717"/>
      <c r="AR288" s="717"/>
      <c r="AS288" s="717"/>
      <c r="AT288" s="717"/>
      <c r="AU288" s="717"/>
      <c r="AV288" s="717"/>
      <c r="AW288" s="717"/>
      <c r="AX288" s="717"/>
      <c r="AY288" s="717"/>
      <c r="AZ288" s="717"/>
      <c r="BA288" s="717"/>
      <c r="BB288" s="717"/>
      <c r="BC288" s="717"/>
      <c r="BD288" s="717"/>
      <c r="BE288" s="717"/>
      <c r="BF288" s="717"/>
      <c r="BG288" s="717"/>
      <c r="BH288" s="717"/>
      <c r="BI288" s="717"/>
      <c r="BJ288" s="717"/>
    </row>
    <row r="289" customFormat="false" ht="15" hidden="false" customHeight="false" outlineLevel="0" collapsed="false">
      <c r="A289" s="717"/>
      <c r="B289" s="717"/>
      <c r="C289" s="717"/>
      <c r="D289" s="717"/>
      <c r="E289" s="717"/>
      <c r="F289" s="717"/>
      <c r="G289" s="717"/>
      <c r="H289" s="717"/>
      <c r="I289" s="717"/>
      <c r="J289" s="717"/>
      <c r="K289" s="717"/>
      <c r="L289" s="717"/>
      <c r="M289" s="717"/>
      <c r="N289" s="717"/>
      <c r="O289" s="717"/>
      <c r="P289" s="717"/>
      <c r="Q289" s="717"/>
      <c r="R289" s="717"/>
      <c r="S289" s="717"/>
      <c r="T289" s="717"/>
      <c r="U289" s="717"/>
      <c r="V289" s="717"/>
      <c r="W289" s="717"/>
      <c r="X289" s="717"/>
      <c r="Y289" s="717"/>
      <c r="Z289" s="717"/>
      <c r="AA289" s="717"/>
      <c r="AB289" s="717"/>
      <c r="AC289" s="717"/>
      <c r="AD289" s="717"/>
      <c r="AE289" s="717"/>
      <c r="AF289" s="717"/>
      <c r="AG289" s="717"/>
      <c r="AH289" s="717"/>
      <c r="AI289" s="717"/>
      <c r="AJ289" s="717"/>
      <c r="AK289" s="717"/>
      <c r="AL289" s="717"/>
      <c r="AM289" s="717"/>
      <c r="AN289" s="717"/>
      <c r="AO289" s="717"/>
      <c r="AP289" s="717"/>
      <c r="AQ289" s="717"/>
      <c r="AR289" s="717"/>
      <c r="AS289" s="717"/>
      <c r="AT289" s="717"/>
      <c r="AU289" s="717"/>
      <c r="AV289" s="717"/>
      <c r="AW289" s="717"/>
      <c r="AX289" s="717"/>
      <c r="AY289" s="717"/>
      <c r="AZ289" s="717"/>
      <c r="BA289" s="717"/>
      <c r="BB289" s="717"/>
      <c r="BC289" s="717"/>
      <c r="BD289" s="717"/>
      <c r="BE289" s="717"/>
      <c r="BF289" s="717"/>
      <c r="BG289" s="717"/>
      <c r="BH289" s="717"/>
      <c r="BI289" s="717"/>
      <c r="BJ289" s="717"/>
    </row>
    <row r="290" customFormat="false" ht="15" hidden="false" customHeight="false" outlineLevel="0" collapsed="false">
      <c r="A290" s="717"/>
      <c r="B290" s="717"/>
      <c r="C290" s="717"/>
      <c r="D290" s="717"/>
      <c r="E290" s="717"/>
      <c r="F290" s="717"/>
      <c r="G290" s="717"/>
      <c r="H290" s="717"/>
      <c r="I290" s="717"/>
      <c r="J290" s="717"/>
      <c r="K290" s="717"/>
      <c r="L290" s="717"/>
      <c r="M290" s="717"/>
      <c r="N290" s="717"/>
      <c r="O290" s="717"/>
      <c r="P290" s="717"/>
      <c r="Q290" s="717"/>
      <c r="R290" s="717"/>
      <c r="S290" s="717"/>
      <c r="T290" s="717"/>
      <c r="U290" s="717"/>
      <c r="V290" s="717"/>
      <c r="W290" s="717"/>
      <c r="X290" s="717"/>
      <c r="Y290" s="717"/>
      <c r="Z290" s="717"/>
      <c r="AA290" s="717"/>
      <c r="AB290" s="717"/>
      <c r="AC290" s="717"/>
      <c r="AD290" s="717"/>
      <c r="AE290" s="717"/>
      <c r="AF290" s="717"/>
      <c r="AG290" s="717"/>
      <c r="AH290" s="717"/>
      <c r="AI290" s="717"/>
      <c r="AJ290" s="717"/>
      <c r="AK290" s="717"/>
      <c r="AL290" s="717"/>
      <c r="AM290" s="717"/>
      <c r="AN290" s="717"/>
      <c r="AO290" s="717"/>
      <c r="AP290" s="717"/>
      <c r="AQ290" s="717"/>
      <c r="AR290" s="717"/>
      <c r="AS290" s="717"/>
      <c r="AT290" s="717"/>
      <c r="AU290" s="717"/>
      <c r="AV290" s="717"/>
      <c r="AW290" s="717"/>
      <c r="AX290" s="717"/>
      <c r="AY290" s="717"/>
      <c r="AZ290" s="717"/>
      <c r="BA290" s="717"/>
      <c r="BB290" s="717"/>
      <c r="BC290" s="717"/>
      <c r="BD290" s="717"/>
      <c r="BE290" s="717"/>
      <c r="BF290" s="717"/>
      <c r="BG290" s="717"/>
      <c r="BH290" s="717"/>
      <c r="BI290" s="717"/>
      <c r="BJ290" s="717"/>
    </row>
    <row r="291" customFormat="false" ht="15" hidden="false" customHeight="false" outlineLevel="0" collapsed="false">
      <c r="A291" s="717"/>
      <c r="B291" s="717"/>
      <c r="C291" s="717"/>
      <c r="D291" s="717"/>
      <c r="E291" s="717"/>
      <c r="F291" s="717"/>
      <c r="G291" s="717"/>
      <c r="H291" s="717"/>
      <c r="I291" s="717"/>
      <c r="J291" s="717"/>
      <c r="K291" s="717"/>
      <c r="L291" s="717"/>
      <c r="M291" s="717"/>
      <c r="N291" s="717"/>
      <c r="O291" s="717"/>
      <c r="P291" s="717"/>
      <c r="Q291" s="717"/>
      <c r="R291" s="717"/>
      <c r="S291" s="717"/>
      <c r="T291" s="717"/>
      <c r="U291" s="717"/>
      <c r="V291" s="717"/>
      <c r="W291" s="717"/>
      <c r="X291" s="717"/>
      <c r="Y291" s="717"/>
      <c r="Z291" s="717"/>
      <c r="AA291" s="717"/>
      <c r="AB291" s="717"/>
      <c r="AC291" s="717"/>
      <c r="AD291" s="717"/>
      <c r="AE291" s="717"/>
      <c r="AF291" s="717"/>
      <c r="AG291" s="717"/>
      <c r="AH291" s="717"/>
      <c r="AI291" s="717"/>
      <c r="AJ291" s="717"/>
      <c r="AK291" s="717"/>
      <c r="AL291" s="717"/>
      <c r="AM291" s="717"/>
      <c r="AN291" s="717"/>
      <c r="AO291" s="717"/>
      <c r="AP291" s="717"/>
      <c r="AQ291" s="717"/>
      <c r="AR291" s="717"/>
      <c r="AS291" s="717"/>
      <c r="AT291" s="717"/>
      <c r="AU291" s="717"/>
      <c r="AV291" s="717"/>
      <c r="AW291" s="717"/>
      <c r="AX291" s="717"/>
      <c r="AY291" s="717"/>
      <c r="AZ291" s="717"/>
      <c r="BA291" s="717"/>
      <c r="BB291" s="717"/>
      <c r="BC291" s="717"/>
      <c r="BD291" s="717"/>
      <c r="BE291" s="717"/>
      <c r="BF291" s="717"/>
      <c r="BG291" s="717"/>
      <c r="BH291" s="717"/>
      <c r="BI291" s="717"/>
      <c r="BJ291" s="717"/>
    </row>
    <row r="292" customFormat="false" ht="15" hidden="false" customHeight="false" outlineLevel="0" collapsed="false">
      <c r="A292" s="717"/>
      <c r="B292" s="717"/>
      <c r="C292" s="717"/>
      <c r="D292" s="717"/>
      <c r="E292" s="717"/>
      <c r="F292" s="717"/>
      <c r="G292" s="717"/>
      <c r="H292" s="717"/>
      <c r="I292" s="717"/>
      <c r="J292" s="717"/>
      <c r="K292" s="717"/>
      <c r="L292" s="717"/>
      <c r="M292" s="717"/>
      <c r="N292" s="717"/>
      <c r="O292" s="717"/>
      <c r="P292" s="717"/>
      <c r="Q292" s="717"/>
      <c r="R292" s="717"/>
      <c r="S292" s="717"/>
      <c r="T292" s="717"/>
      <c r="U292" s="717"/>
      <c r="V292" s="717"/>
      <c r="W292" s="717"/>
      <c r="X292" s="717"/>
      <c r="Y292" s="717"/>
      <c r="Z292" s="717"/>
      <c r="AA292" s="717"/>
      <c r="AB292" s="717"/>
      <c r="AC292" s="717"/>
      <c r="AD292" s="717"/>
      <c r="AE292" s="717"/>
      <c r="AF292" s="717"/>
      <c r="AG292" s="717"/>
      <c r="AH292" s="717"/>
      <c r="AI292" s="717"/>
      <c r="AJ292" s="717"/>
      <c r="AK292" s="717"/>
      <c r="AL292" s="717"/>
      <c r="AM292" s="717"/>
      <c r="AN292" s="717"/>
      <c r="AO292" s="717"/>
      <c r="AP292" s="717"/>
      <c r="AQ292" s="717"/>
      <c r="AR292" s="717"/>
      <c r="AS292" s="717"/>
      <c r="AT292" s="717"/>
      <c r="AU292" s="717"/>
      <c r="AV292" s="717"/>
      <c r="AW292" s="717"/>
      <c r="AX292" s="717"/>
      <c r="AY292" s="717"/>
      <c r="AZ292" s="717"/>
      <c r="BA292" s="717"/>
      <c r="BB292" s="717"/>
      <c r="BC292" s="717"/>
      <c r="BD292" s="717"/>
      <c r="BE292" s="717"/>
      <c r="BF292" s="717"/>
      <c r="BG292" s="717"/>
      <c r="BH292" s="717"/>
      <c r="BI292" s="717"/>
      <c r="BJ292" s="717"/>
    </row>
    <row r="293" customFormat="false" ht="15" hidden="false" customHeight="false" outlineLevel="0" collapsed="false">
      <c r="A293" s="717"/>
      <c r="B293" s="717"/>
      <c r="C293" s="717"/>
      <c r="D293" s="717"/>
      <c r="E293" s="717"/>
      <c r="F293" s="717"/>
      <c r="G293" s="717"/>
      <c r="H293" s="717"/>
      <c r="I293" s="717"/>
      <c r="J293" s="717"/>
      <c r="K293" s="717"/>
      <c r="L293" s="717"/>
      <c r="M293" s="717"/>
      <c r="N293" s="717"/>
      <c r="O293" s="717"/>
      <c r="P293" s="717"/>
      <c r="Q293" s="717"/>
      <c r="R293" s="717"/>
      <c r="S293" s="717"/>
      <c r="T293" s="717"/>
      <c r="U293" s="717"/>
      <c r="V293" s="717"/>
      <c r="W293" s="717"/>
      <c r="X293" s="717"/>
      <c r="Y293" s="717"/>
      <c r="Z293" s="717"/>
      <c r="AA293" s="717"/>
      <c r="AB293" s="717"/>
      <c r="AC293" s="717"/>
      <c r="AD293" s="717"/>
      <c r="AE293" s="717"/>
      <c r="AF293" s="717"/>
      <c r="AG293" s="717"/>
      <c r="AH293" s="717"/>
      <c r="AI293" s="717"/>
      <c r="AJ293" s="717"/>
      <c r="AK293" s="717"/>
      <c r="AL293" s="717"/>
      <c r="AM293" s="717"/>
      <c r="AN293" s="717"/>
      <c r="AO293" s="717"/>
      <c r="AP293" s="717"/>
      <c r="AQ293" s="717"/>
      <c r="AR293" s="717"/>
      <c r="AS293" s="717"/>
      <c r="AT293" s="717"/>
      <c r="AU293" s="717"/>
      <c r="AV293" s="717"/>
      <c r="AW293" s="717"/>
      <c r="AX293" s="717"/>
      <c r="AY293" s="717"/>
      <c r="AZ293" s="717"/>
      <c r="BA293" s="717"/>
      <c r="BB293" s="717"/>
      <c r="BC293" s="717"/>
      <c r="BD293" s="717"/>
      <c r="BE293" s="717"/>
      <c r="BF293" s="717"/>
      <c r="BG293" s="717"/>
      <c r="BH293" s="717"/>
      <c r="BI293" s="717"/>
      <c r="BJ293" s="717"/>
    </row>
    <row r="294" customFormat="false" ht="15" hidden="false" customHeight="false" outlineLevel="0" collapsed="false">
      <c r="A294" s="717"/>
      <c r="B294" s="717"/>
      <c r="C294" s="717"/>
      <c r="D294" s="717"/>
      <c r="E294" s="717"/>
      <c r="F294" s="717"/>
      <c r="G294" s="717"/>
      <c r="H294" s="717"/>
      <c r="I294" s="717"/>
      <c r="J294" s="717"/>
      <c r="K294" s="717"/>
      <c r="L294" s="717"/>
      <c r="M294" s="717"/>
      <c r="N294" s="717"/>
      <c r="O294" s="717"/>
      <c r="P294" s="717"/>
      <c r="Q294" s="717"/>
      <c r="R294" s="717"/>
      <c r="S294" s="717"/>
      <c r="T294" s="717"/>
      <c r="U294" s="717"/>
      <c r="V294" s="717"/>
      <c r="W294" s="717"/>
      <c r="X294" s="717"/>
      <c r="Y294" s="717"/>
      <c r="Z294" s="717"/>
      <c r="AA294" s="717"/>
      <c r="AB294" s="717"/>
      <c r="AC294" s="717"/>
      <c r="AD294" s="717"/>
      <c r="AE294" s="717"/>
      <c r="AF294" s="717"/>
      <c r="AG294" s="717"/>
      <c r="AH294" s="717"/>
      <c r="AI294" s="717"/>
      <c r="AJ294" s="717"/>
      <c r="AK294" s="717"/>
      <c r="AL294" s="717"/>
      <c r="AM294" s="717"/>
      <c r="AN294" s="717"/>
      <c r="AO294" s="717"/>
      <c r="AP294" s="717"/>
      <c r="AQ294" s="717"/>
      <c r="AR294" s="717"/>
      <c r="AS294" s="717"/>
      <c r="AT294" s="717"/>
      <c r="AU294" s="717"/>
      <c r="AV294" s="717"/>
      <c r="AW294" s="717"/>
      <c r="AX294" s="717"/>
      <c r="AY294" s="717"/>
      <c r="AZ294" s="717"/>
      <c r="BA294" s="717"/>
      <c r="BB294" s="717"/>
      <c r="BC294" s="717"/>
      <c r="BD294" s="717"/>
      <c r="BE294" s="717"/>
      <c r="BF294" s="717"/>
      <c r="BG294" s="717"/>
      <c r="BH294" s="717"/>
      <c r="BI294" s="717"/>
      <c r="BJ294" s="717"/>
    </row>
    <row r="295" customFormat="false" ht="15" hidden="false" customHeight="false" outlineLevel="0" collapsed="false">
      <c r="A295" s="717"/>
      <c r="B295" s="717"/>
      <c r="C295" s="717"/>
      <c r="D295" s="717"/>
      <c r="E295" s="717"/>
      <c r="F295" s="717"/>
      <c r="G295" s="717"/>
      <c r="H295" s="717"/>
      <c r="I295" s="717"/>
      <c r="J295" s="717"/>
      <c r="K295" s="717"/>
      <c r="L295" s="717"/>
      <c r="M295" s="717"/>
      <c r="N295" s="717"/>
      <c r="O295" s="717"/>
      <c r="P295" s="717"/>
      <c r="Q295" s="717"/>
      <c r="R295" s="717"/>
      <c r="S295" s="717"/>
      <c r="T295" s="717"/>
      <c r="U295" s="717"/>
      <c r="V295" s="717"/>
      <c r="W295" s="717"/>
      <c r="X295" s="717"/>
      <c r="Y295" s="717"/>
      <c r="Z295" s="717"/>
      <c r="AA295" s="717"/>
      <c r="AB295" s="717"/>
      <c r="AC295" s="717"/>
      <c r="AD295" s="717"/>
      <c r="AE295" s="717"/>
      <c r="AF295" s="717"/>
      <c r="AG295" s="717"/>
      <c r="AH295" s="717"/>
      <c r="AI295" s="717"/>
      <c r="AJ295" s="717"/>
      <c r="AK295" s="717"/>
      <c r="AL295" s="717"/>
      <c r="AM295" s="717"/>
      <c r="AN295" s="717"/>
      <c r="AO295" s="717"/>
      <c r="AP295" s="717"/>
      <c r="AQ295" s="717"/>
      <c r="AR295" s="717"/>
      <c r="AS295" s="717"/>
      <c r="AT295" s="717"/>
      <c r="AU295" s="717"/>
      <c r="AV295" s="717"/>
      <c r="AW295" s="717"/>
      <c r="AX295" s="717"/>
      <c r="AY295" s="717"/>
      <c r="AZ295" s="717"/>
      <c r="BA295" s="717"/>
      <c r="BB295" s="717"/>
      <c r="BC295" s="717"/>
      <c r="BD295" s="717"/>
      <c r="BE295" s="717"/>
      <c r="BF295" s="717"/>
      <c r="BG295" s="717"/>
      <c r="BH295" s="717"/>
      <c r="BI295" s="717"/>
      <c r="BJ295" s="717"/>
    </row>
    <row r="296" customFormat="false" ht="15" hidden="false" customHeight="false" outlineLevel="0" collapsed="false">
      <c r="A296" s="717"/>
      <c r="B296" s="717"/>
      <c r="C296" s="717"/>
      <c r="D296" s="717"/>
      <c r="E296" s="717"/>
      <c r="F296" s="717"/>
      <c r="G296" s="717"/>
      <c r="H296" s="717"/>
      <c r="I296" s="717"/>
      <c r="J296" s="717"/>
      <c r="K296" s="717"/>
      <c r="L296" s="717"/>
      <c r="M296" s="717"/>
      <c r="N296" s="717"/>
      <c r="O296" s="717"/>
      <c r="P296" s="717"/>
      <c r="Q296" s="717"/>
      <c r="R296" s="717"/>
      <c r="S296" s="717"/>
      <c r="T296" s="717"/>
      <c r="U296" s="717"/>
      <c r="V296" s="717"/>
      <c r="W296" s="717"/>
      <c r="X296" s="717"/>
      <c r="Y296" s="717"/>
      <c r="Z296" s="717"/>
      <c r="AA296" s="717"/>
      <c r="AB296" s="717"/>
      <c r="AC296" s="717"/>
      <c r="AD296" s="717"/>
      <c r="AE296" s="717"/>
      <c r="AF296" s="717"/>
      <c r="AG296" s="717"/>
      <c r="AH296" s="717"/>
      <c r="AI296" s="717"/>
      <c r="AJ296" s="717"/>
      <c r="AK296" s="717"/>
      <c r="AL296" s="717"/>
      <c r="AM296" s="717"/>
      <c r="AN296" s="717"/>
      <c r="AO296" s="717"/>
      <c r="AP296" s="717"/>
      <c r="AQ296" s="717"/>
      <c r="AR296" s="717"/>
      <c r="AS296" s="717"/>
      <c r="AT296" s="717"/>
      <c r="AU296" s="717"/>
      <c r="AV296" s="717"/>
      <c r="AW296" s="717"/>
      <c r="AX296" s="717"/>
      <c r="AY296" s="717"/>
      <c r="AZ296" s="717"/>
      <c r="BA296" s="717"/>
      <c r="BB296" s="717"/>
      <c r="BC296" s="717"/>
      <c r="BD296" s="717"/>
      <c r="BE296" s="717"/>
      <c r="BF296" s="717"/>
      <c r="BG296" s="717"/>
      <c r="BH296" s="717"/>
      <c r="BI296" s="717"/>
      <c r="BJ296" s="717"/>
    </row>
    <row r="297" customFormat="false" ht="15" hidden="false" customHeight="false" outlineLevel="0" collapsed="false">
      <c r="A297" s="717"/>
      <c r="B297" s="717"/>
      <c r="C297" s="717"/>
      <c r="D297" s="717"/>
      <c r="E297" s="717"/>
      <c r="F297" s="717"/>
      <c r="G297" s="717"/>
      <c r="H297" s="717"/>
      <c r="I297" s="717"/>
      <c r="J297" s="717"/>
      <c r="K297" s="717"/>
      <c r="L297" s="717"/>
      <c r="M297" s="717"/>
      <c r="N297" s="717"/>
      <c r="O297" s="717"/>
      <c r="P297" s="717"/>
      <c r="Q297" s="717"/>
      <c r="R297" s="717"/>
      <c r="S297" s="717"/>
      <c r="T297" s="717"/>
      <c r="U297" s="717"/>
      <c r="V297" s="717"/>
      <c r="W297" s="717"/>
      <c r="X297" s="717"/>
      <c r="Y297" s="717"/>
      <c r="Z297" s="717"/>
      <c r="AA297" s="717"/>
      <c r="AB297" s="717"/>
      <c r="AC297" s="717"/>
      <c r="AD297" s="717"/>
      <c r="AE297" s="717"/>
      <c r="AF297" s="717"/>
      <c r="AG297" s="717"/>
      <c r="AH297" s="717"/>
      <c r="AI297" s="717"/>
      <c r="AJ297" s="717"/>
      <c r="AK297" s="717"/>
      <c r="AL297" s="717"/>
      <c r="AM297" s="717"/>
      <c r="AN297" s="717"/>
      <c r="AO297" s="717"/>
      <c r="AP297" s="717"/>
      <c r="AQ297" s="717"/>
      <c r="AR297" s="717"/>
      <c r="AS297" s="717"/>
      <c r="AT297" s="717"/>
      <c r="AU297" s="717"/>
      <c r="AV297" s="717"/>
      <c r="AW297" s="717"/>
      <c r="AX297" s="717"/>
      <c r="AY297" s="717"/>
      <c r="AZ297" s="717"/>
      <c r="BA297" s="717"/>
      <c r="BB297" s="717"/>
      <c r="BC297" s="717"/>
      <c r="BD297" s="717"/>
      <c r="BE297" s="717"/>
      <c r="BF297" s="717"/>
      <c r="BG297" s="717"/>
      <c r="BH297" s="717"/>
      <c r="BI297" s="717"/>
      <c r="BJ297" s="717"/>
    </row>
    <row r="298" customFormat="false" ht="15" hidden="false" customHeight="false" outlineLevel="0" collapsed="false">
      <c r="A298" s="717"/>
      <c r="B298" s="717"/>
      <c r="C298" s="717"/>
      <c r="D298" s="717"/>
      <c r="E298" s="717"/>
      <c r="F298" s="717"/>
      <c r="G298" s="717"/>
      <c r="H298" s="717"/>
      <c r="I298" s="717"/>
      <c r="J298" s="717"/>
      <c r="K298" s="717"/>
      <c r="L298" s="717"/>
      <c r="M298" s="717"/>
      <c r="N298" s="717"/>
      <c r="O298" s="717"/>
      <c r="P298" s="717"/>
      <c r="Q298" s="717"/>
      <c r="R298" s="717"/>
      <c r="S298" s="717"/>
      <c r="T298" s="717"/>
      <c r="U298" s="717"/>
      <c r="V298" s="717"/>
      <c r="W298" s="717"/>
      <c r="X298" s="717"/>
      <c r="Y298" s="717"/>
      <c r="Z298" s="717"/>
      <c r="AA298" s="717"/>
      <c r="AB298" s="717"/>
      <c r="AC298" s="717"/>
      <c r="AD298" s="717"/>
      <c r="AE298" s="717"/>
      <c r="AF298" s="717"/>
      <c r="AG298" s="717"/>
      <c r="AH298" s="717"/>
      <c r="AI298" s="717"/>
      <c r="AJ298" s="717"/>
      <c r="AK298" s="717"/>
      <c r="AL298" s="717"/>
      <c r="AM298" s="717"/>
      <c r="AN298" s="717"/>
      <c r="AO298" s="717"/>
      <c r="AP298" s="717"/>
      <c r="AQ298" s="717"/>
      <c r="AR298" s="717"/>
      <c r="AS298" s="717"/>
      <c r="AT298" s="717"/>
      <c r="AU298" s="717"/>
      <c r="AV298" s="717"/>
      <c r="AW298" s="717"/>
      <c r="AX298" s="717"/>
      <c r="AY298" s="717"/>
      <c r="AZ298" s="717"/>
      <c r="BA298" s="717"/>
      <c r="BB298" s="717"/>
      <c r="BC298" s="717"/>
      <c r="BD298" s="717"/>
      <c r="BE298" s="717"/>
      <c r="BF298" s="717"/>
      <c r="BG298" s="717"/>
      <c r="BH298" s="717"/>
      <c r="BI298" s="717"/>
      <c r="BJ298" s="717"/>
    </row>
    <row r="299" customFormat="false" ht="15" hidden="false" customHeight="false" outlineLevel="0" collapsed="false">
      <c r="A299" s="717"/>
      <c r="B299" s="717"/>
      <c r="C299" s="717"/>
      <c r="D299" s="717"/>
      <c r="E299" s="717"/>
      <c r="F299" s="717"/>
      <c r="G299" s="717"/>
      <c r="H299" s="717"/>
      <c r="I299" s="717"/>
      <c r="J299" s="717"/>
      <c r="K299" s="717"/>
      <c r="L299" s="717"/>
      <c r="M299" s="717"/>
      <c r="N299" s="717"/>
      <c r="O299" s="717"/>
      <c r="P299" s="717"/>
      <c r="Q299" s="717"/>
      <c r="R299" s="717"/>
      <c r="S299" s="717"/>
      <c r="T299" s="717"/>
      <c r="U299" s="717"/>
      <c r="V299" s="717"/>
      <c r="W299" s="717"/>
      <c r="X299" s="717"/>
      <c r="Y299" s="717"/>
      <c r="Z299" s="717"/>
      <c r="AA299" s="717"/>
      <c r="AB299" s="717"/>
      <c r="AC299" s="717"/>
      <c r="AD299" s="717"/>
      <c r="AE299" s="717"/>
      <c r="AF299" s="717"/>
      <c r="AG299" s="717"/>
      <c r="AH299" s="717"/>
      <c r="AI299" s="717"/>
      <c r="AJ299" s="717"/>
      <c r="AK299" s="717"/>
      <c r="AL299" s="717"/>
      <c r="AM299" s="717"/>
      <c r="AN299" s="717"/>
      <c r="AO299" s="717"/>
      <c r="AP299" s="717"/>
      <c r="AQ299" s="717"/>
      <c r="AR299" s="717"/>
      <c r="AS299" s="717"/>
      <c r="AT299" s="717"/>
      <c r="AU299" s="717"/>
      <c r="AV299" s="717"/>
      <c r="AW299" s="717"/>
      <c r="AX299" s="717"/>
      <c r="AY299" s="717"/>
      <c r="AZ299" s="717"/>
      <c r="BA299" s="717"/>
      <c r="BB299" s="717"/>
      <c r="BC299" s="717"/>
      <c r="BD299" s="717"/>
      <c r="BE299" s="717"/>
      <c r="BF299" s="717"/>
      <c r="BG299" s="717"/>
      <c r="BH299" s="717"/>
      <c r="BI299" s="717"/>
      <c r="BJ299" s="717"/>
    </row>
    <row r="300" customFormat="false" ht="15" hidden="false" customHeight="false" outlineLevel="0" collapsed="false">
      <c r="A300" s="717"/>
      <c r="B300" s="717"/>
      <c r="C300" s="717"/>
      <c r="D300" s="717"/>
      <c r="E300" s="717"/>
      <c r="F300" s="717"/>
      <c r="G300" s="717"/>
      <c r="H300" s="717"/>
      <c r="I300" s="717"/>
      <c r="J300" s="717"/>
      <c r="K300" s="717"/>
      <c r="L300" s="717"/>
      <c r="M300" s="717"/>
      <c r="N300" s="717"/>
      <c r="O300" s="717"/>
      <c r="P300" s="717"/>
      <c r="Q300" s="717"/>
      <c r="R300" s="717"/>
      <c r="S300" s="717"/>
      <c r="T300" s="717"/>
      <c r="U300" s="717"/>
      <c r="V300" s="717"/>
      <c r="W300" s="717"/>
      <c r="X300" s="717"/>
      <c r="Y300" s="717"/>
      <c r="Z300" s="717"/>
      <c r="AA300" s="717"/>
      <c r="AB300" s="717"/>
      <c r="AC300" s="717"/>
      <c r="AD300" s="717"/>
      <c r="AE300" s="717"/>
      <c r="AF300" s="717"/>
      <c r="AG300" s="717"/>
      <c r="AH300" s="717"/>
      <c r="AI300" s="717"/>
      <c r="AJ300" s="717"/>
      <c r="AK300" s="717"/>
      <c r="AL300" s="717"/>
      <c r="AM300" s="717"/>
      <c r="AN300" s="717"/>
      <c r="AO300" s="717"/>
      <c r="AP300" s="717"/>
      <c r="AQ300" s="717"/>
      <c r="AR300" s="717"/>
      <c r="AS300" s="717"/>
      <c r="AT300" s="717"/>
      <c r="AU300" s="717"/>
      <c r="AV300" s="717"/>
      <c r="AW300" s="717"/>
      <c r="AX300" s="717"/>
      <c r="AY300" s="717"/>
      <c r="AZ300" s="717"/>
      <c r="BA300" s="717"/>
      <c r="BB300" s="717"/>
      <c r="BC300" s="717"/>
      <c r="BD300" s="717"/>
      <c r="BE300" s="717"/>
      <c r="BF300" s="717"/>
      <c r="BG300" s="717"/>
      <c r="BH300" s="717"/>
      <c r="BI300" s="717"/>
      <c r="BJ300" s="717"/>
    </row>
    <row r="301" customFormat="false" ht="15" hidden="false" customHeight="false" outlineLevel="0" collapsed="false">
      <c r="A301" s="717"/>
      <c r="B301" s="717"/>
      <c r="C301" s="717"/>
      <c r="D301" s="717"/>
      <c r="E301" s="717"/>
      <c r="F301" s="717"/>
      <c r="G301" s="717"/>
      <c r="H301" s="717"/>
      <c r="I301" s="717"/>
      <c r="J301" s="717"/>
      <c r="K301" s="717"/>
      <c r="L301" s="717"/>
      <c r="M301" s="717"/>
      <c r="N301" s="717"/>
      <c r="O301" s="717"/>
      <c r="P301" s="717"/>
      <c r="Q301" s="717"/>
      <c r="R301" s="717"/>
      <c r="S301" s="717"/>
      <c r="T301" s="717"/>
      <c r="U301" s="717"/>
      <c r="V301" s="717"/>
      <c r="W301" s="717"/>
      <c r="X301" s="717"/>
      <c r="Y301" s="717"/>
      <c r="Z301" s="717"/>
      <c r="AA301" s="717"/>
      <c r="AB301" s="717"/>
      <c r="AC301" s="717"/>
      <c r="AD301" s="717"/>
      <c r="AE301" s="717"/>
      <c r="AF301" s="717"/>
      <c r="AG301" s="717"/>
      <c r="AH301" s="717"/>
      <c r="AI301" s="717"/>
      <c r="AJ301" s="717"/>
      <c r="AK301" s="717"/>
      <c r="AL301" s="717"/>
      <c r="AM301" s="717"/>
      <c r="AN301" s="717"/>
      <c r="AO301" s="717"/>
      <c r="AP301" s="717"/>
      <c r="AQ301" s="717"/>
      <c r="AR301" s="717"/>
      <c r="AS301" s="717"/>
      <c r="AT301" s="717"/>
      <c r="AU301" s="717"/>
      <c r="AV301" s="717"/>
      <c r="AW301" s="717"/>
      <c r="AX301" s="717"/>
      <c r="AY301" s="717"/>
      <c r="AZ301" s="717"/>
      <c r="BA301" s="717"/>
      <c r="BB301" s="717"/>
      <c r="BC301" s="717"/>
      <c r="BD301" s="717"/>
      <c r="BE301" s="717"/>
      <c r="BF301" s="717"/>
      <c r="BG301" s="717"/>
      <c r="BH301" s="717"/>
      <c r="BI301" s="717"/>
      <c r="BJ301" s="717"/>
    </row>
    <row r="302" customFormat="false" ht="15" hidden="false" customHeight="false" outlineLevel="0" collapsed="false">
      <c r="A302" s="717"/>
      <c r="B302" s="717"/>
      <c r="C302" s="717"/>
      <c r="D302" s="717"/>
      <c r="E302" s="717"/>
      <c r="F302" s="717"/>
      <c r="G302" s="717"/>
      <c r="H302" s="717"/>
      <c r="I302" s="717"/>
      <c r="J302" s="717"/>
      <c r="K302" s="717"/>
      <c r="L302" s="717"/>
      <c r="M302" s="717"/>
      <c r="N302" s="717"/>
      <c r="O302" s="717"/>
      <c r="P302" s="717"/>
      <c r="Q302" s="717"/>
      <c r="R302" s="717"/>
      <c r="S302" s="717"/>
      <c r="T302" s="717"/>
      <c r="U302" s="717"/>
      <c r="V302" s="717"/>
      <c r="W302" s="717"/>
      <c r="X302" s="717"/>
      <c r="Y302" s="717"/>
      <c r="Z302" s="717"/>
      <c r="AA302" s="717"/>
      <c r="AB302" s="717"/>
      <c r="AC302" s="717"/>
      <c r="AD302" s="717"/>
      <c r="AE302" s="717"/>
      <c r="AF302" s="717"/>
      <c r="AG302" s="717"/>
      <c r="AH302" s="717"/>
      <c r="AI302" s="717"/>
      <c r="AJ302" s="717"/>
      <c r="AK302" s="717"/>
      <c r="AL302" s="717"/>
      <c r="AM302" s="717"/>
      <c r="AN302" s="717"/>
      <c r="AO302" s="717"/>
      <c r="AP302" s="717"/>
      <c r="AQ302" s="717"/>
      <c r="AR302" s="717"/>
      <c r="AS302" s="717"/>
      <c r="AT302" s="717"/>
      <c r="AU302" s="717"/>
      <c r="AV302" s="717"/>
      <c r="AW302" s="717"/>
      <c r="AX302" s="717"/>
      <c r="AY302" s="717"/>
      <c r="AZ302" s="717"/>
      <c r="BA302" s="717"/>
      <c r="BB302" s="717"/>
      <c r="BC302" s="717"/>
      <c r="BD302" s="717"/>
      <c r="BE302" s="717"/>
      <c r="BF302" s="717"/>
      <c r="BG302" s="717"/>
      <c r="BH302" s="717"/>
      <c r="BI302" s="717"/>
      <c r="BJ302" s="717"/>
    </row>
    <row r="303" customFormat="false" ht="15" hidden="false" customHeight="false" outlineLevel="0" collapsed="false">
      <c r="A303" s="717"/>
      <c r="B303" s="717"/>
      <c r="C303" s="717"/>
      <c r="D303" s="717"/>
      <c r="E303" s="717"/>
      <c r="F303" s="717"/>
      <c r="G303" s="717"/>
      <c r="H303" s="717"/>
      <c r="I303" s="717"/>
      <c r="J303" s="717"/>
      <c r="K303" s="717"/>
      <c r="L303" s="717"/>
      <c r="M303" s="717"/>
      <c r="N303" s="717"/>
      <c r="O303" s="717"/>
      <c r="P303" s="717"/>
      <c r="Q303" s="717"/>
      <c r="R303" s="717"/>
      <c r="S303" s="717"/>
      <c r="T303" s="717"/>
      <c r="U303" s="717"/>
      <c r="V303" s="717"/>
      <c r="W303" s="717"/>
      <c r="X303" s="717"/>
      <c r="Y303" s="717"/>
      <c r="Z303" s="717"/>
      <c r="AA303" s="717"/>
      <c r="AB303" s="717"/>
      <c r="AC303" s="717"/>
      <c r="AD303" s="717"/>
      <c r="AE303" s="717"/>
      <c r="AF303" s="717"/>
      <c r="AG303" s="717"/>
      <c r="AH303" s="717"/>
      <c r="AI303" s="717"/>
      <c r="AJ303" s="717"/>
      <c r="AK303" s="717"/>
      <c r="AL303" s="717"/>
      <c r="AM303" s="717"/>
      <c r="AN303" s="717"/>
      <c r="AO303" s="717"/>
      <c r="AP303" s="717"/>
      <c r="AQ303" s="717"/>
      <c r="AR303" s="717"/>
      <c r="AS303" s="717"/>
      <c r="AT303" s="717"/>
      <c r="AU303" s="717"/>
      <c r="AV303" s="717"/>
      <c r="AW303" s="717"/>
      <c r="AX303" s="717"/>
      <c r="AY303" s="717"/>
      <c r="AZ303" s="717"/>
      <c r="BA303" s="717"/>
      <c r="BB303" s="717"/>
      <c r="BC303" s="717"/>
      <c r="BD303" s="717"/>
      <c r="BE303" s="717"/>
      <c r="BF303" s="717"/>
      <c r="BG303" s="717"/>
      <c r="BH303" s="717"/>
      <c r="BI303" s="717"/>
      <c r="BJ303" s="717"/>
    </row>
    <row r="304" customFormat="false" ht="15" hidden="false" customHeight="false" outlineLevel="0" collapsed="false">
      <c r="A304" s="717"/>
      <c r="B304" s="717"/>
      <c r="C304" s="717"/>
      <c r="D304" s="717"/>
      <c r="E304" s="717"/>
      <c r="F304" s="717"/>
      <c r="G304" s="717"/>
      <c r="H304" s="717"/>
      <c r="I304" s="717"/>
      <c r="J304" s="717"/>
      <c r="K304" s="717"/>
      <c r="L304" s="717"/>
      <c r="M304" s="717"/>
      <c r="N304" s="717"/>
      <c r="O304" s="717"/>
      <c r="P304" s="717"/>
      <c r="Q304" s="717"/>
      <c r="R304" s="717"/>
      <c r="S304" s="717"/>
      <c r="T304" s="717"/>
      <c r="U304" s="717"/>
      <c r="V304" s="717"/>
      <c r="W304" s="717"/>
      <c r="X304" s="717"/>
      <c r="Y304" s="717"/>
      <c r="Z304" s="717"/>
      <c r="AA304" s="717"/>
      <c r="AB304" s="717"/>
      <c r="AC304" s="717"/>
      <c r="AD304" s="717"/>
      <c r="AE304" s="717"/>
      <c r="AF304" s="717"/>
      <c r="AG304" s="717"/>
      <c r="AH304" s="717"/>
      <c r="AI304" s="717"/>
      <c r="AJ304" s="717"/>
      <c r="AK304" s="717"/>
      <c r="AL304" s="717"/>
      <c r="AM304" s="717"/>
      <c r="AN304" s="717"/>
      <c r="AO304" s="717"/>
      <c r="AP304" s="717"/>
      <c r="AQ304" s="717"/>
      <c r="AR304" s="717"/>
      <c r="AS304" s="717"/>
      <c r="AT304" s="717"/>
      <c r="AU304" s="717"/>
      <c r="AV304" s="717"/>
      <c r="AW304" s="717"/>
      <c r="AX304" s="717"/>
      <c r="AY304" s="717"/>
      <c r="AZ304" s="717"/>
      <c r="BA304" s="717"/>
      <c r="BB304" s="717"/>
      <c r="BC304" s="717"/>
      <c r="BD304" s="717"/>
      <c r="BE304" s="717"/>
      <c r="BF304" s="717"/>
      <c r="BG304" s="717"/>
      <c r="BH304" s="717"/>
      <c r="BI304" s="717"/>
      <c r="BJ304" s="717"/>
    </row>
    <row r="305" customFormat="false" ht="15" hidden="false" customHeight="false" outlineLevel="0" collapsed="false">
      <c r="A305" s="717"/>
      <c r="B305" s="717"/>
      <c r="C305" s="717"/>
      <c r="D305" s="717"/>
      <c r="E305" s="717"/>
      <c r="F305" s="717"/>
      <c r="G305" s="717"/>
      <c r="H305" s="717"/>
      <c r="I305" s="717"/>
      <c r="J305" s="717"/>
      <c r="K305" s="717"/>
      <c r="L305" s="717"/>
      <c r="M305" s="717"/>
      <c r="N305" s="717"/>
      <c r="O305" s="717"/>
      <c r="P305" s="717"/>
      <c r="Q305" s="717"/>
      <c r="R305" s="717"/>
      <c r="S305" s="717"/>
      <c r="T305" s="717"/>
      <c r="U305" s="717"/>
      <c r="V305" s="717"/>
      <c r="W305" s="717"/>
      <c r="X305" s="717"/>
      <c r="Y305" s="717"/>
      <c r="Z305" s="717"/>
      <c r="AA305" s="717"/>
      <c r="AB305" s="717"/>
      <c r="AC305" s="717"/>
      <c r="AD305" s="717"/>
      <c r="AE305" s="717"/>
      <c r="AF305" s="717"/>
      <c r="AG305" s="717"/>
      <c r="AH305" s="717"/>
      <c r="AI305" s="717"/>
      <c r="AJ305" s="717"/>
      <c r="AK305" s="717"/>
      <c r="AL305" s="717"/>
      <c r="AM305" s="717"/>
      <c r="AN305" s="717"/>
      <c r="AO305" s="717"/>
      <c r="AP305" s="717"/>
      <c r="AQ305" s="717"/>
      <c r="AR305" s="717"/>
      <c r="AS305" s="717"/>
      <c r="AT305" s="717"/>
      <c r="AU305" s="717"/>
      <c r="AV305" s="717"/>
      <c r="AW305" s="717"/>
      <c r="AX305" s="717"/>
      <c r="AY305" s="717"/>
      <c r="AZ305" s="717"/>
      <c r="BA305" s="717"/>
      <c r="BB305" s="717"/>
      <c r="BC305" s="717"/>
      <c r="BD305" s="717"/>
      <c r="BE305" s="717"/>
      <c r="BF305" s="717"/>
      <c r="BG305" s="717"/>
      <c r="BH305" s="717"/>
      <c r="BI305" s="717"/>
      <c r="BJ305" s="717"/>
    </row>
    <row r="306" customFormat="false" ht="15" hidden="false" customHeight="false" outlineLevel="0" collapsed="false">
      <c r="A306" s="717"/>
      <c r="B306" s="717"/>
      <c r="C306" s="717"/>
      <c r="D306" s="717"/>
      <c r="E306" s="717"/>
      <c r="F306" s="717"/>
      <c r="G306" s="717"/>
      <c r="H306" s="717"/>
      <c r="I306" s="717"/>
      <c r="J306" s="717"/>
      <c r="K306" s="717"/>
      <c r="L306" s="717"/>
      <c r="M306" s="717"/>
      <c r="N306" s="717"/>
      <c r="O306" s="717"/>
      <c r="P306" s="717"/>
      <c r="Q306" s="717"/>
      <c r="R306" s="717"/>
      <c r="S306" s="717"/>
      <c r="T306" s="717"/>
      <c r="U306" s="717"/>
      <c r="V306" s="717"/>
      <c r="W306" s="717"/>
      <c r="X306" s="717"/>
      <c r="Y306" s="717"/>
      <c r="Z306" s="717"/>
      <c r="AA306" s="717"/>
      <c r="AB306" s="717"/>
      <c r="AC306" s="717"/>
      <c r="AD306" s="717"/>
      <c r="AE306" s="717"/>
      <c r="AF306" s="717"/>
      <c r="AG306" s="717"/>
      <c r="AH306" s="717"/>
      <c r="AI306" s="717"/>
      <c r="AJ306" s="717"/>
      <c r="AK306" s="717"/>
      <c r="AL306" s="717"/>
      <c r="AM306" s="717"/>
      <c r="AN306" s="717"/>
      <c r="AO306" s="717"/>
      <c r="AP306" s="717"/>
      <c r="AQ306" s="717"/>
      <c r="AR306" s="717"/>
      <c r="AS306" s="717"/>
      <c r="AT306" s="717"/>
      <c r="AU306" s="717"/>
      <c r="AV306" s="717"/>
      <c r="AW306" s="717"/>
      <c r="AX306" s="717"/>
      <c r="AY306" s="717"/>
      <c r="AZ306" s="717"/>
      <c r="BA306" s="717"/>
      <c r="BB306" s="717"/>
      <c r="BC306" s="717"/>
      <c r="BD306" s="717"/>
      <c r="BE306" s="717"/>
      <c r="BF306" s="717"/>
      <c r="BG306" s="717"/>
      <c r="BH306" s="717"/>
      <c r="BI306" s="717"/>
      <c r="BJ306" s="717"/>
    </row>
    <row r="307" customFormat="false" ht="15" hidden="false" customHeight="false" outlineLevel="0" collapsed="false">
      <c r="A307" s="717"/>
      <c r="B307" s="717"/>
      <c r="C307" s="717"/>
      <c r="D307" s="717"/>
      <c r="E307" s="717"/>
      <c r="F307" s="717"/>
      <c r="G307" s="717"/>
      <c r="H307" s="717"/>
      <c r="I307" s="717"/>
      <c r="J307" s="717"/>
      <c r="K307" s="717"/>
      <c r="L307" s="717"/>
      <c r="M307" s="717"/>
      <c r="N307" s="717"/>
      <c r="O307" s="717"/>
      <c r="P307" s="717"/>
      <c r="Q307" s="717"/>
      <c r="R307" s="717"/>
      <c r="S307" s="717"/>
      <c r="T307" s="717"/>
      <c r="U307" s="717"/>
      <c r="V307" s="717"/>
      <c r="W307" s="717"/>
      <c r="X307" s="717"/>
      <c r="Y307" s="717"/>
      <c r="Z307" s="717"/>
      <c r="AA307" s="717"/>
      <c r="AB307" s="717"/>
      <c r="AC307" s="717"/>
      <c r="AD307" s="717"/>
      <c r="AE307" s="717"/>
      <c r="AF307" s="717"/>
      <c r="AG307" s="717"/>
      <c r="AH307" s="717"/>
      <c r="AI307" s="717"/>
      <c r="AJ307" s="717"/>
      <c r="AK307" s="717"/>
      <c r="AL307" s="717"/>
      <c r="AM307" s="717"/>
      <c r="AN307" s="717"/>
      <c r="AO307" s="717"/>
      <c r="AP307" s="717"/>
      <c r="AQ307" s="717"/>
      <c r="AR307" s="717"/>
      <c r="AS307" s="717"/>
      <c r="AT307" s="717"/>
      <c r="AU307" s="717"/>
      <c r="AV307" s="717"/>
      <c r="AW307" s="717"/>
      <c r="AX307" s="717"/>
      <c r="AY307" s="717"/>
      <c r="AZ307" s="717"/>
      <c r="BA307" s="717"/>
      <c r="BB307" s="717"/>
      <c r="BC307" s="717"/>
      <c r="BD307" s="717"/>
      <c r="BE307" s="717"/>
      <c r="BF307" s="717"/>
      <c r="BG307" s="717"/>
      <c r="BH307" s="717"/>
      <c r="BI307" s="717"/>
      <c r="BJ307" s="717"/>
    </row>
    <row r="308" customFormat="false" ht="15" hidden="false" customHeight="false" outlineLevel="0" collapsed="false">
      <c r="A308" s="717"/>
      <c r="B308" s="717"/>
      <c r="C308" s="717"/>
      <c r="D308" s="717"/>
      <c r="E308" s="717"/>
      <c r="F308" s="717"/>
      <c r="G308" s="717"/>
      <c r="H308" s="717"/>
      <c r="I308" s="717"/>
      <c r="J308" s="717"/>
      <c r="K308" s="717"/>
      <c r="L308" s="717"/>
      <c r="M308" s="717"/>
      <c r="N308" s="717"/>
      <c r="O308" s="717"/>
      <c r="P308" s="717"/>
      <c r="Q308" s="717"/>
      <c r="R308" s="717"/>
      <c r="S308" s="717"/>
      <c r="T308" s="717"/>
      <c r="U308" s="717"/>
      <c r="V308" s="717"/>
      <c r="W308" s="717"/>
      <c r="X308" s="717"/>
      <c r="Y308" s="717"/>
      <c r="Z308" s="717"/>
      <c r="AA308" s="717"/>
      <c r="AB308" s="717"/>
      <c r="AC308" s="717"/>
      <c r="AD308" s="717"/>
      <c r="AE308" s="717"/>
      <c r="AF308" s="717"/>
      <c r="AG308" s="717"/>
      <c r="AH308" s="717"/>
      <c r="AI308" s="717"/>
      <c r="AJ308" s="717"/>
      <c r="AK308" s="717"/>
      <c r="AL308" s="717"/>
      <c r="AM308" s="717"/>
      <c r="AN308" s="717"/>
      <c r="AO308" s="717"/>
      <c r="AP308" s="717"/>
      <c r="AQ308" s="717"/>
      <c r="AR308" s="717"/>
      <c r="AS308" s="717"/>
      <c r="AT308" s="717"/>
      <c r="AU308" s="717"/>
      <c r="AV308" s="717"/>
      <c r="AW308" s="717"/>
      <c r="AX308" s="717"/>
      <c r="AY308" s="717"/>
      <c r="AZ308" s="717"/>
      <c r="BA308" s="717"/>
      <c r="BB308" s="717"/>
      <c r="BC308" s="717"/>
      <c r="BD308" s="717"/>
      <c r="BE308" s="717"/>
      <c r="BF308" s="717"/>
      <c r="BG308" s="717"/>
      <c r="BH308" s="717"/>
      <c r="BI308" s="717"/>
      <c r="BJ308" s="717"/>
    </row>
    <row r="309" customFormat="false" ht="15" hidden="false" customHeight="false" outlineLevel="0" collapsed="false">
      <c r="A309" s="717"/>
      <c r="B309" s="717"/>
      <c r="C309" s="717"/>
      <c r="D309" s="717"/>
      <c r="E309" s="717"/>
      <c r="F309" s="717"/>
      <c r="G309" s="717"/>
      <c r="H309" s="717"/>
      <c r="I309" s="717"/>
      <c r="J309" s="717"/>
      <c r="K309" s="717"/>
      <c r="L309" s="717"/>
      <c r="M309" s="717"/>
      <c r="N309" s="717"/>
      <c r="O309" s="717"/>
      <c r="P309" s="717"/>
      <c r="Q309" s="717"/>
      <c r="R309" s="717"/>
      <c r="S309" s="717"/>
      <c r="T309" s="717"/>
      <c r="U309" s="717"/>
      <c r="V309" s="717"/>
      <c r="W309" s="717"/>
      <c r="X309" s="717"/>
      <c r="Y309" s="717"/>
      <c r="Z309" s="717"/>
      <c r="AA309" s="717"/>
      <c r="AB309" s="717"/>
      <c r="AC309" s="717"/>
      <c r="AD309" s="717"/>
      <c r="AE309" s="717"/>
      <c r="AF309" s="717"/>
      <c r="AG309" s="717"/>
      <c r="AH309" s="717"/>
      <c r="AI309" s="717"/>
      <c r="AJ309" s="717"/>
      <c r="AK309" s="717"/>
      <c r="AL309" s="717"/>
      <c r="AM309" s="717"/>
      <c r="AN309" s="717"/>
      <c r="AO309" s="717"/>
      <c r="AP309" s="717"/>
      <c r="AQ309" s="717"/>
      <c r="AR309" s="717"/>
      <c r="AS309" s="717"/>
      <c r="AT309" s="717"/>
      <c r="AU309" s="717"/>
      <c r="AV309" s="717"/>
      <c r="AW309" s="717"/>
      <c r="AX309" s="717"/>
      <c r="AY309" s="717"/>
      <c r="AZ309" s="717"/>
      <c r="BA309" s="717"/>
      <c r="BB309" s="717"/>
      <c r="BC309" s="717"/>
      <c r="BD309" s="717"/>
      <c r="BE309" s="717"/>
      <c r="BF309" s="717"/>
      <c r="BG309" s="717"/>
      <c r="BH309" s="717"/>
      <c r="BI309" s="717"/>
      <c r="BJ309" s="717"/>
    </row>
    <row r="310" customFormat="false" ht="15" hidden="false" customHeight="false" outlineLevel="0" collapsed="false">
      <c r="A310" s="717"/>
      <c r="B310" s="717"/>
      <c r="C310" s="717"/>
      <c r="D310" s="717"/>
      <c r="E310" s="717"/>
      <c r="F310" s="717"/>
      <c r="G310" s="717"/>
      <c r="H310" s="717"/>
      <c r="I310" s="717"/>
      <c r="J310" s="717"/>
      <c r="K310" s="717"/>
      <c r="L310" s="717"/>
      <c r="M310" s="717"/>
      <c r="N310" s="717"/>
      <c r="O310" s="717"/>
      <c r="P310" s="717"/>
      <c r="Q310" s="717"/>
      <c r="R310" s="717"/>
      <c r="S310" s="717"/>
      <c r="T310" s="717"/>
      <c r="U310" s="717"/>
      <c r="V310" s="717"/>
      <c r="W310" s="717"/>
      <c r="X310" s="717"/>
      <c r="Y310" s="717"/>
      <c r="Z310" s="717"/>
      <c r="AA310" s="717"/>
      <c r="AB310" s="717"/>
      <c r="AC310" s="717"/>
      <c r="AD310" s="717"/>
      <c r="AE310" s="717"/>
      <c r="AF310" s="717"/>
      <c r="AG310" s="717"/>
      <c r="AH310" s="717"/>
      <c r="AI310" s="717"/>
      <c r="AJ310" s="717"/>
      <c r="AK310" s="717"/>
      <c r="AL310" s="717"/>
      <c r="AM310" s="717"/>
      <c r="AN310" s="717"/>
      <c r="AO310" s="717"/>
      <c r="AP310" s="717"/>
      <c r="AQ310" s="717"/>
      <c r="AR310" s="717"/>
      <c r="AS310" s="717"/>
      <c r="AT310" s="717"/>
      <c r="AU310" s="717"/>
      <c r="AV310" s="717"/>
      <c r="AW310" s="717"/>
      <c r="AX310" s="717"/>
      <c r="AY310" s="717"/>
      <c r="AZ310" s="717"/>
      <c r="BA310" s="717"/>
      <c r="BB310" s="717"/>
      <c r="BC310" s="717"/>
      <c r="BD310" s="717"/>
      <c r="BE310" s="717"/>
      <c r="BF310" s="717"/>
      <c r="BG310" s="717"/>
      <c r="BH310" s="717"/>
      <c r="BI310" s="717"/>
      <c r="BJ310" s="717"/>
    </row>
    <row r="311" customFormat="false" ht="15" hidden="false" customHeight="false" outlineLevel="0" collapsed="false">
      <c r="A311" s="717"/>
      <c r="B311" s="717"/>
      <c r="C311" s="717"/>
      <c r="D311" s="717"/>
      <c r="E311" s="717"/>
      <c r="F311" s="717"/>
      <c r="G311" s="717"/>
      <c r="H311" s="717"/>
      <c r="I311" s="717"/>
      <c r="J311" s="717"/>
      <c r="K311" s="717"/>
      <c r="L311" s="717"/>
      <c r="M311" s="717"/>
      <c r="N311" s="717"/>
      <c r="O311" s="717"/>
      <c r="P311" s="717"/>
      <c r="Q311" s="717"/>
      <c r="R311" s="717"/>
      <c r="S311" s="717"/>
      <c r="T311" s="717"/>
      <c r="U311" s="717"/>
      <c r="V311" s="717"/>
      <c r="W311" s="717"/>
      <c r="X311" s="717"/>
      <c r="Y311" s="717"/>
      <c r="Z311" s="717"/>
      <c r="AA311" s="717"/>
      <c r="AB311" s="717"/>
      <c r="AC311" s="717"/>
      <c r="AD311" s="717"/>
      <c r="AE311" s="717"/>
      <c r="AF311" s="717"/>
      <c r="AG311" s="717"/>
      <c r="AH311" s="717"/>
      <c r="AI311" s="717"/>
      <c r="AJ311" s="717"/>
      <c r="AK311" s="717"/>
      <c r="AL311" s="717"/>
      <c r="AM311" s="717"/>
      <c r="AN311" s="717"/>
      <c r="AO311" s="717"/>
      <c r="AP311" s="717"/>
      <c r="AQ311" s="717"/>
      <c r="AR311" s="717"/>
      <c r="AS311" s="717"/>
      <c r="AT311" s="717"/>
      <c r="AU311" s="717"/>
      <c r="AV311" s="717"/>
      <c r="AW311" s="717"/>
      <c r="AX311" s="717"/>
      <c r="AY311" s="717"/>
      <c r="AZ311" s="717"/>
      <c r="BA311" s="717"/>
      <c r="BB311" s="717"/>
      <c r="BC311" s="717"/>
      <c r="BD311" s="717"/>
      <c r="BE311" s="717"/>
      <c r="BF311" s="717"/>
      <c r="BG311" s="717"/>
      <c r="BH311" s="717"/>
      <c r="BI311" s="717"/>
      <c r="BJ311" s="717"/>
    </row>
    <row r="312" customFormat="false" ht="15" hidden="false" customHeight="false" outlineLevel="0" collapsed="false">
      <c r="A312" s="717"/>
      <c r="B312" s="717"/>
      <c r="C312" s="717"/>
      <c r="D312" s="717"/>
      <c r="E312" s="717"/>
      <c r="F312" s="717"/>
      <c r="G312" s="717"/>
      <c r="H312" s="717"/>
      <c r="I312" s="717"/>
      <c r="J312" s="717"/>
      <c r="K312" s="717"/>
      <c r="L312" s="717"/>
      <c r="M312" s="717"/>
      <c r="N312" s="717"/>
      <c r="O312" s="717"/>
      <c r="P312" s="717"/>
      <c r="Q312" s="717"/>
      <c r="R312" s="717"/>
      <c r="S312" s="717"/>
      <c r="T312" s="717"/>
      <c r="U312" s="717"/>
      <c r="V312" s="717"/>
      <c r="W312" s="717"/>
      <c r="X312" s="717"/>
      <c r="Y312" s="717"/>
      <c r="Z312" s="717"/>
      <c r="AA312" s="717"/>
      <c r="AB312" s="717"/>
      <c r="AC312" s="717"/>
      <c r="AD312" s="717"/>
      <c r="AE312" s="717"/>
      <c r="AF312" s="717"/>
      <c r="AG312" s="717"/>
      <c r="AH312" s="717"/>
      <c r="AI312" s="717"/>
      <c r="AJ312" s="717"/>
      <c r="AK312" s="717"/>
      <c r="AL312" s="717"/>
      <c r="AM312" s="717"/>
      <c r="AN312" s="717"/>
      <c r="AO312" s="717"/>
      <c r="AP312" s="717"/>
      <c r="AQ312" s="717"/>
      <c r="AR312" s="717"/>
      <c r="AS312" s="717"/>
      <c r="AT312" s="717"/>
      <c r="AU312" s="717"/>
      <c r="AV312" s="717"/>
      <c r="AW312" s="717"/>
      <c r="AX312" s="717"/>
      <c r="AY312" s="717"/>
      <c r="AZ312" s="717"/>
      <c r="BA312" s="717"/>
      <c r="BB312" s="717"/>
      <c r="BC312" s="717"/>
      <c r="BD312" s="717"/>
      <c r="BE312" s="717"/>
      <c r="BF312" s="717"/>
      <c r="BG312" s="717"/>
      <c r="BH312" s="717"/>
      <c r="BI312" s="717"/>
      <c r="BJ312" s="717"/>
    </row>
    <row r="313" customFormat="false" ht="15" hidden="false" customHeight="false" outlineLevel="0" collapsed="false">
      <c r="A313" s="717"/>
      <c r="B313" s="717"/>
      <c r="C313" s="717"/>
      <c r="D313" s="717"/>
      <c r="E313" s="717"/>
      <c r="F313" s="717"/>
      <c r="G313" s="717"/>
      <c r="H313" s="717"/>
      <c r="I313" s="717"/>
      <c r="J313" s="717"/>
      <c r="K313" s="717"/>
      <c r="L313" s="717"/>
      <c r="M313" s="717"/>
      <c r="N313" s="717"/>
      <c r="O313" s="717"/>
      <c r="P313" s="717"/>
      <c r="Q313" s="717"/>
      <c r="R313" s="717"/>
      <c r="S313" s="717"/>
      <c r="T313" s="717"/>
      <c r="U313" s="717"/>
      <c r="V313" s="717"/>
      <c r="W313" s="717"/>
      <c r="X313" s="717"/>
      <c r="Y313" s="717"/>
      <c r="Z313" s="717"/>
      <c r="AA313" s="717"/>
      <c r="AB313" s="717"/>
      <c r="AC313" s="717"/>
      <c r="AD313" s="717"/>
      <c r="AE313" s="717"/>
      <c r="AF313" s="717"/>
      <c r="AG313" s="717"/>
      <c r="AH313" s="717"/>
      <c r="AI313" s="717"/>
      <c r="AJ313" s="717"/>
      <c r="AK313" s="717"/>
      <c r="AL313" s="717"/>
      <c r="AM313" s="717"/>
      <c r="AN313" s="717"/>
      <c r="AO313" s="717"/>
      <c r="AP313" s="717"/>
      <c r="AQ313" s="717"/>
      <c r="AR313" s="717"/>
      <c r="AS313" s="717"/>
      <c r="AT313" s="717"/>
      <c r="AU313" s="717"/>
      <c r="AV313" s="717"/>
      <c r="AW313" s="717"/>
      <c r="AX313" s="717"/>
      <c r="AY313" s="717"/>
      <c r="AZ313" s="717"/>
      <c r="BA313" s="717"/>
      <c r="BB313" s="717"/>
      <c r="BC313" s="717"/>
      <c r="BD313" s="717"/>
      <c r="BE313" s="717"/>
      <c r="BF313" s="717"/>
      <c r="BG313" s="717"/>
      <c r="BH313" s="717"/>
      <c r="BI313" s="717"/>
      <c r="BJ313" s="717"/>
    </row>
    <row r="314" customFormat="false" ht="15" hidden="false" customHeight="false" outlineLevel="0" collapsed="false">
      <c r="A314" s="717"/>
      <c r="B314" s="717"/>
      <c r="C314" s="717"/>
      <c r="D314" s="717"/>
      <c r="E314" s="717"/>
      <c r="F314" s="717"/>
      <c r="G314" s="717"/>
      <c r="H314" s="717"/>
      <c r="I314" s="717"/>
      <c r="J314" s="717"/>
      <c r="K314" s="717"/>
      <c r="L314" s="717"/>
      <c r="M314" s="717"/>
      <c r="N314" s="717"/>
      <c r="O314" s="717"/>
      <c r="P314" s="717"/>
      <c r="Q314" s="717"/>
      <c r="R314" s="717"/>
      <c r="S314" s="717"/>
      <c r="T314" s="717"/>
      <c r="U314" s="717"/>
      <c r="V314" s="717"/>
      <c r="W314" s="717"/>
      <c r="X314" s="717"/>
      <c r="Y314" s="717"/>
      <c r="Z314" s="717"/>
      <c r="AA314" s="717"/>
      <c r="AB314" s="717"/>
      <c r="AC314" s="717"/>
      <c r="AD314" s="717"/>
      <c r="AE314" s="717"/>
      <c r="AF314" s="717"/>
      <c r="AG314" s="717"/>
      <c r="AH314" s="717"/>
      <c r="AI314" s="717"/>
      <c r="AJ314" s="717"/>
      <c r="AK314" s="717"/>
      <c r="AL314" s="717"/>
      <c r="AM314" s="717"/>
      <c r="AN314" s="717"/>
      <c r="AO314" s="717"/>
      <c r="AP314" s="717"/>
      <c r="AQ314" s="717"/>
      <c r="AR314" s="717"/>
      <c r="AS314" s="717"/>
      <c r="AT314" s="717"/>
      <c r="AU314" s="717"/>
      <c r="AV314" s="717"/>
      <c r="AW314" s="717"/>
      <c r="AX314" s="717"/>
      <c r="AY314" s="717"/>
      <c r="AZ314" s="717"/>
      <c r="BA314" s="717"/>
      <c r="BB314" s="717"/>
      <c r="BC314" s="717"/>
      <c r="BD314" s="717"/>
      <c r="BE314" s="717"/>
      <c r="BF314" s="717"/>
      <c r="BG314" s="717"/>
      <c r="BH314" s="717"/>
      <c r="BI314" s="717"/>
      <c r="BJ314" s="717"/>
    </row>
    <row r="315" customFormat="false" ht="15" hidden="false" customHeight="false" outlineLevel="0" collapsed="false">
      <c r="A315" s="717"/>
      <c r="B315" s="717"/>
      <c r="C315" s="717"/>
      <c r="D315" s="717"/>
      <c r="E315" s="717"/>
      <c r="F315" s="717"/>
      <c r="G315" s="717"/>
      <c r="H315" s="717"/>
      <c r="I315" s="717"/>
      <c r="J315" s="717"/>
      <c r="K315" s="717"/>
      <c r="L315" s="717"/>
      <c r="M315" s="717"/>
      <c r="N315" s="717"/>
      <c r="O315" s="717"/>
      <c r="P315" s="717"/>
      <c r="Q315" s="717"/>
      <c r="R315" s="717"/>
      <c r="S315" s="717"/>
      <c r="T315" s="717"/>
      <c r="U315" s="717"/>
      <c r="V315" s="717"/>
      <c r="W315" s="717"/>
      <c r="X315" s="717"/>
      <c r="Y315" s="717"/>
      <c r="Z315" s="717"/>
      <c r="AA315" s="717"/>
      <c r="AB315" s="717"/>
      <c r="AC315" s="717"/>
      <c r="AD315" s="717"/>
      <c r="AE315" s="717"/>
      <c r="AF315" s="717"/>
      <c r="AG315" s="717"/>
      <c r="AH315" s="717"/>
      <c r="AI315" s="717"/>
      <c r="AJ315" s="717"/>
      <c r="AK315" s="717"/>
      <c r="AL315" s="717"/>
      <c r="AM315" s="717"/>
      <c r="AN315" s="717"/>
      <c r="AO315" s="717"/>
      <c r="AP315" s="717"/>
      <c r="AQ315" s="717"/>
      <c r="AR315" s="717"/>
      <c r="AS315" s="717"/>
      <c r="AT315" s="717"/>
      <c r="AU315" s="717"/>
      <c r="AV315" s="717"/>
      <c r="AW315" s="717"/>
      <c r="AX315" s="717"/>
      <c r="AY315" s="717"/>
      <c r="AZ315" s="717"/>
      <c r="BA315" s="717"/>
      <c r="BB315" s="717"/>
      <c r="BC315" s="717"/>
      <c r="BD315" s="717"/>
      <c r="BE315" s="717"/>
      <c r="BF315" s="717"/>
      <c r="BG315" s="717"/>
      <c r="BH315" s="717"/>
      <c r="BI315" s="717"/>
      <c r="BJ315" s="717"/>
    </row>
    <row r="316" customFormat="false" ht="15" hidden="false" customHeight="false" outlineLevel="0" collapsed="false">
      <c r="A316" s="717"/>
      <c r="B316" s="717"/>
      <c r="C316" s="717"/>
      <c r="D316" s="717"/>
      <c r="E316" s="717"/>
      <c r="F316" s="717"/>
      <c r="G316" s="717"/>
      <c r="H316" s="717"/>
      <c r="I316" s="717"/>
      <c r="J316" s="717"/>
      <c r="K316" s="717"/>
      <c r="L316" s="717"/>
      <c r="M316" s="717"/>
      <c r="N316" s="717"/>
      <c r="O316" s="717"/>
      <c r="P316" s="717"/>
      <c r="Q316" s="717"/>
      <c r="R316" s="717"/>
      <c r="S316" s="717"/>
      <c r="T316" s="717"/>
      <c r="U316" s="717"/>
      <c r="V316" s="717"/>
      <c r="W316" s="717"/>
      <c r="X316" s="717"/>
      <c r="Y316" s="717"/>
      <c r="Z316" s="717"/>
      <c r="AA316" s="717"/>
      <c r="AB316" s="717"/>
      <c r="AC316" s="717"/>
      <c r="AD316" s="717"/>
      <c r="AE316" s="717"/>
      <c r="AF316" s="717"/>
      <c r="AG316" s="717"/>
      <c r="AH316" s="717"/>
      <c r="AI316" s="717"/>
      <c r="AJ316" s="717"/>
      <c r="AK316" s="717"/>
      <c r="AL316" s="717"/>
      <c r="AM316" s="717"/>
      <c r="AN316" s="717"/>
      <c r="AO316" s="717"/>
      <c r="AP316" s="717"/>
      <c r="AQ316" s="717"/>
      <c r="AR316" s="717"/>
      <c r="AS316" s="717"/>
      <c r="AT316" s="717"/>
      <c r="AU316" s="717"/>
      <c r="AV316" s="717"/>
      <c r="AW316" s="717"/>
      <c r="AX316" s="717"/>
      <c r="AY316" s="717"/>
      <c r="AZ316" s="717"/>
      <c r="BA316" s="717"/>
      <c r="BB316" s="717"/>
      <c r="BC316" s="717"/>
      <c r="BD316" s="717"/>
      <c r="BE316" s="717"/>
      <c r="BF316" s="717"/>
      <c r="BG316" s="717"/>
      <c r="BH316" s="717"/>
      <c r="BI316" s="717"/>
      <c r="BJ316" s="717"/>
    </row>
    <row r="317" customFormat="false" ht="15" hidden="false" customHeight="false" outlineLevel="0" collapsed="false">
      <c r="A317" s="717"/>
      <c r="B317" s="717"/>
      <c r="C317" s="717"/>
      <c r="D317" s="717"/>
      <c r="E317" s="717"/>
      <c r="F317" s="717"/>
      <c r="G317" s="717"/>
      <c r="H317" s="717"/>
      <c r="I317" s="717"/>
      <c r="J317" s="717"/>
      <c r="K317" s="717"/>
      <c r="L317" s="717"/>
      <c r="M317" s="717"/>
      <c r="N317" s="717"/>
      <c r="O317" s="717"/>
      <c r="P317" s="717"/>
      <c r="Q317" s="717"/>
      <c r="R317" s="717"/>
      <c r="S317" s="717"/>
      <c r="T317" s="717"/>
      <c r="U317" s="717"/>
      <c r="V317" s="717"/>
      <c r="W317" s="717"/>
      <c r="X317" s="717"/>
      <c r="Y317" s="717"/>
      <c r="Z317" s="717"/>
      <c r="AA317" s="717"/>
      <c r="AB317" s="717"/>
      <c r="AC317" s="717"/>
      <c r="AD317" s="717"/>
      <c r="AE317" s="717"/>
      <c r="AF317" s="717"/>
      <c r="AG317" s="717"/>
      <c r="AH317" s="717"/>
      <c r="AI317" s="717"/>
      <c r="AJ317" s="717"/>
      <c r="AK317" s="717"/>
      <c r="AL317" s="717"/>
      <c r="AM317" s="717"/>
      <c r="AN317" s="717"/>
      <c r="AO317" s="717"/>
      <c r="AP317" s="717"/>
      <c r="AQ317" s="717"/>
      <c r="AR317" s="717"/>
      <c r="AS317" s="717"/>
      <c r="AT317" s="717"/>
      <c r="AU317" s="717"/>
      <c r="AV317" s="717"/>
      <c r="AW317" s="717"/>
      <c r="AX317" s="717"/>
      <c r="AY317" s="717"/>
      <c r="AZ317" s="717"/>
      <c r="BA317" s="717"/>
      <c r="BB317" s="717"/>
      <c r="BC317" s="717"/>
      <c r="BD317" s="717"/>
      <c r="BE317" s="717"/>
      <c r="BF317" s="717"/>
      <c r="BG317" s="717"/>
      <c r="BH317" s="717"/>
      <c r="BI317" s="717"/>
      <c r="BJ317" s="717"/>
    </row>
    <row r="318" customFormat="false" ht="15" hidden="false" customHeight="false" outlineLevel="0" collapsed="false">
      <c r="A318" s="717"/>
      <c r="B318" s="717"/>
      <c r="C318" s="717"/>
      <c r="D318" s="717"/>
      <c r="E318" s="717"/>
      <c r="F318" s="717"/>
      <c r="G318" s="717"/>
      <c r="H318" s="717"/>
      <c r="I318" s="717"/>
      <c r="J318" s="717"/>
      <c r="K318" s="717"/>
      <c r="L318" s="717"/>
      <c r="M318" s="717"/>
      <c r="N318" s="717"/>
      <c r="O318" s="717"/>
      <c r="P318" s="717"/>
      <c r="Q318" s="717"/>
      <c r="R318" s="717"/>
      <c r="S318" s="717"/>
      <c r="T318" s="717"/>
      <c r="U318" s="717"/>
      <c r="V318" s="717"/>
      <c r="W318" s="717"/>
      <c r="X318" s="717"/>
      <c r="Y318" s="717"/>
      <c r="Z318" s="717"/>
      <c r="AA318" s="717"/>
      <c r="AB318" s="717"/>
      <c r="AC318" s="717"/>
      <c r="AD318" s="717"/>
      <c r="AE318" s="717"/>
      <c r="AF318" s="717"/>
      <c r="AG318" s="717"/>
      <c r="AH318" s="717"/>
      <c r="AI318" s="717"/>
      <c r="AJ318" s="717"/>
      <c r="AK318" s="717"/>
      <c r="AL318" s="717"/>
      <c r="AM318" s="717"/>
      <c r="AN318" s="717"/>
      <c r="AO318" s="717"/>
      <c r="AP318" s="717"/>
      <c r="AQ318" s="717"/>
      <c r="AR318" s="717"/>
      <c r="AS318" s="717"/>
      <c r="AT318" s="717"/>
      <c r="AU318" s="717"/>
      <c r="AV318" s="717"/>
      <c r="AW318" s="717"/>
      <c r="AX318" s="717"/>
      <c r="AY318" s="717"/>
      <c r="AZ318" s="717"/>
      <c r="BA318" s="717"/>
      <c r="BB318" s="717"/>
      <c r="BC318" s="717"/>
      <c r="BD318" s="717"/>
      <c r="BE318" s="717"/>
      <c r="BF318" s="717"/>
      <c r="BG318" s="717"/>
      <c r="BH318" s="717"/>
      <c r="BI318" s="717"/>
      <c r="BJ318" s="717"/>
    </row>
    <row r="319" customFormat="false" ht="15" hidden="false" customHeight="false" outlineLevel="0" collapsed="false">
      <c r="A319" s="717"/>
      <c r="B319" s="717"/>
      <c r="C319" s="717"/>
      <c r="D319" s="717"/>
      <c r="E319" s="717"/>
      <c r="F319" s="717"/>
      <c r="G319" s="717"/>
      <c r="H319" s="717"/>
      <c r="I319" s="717"/>
      <c r="J319" s="717"/>
      <c r="K319" s="717"/>
      <c r="L319" s="717"/>
      <c r="M319" s="717"/>
      <c r="N319" s="717"/>
      <c r="O319" s="717"/>
      <c r="P319" s="717"/>
      <c r="Q319" s="717"/>
      <c r="R319" s="717"/>
      <c r="S319" s="717"/>
      <c r="T319" s="717"/>
      <c r="U319" s="717"/>
      <c r="V319" s="717"/>
      <c r="W319" s="717"/>
      <c r="X319" s="717"/>
      <c r="Y319" s="717"/>
      <c r="Z319" s="717"/>
      <c r="AA319" s="717"/>
      <c r="AB319" s="717"/>
      <c r="AC319" s="717"/>
      <c r="AD319" s="717"/>
      <c r="AE319" s="717"/>
      <c r="AF319" s="717"/>
      <c r="AG319" s="717"/>
      <c r="AH319" s="717"/>
      <c r="AI319" s="717"/>
      <c r="AJ319" s="717"/>
      <c r="AK319" s="717"/>
      <c r="AL319" s="717"/>
      <c r="AM319" s="717"/>
      <c r="AN319" s="717"/>
      <c r="AO319" s="717"/>
      <c r="AP319" s="717"/>
      <c r="AQ319" s="717"/>
      <c r="AR319" s="717"/>
      <c r="AS319" s="717"/>
      <c r="AT319" s="717"/>
      <c r="AU319" s="717"/>
      <c r="AV319" s="717"/>
      <c r="AW319" s="717"/>
      <c r="AX319" s="717"/>
      <c r="AY319" s="717"/>
      <c r="AZ319" s="717"/>
      <c r="BA319" s="717"/>
      <c r="BB319" s="717"/>
      <c r="BC319" s="717"/>
      <c r="BD319" s="717"/>
      <c r="BE319" s="717"/>
      <c r="BF319" s="717"/>
      <c r="BG319" s="717"/>
      <c r="BH319" s="717"/>
      <c r="BI319" s="717"/>
      <c r="BJ319" s="717"/>
    </row>
    <row r="320" customFormat="false" ht="15" hidden="false" customHeight="false" outlineLevel="0" collapsed="false">
      <c r="A320" s="717"/>
      <c r="B320" s="717"/>
      <c r="C320" s="717"/>
      <c r="D320" s="717"/>
      <c r="E320" s="717"/>
      <c r="F320" s="717"/>
      <c r="G320" s="717"/>
      <c r="H320" s="717"/>
      <c r="I320" s="717"/>
      <c r="J320" s="717"/>
      <c r="K320" s="717"/>
      <c r="L320" s="717"/>
      <c r="M320" s="717"/>
      <c r="N320" s="717"/>
      <c r="O320" s="717"/>
      <c r="P320" s="717"/>
      <c r="Q320" s="717"/>
      <c r="R320" s="717"/>
      <c r="S320" s="717"/>
      <c r="T320" s="717"/>
      <c r="U320" s="717"/>
      <c r="V320" s="717"/>
      <c r="W320" s="717"/>
      <c r="X320" s="717"/>
      <c r="Y320" s="717"/>
      <c r="Z320" s="717"/>
      <c r="AA320" s="717"/>
      <c r="AB320" s="717"/>
      <c r="AC320" s="717"/>
      <c r="AD320" s="717"/>
      <c r="AE320" s="717"/>
      <c r="AF320" s="717"/>
      <c r="AG320" s="717"/>
      <c r="AH320" s="717"/>
      <c r="AI320" s="717"/>
      <c r="AJ320" s="717"/>
      <c r="AK320" s="717"/>
      <c r="AL320" s="717"/>
      <c r="AM320" s="717"/>
      <c r="AN320" s="717"/>
      <c r="AO320" s="717"/>
      <c r="AP320" s="717"/>
      <c r="AQ320" s="717"/>
      <c r="AR320" s="717"/>
      <c r="AS320" s="717"/>
      <c r="AT320" s="717"/>
      <c r="AU320" s="717"/>
      <c r="AV320" s="717"/>
      <c r="AW320" s="717"/>
      <c r="AX320" s="717"/>
      <c r="AY320" s="717"/>
      <c r="AZ320" s="717"/>
      <c r="BA320" s="717"/>
      <c r="BB320" s="717"/>
      <c r="BC320" s="717"/>
      <c r="BD320" s="717"/>
      <c r="BE320" s="717"/>
      <c r="BF320" s="717"/>
      <c r="BG320" s="717"/>
      <c r="BH320" s="717"/>
      <c r="BI320" s="717"/>
      <c r="BJ320" s="717"/>
    </row>
    <row r="321" customFormat="false" ht="15" hidden="false" customHeight="false" outlineLevel="0" collapsed="false">
      <c r="A321" s="717"/>
      <c r="B321" s="717"/>
      <c r="C321" s="717"/>
      <c r="D321" s="717"/>
      <c r="E321" s="717"/>
      <c r="F321" s="717"/>
      <c r="G321" s="717"/>
      <c r="H321" s="717"/>
      <c r="I321" s="717"/>
      <c r="J321" s="717"/>
      <c r="K321" s="717"/>
      <c r="L321" s="717"/>
      <c r="M321" s="717"/>
      <c r="N321" s="717"/>
      <c r="O321" s="717"/>
      <c r="P321" s="717"/>
      <c r="Q321" s="717"/>
      <c r="R321" s="717"/>
      <c r="S321" s="717"/>
      <c r="T321" s="717"/>
      <c r="U321" s="717"/>
      <c r="V321" s="717"/>
      <c r="W321" s="717"/>
      <c r="X321" s="717"/>
      <c r="Y321" s="717"/>
      <c r="Z321" s="717"/>
      <c r="AA321" s="717"/>
      <c r="AB321" s="717"/>
      <c r="AC321" s="717"/>
      <c r="AD321" s="717"/>
      <c r="AE321" s="717"/>
      <c r="AF321" s="717"/>
      <c r="AG321" s="717"/>
      <c r="AH321" s="717"/>
      <c r="AI321" s="717"/>
      <c r="AJ321" s="717"/>
      <c r="AK321" s="717"/>
      <c r="AL321" s="717"/>
      <c r="AM321" s="717"/>
      <c r="AN321" s="717"/>
      <c r="AO321" s="717"/>
      <c r="AP321" s="717"/>
      <c r="AQ321" s="717"/>
      <c r="AR321" s="717"/>
      <c r="AS321" s="717"/>
      <c r="AT321" s="717"/>
      <c r="AU321" s="717"/>
      <c r="AV321" s="717"/>
      <c r="AW321" s="717"/>
      <c r="AX321" s="717"/>
      <c r="AY321" s="717"/>
      <c r="AZ321" s="717"/>
      <c r="BA321" s="717"/>
      <c r="BB321" s="717"/>
      <c r="BC321" s="717"/>
      <c r="BD321" s="717"/>
      <c r="BE321" s="717"/>
      <c r="BF321" s="717"/>
      <c r="BG321" s="717"/>
      <c r="BH321" s="717"/>
      <c r="BI321" s="717"/>
      <c r="BJ321" s="717"/>
    </row>
    <row r="322" customFormat="false" ht="15" hidden="false" customHeight="false" outlineLevel="0" collapsed="false">
      <c r="A322" s="717"/>
      <c r="B322" s="717"/>
      <c r="C322" s="717"/>
      <c r="D322" s="717"/>
      <c r="E322" s="717"/>
      <c r="F322" s="717"/>
      <c r="G322" s="717"/>
      <c r="H322" s="717"/>
      <c r="I322" s="717"/>
      <c r="J322" s="717"/>
      <c r="K322" s="717"/>
      <c r="L322" s="717"/>
      <c r="M322" s="717"/>
      <c r="N322" s="717"/>
      <c r="O322" s="717"/>
      <c r="P322" s="717"/>
      <c r="Q322" s="717"/>
      <c r="R322" s="717"/>
      <c r="S322" s="717"/>
      <c r="T322" s="717"/>
      <c r="U322" s="717"/>
      <c r="V322" s="717"/>
      <c r="W322" s="717"/>
      <c r="X322" s="717"/>
      <c r="Y322" s="717"/>
      <c r="Z322" s="717"/>
      <c r="AA322" s="717"/>
      <c r="AB322" s="717"/>
      <c r="AC322" s="717"/>
      <c r="AD322" s="717"/>
      <c r="AE322" s="717"/>
      <c r="AF322" s="717"/>
      <c r="AG322" s="717"/>
      <c r="AH322" s="717"/>
      <c r="AI322" s="717"/>
      <c r="AJ322" s="717"/>
      <c r="AK322" s="717"/>
      <c r="AL322" s="717"/>
      <c r="AM322" s="717"/>
      <c r="AN322" s="717"/>
      <c r="AO322" s="717"/>
      <c r="AP322" s="717"/>
      <c r="AQ322" s="717"/>
      <c r="AR322" s="717"/>
      <c r="AS322" s="717"/>
      <c r="AT322" s="717"/>
      <c r="AU322" s="717"/>
      <c r="AV322" s="717"/>
      <c r="AW322" s="717"/>
      <c r="AX322" s="717"/>
      <c r="AY322" s="717"/>
      <c r="AZ322" s="717"/>
      <c r="BA322" s="717"/>
      <c r="BB322" s="717"/>
      <c r="BC322" s="717"/>
      <c r="BD322" s="717"/>
      <c r="BE322" s="717"/>
      <c r="BF322" s="717"/>
      <c r="BG322" s="717"/>
      <c r="BH322" s="717"/>
      <c r="BI322" s="717"/>
      <c r="BJ322" s="717"/>
    </row>
    <row r="323" customFormat="false" ht="15" hidden="false" customHeight="false" outlineLevel="0" collapsed="false">
      <c r="A323" s="717"/>
      <c r="B323" s="717"/>
      <c r="C323" s="717"/>
      <c r="D323" s="717"/>
      <c r="E323" s="717"/>
      <c r="F323" s="717"/>
      <c r="G323" s="717"/>
      <c r="H323" s="717"/>
      <c r="I323" s="717"/>
      <c r="J323" s="717"/>
      <c r="K323" s="717"/>
      <c r="L323" s="717"/>
      <c r="M323" s="717"/>
      <c r="N323" s="717"/>
      <c r="O323" s="717"/>
      <c r="P323" s="717"/>
      <c r="Q323" s="717"/>
      <c r="R323" s="717"/>
      <c r="S323" s="717"/>
      <c r="T323" s="717"/>
      <c r="U323" s="717"/>
      <c r="V323" s="717"/>
      <c r="W323" s="717"/>
      <c r="X323" s="717"/>
      <c r="Y323" s="717"/>
      <c r="Z323" s="717"/>
      <c r="AA323" s="717"/>
      <c r="AB323" s="717"/>
      <c r="AC323" s="717"/>
      <c r="AD323" s="717"/>
      <c r="AE323" s="717"/>
      <c r="AF323" s="717"/>
      <c r="AG323" s="717"/>
      <c r="AH323" s="717"/>
      <c r="AI323" s="717"/>
      <c r="AJ323" s="717"/>
      <c r="AK323" s="717"/>
      <c r="AL323" s="717"/>
      <c r="AM323" s="717"/>
      <c r="AN323" s="717"/>
      <c r="AO323" s="717"/>
      <c r="AP323" s="717"/>
      <c r="AQ323" s="717"/>
      <c r="AR323" s="717"/>
      <c r="AS323" s="717"/>
      <c r="AT323" s="717"/>
      <c r="AU323" s="717"/>
      <c r="AV323" s="717"/>
      <c r="AW323" s="717"/>
      <c r="AX323" s="717"/>
      <c r="AY323" s="717"/>
      <c r="AZ323" s="717"/>
      <c r="BA323" s="717"/>
      <c r="BB323" s="717"/>
      <c r="BC323" s="717"/>
      <c r="BD323" s="717"/>
      <c r="BE323" s="717"/>
      <c r="BF323" s="717"/>
      <c r="BG323" s="717"/>
      <c r="BH323" s="717"/>
      <c r="BI323" s="717"/>
      <c r="BJ323" s="717"/>
    </row>
    <row r="324" customFormat="false" ht="15" hidden="false" customHeight="false" outlineLevel="0" collapsed="false">
      <c r="A324" s="717"/>
      <c r="B324" s="717"/>
      <c r="C324" s="717"/>
      <c r="D324" s="717"/>
      <c r="E324" s="717"/>
      <c r="F324" s="717"/>
      <c r="G324" s="717"/>
      <c r="H324" s="717"/>
      <c r="I324" s="717"/>
      <c r="J324" s="717"/>
      <c r="K324" s="717"/>
      <c r="L324" s="717"/>
      <c r="M324" s="717"/>
      <c r="N324" s="717"/>
      <c r="O324" s="717"/>
      <c r="P324" s="717"/>
      <c r="Q324" s="717"/>
      <c r="R324" s="717"/>
      <c r="S324" s="717"/>
      <c r="T324" s="717"/>
      <c r="U324" s="717"/>
      <c r="V324" s="717"/>
      <c r="W324" s="717"/>
      <c r="X324" s="717"/>
      <c r="Y324" s="717"/>
      <c r="Z324" s="717"/>
      <c r="AA324" s="717"/>
      <c r="AB324" s="717"/>
      <c r="AC324" s="717"/>
      <c r="AD324" s="717"/>
      <c r="AE324" s="717"/>
      <c r="AF324" s="717"/>
      <c r="AG324" s="717"/>
      <c r="AH324" s="717"/>
      <c r="AI324" s="717"/>
      <c r="AJ324" s="717"/>
      <c r="AK324" s="717"/>
      <c r="AL324" s="717"/>
      <c r="AM324" s="717"/>
      <c r="AN324" s="717"/>
      <c r="AO324" s="717"/>
      <c r="AP324" s="717"/>
      <c r="AQ324" s="717"/>
      <c r="AR324" s="717"/>
      <c r="AS324" s="717"/>
      <c r="AT324" s="717"/>
      <c r="AU324" s="717"/>
      <c r="AV324" s="717"/>
      <c r="AW324" s="717"/>
      <c r="AX324" s="717"/>
      <c r="AY324" s="717"/>
      <c r="AZ324" s="717"/>
      <c r="BA324" s="717"/>
      <c r="BB324" s="717"/>
      <c r="BC324" s="717"/>
      <c r="BD324" s="717"/>
      <c r="BE324" s="717"/>
      <c r="BF324" s="717"/>
      <c r="BG324" s="717"/>
      <c r="BH324" s="717"/>
      <c r="BI324" s="717"/>
      <c r="BJ324" s="717"/>
    </row>
    <row r="325" customFormat="false" ht="15" hidden="false" customHeight="false" outlineLevel="0" collapsed="false">
      <c r="A325" s="717"/>
      <c r="B325" s="717"/>
      <c r="C325" s="717"/>
      <c r="D325" s="717"/>
      <c r="E325" s="717"/>
      <c r="F325" s="717"/>
      <c r="G325" s="717"/>
      <c r="H325" s="717"/>
      <c r="I325" s="717"/>
      <c r="J325" s="717"/>
      <c r="K325" s="717"/>
      <c r="L325" s="717"/>
      <c r="M325" s="717"/>
      <c r="N325" s="717"/>
      <c r="O325" s="717"/>
      <c r="P325" s="717"/>
      <c r="Q325" s="717"/>
      <c r="R325" s="717"/>
      <c r="S325" s="717"/>
      <c r="T325" s="717"/>
      <c r="U325" s="717"/>
      <c r="V325" s="717"/>
      <c r="W325" s="717"/>
      <c r="X325" s="717"/>
      <c r="Y325" s="717"/>
      <c r="Z325" s="717"/>
      <c r="AA325" s="717"/>
      <c r="AB325" s="717"/>
      <c r="AC325" s="717"/>
      <c r="AD325" s="717"/>
      <c r="AE325" s="717"/>
      <c r="AF325" s="717"/>
      <c r="AG325" s="717"/>
      <c r="AH325" s="717"/>
      <c r="AI325" s="717"/>
      <c r="AJ325" s="717"/>
      <c r="AK325" s="717"/>
      <c r="AL325" s="717"/>
      <c r="AM325" s="717"/>
      <c r="AN325" s="717"/>
      <c r="AO325" s="717"/>
      <c r="AP325" s="717"/>
      <c r="AQ325" s="717"/>
      <c r="AR325" s="717"/>
      <c r="AS325" s="717"/>
      <c r="AT325" s="717"/>
      <c r="AU325" s="717"/>
      <c r="AV325" s="717"/>
      <c r="AW325" s="717"/>
      <c r="AX325" s="717"/>
      <c r="AY325" s="717"/>
      <c r="AZ325" s="717"/>
      <c r="BA325" s="717"/>
      <c r="BB325" s="717"/>
      <c r="BC325" s="717"/>
      <c r="BD325" s="717"/>
      <c r="BE325" s="717"/>
      <c r="BF325" s="717"/>
      <c r="BG325" s="717"/>
      <c r="BH325" s="717"/>
      <c r="BI325" s="717"/>
      <c r="BJ325" s="717"/>
    </row>
    <row r="326" customFormat="false" ht="15" hidden="false" customHeight="false" outlineLevel="0" collapsed="false">
      <c r="A326" s="717"/>
      <c r="B326" s="717"/>
      <c r="C326" s="717"/>
      <c r="D326" s="717"/>
      <c r="E326" s="717"/>
      <c r="F326" s="717"/>
      <c r="G326" s="717"/>
      <c r="H326" s="717"/>
      <c r="I326" s="717"/>
      <c r="J326" s="717"/>
      <c r="K326" s="717"/>
      <c r="L326" s="717"/>
      <c r="M326" s="717"/>
      <c r="N326" s="717"/>
      <c r="O326" s="717"/>
      <c r="P326" s="717"/>
      <c r="Q326" s="717"/>
      <c r="R326" s="717"/>
      <c r="S326" s="717"/>
      <c r="T326" s="717"/>
      <c r="U326" s="717"/>
      <c r="V326" s="717"/>
      <c r="W326" s="717"/>
      <c r="X326" s="717"/>
      <c r="Y326" s="717"/>
      <c r="Z326" s="717"/>
      <c r="AA326" s="717"/>
      <c r="AB326" s="717"/>
      <c r="AC326" s="717"/>
      <c r="AD326" s="717"/>
      <c r="AE326" s="717"/>
      <c r="AF326" s="717"/>
      <c r="AG326" s="717"/>
      <c r="AH326" s="717"/>
      <c r="AI326" s="717"/>
      <c r="AJ326" s="717"/>
      <c r="AK326" s="717"/>
      <c r="AL326" s="717"/>
      <c r="AM326" s="717"/>
      <c r="AN326" s="717"/>
      <c r="AO326" s="717"/>
      <c r="AP326" s="717"/>
      <c r="AQ326" s="717"/>
      <c r="AR326" s="717"/>
      <c r="AS326" s="717"/>
      <c r="AT326" s="717"/>
      <c r="AU326" s="717"/>
      <c r="AV326" s="717"/>
      <c r="AW326" s="717"/>
      <c r="AX326" s="717"/>
      <c r="AY326" s="717"/>
      <c r="AZ326" s="717"/>
      <c r="BA326" s="717"/>
      <c r="BB326" s="717"/>
      <c r="BC326" s="717"/>
      <c r="BD326" s="717"/>
      <c r="BE326" s="717"/>
      <c r="BF326" s="717"/>
      <c r="BG326" s="717"/>
      <c r="BH326" s="717"/>
      <c r="BI326" s="717"/>
      <c r="BJ326" s="717"/>
    </row>
    <row r="327" customFormat="false" ht="15" hidden="false" customHeight="false" outlineLevel="0" collapsed="false">
      <c r="A327" s="717"/>
      <c r="B327" s="717"/>
      <c r="C327" s="717"/>
      <c r="D327" s="717"/>
      <c r="E327" s="717"/>
      <c r="F327" s="717"/>
      <c r="G327" s="717"/>
      <c r="H327" s="717"/>
      <c r="I327" s="717"/>
      <c r="J327" s="717"/>
      <c r="K327" s="717"/>
      <c r="L327" s="717"/>
      <c r="M327" s="717"/>
      <c r="N327" s="717"/>
      <c r="O327" s="717"/>
      <c r="P327" s="717"/>
      <c r="Q327" s="717"/>
      <c r="R327" s="717"/>
      <c r="S327" s="717"/>
      <c r="T327" s="717"/>
      <c r="U327" s="717"/>
      <c r="V327" s="717"/>
      <c r="W327" s="717"/>
      <c r="X327" s="717"/>
      <c r="Y327" s="717"/>
      <c r="Z327" s="717"/>
      <c r="AA327" s="717"/>
      <c r="AB327" s="717"/>
      <c r="AC327" s="717"/>
      <c r="AD327" s="717"/>
      <c r="AE327" s="717"/>
      <c r="AF327" s="717"/>
      <c r="AG327" s="717"/>
      <c r="AH327" s="717"/>
      <c r="AI327" s="717"/>
      <c r="AJ327" s="717"/>
      <c r="AK327" s="717"/>
      <c r="AL327" s="717"/>
      <c r="AM327" s="717"/>
      <c r="AN327" s="717"/>
      <c r="AO327" s="717"/>
      <c r="AP327" s="717"/>
      <c r="AQ327" s="717"/>
      <c r="AR327" s="717"/>
      <c r="AS327" s="717"/>
      <c r="AT327" s="717"/>
      <c r="AU327" s="717"/>
      <c r="AV327" s="717"/>
      <c r="AW327" s="717"/>
      <c r="AX327" s="717"/>
      <c r="AY327" s="717"/>
      <c r="AZ327" s="717"/>
      <c r="BA327" s="717"/>
      <c r="BB327" s="717"/>
      <c r="BC327" s="717"/>
      <c r="BD327" s="717"/>
      <c r="BE327" s="717"/>
      <c r="BF327" s="717"/>
      <c r="BG327" s="717"/>
      <c r="BH327" s="717"/>
      <c r="BI327" s="717"/>
      <c r="BJ327" s="717"/>
    </row>
    <row r="328" customFormat="false" ht="15" hidden="false" customHeight="false" outlineLevel="0" collapsed="false">
      <c r="A328" s="717"/>
      <c r="B328" s="717"/>
      <c r="C328" s="717"/>
      <c r="D328" s="717"/>
      <c r="E328" s="717"/>
      <c r="F328" s="717"/>
      <c r="G328" s="717"/>
      <c r="H328" s="717"/>
      <c r="I328" s="717"/>
      <c r="J328" s="717"/>
      <c r="K328" s="717"/>
      <c r="L328" s="717"/>
      <c r="M328" s="717"/>
      <c r="N328" s="717"/>
      <c r="O328" s="717"/>
      <c r="P328" s="717"/>
      <c r="Q328" s="717"/>
      <c r="R328" s="717"/>
      <c r="S328" s="717"/>
      <c r="T328" s="717"/>
      <c r="U328" s="717"/>
      <c r="V328" s="717"/>
      <c r="W328" s="717"/>
      <c r="X328" s="717"/>
      <c r="Y328" s="717"/>
      <c r="Z328" s="717"/>
      <c r="AA328" s="717"/>
      <c r="AB328" s="717"/>
      <c r="AC328" s="717"/>
      <c r="AD328" s="717"/>
      <c r="AE328" s="717"/>
      <c r="AF328" s="717"/>
      <c r="AG328" s="717"/>
      <c r="AH328" s="717"/>
      <c r="AI328" s="717"/>
      <c r="AJ328" s="717"/>
      <c r="AK328" s="717"/>
      <c r="AL328" s="717"/>
      <c r="AM328" s="717"/>
      <c r="AN328" s="717"/>
      <c r="AO328" s="717"/>
      <c r="AP328" s="717"/>
      <c r="AQ328" s="717"/>
      <c r="AR328" s="717"/>
      <c r="AS328" s="717"/>
      <c r="AT328" s="717"/>
      <c r="AU328" s="717"/>
      <c r="AV328" s="717"/>
      <c r="AW328" s="717"/>
      <c r="AX328" s="717"/>
      <c r="AY328" s="717"/>
      <c r="AZ328" s="717"/>
      <c r="BA328" s="717"/>
      <c r="BB328" s="717"/>
      <c r="BC328" s="717"/>
      <c r="BD328" s="717"/>
      <c r="BE328" s="717"/>
      <c r="BF328" s="717"/>
      <c r="BG328" s="717"/>
      <c r="BH328" s="717"/>
      <c r="BI328" s="717"/>
      <c r="BJ328" s="717"/>
    </row>
    <row r="329" customFormat="false" ht="15" hidden="false" customHeight="false" outlineLevel="0" collapsed="false">
      <c r="A329" s="717"/>
      <c r="B329" s="717"/>
      <c r="C329" s="717"/>
      <c r="D329" s="717"/>
      <c r="E329" s="717"/>
      <c r="F329" s="717"/>
      <c r="G329" s="717"/>
      <c r="H329" s="717"/>
      <c r="I329" s="717"/>
      <c r="J329" s="717"/>
      <c r="K329" s="717"/>
      <c r="L329" s="717"/>
      <c r="M329" s="717"/>
      <c r="N329" s="717"/>
      <c r="O329" s="717"/>
      <c r="P329" s="717"/>
      <c r="Q329" s="717"/>
      <c r="R329" s="717"/>
      <c r="S329" s="717"/>
      <c r="T329" s="717"/>
      <c r="U329" s="717"/>
      <c r="V329" s="717"/>
      <c r="W329" s="717"/>
      <c r="X329" s="717"/>
      <c r="Y329" s="717"/>
      <c r="Z329" s="717"/>
      <c r="AA329" s="717"/>
      <c r="AB329" s="717"/>
      <c r="AC329" s="717"/>
      <c r="AD329" s="717"/>
      <c r="AE329" s="717"/>
      <c r="AF329" s="717"/>
      <c r="AG329" s="717"/>
      <c r="AH329" s="717"/>
      <c r="AI329" s="717"/>
      <c r="AJ329" s="717"/>
      <c r="AK329" s="717"/>
      <c r="AL329" s="717"/>
      <c r="AM329" s="717"/>
      <c r="AN329" s="717"/>
      <c r="AO329" s="717"/>
      <c r="AP329" s="717"/>
      <c r="AQ329" s="717"/>
      <c r="AR329" s="717"/>
      <c r="AS329" s="717"/>
      <c r="AT329" s="717"/>
      <c r="AU329" s="717"/>
      <c r="AV329" s="717"/>
      <c r="AW329" s="717"/>
      <c r="AX329" s="717"/>
      <c r="AY329" s="717"/>
      <c r="AZ329" s="717"/>
      <c r="BA329" s="717"/>
      <c r="BB329" s="717"/>
      <c r="BC329" s="717"/>
      <c r="BD329" s="717"/>
      <c r="BE329" s="717"/>
      <c r="BF329" s="717"/>
      <c r="BG329" s="717"/>
      <c r="BH329" s="717"/>
      <c r="BI329" s="717"/>
      <c r="BJ329" s="717"/>
    </row>
    <row r="330" customFormat="false" ht="15" hidden="false" customHeight="false" outlineLevel="0" collapsed="false">
      <c r="A330" s="717"/>
      <c r="B330" s="717"/>
      <c r="C330" s="717"/>
      <c r="D330" s="717"/>
      <c r="E330" s="717"/>
      <c r="F330" s="717"/>
      <c r="G330" s="717"/>
      <c r="H330" s="717"/>
      <c r="I330" s="717"/>
      <c r="J330" s="717"/>
      <c r="K330" s="717"/>
      <c r="L330" s="717"/>
      <c r="M330" s="717"/>
      <c r="N330" s="717"/>
      <c r="O330" s="717"/>
      <c r="P330" s="717"/>
      <c r="Q330" s="717"/>
      <c r="R330" s="717"/>
      <c r="S330" s="717"/>
      <c r="T330" s="717"/>
      <c r="U330" s="717"/>
      <c r="V330" s="717"/>
      <c r="W330" s="717"/>
      <c r="X330" s="717"/>
      <c r="Y330" s="717"/>
      <c r="Z330" s="717"/>
      <c r="AA330" s="717"/>
      <c r="AB330" s="717"/>
      <c r="AC330" s="717"/>
      <c r="AD330" s="717"/>
      <c r="AE330" s="717"/>
      <c r="AF330" s="717"/>
      <c r="AG330" s="717"/>
      <c r="AH330" s="717"/>
      <c r="AI330" s="717"/>
      <c r="AJ330" s="717"/>
      <c r="AK330" s="717"/>
      <c r="AL330" s="717"/>
      <c r="AM330" s="717"/>
      <c r="AN330" s="717"/>
      <c r="AO330" s="717"/>
      <c r="AP330" s="717"/>
      <c r="AQ330" s="717"/>
      <c r="AR330" s="717"/>
      <c r="AS330" s="717"/>
      <c r="AT330" s="717"/>
      <c r="AU330" s="717"/>
      <c r="AV330" s="717"/>
      <c r="AW330" s="717"/>
      <c r="AX330" s="717"/>
      <c r="AY330" s="717"/>
      <c r="AZ330" s="717"/>
      <c r="BA330" s="717"/>
      <c r="BB330" s="717"/>
      <c r="BC330" s="717"/>
      <c r="BD330" s="717"/>
      <c r="BE330" s="717"/>
      <c r="BF330" s="717"/>
      <c r="BG330" s="717"/>
      <c r="BH330" s="717"/>
      <c r="BI330" s="717"/>
      <c r="BJ330" s="717"/>
    </row>
    <row r="331" customFormat="false" ht="15" hidden="false" customHeight="false" outlineLevel="0" collapsed="false">
      <c r="A331" s="717"/>
      <c r="B331" s="717"/>
      <c r="C331" s="717"/>
      <c r="D331" s="717"/>
      <c r="E331" s="717"/>
      <c r="F331" s="717"/>
      <c r="G331" s="717"/>
      <c r="H331" s="717"/>
      <c r="I331" s="717"/>
      <c r="J331" s="717"/>
      <c r="K331" s="717"/>
      <c r="L331" s="717"/>
      <c r="M331" s="717"/>
      <c r="N331" s="717"/>
      <c r="O331" s="717"/>
      <c r="P331" s="717"/>
      <c r="Q331" s="717"/>
      <c r="R331" s="717"/>
      <c r="S331" s="717"/>
      <c r="T331" s="717"/>
      <c r="U331" s="717"/>
      <c r="V331" s="717"/>
      <c r="W331" s="717"/>
      <c r="X331" s="717"/>
      <c r="Y331" s="717"/>
      <c r="Z331" s="717"/>
      <c r="AA331" s="717"/>
      <c r="AB331" s="717"/>
      <c r="AC331" s="717"/>
      <c r="AD331" s="717"/>
      <c r="AE331" s="717"/>
      <c r="AF331" s="717"/>
      <c r="AG331" s="717"/>
      <c r="AH331" s="717"/>
      <c r="AI331" s="717"/>
      <c r="AJ331" s="717"/>
      <c r="AK331" s="717"/>
      <c r="AL331" s="717"/>
      <c r="AM331" s="717"/>
      <c r="AN331" s="717"/>
      <c r="AO331" s="717"/>
      <c r="AP331" s="717"/>
      <c r="AQ331" s="717"/>
      <c r="AR331" s="717"/>
      <c r="AS331" s="717"/>
      <c r="AT331" s="717"/>
      <c r="AU331" s="717"/>
      <c r="AV331" s="717"/>
      <c r="AW331" s="717"/>
      <c r="AX331" s="717"/>
      <c r="AY331" s="717"/>
      <c r="AZ331" s="717"/>
      <c r="BA331" s="717"/>
      <c r="BB331" s="717"/>
      <c r="BC331" s="717"/>
      <c r="BD331" s="717"/>
      <c r="BE331" s="717"/>
      <c r="BF331" s="717"/>
      <c r="BG331" s="717"/>
      <c r="BH331" s="717"/>
      <c r="BI331" s="717"/>
      <c r="BJ331" s="717"/>
    </row>
    <row r="332" customFormat="false" ht="15" hidden="false" customHeight="false" outlineLevel="0" collapsed="false">
      <c r="A332" s="717"/>
      <c r="B332" s="717"/>
      <c r="C332" s="717"/>
      <c r="D332" s="717"/>
      <c r="E332" s="717"/>
      <c r="F332" s="717"/>
      <c r="G332" s="717"/>
      <c r="H332" s="717"/>
      <c r="I332" s="717"/>
      <c r="J332" s="717"/>
      <c r="K332" s="717"/>
      <c r="L332" s="717"/>
      <c r="M332" s="717"/>
      <c r="N332" s="717"/>
      <c r="O332" s="717"/>
      <c r="P332" s="717"/>
      <c r="Q332" s="717"/>
      <c r="R332" s="717"/>
      <c r="S332" s="717"/>
      <c r="T332" s="717"/>
      <c r="U332" s="717"/>
      <c r="V332" s="717"/>
      <c r="W332" s="717"/>
      <c r="X332" s="717"/>
      <c r="Y332" s="717"/>
      <c r="Z332" s="717"/>
      <c r="AA332" s="717"/>
      <c r="AB332" s="717"/>
      <c r="AC332" s="717"/>
      <c r="AD332" s="717"/>
      <c r="AE332" s="717"/>
      <c r="AF332" s="717"/>
      <c r="AG332" s="717"/>
      <c r="AH332" s="717"/>
      <c r="AI332" s="717"/>
      <c r="AJ332" s="717"/>
      <c r="AK332" s="717"/>
      <c r="AL332" s="717"/>
      <c r="AM332" s="717"/>
      <c r="AN332" s="717"/>
      <c r="AO332" s="717"/>
      <c r="AP332" s="717"/>
      <c r="AQ332" s="717"/>
      <c r="AR332" s="717"/>
      <c r="AS332" s="717"/>
      <c r="AT332" s="717"/>
      <c r="AU332" s="717"/>
      <c r="AV332" s="717"/>
      <c r="AW332" s="717"/>
      <c r="AX332" s="717"/>
      <c r="AY332" s="717"/>
      <c r="AZ332" s="717"/>
      <c r="BA332" s="717"/>
      <c r="BB332" s="717"/>
      <c r="BC332" s="717"/>
      <c r="BD332" s="717"/>
      <c r="BE332" s="717"/>
      <c r="BF332" s="717"/>
      <c r="BG332" s="717"/>
      <c r="BH332" s="717"/>
      <c r="BI332" s="717"/>
      <c r="BJ332" s="717"/>
    </row>
    <row r="333" customFormat="false" ht="15" hidden="false" customHeight="false" outlineLevel="0" collapsed="false">
      <c r="A333" s="717"/>
      <c r="B333" s="717"/>
      <c r="C333" s="717"/>
      <c r="D333" s="717"/>
      <c r="E333" s="717"/>
      <c r="F333" s="717"/>
      <c r="G333" s="717"/>
      <c r="H333" s="717"/>
      <c r="I333" s="717"/>
      <c r="J333" s="717"/>
      <c r="K333" s="717"/>
      <c r="L333" s="717"/>
      <c r="M333" s="717"/>
      <c r="N333" s="717"/>
      <c r="O333" s="717"/>
      <c r="P333" s="717"/>
      <c r="Q333" s="717"/>
      <c r="R333" s="717"/>
      <c r="S333" s="717"/>
      <c r="T333" s="717"/>
      <c r="U333" s="717"/>
      <c r="V333" s="717"/>
      <c r="W333" s="717"/>
      <c r="X333" s="717"/>
      <c r="Y333" s="717"/>
      <c r="Z333" s="717"/>
      <c r="AA333" s="717"/>
      <c r="AB333" s="717"/>
      <c r="AC333" s="717"/>
      <c r="AD333" s="717"/>
      <c r="AE333" s="717"/>
      <c r="AF333" s="717"/>
      <c r="AG333" s="717"/>
      <c r="AH333" s="717"/>
      <c r="AI333" s="717"/>
      <c r="AJ333" s="717"/>
      <c r="AK333" s="717"/>
      <c r="AL333" s="717"/>
      <c r="AM333" s="717"/>
      <c r="AN333" s="717"/>
      <c r="AO333" s="717"/>
      <c r="AP333" s="717"/>
      <c r="AQ333" s="717"/>
      <c r="AR333" s="717"/>
      <c r="AS333" s="717"/>
      <c r="AT333" s="717"/>
      <c r="AU333" s="717"/>
      <c r="AV333" s="717"/>
      <c r="AW333" s="717"/>
      <c r="AX333" s="717"/>
      <c r="AY333" s="717"/>
      <c r="AZ333" s="717"/>
      <c r="BA333" s="717"/>
      <c r="BB333" s="717"/>
      <c r="BC333" s="717"/>
      <c r="BD333" s="717"/>
      <c r="BE333" s="717"/>
      <c r="BF333" s="717"/>
      <c r="BG333" s="717"/>
      <c r="BH333" s="717"/>
      <c r="BI333" s="717"/>
      <c r="BJ333" s="717"/>
    </row>
    <row r="334" customFormat="false" ht="15" hidden="false" customHeight="false" outlineLevel="0" collapsed="false">
      <c r="A334" s="717"/>
      <c r="B334" s="717"/>
      <c r="C334" s="717"/>
      <c r="D334" s="717"/>
      <c r="E334" s="717"/>
      <c r="F334" s="717"/>
      <c r="G334" s="717"/>
      <c r="H334" s="717"/>
      <c r="I334" s="717"/>
      <c r="J334" s="717"/>
      <c r="K334" s="717"/>
      <c r="L334" s="717"/>
      <c r="M334" s="717"/>
      <c r="N334" s="717"/>
      <c r="O334" s="717"/>
      <c r="P334" s="717"/>
      <c r="Q334" s="717"/>
      <c r="R334" s="717"/>
      <c r="S334" s="717"/>
      <c r="T334" s="717"/>
      <c r="U334" s="717"/>
      <c r="V334" s="717"/>
      <c r="W334" s="717"/>
      <c r="X334" s="717"/>
      <c r="Y334" s="717"/>
      <c r="Z334" s="717"/>
      <c r="AA334" s="717"/>
      <c r="AB334" s="717"/>
      <c r="AC334" s="717"/>
      <c r="AD334" s="717"/>
      <c r="AE334" s="717"/>
      <c r="AF334" s="717"/>
      <c r="AG334" s="717"/>
      <c r="AH334" s="717"/>
      <c r="AI334" s="717"/>
      <c r="AJ334" s="717"/>
      <c r="AK334" s="717"/>
      <c r="AL334" s="717"/>
      <c r="AM334" s="717"/>
      <c r="AN334" s="717"/>
      <c r="AO334" s="717"/>
      <c r="AP334" s="717"/>
      <c r="AQ334" s="717"/>
      <c r="AR334" s="717"/>
      <c r="AS334" s="717"/>
      <c r="AT334" s="717"/>
      <c r="AU334" s="717"/>
      <c r="AV334" s="717"/>
      <c r="AW334" s="717"/>
      <c r="AX334" s="717"/>
      <c r="AY334" s="717"/>
      <c r="AZ334" s="717"/>
      <c r="BA334" s="717"/>
      <c r="BB334" s="717"/>
      <c r="BC334" s="717"/>
      <c r="BD334" s="717"/>
      <c r="BE334" s="717"/>
      <c r="BF334" s="717"/>
      <c r="BG334" s="717"/>
      <c r="BH334" s="717"/>
      <c r="BI334" s="717"/>
      <c r="BJ334" s="717"/>
    </row>
    <row r="335" customFormat="false" ht="15" hidden="false" customHeight="false" outlineLevel="0" collapsed="false">
      <c r="A335" s="717"/>
      <c r="B335" s="717"/>
      <c r="C335" s="717"/>
      <c r="D335" s="717"/>
      <c r="E335" s="717"/>
      <c r="F335" s="717"/>
      <c r="G335" s="717"/>
      <c r="H335" s="717"/>
      <c r="I335" s="717"/>
      <c r="J335" s="717"/>
      <c r="K335" s="717"/>
      <c r="L335" s="717"/>
      <c r="M335" s="717"/>
      <c r="N335" s="717"/>
      <c r="O335" s="717"/>
      <c r="P335" s="717"/>
      <c r="Q335" s="717"/>
      <c r="R335" s="717"/>
      <c r="S335" s="717"/>
      <c r="T335" s="717"/>
      <c r="U335" s="717"/>
      <c r="V335" s="717"/>
      <c r="W335" s="717"/>
      <c r="X335" s="717"/>
      <c r="Y335" s="717"/>
      <c r="Z335" s="717"/>
      <c r="AA335" s="717"/>
      <c r="AB335" s="717"/>
      <c r="AC335" s="717"/>
      <c r="AD335" s="717"/>
      <c r="AE335" s="717"/>
      <c r="AF335" s="717"/>
      <c r="AG335" s="717"/>
      <c r="AH335" s="717"/>
      <c r="AI335" s="717"/>
      <c r="AJ335" s="717"/>
      <c r="AK335" s="717"/>
      <c r="AL335" s="717"/>
      <c r="AM335" s="717"/>
      <c r="AN335" s="717"/>
      <c r="AO335" s="717"/>
      <c r="AP335" s="717"/>
      <c r="AQ335" s="717"/>
      <c r="AR335" s="717"/>
      <c r="AS335" s="717"/>
      <c r="AT335" s="717"/>
      <c r="AU335" s="717"/>
      <c r="AV335" s="717"/>
      <c r="AW335" s="717"/>
      <c r="AX335" s="717"/>
      <c r="AY335" s="717"/>
      <c r="AZ335" s="717"/>
      <c r="BA335" s="717"/>
      <c r="BB335" s="717"/>
      <c r="BC335" s="717"/>
      <c r="BD335" s="717"/>
      <c r="BE335" s="717"/>
      <c r="BF335" s="717"/>
      <c r="BG335" s="717"/>
      <c r="BH335" s="717"/>
      <c r="BI335" s="717"/>
      <c r="BJ335" s="717"/>
    </row>
    <row r="336" customFormat="false" ht="15" hidden="false" customHeight="false" outlineLevel="0" collapsed="false">
      <c r="A336" s="717"/>
      <c r="B336" s="717"/>
      <c r="C336" s="717"/>
      <c r="D336" s="717"/>
      <c r="E336" s="717"/>
      <c r="F336" s="717"/>
      <c r="G336" s="717"/>
      <c r="H336" s="717"/>
      <c r="I336" s="717"/>
      <c r="J336" s="717"/>
      <c r="K336" s="717"/>
      <c r="L336" s="717"/>
      <c r="M336" s="717"/>
      <c r="N336" s="717"/>
      <c r="O336" s="717"/>
      <c r="P336" s="717"/>
      <c r="Q336" s="717"/>
      <c r="R336" s="717"/>
      <c r="S336" s="717"/>
      <c r="T336" s="717"/>
      <c r="U336" s="717"/>
      <c r="V336" s="717"/>
      <c r="W336" s="717"/>
      <c r="X336" s="717"/>
      <c r="Y336" s="717"/>
      <c r="Z336" s="717"/>
      <c r="AA336" s="717"/>
      <c r="AB336" s="717"/>
      <c r="AC336" s="717"/>
      <c r="AD336" s="717"/>
      <c r="AE336" s="717"/>
      <c r="AF336" s="717"/>
      <c r="AG336" s="717"/>
      <c r="AH336" s="717"/>
      <c r="AI336" s="717"/>
      <c r="AJ336" s="717"/>
      <c r="AK336" s="717"/>
      <c r="AL336" s="717"/>
      <c r="AM336" s="717"/>
      <c r="AN336" s="717"/>
      <c r="AO336" s="717"/>
      <c r="AP336" s="717"/>
      <c r="AQ336" s="717"/>
      <c r="AR336" s="717"/>
      <c r="AS336" s="717"/>
      <c r="AT336" s="717"/>
      <c r="AU336" s="717"/>
      <c r="AV336" s="717"/>
      <c r="AW336" s="717"/>
      <c r="AX336" s="717"/>
      <c r="AY336" s="717"/>
      <c r="AZ336" s="717"/>
      <c r="BA336" s="717"/>
      <c r="BB336" s="717"/>
      <c r="BC336" s="717"/>
      <c r="BD336" s="717"/>
      <c r="BE336" s="717"/>
      <c r="BF336" s="717"/>
      <c r="BG336" s="717"/>
      <c r="BH336" s="717"/>
      <c r="BI336" s="717"/>
      <c r="BJ336" s="717"/>
    </row>
    <row r="337" customFormat="false" ht="15" hidden="false" customHeight="false" outlineLevel="0" collapsed="false">
      <c r="A337" s="717"/>
      <c r="B337" s="717"/>
      <c r="C337" s="717"/>
      <c r="D337" s="717"/>
      <c r="E337" s="717"/>
      <c r="F337" s="717"/>
      <c r="G337" s="717"/>
      <c r="H337" s="717"/>
      <c r="I337" s="717"/>
      <c r="J337" s="717"/>
      <c r="K337" s="717"/>
      <c r="L337" s="717"/>
      <c r="M337" s="717"/>
      <c r="N337" s="717"/>
      <c r="O337" s="717"/>
      <c r="P337" s="717"/>
      <c r="Q337" s="717"/>
      <c r="R337" s="717"/>
      <c r="S337" s="717"/>
      <c r="T337" s="717"/>
      <c r="U337" s="717"/>
      <c r="V337" s="717"/>
      <c r="W337" s="717"/>
      <c r="X337" s="717"/>
      <c r="Y337" s="717"/>
      <c r="Z337" s="717"/>
      <c r="AA337" s="717"/>
      <c r="AB337" s="717"/>
      <c r="AC337" s="717"/>
      <c r="AD337" s="717"/>
      <c r="AE337" s="717"/>
      <c r="AF337" s="717"/>
      <c r="AG337" s="717"/>
      <c r="AH337" s="717"/>
      <c r="AI337" s="717"/>
      <c r="AJ337" s="717"/>
      <c r="AK337" s="717"/>
      <c r="AL337" s="717"/>
      <c r="AM337" s="717"/>
      <c r="AN337" s="717"/>
      <c r="AO337" s="717"/>
      <c r="AP337" s="717"/>
      <c r="AQ337" s="717"/>
      <c r="AR337" s="717"/>
      <c r="AS337" s="717"/>
      <c r="AT337" s="717"/>
      <c r="AU337" s="717"/>
      <c r="AV337" s="717"/>
      <c r="AW337" s="717"/>
      <c r="AX337" s="717"/>
      <c r="AY337" s="717"/>
      <c r="AZ337" s="717"/>
      <c r="BA337" s="717"/>
      <c r="BB337" s="717"/>
      <c r="BC337" s="717"/>
      <c r="BD337" s="717"/>
      <c r="BE337" s="717"/>
      <c r="BF337" s="717"/>
      <c r="BG337" s="717"/>
      <c r="BH337" s="717"/>
      <c r="BI337" s="717"/>
      <c r="BJ337" s="717"/>
    </row>
    <row r="338" customFormat="false" ht="15" hidden="false" customHeight="false" outlineLevel="0" collapsed="false">
      <c r="A338" s="717"/>
      <c r="B338" s="717"/>
      <c r="C338" s="717"/>
      <c r="D338" s="717"/>
      <c r="E338" s="717"/>
      <c r="F338" s="717"/>
      <c r="G338" s="717"/>
      <c r="H338" s="717"/>
      <c r="I338" s="717"/>
      <c r="J338" s="717"/>
      <c r="K338" s="717"/>
      <c r="L338" s="717"/>
      <c r="M338" s="717"/>
      <c r="N338" s="717"/>
      <c r="O338" s="717"/>
      <c r="P338" s="717"/>
      <c r="Q338" s="717"/>
      <c r="R338" s="717"/>
      <c r="S338" s="717"/>
      <c r="T338" s="717"/>
      <c r="U338" s="717"/>
      <c r="V338" s="717"/>
      <c r="W338" s="717"/>
      <c r="X338" s="717"/>
      <c r="Y338" s="717"/>
      <c r="Z338" s="717"/>
      <c r="AA338" s="717"/>
      <c r="AB338" s="717"/>
      <c r="AC338" s="717"/>
      <c r="AD338" s="717"/>
      <c r="AE338" s="717"/>
      <c r="AF338" s="717"/>
      <c r="AG338" s="717"/>
      <c r="AH338" s="717"/>
      <c r="AI338" s="717"/>
      <c r="AJ338" s="717"/>
      <c r="AK338" s="717"/>
      <c r="AL338" s="717"/>
      <c r="AM338" s="717"/>
      <c r="AN338" s="717"/>
      <c r="AO338" s="717"/>
      <c r="AP338" s="717"/>
      <c r="AQ338" s="717"/>
      <c r="AR338" s="717"/>
      <c r="AS338" s="717"/>
      <c r="AT338" s="717"/>
      <c r="AU338" s="717"/>
      <c r="AV338" s="717"/>
      <c r="AW338" s="717"/>
      <c r="AX338" s="717"/>
      <c r="AY338" s="717"/>
      <c r="AZ338" s="717"/>
      <c r="BA338" s="717"/>
      <c r="BB338" s="717"/>
      <c r="BC338" s="717"/>
      <c r="BD338" s="717"/>
      <c r="BE338" s="717"/>
      <c r="BF338" s="717"/>
      <c r="BG338" s="717"/>
      <c r="BH338" s="717"/>
      <c r="BI338" s="717"/>
      <c r="BJ338" s="717"/>
    </row>
    <row r="339" customFormat="false" ht="15" hidden="false" customHeight="false" outlineLevel="0" collapsed="false">
      <c r="A339" s="717"/>
      <c r="B339" s="717"/>
      <c r="C339" s="717"/>
      <c r="D339" s="717"/>
      <c r="E339" s="717"/>
      <c r="F339" s="717"/>
      <c r="G339" s="717"/>
      <c r="H339" s="717"/>
      <c r="I339" s="717"/>
      <c r="J339" s="717"/>
      <c r="K339" s="717"/>
      <c r="L339" s="717"/>
      <c r="M339" s="717"/>
      <c r="N339" s="717"/>
      <c r="O339" s="717"/>
      <c r="P339" s="717"/>
      <c r="Q339" s="717"/>
      <c r="R339" s="717"/>
      <c r="S339" s="717"/>
      <c r="T339" s="717"/>
      <c r="U339" s="717"/>
      <c r="V339" s="717"/>
      <c r="W339" s="717"/>
      <c r="X339" s="717"/>
      <c r="Y339" s="717"/>
      <c r="Z339" s="717"/>
      <c r="AA339" s="717"/>
      <c r="AB339" s="717"/>
      <c r="AC339" s="717"/>
      <c r="AD339" s="717"/>
      <c r="AE339" s="717"/>
      <c r="AF339" s="717"/>
      <c r="AG339" s="717"/>
      <c r="AH339" s="717"/>
      <c r="AI339" s="717"/>
      <c r="AJ339" s="717"/>
      <c r="AK339" s="717"/>
      <c r="AL339" s="717"/>
      <c r="AM339" s="717"/>
      <c r="AN339" s="717"/>
      <c r="AO339" s="717"/>
      <c r="AP339" s="717"/>
      <c r="AQ339" s="717"/>
      <c r="AR339" s="717"/>
      <c r="AS339" s="717"/>
      <c r="AT339" s="717"/>
      <c r="AU339" s="717"/>
      <c r="AV339" s="717"/>
      <c r="AW339" s="717"/>
      <c r="AX339" s="717"/>
      <c r="AY339" s="717"/>
      <c r="AZ339" s="717"/>
      <c r="BA339" s="717"/>
      <c r="BB339" s="717"/>
      <c r="BC339" s="717"/>
      <c r="BD339" s="717"/>
      <c r="BE339" s="717"/>
      <c r="BF339" s="717"/>
      <c r="BG339" s="717"/>
      <c r="BH339" s="717"/>
      <c r="BI339" s="717"/>
      <c r="BJ339" s="717"/>
    </row>
    <row r="340" customFormat="false" ht="15" hidden="false" customHeight="false" outlineLevel="0" collapsed="false">
      <c r="A340" s="717"/>
      <c r="B340" s="717"/>
      <c r="C340" s="717"/>
      <c r="D340" s="717"/>
      <c r="E340" s="717"/>
      <c r="F340" s="717"/>
      <c r="G340" s="717"/>
      <c r="H340" s="717"/>
      <c r="I340" s="717"/>
      <c r="J340" s="717"/>
      <c r="K340" s="717"/>
      <c r="L340" s="717"/>
      <c r="M340" s="717"/>
      <c r="N340" s="717"/>
      <c r="O340" s="717"/>
      <c r="P340" s="717"/>
      <c r="Q340" s="717"/>
      <c r="R340" s="717"/>
      <c r="S340" s="717"/>
      <c r="T340" s="717"/>
      <c r="U340" s="717"/>
      <c r="V340" s="717"/>
      <c r="W340" s="717"/>
      <c r="X340" s="717"/>
      <c r="Y340" s="717"/>
      <c r="Z340" s="717"/>
      <c r="AA340" s="717"/>
      <c r="AB340" s="717"/>
      <c r="AC340" s="717"/>
      <c r="AD340" s="717"/>
      <c r="AE340" s="717"/>
      <c r="AF340" s="717"/>
      <c r="AG340" s="717"/>
      <c r="AH340" s="717"/>
      <c r="AI340" s="717"/>
      <c r="AJ340" s="717"/>
      <c r="AK340" s="717"/>
      <c r="AL340" s="717"/>
      <c r="AM340" s="717"/>
      <c r="AN340" s="717"/>
      <c r="AO340" s="717"/>
      <c r="AP340" s="717"/>
      <c r="AQ340" s="717"/>
      <c r="AR340" s="717"/>
      <c r="AS340" s="717"/>
      <c r="AT340" s="717"/>
      <c r="AU340" s="717"/>
      <c r="AV340" s="717"/>
      <c r="AW340" s="717"/>
      <c r="AX340" s="717"/>
      <c r="AY340" s="717"/>
      <c r="AZ340" s="717"/>
      <c r="BA340" s="717"/>
      <c r="BB340" s="717"/>
      <c r="BC340" s="717"/>
      <c r="BD340" s="717"/>
      <c r="BE340" s="717"/>
      <c r="BF340" s="717"/>
      <c r="BG340" s="717"/>
      <c r="BH340" s="717"/>
      <c r="BI340" s="717"/>
      <c r="BJ340" s="717"/>
    </row>
    <row r="341" customFormat="false" ht="15" hidden="false" customHeight="false" outlineLevel="0" collapsed="false">
      <c r="A341" s="717"/>
      <c r="B341" s="717"/>
      <c r="C341" s="717"/>
      <c r="D341" s="717"/>
      <c r="E341" s="717"/>
      <c r="F341" s="717"/>
      <c r="G341" s="717"/>
      <c r="H341" s="717"/>
      <c r="I341" s="717"/>
      <c r="J341" s="717"/>
      <c r="K341" s="717"/>
      <c r="L341" s="717"/>
      <c r="M341" s="717"/>
      <c r="N341" s="717"/>
      <c r="O341" s="717"/>
      <c r="P341" s="717"/>
      <c r="Q341" s="717"/>
      <c r="R341" s="717"/>
      <c r="S341" s="717"/>
      <c r="T341" s="717"/>
      <c r="U341" s="717"/>
      <c r="V341" s="717"/>
      <c r="W341" s="717"/>
      <c r="X341" s="717"/>
      <c r="Y341" s="717"/>
      <c r="Z341" s="717"/>
      <c r="AA341" s="717"/>
      <c r="AB341" s="717"/>
      <c r="AC341" s="717"/>
      <c r="AD341" s="717"/>
      <c r="AE341" s="717"/>
      <c r="AF341" s="717"/>
      <c r="AG341" s="717"/>
      <c r="AH341" s="717"/>
      <c r="AI341" s="717"/>
      <c r="AJ341" s="717"/>
      <c r="AK341" s="717"/>
      <c r="AL341" s="717"/>
      <c r="AM341" s="717"/>
      <c r="AN341" s="717"/>
      <c r="AO341" s="717"/>
      <c r="AP341" s="717"/>
      <c r="AQ341" s="717"/>
      <c r="AR341" s="717"/>
      <c r="AS341" s="717"/>
      <c r="AT341" s="717"/>
      <c r="AU341" s="717"/>
      <c r="AV341" s="717"/>
      <c r="AW341" s="717"/>
      <c r="AX341" s="717"/>
      <c r="AY341" s="717"/>
      <c r="AZ341" s="717"/>
      <c r="BA341" s="717"/>
      <c r="BB341" s="717"/>
      <c r="BC341" s="717"/>
      <c r="BD341" s="717"/>
      <c r="BE341" s="717"/>
      <c r="BF341" s="717"/>
      <c r="BG341" s="717"/>
      <c r="BH341" s="717"/>
      <c r="BI341" s="717"/>
      <c r="BJ341" s="717"/>
    </row>
    <row r="342" customFormat="false" ht="15" hidden="false" customHeight="false" outlineLevel="0" collapsed="false">
      <c r="A342" s="717"/>
      <c r="B342" s="717"/>
      <c r="C342" s="717"/>
      <c r="D342" s="717"/>
      <c r="E342" s="717"/>
      <c r="F342" s="717"/>
      <c r="G342" s="717"/>
      <c r="H342" s="717"/>
      <c r="I342" s="717"/>
      <c r="J342" s="717"/>
      <c r="K342" s="717"/>
      <c r="L342" s="717"/>
      <c r="M342" s="717"/>
      <c r="N342" s="717"/>
      <c r="O342" s="717"/>
      <c r="P342" s="717"/>
      <c r="Q342" s="717"/>
      <c r="R342" s="717"/>
      <c r="S342" s="717"/>
      <c r="T342" s="717"/>
      <c r="U342" s="717"/>
      <c r="V342" s="717"/>
      <c r="W342" s="717"/>
      <c r="X342" s="717"/>
      <c r="Y342" s="717"/>
      <c r="Z342" s="717"/>
      <c r="AA342" s="717"/>
      <c r="AB342" s="717"/>
      <c r="AC342" s="717"/>
      <c r="AD342" s="717"/>
      <c r="AE342" s="717"/>
      <c r="AF342" s="717"/>
      <c r="AG342" s="717"/>
      <c r="AH342" s="717"/>
      <c r="AI342" s="717"/>
      <c r="AJ342" s="717"/>
      <c r="AK342" s="717"/>
      <c r="AL342" s="717"/>
      <c r="AM342" s="717"/>
      <c r="AN342" s="717"/>
      <c r="AO342" s="717"/>
      <c r="AP342" s="717"/>
      <c r="AQ342" s="717"/>
      <c r="AR342" s="717"/>
      <c r="AS342" s="717"/>
      <c r="AT342" s="717"/>
      <c r="AU342" s="717"/>
      <c r="AV342" s="717"/>
      <c r="AW342" s="717"/>
      <c r="AX342" s="717"/>
      <c r="AY342" s="717"/>
      <c r="AZ342" s="717"/>
      <c r="BA342" s="717"/>
      <c r="BB342" s="717"/>
      <c r="BC342" s="717"/>
      <c r="BD342" s="717"/>
      <c r="BE342" s="717"/>
      <c r="BF342" s="717"/>
      <c r="BG342" s="717"/>
      <c r="BH342" s="717"/>
      <c r="BI342" s="717"/>
      <c r="BJ342" s="717"/>
    </row>
    <row r="343" customFormat="false" ht="15" hidden="false" customHeight="false" outlineLevel="0" collapsed="false">
      <c r="A343" s="717"/>
      <c r="B343" s="717"/>
      <c r="C343" s="717"/>
      <c r="D343" s="717"/>
      <c r="E343" s="717"/>
      <c r="F343" s="717"/>
      <c r="G343" s="717"/>
      <c r="H343" s="717"/>
      <c r="I343" s="717"/>
      <c r="J343" s="717"/>
      <c r="K343" s="717"/>
      <c r="L343" s="717"/>
      <c r="M343" s="717"/>
      <c r="N343" s="717"/>
      <c r="O343" s="717"/>
      <c r="P343" s="717"/>
      <c r="Q343" s="717"/>
      <c r="R343" s="717"/>
      <c r="S343" s="717"/>
      <c r="T343" s="717"/>
      <c r="U343" s="717"/>
      <c r="V343" s="717"/>
      <c r="W343" s="717"/>
      <c r="X343" s="717"/>
      <c r="Y343" s="717"/>
      <c r="Z343" s="717"/>
      <c r="AA343" s="717"/>
      <c r="AB343" s="717"/>
      <c r="AC343" s="717"/>
      <c r="AD343" s="717"/>
      <c r="AE343" s="717"/>
      <c r="AF343" s="717"/>
      <c r="AG343" s="717"/>
      <c r="AH343" s="717"/>
      <c r="AI343" s="717"/>
      <c r="AJ343" s="717"/>
      <c r="AK343" s="717"/>
      <c r="AL343" s="717"/>
      <c r="AM343" s="717"/>
      <c r="AN343" s="717"/>
      <c r="AO343" s="717"/>
      <c r="AP343" s="717"/>
      <c r="AQ343" s="717"/>
      <c r="AR343" s="717"/>
      <c r="AS343" s="717"/>
      <c r="AT343" s="717"/>
      <c r="AU343" s="717"/>
      <c r="AV343" s="717"/>
      <c r="AW343" s="717"/>
      <c r="AX343" s="717"/>
      <c r="AY343" s="717"/>
      <c r="AZ343" s="717"/>
      <c r="BA343" s="717"/>
      <c r="BB343" s="717"/>
      <c r="BC343" s="717"/>
      <c r="BD343" s="717"/>
      <c r="BE343" s="717"/>
      <c r="BF343" s="717"/>
      <c r="BG343" s="717"/>
      <c r="BH343" s="717"/>
      <c r="BI343" s="717"/>
      <c r="BJ343" s="717"/>
    </row>
    <row r="344" customFormat="false" ht="15" hidden="false" customHeight="false" outlineLevel="0" collapsed="false">
      <c r="A344" s="717"/>
      <c r="B344" s="717"/>
      <c r="C344" s="717"/>
      <c r="D344" s="717"/>
      <c r="E344" s="717"/>
      <c r="F344" s="717"/>
      <c r="G344" s="717"/>
      <c r="H344" s="717"/>
      <c r="I344" s="717"/>
      <c r="J344" s="717"/>
      <c r="K344" s="717"/>
      <c r="L344" s="717"/>
      <c r="M344" s="717"/>
      <c r="N344" s="717"/>
      <c r="O344" s="717"/>
      <c r="P344" s="717"/>
      <c r="Q344" s="717"/>
      <c r="R344" s="717"/>
      <c r="S344" s="717"/>
      <c r="T344" s="717"/>
      <c r="U344" s="717"/>
      <c r="V344" s="717"/>
      <c r="W344" s="717"/>
      <c r="X344" s="717"/>
      <c r="Y344" s="717"/>
      <c r="Z344" s="717"/>
      <c r="AA344" s="717"/>
      <c r="AB344" s="717"/>
      <c r="AC344" s="717"/>
      <c r="AD344" s="717"/>
      <c r="AE344" s="717"/>
      <c r="AF344" s="717"/>
      <c r="AG344" s="717"/>
      <c r="AH344" s="717"/>
      <c r="AI344" s="717"/>
      <c r="AJ344" s="717"/>
      <c r="AK344" s="717"/>
      <c r="AL344" s="717"/>
      <c r="AM344" s="717"/>
      <c r="AN344" s="717"/>
      <c r="AO344" s="717"/>
      <c r="AP344" s="717"/>
      <c r="AQ344" s="717"/>
      <c r="AR344" s="717"/>
      <c r="AS344" s="717"/>
      <c r="AT344" s="717"/>
      <c r="AU344" s="717"/>
      <c r="AV344" s="717"/>
      <c r="AW344" s="717"/>
      <c r="AX344" s="717"/>
      <c r="AY344" s="717"/>
      <c r="AZ344" s="717"/>
      <c r="BA344" s="717"/>
      <c r="BB344" s="717"/>
      <c r="BC344" s="717"/>
      <c r="BD344" s="717"/>
      <c r="BE344" s="717"/>
      <c r="BF344" s="717"/>
      <c r="BG344" s="717"/>
      <c r="BH344" s="717"/>
      <c r="BI344" s="717"/>
      <c r="BJ344" s="717"/>
    </row>
    <row r="345" customFormat="false" ht="15" hidden="false" customHeight="false" outlineLevel="0" collapsed="false">
      <c r="A345" s="717"/>
      <c r="B345" s="717"/>
      <c r="C345" s="717"/>
      <c r="D345" s="717"/>
      <c r="E345" s="717"/>
      <c r="F345" s="717"/>
      <c r="G345" s="717"/>
      <c r="H345" s="717"/>
      <c r="I345" s="717"/>
      <c r="J345" s="717"/>
      <c r="K345" s="717"/>
      <c r="L345" s="717"/>
      <c r="M345" s="717"/>
      <c r="N345" s="717"/>
      <c r="O345" s="717"/>
      <c r="P345" s="717"/>
      <c r="Q345" s="717"/>
      <c r="R345" s="717"/>
      <c r="S345" s="717"/>
      <c r="T345" s="717"/>
      <c r="U345" s="717"/>
      <c r="V345" s="717"/>
      <c r="W345" s="717"/>
      <c r="X345" s="717"/>
      <c r="Y345" s="717"/>
      <c r="Z345" s="717"/>
      <c r="AA345" s="717"/>
      <c r="AB345" s="717"/>
      <c r="AC345" s="717"/>
      <c r="AD345" s="717"/>
      <c r="AE345" s="717"/>
      <c r="AF345" s="717"/>
      <c r="AG345" s="717"/>
      <c r="AH345" s="717"/>
      <c r="AI345" s="717"/>
      <c r="AJ345" s="717"/>
      <c r="AK345" s="717"/>
      <c r="AL345" s="717"/>
      <c r="AM345" s="717"/>
      <c r="AN345" s="717"/>
      <c r="AO345" s="717"/>
      <c r="AP345" s="717"/>
      <c r="AQ345" s="717"/>
      <c r="AR345" s="717"/>
      <c r="AS345" s="717"/>
      <c r="AT345" s="717"/>
      <c r="AU345" s="717"/>
      <c r="AV345" s="717"/>
      <c r="AW345" s="717"/>
      <c r="AX345" s="717"/>
      <c r="AY345" s="717"/>
      <c r="AZ345" s="717"/>
      <c r="BA345" s="717"/>
      <c r="BB345" s="717"/>
      <c r="BC345" s="717"/>
      <c r="BD345" s="717"/>
      <c r="BE345" s="717"/>
      <c r="BF345" s="717"/>
      <c r="BG345" s="717"/>
      <c r="BH345" s="717"/>
      <c r="BI345" s="717"/>
      <c r="BJ345" s="717"/>
    </row>
    <row r="346" customFormat="false" ht="15" hidden="false" customHeight="false" outlineLevel="0" collapsed="false">
      <c r="A346" s="717"/>
      <c r="B346" s="717"/>
      <c r="C346" s="717"/>
      <c r="D346" s="717"/>
      <c r="E346" s="717"/>
      <c r="F346" s="717"/>
      <c r="G346" s="717"/>
      <c r="H346" s="717"/>
      <c r="I346" s="717"/>
      <c r="J346" s="717"/>
      <c r="K346" s="717"/>
      <c r="L346" s="717"/>
      <c r="M346" s="717"/>
      <c r="N346" s="717"/>
      <c r="O346" s="717"/>
      <c r="P346" s="717"/>
      <c r="Q346" s="717"/>
      <c r="R346" s="717"/>
      <c r="S346" s="717"/>
      <c r="T346" s="717"/>
      <c r="U346" s="717"/>
      <c r="V346" s="717"/>
      <c r="W346" s="717"/>
      <c r="X346" s="717"/>
      <c r="Y346" s="717"/>
      <c r="Z346" s="717"/>
      <c r="AA346" s="717"/>
      <c r="AB346" s="717"/>
      <c r="AC346" s="717"/>
      <c r="AD346" s="717"/>
      <c r="AE346" s="717"/>
      <c r="AF346" s="717"/>
      <c r="AG346" s="717"/>
      <c r="AH346" s="717"/>
      <c r="AI346" s="717"/>
      <c r="AJ346" s="717"/>
      <c r="AK346" s="717"/>
      <c r="AL346" s="717"/>
      <c r="AM346" s="717"/>
      <c r="AN346" s="717"/>
      <c r="AO346" s="717"/>
      <c r="AP346" s="717"/>
      <c r="AQ346" s="717"/>
      <c r="AR346" s="717"/>
      <c r="AS346" s="717"/>
      <c r="AT346" s="717"/>
      <c r="AU346" s="717"/>
      <c r="AV346" s="717"/>
      <c r="AW346" s="717"/>
      <c r="AX346" s="717"/>
      <c r="AY346" s="717"/>
      <c r="AZ346" s="717"/>
      <c r="BA346" s="717"/>
      <c r="BB346" s="717"/>
      <c r="BC346" s="717"/>
      <c r="BD346" s="717"/>
      <c r="BE346" s="717"/>
      <c r="BF346" s="717"/>
      <c r="BG346" s="717"/>
      <c r="BH346" s="717"/>
      <c r="BI346" s="717"/>
      <c r="BJ346" s="717"/>
    </row>
    <row r="347" customFormat="false" ht="15" hidden="false" customHeight="false" outlineLevel="0" collapsed="false">
      <c r="A347" s="717"/>
      <c r="B347" s="717"/>
      <c r="C347" s="717"/>
      <c r="D347" s="717"/>
      <c r="E347" s="717"/>
      <c r="F347" s="717"/>
      <c r="G347" s="717"/>
      <c r="H347" s="717"/>
      <c r="I347" s="717"/>
      <c r="J347" s="717"/>
      <c r="K347" s="717"/>
      <c r="L347" s="717"/>
      <c r="M347" s="717"/>
      <c r="N347" s="717"/>
      <c r="O347" s="717"/>
      <c r="P347" s="717"/>
      <c r="Q347" s="717"/>
      <c r="R347" s="717"/>
      <c r="S347" s="717"/>
      <c r="T347" s="717"/>
      <c r="U347" s="717"/>
      <c r="V347" s="717"/>
      <c r="W347" s="717"/>
      <c r="X347" s="717"/>
      <c r="Y347" s="717"/>
      <c r="Z347" s="717"/>
      <c r="AA347" s="717"/>
      <c r="AB347" s="717"/>
      <c r="AC347" s="717"/>
      <c r="AD347" s="717"/>
      <c r="AE347" s="717"/>
      <c r="AF347" s="717"/>
      <c r="AG347" s="717"/>
      <c r="AH347" s="717"/>
      <c r="AI347" s="717"/>
      <c r="AJ347" s="717"/>
      <c r="AK347" s="717"/>
      <c r="AL347" s="717"/>
      <c r="AM347" s="717"/>
      <c r="AN347" s="717"/>
      <c r="AO347" s="717"/>
      <c r="AP347" s="717"/>
      <c r="AQ347" s="717"/>
      <c r="AR347" s="717"/>
      <c r="AS347" s="717"/>
      <c r="AT347" s="717"/>
      <c r="AU347" s="717"/>
      <c r="AV347" s="717"/>
      <c r="AW347" s="717"/>
      <c r="AX347" s="717"/>
      <c r="AY347" s="717"/>
      <c r="AZ347" s="717"/>
      <c r="BA347" s="717"/>
      <c r="BB347" s="717"/>
      <c r="BC347" s="717"/>
      <c r="BD347" s="717"/>
      <c r="BE347" s="717"/>
      <c r="BF347" s="717"/>
      <c r="BG347" s="717"/>
      <c r="BH347" s="717"/>
      <c r="BI347" s="717"/>
      <c r="BJ347" s="717"/>
    </row>
    <row r="348" customFormat="false" ht="15" hidden="false" customHeight="false" outlineLevel="0" collapsed="false">
      <c r="A348" s="717"/>
      <c r="B348" s="717"/>
      <c r="C348" s="717"/>
      <c r="D348" s="717"/>
      <c r="E348" s="717"/>
      <c r="F348" s="717"/>
      <c r="G348" s="717"/>
      <c r="H348" s="717"/>
      <c r="I348" s="717"/>
      <c r="J348" s="717"/>
      <c r="K348" s="717"/>
      <c r="L348" s="717"/>
      <c r="M348" s="717"/>
      <c r="N348" s="717"/>
      <c r="O348" s="717"/>
      <c r="P348" s="717"/>
      <c r="Q348" s="717"/>
      <c r="R348" s="717"/>
      <c r="S348" s="717"/>
      <c r="T348" s="717"/>
      <c r="U348" s="717"/>
      <c r="V348" s="717"/>
      <c r="W348" s="717"/>
      <c r="X348" s="717"/>
      <c r="Y348" s="717"/>
      <c r="Z348" s="717"/>
      <c r="AA348" s="717"/>
      <c r="AB348" s="717"/>
      <c r="AC348" s="717"/>
      <c r="AD348" s="717"/>
      <c r="AE348" s="717"/>
      <c r="AF348" s="717"/>
      <c r="AG348" s="717"/>
      <c r="AH348" s="717"/>
      <c r="AI348" s="717"/>
      <c r="AJ348" s="717"/>
      <c r="AK348" s="717"/>
      <c r="AL348" s="717"/>
      <c r="AM348" s="717"/>
      <c r="AN348" s="717"/>
      <c r="AO348" s="717"/>
      <c r="AP348" s="717"/>
      <c r="AQ348" s="717"/>
      <c r="AR348" s="717"/>
      <c r="AS348" s="717"/>
      <c r="AT348" s="717"/>
      <c r="AU348" s="717"/>
      <c r="AV348" s="717"/>
      <c r="AW348" s="717"/>
      <c r="AX348" s="717"/>
      <c r="AY348" s="717"/>
      <c r="AZ348" s="717"/>
      <c r="BA348" s="717"/>
      <c r="BB348" s="717"/>
      <c r="BC348" s="717"/>
      <c r="BD348" s="717"/>
      <c r="BE348" s="717"/>
      <c r="BF348" s="717"/>
      <c r="BG348" s="717"/>
      <c r="BH348" s="717"/>
      <c r="BI348" s="717"/>
      <c r="BJ348" s="717"/>
    </row>
    <row r="349" customFormat="false" ht="15" hidden="false" customHeight="false" outlineLevel="0" collapsed="false">
      <c r="A349" s="717"/>
      <c r="B349" s="717"/>
      <c r="C349" s="717"/>
      <c r="D349" s="717"/>
      <c r="E349" s="717"/>
      <c r="F349" s="717"/>
      <c r="G349" s="717"/>
      <c r="H349" s="717"/>
      <c r="I349" s="717"/>
      <c r="J349" s="717"/>
      <c r="K349" s="717"/>
      <c r="L349" s="717"/>
      <c r="M349" s="717"/>
      <c r="N349" s="717"/>
      <c r="O349" s="717"/>
      <c r="P349" s="717"/>
      <c r="Q349" s="717"/>
      <c r="R349" s="717"/>
      <c r="S349" s="717"/>
      <c r="T349" s="717"/>
      <c r="U349" s="717"/>
      <c r="V349" s="717"/>
      <c r="W349" s="717"/>
      <c r="X349" s="717"/>
      <c r="Y349" s="717"/>
      <c r="Z349" s="717"/>
      <c r="AA349" s="717"/>
      <c r="AB349" s="717"/>
      <c r="AC349" s="717"/>
      <c r="AD349" s="717"/>
      <c r="AE349" s="717"/>
      <c r="AF349" s="717"/>
      <c r="AG349" s="717"/>
      <c r="AH349" s="717"/>
      <c r="AI349" s="717"/>
      <c r="AJ349" s="717"/>
      <c r="AK349" s="717"/>
      <c r="AL349" s="717"/>
      <c r="AM349" s="717"/>
      <c r="AN349" s="717"/>
      <c r="AO349" s="717"/>
      <c r="AP349" s="717"/>
      <c r="AQ349" s="717"/>
      <c r="AR349" s="717"/>
      <c r="AS349" s="717"/>
      <c r="AT349" s="717"/>
      <c r="AU349" s="717"/>
      <c r="AV349" s="717"/>
      <c r="AW349" s="717"/>
      <c r="AX349" s="717"/>
      <c r="AY349" s="717"/>
      <c r="AZ349" s="717"/>
      <c r="BA349" s="717"/>
      <c r="BB349" s="717"/>
      <c r="BC349" s="717"/>
      <c r="BD349" s="717"/>
      <c r="BE349" s="717"/>
      <c r="BF349" s="717"/>
      <c r="BG349" s="717"/>
      <c r="BH349" s="717"/>
      <c r="BI349" s="717"/>
      <c r="BJ349" s="717"/>
    </row>
    <row r="350" customFormat="false" ht="15" hidden="false" customHeight="false" outlineLevel="0" collapsed="false">
      <c r="A350" s="717"/>
      <c r="B350" s="717"/>
      <c r="C350" s="717"/>
      <c r="D350" s="717"/>
      <c r="E350" s="717"/>
      <c r="F350" s="717"/>
      <c r="G350" s="717"/>
      <c r="H350" s="717"/>
      <c r="I350" s="717"/>
      <c r="J350" s="717"/>
      <c r="K350" s="717"/>
      <c r="L350" s="717"/>
      <c r="M350" s="717"/>
      <c r="N350" s="717"/>
      <c r="O350" s="717"/>
      <c r="P350" s="717"/>
      <c r="Q350" s="717"/>
      <c r="R350" s="717"/>
      <c r="S350" s="717"/>
      <c r="T350" s="717"/>
      <c r="U350" s="717"/>
      <c r="V350" s="717"/>
      <c r="W350" s="717"/>
      <c r="X350" s="717"/>
      <c r="Y350" s="717"/>
      <c r="Z350" s="717"/>
      <c r="AA350" s="717"/>
      <c r="AB350" s="717"/>
      <c r="AC350" s="717"/>
      <c r="AD350" s="717"/>
      <c r="AE350" s="717"/>
      <c r="AF350" s="717"/>
      <c r="AG350" s="717"/>
      <c r="AH350" s="717"/>
      <c r="AI350" s="717"/>
      <c r="AJ350" s="717"/>
      <c r="AK350" s="717"/>
      <c r="AL350" s="717"/>
      <c r="AM350" s="717"/>
      <c r="AN350" s="717"/>
      <c r="AO350" s="717"/>
      <c r="AP350" s="717"/>
      <c r="AQ350" s="717"/>
      <c r="AR350" s="717"/>
      <c r="AS350" s="717"/>
      <c r="AT350" s="717"/>
      <c r="AU350" s="717"/>
      <c r="AV350" s="717"/>
      <c r="AW350" s="717"/>
      <c r="AX350" s="717"/>
      <c r="AY350" s="717"/>
      <c r="AZ350" s="717"/>
      <c r="BA350" s="717"/>
      <c r="BB350" s="717"/>
      <c r="BC350" s="717"/>
      <c r="BD350" s="717"/>
      <c r="BE350" s="717"/>
      <c r="BF350" s="717"/>
      <c r="BG350" s="717"/>
      <c r="BH350" s="717"/>
      <c r="BI350" s="717"/>
      <c r="BJ350" s="717"/>
    </row>
    <row r="351" customFormat="false" ht="15" hidden="false" customHeight="false" outlineLevel="0" collapsed="false">
      <c r="A351" s="717"/>
      <c r="B351" s="717"/>
      <c r="C351" s="717"/>
      <c r="D351" s="717"/>
      <c r="E351" s="717"/>
      <c r="F351" s="717"/>
      <c r="G351" s="717"/>
      <c r="H351" s="717"/>
      <c r="I351" s="717"/>
      <c r="J351" s="717"/>
      <c r="K351" s="717"/>
      <c r="L351" s="717"/>
      <c r="M351" s="717"/>
      <c r="N351" s="717"/>
      <c r="O351" s="717"/>
      <c r="P351" s="717"/>
      <c r="Q351" s="717"/>
      <c r="R351" s="717"/>
      <c r="S351" s="717"/>
      <c r="T351" s="717"/>
      <c r="U351" s="717"/>
      <c r="V351" s="717"/>
      <c r="W351" s="717"/>
      <c r="X351" s="717"/>
      <c r="Y351" s="717"/>
      <c r="Z351" s="717"/>
      <c r="AA351" s="717"/>
      <c r="AB351" s="717"/>
      <c r="AC351" s="717"/>
      <c r="AD351" s="717"/>
      <c r="AE351" s="717"/>
      <c r="AF351" s="717"/>
      <c r="AG351" s="717"/>
      <c r="AH351" s="717"/>
      <c r="AI351" s="717"/>
      <c r="AJ351" s="717"/>
      <c r="AK351" s="717"/>
      <c r="AL351" s="717"/>
      <c r="AM351" s="717"/>
      <c r="AN351" s="717"/>
      <c r="AO351" s="717"/>
      <c r="AP351" s="717"/>
      <c r="AQ351" s="717"/>
      <c r="AR351" s="717"/>
      <c r="AS351" s="717"/>
      <c r="AT351" s="717"/>
      <c r="AU351" s="717"/>
      <c r="AV351" s="717"/>
      <c r="AW351" s="717"/>
      <c r="AX351" s="717"/>
      <c r="AY351" s="717"/>
      <c r="AZ351" s="717"/>
      <c r="BA351" s="717"/>
      <c r="BB351" s="717"/>
      <c r="BC351" s="717"/>
      <c r="BD351" s="717"/>
      <c r="BE351" s="717"/>
      <c r="BF351" s="717"/>
      <c r="BG351" s="717"/>
      <c r="BH351" s="717"/>
      <c r="BI351" s="717"/>
      <c r="BJ351" s="717"/>
    </row>
    <row r="352" customFormat="false" ht="15" hidden="false" customHeight="false" outlineLevel="0" collapsed="false">
      <c r="A352" s="717"/>
      <c r="B352" s="717"/>
      <c r="C352" s="717"/>
      <c r="D352" s="717"/>
      <c r="E352" s="717"/>
      <c r="F352" s="717"/>
      <c r="G352" s="717"/>
      <c r="H352" s="717"/>
      <c r="I352" s="717"/>
      <c r="J352" s="717"/>
      <c r="K352" s="717"/>
      <c r="L352" s="717"/>
      <c r="M352" s="717"/>
      <c r="N352" s="717"/>
      <c r="O352" s="717"/>
      <c r="P352" s="717"/>
      <c r="Q352" s="717"/>
      <c r="R352" s="717"/>
      <c r="S352" s="717"/>
      <c r="T352" s="717"/>
      <c r="U352" s="717"/>
      <c r="V352" s="717"/>
      <c r="W352" s="717"/>
      <c r="X352" s="717"/>
      <c r="Y352" s="717"/>
      <c r="Z352" s="717"/>
      <c r="AA352" s="717"/>
      <c r="AB352" s="717"/>
      <c r="AC352" s="717"/>
      <c r="AD352" s="717"/>
      <c r="AE352" s="717"/>
      <c r="AF352" s="717"/>
      <c r="AG352" s="717"/>
      <c r="AH352" s="717"/>
      <c r="AI352" s="717"/>
      <c r="AJ352" s="717"/>
      <c r="AK352" s="717"/>
      <c r="AL352" s="717"/>
      <c r="AM352" s="717"/>
      <c r="AN352" s="717"/>
      <c r="AO352" s="717"/>
      <c r="AP352" s="717"/>
      <c r="AQ352" s="717"/>
      <c r="AR352" s="717"/>
      <c r="AS352" s="717"/>
      <c r="AT352" s="717"/>
      <c r="AU352" s="717"/>
      <c r="AV352" s="717"/>
      <c r="AW352" s="717"/>
      <c r="AX352" s="717"/>
      <c r="AY352" s="717"/>
      <c r="AZ352" s="717"/>
      <c r="BA352" s="717"/>
      <c r="BB352" s="717"/>
      <c r="BC352" s="717"/>
      <c r="BD352" s="717"/>
      <c r="BE352" s="717"/>
      <c r="BF352" s="717"/>
      <c r="BG352" s="717"/>
      <c r="BH352" s="717"/>
      <c r="BI352" s="717"/>
      <c r="BJ352" s="717"/>
    </row>
    <row r="353" customFormat="false" ht="15" hidden="false" customHeight="false" outlineLevel="0" collapsed="false">
      <c r="A353" s="717"/>
      <c r="B353" s="717"/>
      <c r="C353" s="717"/>
      <c r="D353" s="717"/>
      <c r="E353" s="717"/>
      <c r="F353" s="717"/>
      <c r="G353" s="717"/>
      <c r="H353" s="717"/>
      <c r="I353" s="717"/>
      <c r="J353" s="717"/>
      <c r="K353" s="717"/>
      <c r="L353" s="717"/>
      <c r="M353" s="717"/>
      <c r="N353" s="717"/>
      <c r="O353" s="717"/>
      <c r="P353" s="717"/>
      <c r="Q353" s="717"/>
      <c r="R353" s="717"/>
      <c r="S353" s="717"/>
      <c r="T353" s="717"/>
      <c r="U353" s="717"/>
      <c r="V353" s="717"/>
      <c r="W353" s="717"/>
      <c r="X353" s="717"/>
      <c r="Y353" s="717"/>
      <c r="Z353" s="717"/>
      <c r="AA353" s="717"/>
      <c r="AB353" s="717"/>
      <c r="AC353" s="717"/>
      <c r="AD353" s="717"/>
      <c r="AE353" s="717"/>
      <c r="AF353" s="717"/>
      <c r="AG353" s="717"/>
      <c r="AH353" s="717"/>
      <c r="AI353" s="717"/>
      <c r="AJ353" s="717"/>
      <c r="AK353" s="717"/>
      <c r="AL353" s="717"/>
      <c r="AM353" s="717"/>
      <c r="AN353" s="717"/>
      <c r="AO353" s="717"/>
      <c r="AP353" s="717"/>
      <c r="AQ353" s="717"/>
      <c r="AR353" s="717"/>
      <c r="AS353" s="717"/>
      <c r="AT353" s="717"/>
      <c r="AU353" s="717"/>
      <c r="AV353" s="717"/>
      <c r="AW353" s="717"/>
      <c r="AX353" s="717"/>
      <c r="AY353" s="717"/>
      <c r="AZ353" s="717"/>
      <c r="BA353" s="717"/>
      <c r="BB353" s="717"/>
      <c r="BC353" s="717"/>
      <c r="BD353" s="717"/>
      <c r="BE353" s="717"/>
      <c r="BF353" s="717"/>
      <c r="BG353" s="717"/>
      <c r="BH353" s="717"/>
      <c r="BI353" s="717"/>
      <c r="BJ353" s="717"/>
    </row>
    <row r="354" customFormat="false" ht="15" hidden="false" customHeight="false" outlineLevel="0" collapsed="false">
      <c r="A354" s="717"/>
      <c r="B354" s="717"/>
      <c r="C354" s="717"/>
      <c r="D354" s="717"/>
      <c r="E354" s="717"/>
      <c r="F354" s="717"/>
      <c r="G354" s="717"/>
      <c r="H354" s="717"/>
      <c r="I354" s="717"/>
      <c r="J354" s="717"/>
      <c r="K354" s="717"/>
      <c r="L354" s="717"/>
      <c r="M354" s="717"/>
      <c r="N354" s="717"/>
      <c r="O354" s="717"/>
      <c r="P354" s="717"/>
      <c r="Q354" s="717"/>
      <c r="R354" s="717"/>
      <c r="S354" s="717"/>
      <c r="T354" s="717"/>
      <c r="U354" s="717"/>
      <c r="V354" s="717"/>
      <c r="W354" s="717"/>
      <c r="X354" s="717"/>
      <c r="Y354" s="717"/>
      <c r="Z354" s="717"/>
      <c r="AA354" s="717"/>
      <c r="AB354" s="717"/>
      <c r="AC354" s="717"/>
      <c r="AD354" s="717"/>
      <c r="AE354" s="717"/>
      <c r="AF354" s="717"/>
      <c r="AG354" s="717"/>
      <c r="AH354" s="717"/>
      <c r="AI354" s="717"/>
      <c r="AJ354" s="717"/>
      <c r="AK354" s="717"/>
      <c r="AL354" s="717"/>
      <c r="AM354" s="717"/>
      <c r="AN354" s="717"/>
      <c r="AO354" s="717"/>
      <c r="AP354" s="717"/>
      <c r="AQ354" s="717"/>
      <c r="AR354" s="717"/>
      <c r="AS354" s="717"/>
      <c r="AT354" s="717"/>
      <c r="AU354" s="717"/>
      <c r="AV354" s="717"/>
      <c r="AW354" s="717"/>
      <c r="AX354" s="717"/>
      <c r="AY354" s="717"/>
      <c r="AZ354" s="717"/>
      <c r="BA354" s="717"/>
      <c r="BB354" s="717"/>
      <c r="BC354" s="717"/>
      <c r="BD354" s="717"/>
      <c r="BE354" s="717"/>
      <c r="BF354" s="717"/>
      <c r="BG354" s="717"/>
      <c r="BH354" s="717"/>
      <c r="BI354" s="717"/>
      <c r="BJ354" s="717"/>
    </row>
    <row r="355" customFormat="false" ht="15" hidden="false" customHeight="false" outlineLevel="0" collapsed="false">
      <c r="A355" s="717"/>
      <c r="B355" s="717"/>
      <c r="C355" s="717"/>
      <c r="D355" s="717"/>
      <c r="E355" s="717"/>
      <c r="F355" s="717"/>
      <c r="G355" s="717"/>
      <c r="H355" s="717"/>
      <c r="I355" s="717"/>
      <c r="J355" s="717"/>
      <c r="K355" s="717"/>
      <c r="L355" s="717"/>
      <c r="M355" s="717"/>
      <c r="N355" s="717"/>
      <c r="O355" s="717"/>
      <c r="P355" s="717"/>
      <c r="Q355" s="717"/>
      <c r="R355" s="717"/>
      <c r="S355" s="717"/>
      <c r="T355" s="717"/>
      <c r="U355" s="717"/>
      <c r="V355" s="717"/>
      <c r="W355" s="717"/>
      <c r="X355" s="717"/>
      <c r="Y355" s="717"/>
      <c r="Z355" s="717"/>
      <c r="AA355" s="717"/>
      <c r="AB355" s="717"/>
      <c r="AC355" s="717"/>
      <c r="AD355" s="717"/>
      <c r="AE355" s="717"/>
      <c r="AF355" s="717"/>
      <c r="AG355" s="717"/>
      <c r="AH355" s="717"/>
      <c r="AI355" s="717"/>
      <c r="AJ355" s="717"/>
      <c r="AK355" s="717"/>
      <c r="AL355" s="717"/>
      <c r="AM355" s="717"/>
      <c r="AN355" s="717"/>
      <c r="AO355" s="717"/>
      <c r="AP355" s="717"/>
      <c r="AQ355" s="717"/>
      <c r="AR355" s="717"/>
      <c r="AS355" s="717"/>
      <c r="AT355" s="717"/>
      <c r="AU355" s="717"/>
      <c r="AV355" s="717"/>
      <c r="AW355" s="717"/>
      <c r="AX355" s="717"/>
      <c r="AY355" s="717"/>
      <c r="AZ355" s="717"/>
      <c r="BA355" s="717"/>
      <c r="BB355" s="717"/>
      <c r="BC355" s="717"/>
      <c r="BD355" s="717"/>
      <c r="BE355" s="717"/>
      <c r="BF355" s="717"/>
      <c r="BG355" s="717"/>
      <c r="BH355" s="717"/>
      <c r="BI355" s="717"/>
      <c r="BJ355" s="717"/>
    </row>
    <row r="356" customFormat="false" ht="15" hidden="false" customHeight="false" outlineLevel="0" collapsed="false">
      <c r="A356" s="717"/>
      <c r="B356" s="717"/>
      <c r="C356" s="717"/>
      <c r="D356" s="717"/>
      <c r="E356" s="717"/>
      <c r="F356" s="717"/>
      <c r="G356" s="717"/>
      <c r="H356" s="717"/>
      <c r="I356" s="717"/>
      <c r="J356" s="717"/>
      <c r="K356" s="717"/>
      <c r="L356" s="717"/>
      <c r="M356" s="717"/>
      <c r="N356" s="717"/>
      <c r="O356" s="717"/>
      <c r="P356" s="717"/>
      <c r="Q356" s="717"/>
      <c r="R356" s="717"/>
      <c r="S356" s="717"/>
      <c r="T356" s="717"/>
      <c r="U356" s="717"/>
      <c r="V356" s="717"/>
      <c r="W356" s="717"/>
      <c r="X356" s="717"/>
      <c r="Y356" s="717"/>
      <c r="Z356" s="717"/>
      <c r="AA356" s="717"/>
      <c r="AB356" s="717"/>
      <c r="AC356" s="717"/>
      <c r="AD356" s="717"/>
      <c r="AE356" s="717"/>
      <c r="AF356" s="717"/>
      <c r="AG356" s="717"/>
      <c r="AH356" s="717"/>
      <c r="AI356" s="717"/>
      <c r="AJ356" s="717"/>
      <c r="AK356" s="717"/>
      <c r="AL356" s="717"/>
      <c r="AM356" s="717"/>
      <c r="AN356" s="717"/>
      <c r="AO356" s="717"/>
      <c r="AP356" s="717"/>
      <c r="AQ356" s="717"/>
      <c r="AR356" s="717"/>
      <c r="AS356" s="717"/>
      <c r="AT356" s="717"/>
      <c r="AU356" s="717"/>
      <c r="AV356" s="717"/>
      <c r="AW356" s="717"/>
      <c r="AX356" s="717"/>
      <c r="AY356" s="717"/>
      <c r="AZ356" s="717"/>
      <c r="BA356" s="717"/>
      <c r="BB356" s="717"/>
      <c r="BC356" s="717"/>
      <c r="BD356" s="717"/>
      <c r="BE356" s="717"/>
      <c r="BF356" s="717"/>
      <c r="BG356" s="717"/>
      <c r="BH356" s="717"/>
      <c r="BI356" s="717"/>
      <c r="BJ356" s="717"/>
    </row>
    <row r="357" customFormat="false" ht="15" hidden="false" customHeight="false" outlineLevel="0" collapsed="false">
      <c r="A357" s="717"/>
      <c r="B357" s="717"/>
      <c r="C357" s="717"/>
      <c r="D357" s="717"/>
      <c r="E357" s="717"/>
      <c r="F357" s="717"/>
      <c r="G357" s="717"/>
      <c r="H357" s="717"/>
      <c r="I357" s="717"/>
      <c r="J357" s="717"/>
      <c r="K357" s="717"/>
      <c r="L357" s="717"/>
      <c r="M357" s="717"/>
      <c r="N357" s="717"/>
      <c r="O357" s="717"/>
      <c r="P357" s="717"/>
      <c r="Q357" s="717"/>
      <c r="R357" s="717"/>
      <c r="S357" s="717"/>
      <c r="T357" s="717"/>
      <c r="U357" s="717"/>
      <c r="V357" s="717"/>
      <c r="W357" s="717"/>
      <c r="X357" s="717"/>
      <c r="Y357" s="717"/>
      <c r="Z357" s="717"/>
      <c r="AA357" s="717"/>
      <c r="AB357" s="717"/>
      <c r="AC357" s="717"/>
      <c r="AD357" s="717"/>
      <c r="AE357" s="717"/>
      <c r="AF357" s="717"/>
      <c r="AG357" s="717"/>
      <c r="AH357" s="717"/>
      <c r="AI357" s="717"/>
      <c r="AJ357" s="717"/>
      <c r="AK357" s="717"/>
      <c r="AL357" s="717"/>
      <c r="AM357" s="717"/>
      <c r="AN357" s="717"/>
      <c r="AO357" s="717"/>
      <c r="AP357" s="717"/>
      <c r="AQ357" s="717"/>
      <c r="AR357" s="717"/>
      <c r="AS357" s="717"/>
      <c r="AT357" s="717"/>
      <c r="AU357" s="717"/>
      <c r="AV357" s="717"/>
      <c r="AW357" s="717"/>
      <c r="AX357" s="717"/>
      <c r="AY357" s="717"/>
      <c r="AZ357" s="717"/>
      <c r="BA357" s="717"/>
      <c r="BB357" s="717"/>
      <c r="BC357" s="717"/>
      <c r="BD357" s="717"/>
      <c r="BE357" s="717"/>
      <c r="BF357" s="717"/>
      <c r="BG357" s="717"/>
      <c r="BH357" s="717"/>
      <c r="BI357" s="717"/>
      <c r="BJ357" s="717"/>
    </row>
    <row r="358" customFormat="false" ht="15" hidden="false" customHeight="false" outlineLevel="0" collapsed="false">
      <c r="A358" s="717"/>
      <c r="B358" s="717"/>
      <c r="C358" s="717"/>
      <c r="D358" s="717"/>
      <c r="E358" s="717"/>
      <c r="F358" s="717"/>
      <c r="G358" s="717"/>
      <c r="H358" s="717"/>
      <c r="I358" s="717"/>
      <c r="J358" s="717"/>
      <c r="K358" s="717"/>
      <c r="L358" s="717"/>
      <c r="M358" s="717"/>
      <c r="N358" s="717"/>
      <c r="O358" s="717"/>
      <c r="P358" s="717"/>
      <c r="Q358" s="717"/>
      <c r="R358" s="717"/>
      <c r="S358" s="717"/>
      <c r="T358" s="717"/>
      <c r="U358" s="717"/>
      <c r="V358" s="717"/>
      <c r="W358" s="717"/>
      <c r="X358" s="717"/>
      <c r="Y358" s="717"/>
      <c r="Z358" s="717"/>
      <c r="AA358" s="717"/>
      <c r="AB358" s="717"/>
      <c r="AC358" s="717"/>
      <c r="AD358" s="717"/>
      <c r="AE358" s="717"/>
      <c r="AF358" s="717"/>
      <c r="AG358" s="717"/>
      <c r="AH358" s="717"/>
      <c r="AI358" s="717"/>
      <c r="AJ358" s="717"/>
      <c r="AK358" s="717"/>
      <c r="AL358" s="717"/>
      <c r="AM358" s="717"/>
      <c r="AN358" s="717"/>
      <c r="AO358" s="717"/>
      <c r="AP358" s="717"/>
      <c r="AQ358" s="717"/>
      <c r="AR358" s="717"/>
      <c r="AS358" s="717"/>
      <c r="AT358" s="717"/>
      <c r="AU358" s="717"/>
      <c r="AV358" s="717"/>
      <c r="AW358" s="717"/>
      <c r="AX358" s="717"/>
      <c r="AY358" s="717"/>
      <c r="AZ358" s="717"/>
      <c r="BA358" s="717"/>
      <c r="BB358" s="717"/>
      <c r="BC358" s="717"/>
      <c r="BD358" s="717"/>
      <c r="BE358" s="717"/>
      <c r="BF358" s="717"/>
      <c r="BG358" s="717"/>
      <c r="BH358" s="717"/>
      <c r="BI358" s="717"/>
      <c r="BJ358" s="717"/>
    </row>
    <row r="359" customFormat="false" ht="15" hidden="false" customHeight="false" outlineLevel="0" collapsed="false">
      <c r="A359" s="717"/>
      <c r="B359" s="717"/>
      <c r="C359" s="717"/>
      <c r="D359" s="717"/>
      <c r="E359" s="717"/>
      <c r="F359" s="717"/>
      <c r="G359" s="717"/>
      <c r="H359" s="717"/>
      <c r="I359" s="717"/>
      <c r="J359" s="717"/>
      <c r="K359" s="717"/>
      <c r="L359" s="717"/>
      <c r="M359" s="717"/>
      <c r="N359" s="717"/>
      <c r="O359" s="717"/>
      <c r="P359" s="717"/>
      <c r="Q359" s="717"/>
      <c r="R359" s="717"/>
      <c r="S359" s="717"/>
      <c r="T359" s="717"/>
      <c r="U359" s="717"/>
      <c r="V359" s="717"/>
      <c r="W359" s="717"/>
      <c r="X359" s="717"/>
      <c r="Y359" s="717"/>
      <c r="Z359" s="717"/>
      <c r="AA359" s="717"/>
      <c r="AB359" s="717"/>
      <c r="AC359" s="717"/>
      <c r="AD359" s="717"/>
      <c r="AE359" s="717"/>
      <c r="AF359" s="717"/>
      <c r="AG359" s="717"/>
      <c r="AH359" s="717"/>
      <c r="AI359" s="717"/>
      <c r="AJ359" s="717"/>
      <c r="AK359" s="717"/>
      <c r="AL359" s="717"/>
      <c r="AM359" s="717"/>
      <c r="AN359" s="717"/>
      <c r="AO359" s="717"/>
      <c r="AP359" s="717"/>
      <c r="AQ359" s="717"/>
      <c r="AR359" s="717"/>
      <c r="AS359" s="717"/>
      <c r="AT359" s="717"/>
      <c r="AU359" s="717"/>
      <c r="AV359" s="717"/>
      <c r="AW359" s="717"/>
      <c r="AX359" s="717"/>
      <c r="AY359" s="717"/>
      <c r="AZ359" s="717"/>
      <c r="BA359" s="717"/>
      <c r="BB359" s="717"/>
      <c r="BC359" s="717"/>
      <c r="BD359" s="717"/>
      <c r="BE359" s="717"/>
      <c r="BF359" s="717"/>
      <c r="BG359" s="717"/>
      <c r="BH359" s="717"/>
      <c r="BI359" s="717"/>
      <c r="BJ359" s="717"/>
    </row>
    <row r="360" customFormat="false" ht="15" hidden="false" customHeight="false" outlineLevel="0" collapsed="false">
      <c r="A360" s="717"/>
      <c r="B360" s="717"/>
      <c r="C360" s="717"/>
      <c r="D360" s="717"/>
      <c r="E360" s="717"/>
      <c r="F360" s="717"/>
      <c r="G360" s="717"/>
      <c r="H360" s="717"/>
      <c r="I360" s="717"/>
      <c r="J360" s="717"/>
      <c r="K360" s="717"/>
      <c r="L360" s="717"/>
      <c r="M360" s="717"/>
      <c r="N360" s="717"/>
      <c r="O360" s="717"/>
      <c r="P360" s="717"/>
      <c r="Q360" s="717"/>
      <c r="R360" s="717"/>
      <c r="S360" s="717"/>
      <c r="T360" s="717"/>
      <c r="U360" s="717"/>
      <c r="V360" s="717"/>
      <c r="W360" s="717"/>
      <c r="X360" s="717"/>
      <c r="Y360" s="717"/>
      <c r="Z360" s="717"/>
      <c r="AA360" s="717"/>
      <c r="AB360" s="717"/>
      <c r="AC360" s="717"/>
      <c r="AD360" s="717"/>
      <c r="AE360" s="717"/>
      <c r="AF360" s="717"/>
      <c r="AG360" s="717"/>
      <c r="AH360" s="717"/>
      <c r="AI360" s="717"/>
      <c r="AJ360" s="717"/>
      <c r="AK360" s="717"/>
      <c r="AL360" s="717"/>
      <c r="AM360" s="717"/>
      <c r="AN360" s="717"/>
      <c r="AO360" s="717"/>
      <c r="AP360" s="717"/>
      <c r="AQ360" s="717"/>
      <c r="AR360" s="717"/>
      <c r="AS360" s="717"/>
      <c r="AT360" s="717"/>
      <c r="AU360" s="717"/>
      <c r="AV360" s="717"/>
      <c r="AW360" s="717"/>
      <c r="AX360" s="717"/>
      <c r="AY360" s="717"/>
      <c r="AZ360" s="717"/>
      <c r="BA360" s="717"/>
      <c r="BB360" s="717"/>
      <c r="BC360" s="717"/>
      <c r="BD360" s="717"/>
      <c r="BE360" s="717"/>
      <c r="BF360" s="717"/>
      <c r="BG360" s="717"/>
      <c r="BH360" s="717"/>
      <c r="BI360" s="717"/>
      <c r="BJ360" s="717"/>
    </row>
    <row r="361" customFormat="false" ht="15" hidden="false" customHeight="false" outlineLevel="0" collapsed="false">
      <c r="A361" s="717"/>
      <c r="B361" s="717"/>
      <c r="C361" s="717"/>
      <c r="D361" s="717"/>
      <c r="E361" s="717"/>
      <c r="F361" s="717"/>
      <c r="G361" s="717"/>
      <c r="H361" s="717"/>
      <c r="I361" s="717"/>
      <c r="J361" s="717"/>
      <c r="K361" s="717"/>
      <c r="L361" s="717"/>
      <c r="M361" s="717"/>
      <c r="N361" s="717"/>
      <c r="O361" s="717"/>
      <c r="P361" s="717"/>
      <c r="Q361" s="717"/>
      <c r="R361" s="717"/>
      <c r="S361" s="717"/>
      <c r="T361" s="717"/>
      <c r="U361" s="717"/>
      <c r="V361" s="717"/>
      <c r="W361" s="717"/>
      <c r="X361" s="717"/>
      <c r="Y361" s="717"/>
      <c r="Z361" s="717"/>
      <c r="AA361" s="717"/>
      <c r="AB361" s="717"/>
      <c r="AC361" s="717"/>
      <c r="AD361" s="717"/>
      <c r="AE361" s="717"/>
      <c r="AF361" s="717"/>
      <c r="AG361" s="717"/>
      <c r="AH361" s="717"/>
      <c r="AI361" s="717"/>
      <c r="AJ361" s="717"/>
      <c r="AK361" s="717"/>
      <c r="AL361" s="717"/>
      <c r="AM361" s="717"/>
      <c r="AN361" s="717"/>
      <c r="AO361" s="717"/>
      <c r="AP361" s="717"/>
      <c r="AQ361" s="717"/>
      <c r="AR361" s="717"/>
      <c r="AS361" s="717"/>
      <c r="AT361" s="717"/>
      <c r="AU361" s="717"/>
      <c r="AV361" s="717"/>
      <c r="AW361" s="717"/>
      <c r="AX361" s="717"/>
      <c r="AY361" s="717"/>
      <c r="AZ361" s="717"/>
      <c r="BA361" s="717"/>
      <c r="BB361" s="717"/>
      <c r="BC361" s="717"/>
      <c r="BD361" s="717"/>
      <c r="BE361" s="717"/>
      <c r="BF361" s="717"/>
      <c r="BG361" s="717"/>
      <c r="BH361" s="717"/>
      <c r="BI361" s="717"/>
      <c r="BJ361" s="717"/>
    </row>
    <row r="362" customFormat="false" ht="15" hidden="false" customHeight="false" outlineLevel="0" collapsed="false">
      <c r="A362" s="717"/>
      <c r="B362" s="717"/>
      <c r="C362" s="717"/>
      <c r="D362" s="717"/>
      <c r="E362" s="717"/>
      <c r="F362" s="717"/>
      <c r="G362" s="717"/>
      <c r="H362" s="717"/>
      <c r="I362" s="717"/>
      <c r="J362" s="717"/>
      <c r="K362" s="717"/>
      <c r="L362" s="717"/>
      <c r="M362" s="717"/>
      <c r="N362" s="717"/>
      <c r="O362" s="717"/>
      <c r="P362" s="717"/>
      <c r="Q362" s="717"/>
      <c r="R362" s="717"/>
      <c r="S362" s="717"/>
      <c r="T362" s="717"/>
      <c r="U362" s="717"/>
      <c r="V362" s="717"/>
      <c r="W362" s="717"/>
      <c r="X362" s="717"/>
      <c r="Y362" s="717"/>
      <c r="Z362" s="717"/>
      <c r="AA362" s="717"/>
      <c r="AB362" s="717"/>
      <c r="AC362" s="717"/>
      <c r="AD362" s="717"/>
      <c r="AE362" s="717"/>
      <c r="AF362" s="717"/>
      <c r="AG362" s="717"/>
      <c r="AH362" s="717"/>
      <c r="AI362" s="717"/>
      <c r="AJ362" s="717"/>
      <c r="AK362" s="717"/>
      <c r="AL362" s="717"/>
      <c r="AM362" s="717"/>
      <c r="AN362" s="717"/>
      <c r="AO362" s="717"/>
      <c r="AP362" s="717"/>
      <c r="AQ362" s="717"/>
      <c r="AR362" s="717"/>
      <c r="AS362" s="717"/>
      <c r="AT362" s="717"/>
      <c r="AU362" s="717"/>
      <c r="AV362" s="717"/>
      <c r="AW362" s="717"/>
      <c r="AX362" s="717"/>
      <c r="AY362" s="717"/>
      <c r="AZ362" s="717"/>
      <c r="BA362" s="717"/>
      <c r="BB362" s="717"/>
      <c r="BC362" s="717"/>
      <c r="BD362" s="717"/>
      <c r="BE362" s="717"/>
      <c r="BF362" s="717"/>
      <c r="BG362" s="717"/>
      <c r="BH362" s="717"/>
      <c r="BI362" s="717"/>
      <c r="BJ362" s="717"/>
    </row>
    <row r="363" customFormat="false" ht="15" hidden="false" customHeight="false" outlineLevel="0" collapsed="false">
      <c r="A363" s="717"/>
      <c r="B363" s="717"/>
      <c r="C363" s="717"/>
      <c r="D363" s="717"/>
      <c r="E363" s="717"/>
      <c r="F363" s="717"/>
      <c r="G363" s="717"/>
      <c r="H363" s="717"/>
      <c r="I363" s="717"/>
      <c r="J363" s="717"/>
      <c r="K363" s="717"/>
      <c r="L363" s="717"/>
      <c r="M363" s="717"/>
      <c r="N363" s="717"/>
      <c r="O363" s="717"/>
      <c r="P363" s="717"/>
      <c r="Q363" s="717"/>
      <c r="R363" s="717"/>
      <c r="S363" s="717"/>
      <c r="T363" s="717"/>
      <c r="U363" s="717"/>
      <c r="V363" s="717"/>
      <c r="W363" s="717"/>
      <c r="X363" s="717"/>
      <c r="Y363" s="717"/>
      <c r="Z363" s="717"/>
      <c r="AA363" s="717"/>
      <c r="AB363" s="717"/>
      <c r="AC363" s="717"/>
      <c r="AD363" s="717"/>
      <c r="AE363" s="717"/>
      <c r="AF363" s="717"/>
      <c r="AG363" s="717"/>
      <c r="AH363" s="717"/>
      <c r="AI363" s="717"/>
      <c r="AJ363" s="717"/>
      <c r="AK363" s="717"/>
      <c r="AL363" s="717"/>
      <c r="AM363" s="717"/>
      <c r="AN363" s="717"/>
      <c r="AO363" s="717"/>
      <c r="AP363" s="717"/>
      <c r="AQ363" s="717"/>
      <c r="AR363" s="717"/>
      <c r="AS363" s="717"/>
      <c r="AT363" s="717"/>
      <c r="AU363" s="717"/>
      <c r="AV363" s="717"/>
      <c r="AW363" s="717"/>
      <c r="AX363" s="717"/>
      <c r="AY363" s="717"/>
      <c r="AZ363" s="717"/>
      <c r="BA363" s="717"/>
      <c r="BB363" s="717"/>
      <c r="BC363" s="717"/>
      <c r="BD363" s="717"/>
      <c r="BE363" s="717"/>
      <c r="BF363" s="717"/>
      <c r="BG363" s="717"/>
      <c r="BH363" s="717"/>
      <c r="BI363" s="717"/>
      <c r="BJ363" s="717"/>
    </row>
    <row r="364" customFormat="false" ht="15" hidden="false" customHeight="false" outlineLevel="0" collapsed="false">
      <c r="A364" s="717"/>
      <c r="B364" s="717"/>
      <c r="C364" s="717"/>
      <c r="D364" s="717"/>
      <c r="E364" s="717"/>
      <c r="F364" s="717"/>
      <c r="G364" s="717"/>
      <c r="H364" s="717"/>
      <c r="I364" s="717"/>
      <c r="J364" s="717"/>
      <c r="K364" s="717"/>
      <c r="L364" s="717"/>
      <c r="M364" s="717"/>
      <c r="N364" s="717"/>
      <c r="O364" s="717"/>
      <c r="P364" s="717"/>
      <c r="Q364" s="717"/>
      <c r="R364" s="717"/>
      <c r="S364" s="717"/>
      <c r="T364" s="717"/>
      <c r="U364" s="717"/>
      <c r="V364" s="717"/>
      <c r="W364" s="717"/>
      <c r="X364" s="717"/>
      <c r="Y364" s="717"/>
      <c r="Z364" s="717"/>
      <c r="AA364" s="717"/>
      <c r="AB364" s="717"/>
      <c r="AC364" s="717"/>
      <c r="AD364" s="717"/>
      <c r="AE364" s="717"/>
      <c r="AF364" s="717"/>
      <c r="AG364" s="717"/>
      <c r="AH364" s="717"/>
      <c r="AI364" s="717"/>
      <c r="AJ364" s="717"/>
      <c r="AK364" s="717"/>
      <c r="AL364" s="717"/>
      <c r="AM364" s="717"/>
      <c r="AN364" s="717"/>
      <c r="AO364" s="717"/>
      <c r="AP364" s="717"/>
      <c r="AQ364" s="717"/>
      <c r="AR364" s="717"/>
      <c r="AS364" s="717"/>
      <c r="AT364" s="717"/>
      <c r="AU364" s="717"/>
      <c r="AV364" s="717"/>
      <c r="AW364" s="717"/>
      <c r="AX364" s="717"/>
      <c r="AY364" s="717"/>
      <c r="AZ364" s="717"/>
      <c r="BA364" s="717"/>
      <c r="BB364" s="717"/>
      <c r="BC364" s="717"/>
      <c r="BD364" s="717"/>
      <c r="BE364" s="717"/>
      <c r="BF364" s="717"/>
      <c r="BG364" s="717"/>
      <c r="BH364" s="717"/>
      <c r="BI364" s="717"/>
      <c r="BJ364" s="717"/>
    </row>
    <row r="365" customFormat="false" ht="15" hidden="false" customHeight="false" outlineLevel="0" collapsed="false">
      <c r="A365" s="717"/>
      <c r="B365" s="717"/>
      <c r="C365" s="717"/>
      <c r="D365" s="717"/>
      <c r="E365" s="717"/>
      <c r="F365" s="717"/>
      <c r="G365" s="717"/>
      <c r="H365" s="717"/>
      <c r="I365" s="717"/>
      <c r="J365" s="717"/>
      <c r="K365" s="717"/>
      <c r="L365" s="717"/>
      <c r="M365" s="717"/>
      <c r="N365" s="717"/>
      <c r="O365" s="717"/>
      <c r="P365" s="717"/>
      <c r="Q365" s="717"/>
      <c r="R365" s="717"/>
      <c r="S365" s="717"/>
      <c r="T365" s="717"/>
      <c r="U365" s="717"/>
      <c r="V365" s="717"/>
      <c r="W365" s="717"/>
      <c r="X365" s="717"/>
      <c r="Y365" s="717"/>
      <c r="Z365" s="717"/>
      <c r="AA365" s="717"/>
      <c r="AB365" s="717"/>
      <c r="AC365" s="717"/>
      <c r="AD365" s="717"/>
      <c r="AE365" s="717"/>
      <c r="AF365" s="717"/>
      <c r="AG365" s="717"/>
      <c r="AH365" s="717"/>
      <c r="AI365" s="717"/>
      <c r="AJ365" s="717"/>
      <c r="AK365" s="717"/>
      <c r="AL365" s="717"/>
      <c r="AM365" s="717"/>
      <c r="AN365" s="717"/>
      <c r="AO365" s="717"/>
      <c r="AP365" s="717"/>
      <c r="AQ365" s="717"/>
      <c r="AR365" s="717"/>
      <c r="AS365" s="717"/>
      <c r="AT365" s="717"/>
      <c r="AU365" s="717"/>
      <c r="AV365" s="717"/>
      <c r="AW365" s="717"/>
      <c r="AX365" s="717"/>
      <c r="AY365" s="717"/>
      <c r="AZ365" s="717"/>
      <c r="BA365" s="717"/>
      <c r="BB365" s="717"/>
      <c r="BC365" s="717"/>
      <c r="BD365" s="717"/>
      <c r="BE365" s="717"/>
      <c r="BF365" s="717"/>
      <c r="BG365" s="717"/>
      <c r="BH365" s="717"/>
      <c r="BI365" s="717"/>
      <c r="BJ365" s="717"/>
    </row>
    <row r="366" customFormat="false" ht="15" hidden="false" customHeight="false" outlineLevel="0" collapsed="false">
      <c r="A366" s="717"/>
      <c r="B366" s="717"/>
      <c r="C366" s="717"/>
      <c r="D366" s="717"/>
      <c r="E366" s="717"/>
      <c r="F366" s="717"/>
      <c r="G366" s="717"/>
      <c r="H366" s="717"/>
      <c r="I366" s="717"/>
      <c r="J366" s="717"/>
      <c r="K366" s="717"/>
      <c r="L366" s="717"/>
      <c r="M366" s="717"/>
      <c r="N366" s="717"/>
      <c r="O366" s="717"/>
      <c r="P366" s="717"/>
      <c r="Q366" s="717"/>
      <c r="R366" s="717"/>
      <c r="S366" s="717"/>
      <c r="T366" s="717"/>
      <c r="U366" s="717"/>
      <c r="V366" s="717"/>
      <c r="W366" s="717"/>
      <c r="X366" s="717"/>
      <c r="Y366" s="717"/>
      <c r="Z366" s="717"/>
      <c r="AA366" s="717"/>
      <c r="AB366" s="717"/>
      <c r="AC366" s="717"/>
      <c r="AD366" s="717"/>
      <c r="AE366" s="717"/>
      <c r="AF366" s="717"/>
      <c r="AG366" s="717"/>
      <c r="AH366" s="717"/>
      <c r="AI366" s="717"/>
      <c r="AJ366" s="717"/>
      <c r="AK366" s="717"/>
      <c r="AL366" s="717"/>
      <c r="AM366" s="717"/>
      <c r="AN366" s="717"/>
      <c r="AO366" s="717"/>
      <c r="AP366" s="717"/>
      <c r="AQ366" s="717"/>
      <c r="AR366" s="717"/>
      <c r="AS366" s="717"/>
      <c r="AT366" s="717"/>
      <c r="AU366" s="717"/>
      <c r="AV366" s="717"/>
      <c r="AW366" s="717"/>
      <c r="AX366" s="717"/>
      <c r="AY366" s="717"/>
      <c r="AZ366" s="717"/>
      <c r="BA366" s="717"/>
      <c r="BB366" s="717"/>
      <c r="BC366" s="717"/>
      <c r="BD366" s="717"/>
      <c r="BE366" s="717"/>
      <c r="BF366" s="717"/>
      <c r="BG366" s="717"/>
      <c r="BH366" s="717"/>
      <c r="BI366" s="717"/>
      <c r="BJ366" s="717"/>
    </row>
    <row r="367" customFormat="false" ht="15" hidden="false" customHeight="false" outlineLevel="0" collapsed="false">
      <c r="A367" s="717"/>
      <c r="B367" s="717"/>
      <c r="C367" s="717"/>
      <c r="D367" s="717"/>
      <c r="E367" s="717"/>
      <c r="F367" s="717"/>
      <c r="G367" s="717"/>
      <c r="H367" s="717"/>
      <c r="I367" s="717"/>
      <c r="J367" s="717"/>
      <c r="K367" s="717"/>
      <c r="L367" s="717"/>
      <c r="M367" s="717"/>
      <c r="N367" s="717"/>
      <c r="O367" s="717"/>
      <c r="P367" s="717"/>
      <c r="Q367" s="717"/>
      <c r="R367" s="717"/>
      <c r="S367" s="717"/>
      <c r="T367" s="717"/>
      <c r="U367" s="717"/>
      <c r="V367" s="717"/>
      <c r="W367" s="717"/>
      <c r="X367" s="717"/>
      <c r="Y367" s="717"/>
      <c r="Z367" s="717"/>
      <c r="AA367" s="717"/>
      <c r="AB367" s="717"/>
      <c r="AC367" s="717"/>
      <c r="AD367" s="717"/>
      <c r="AE367" s="717"/>
      <c r="AF367" s="717"/>
      <c r="AG367" s="717"/>
      <c r="AH367" s="717"/>
      <c r="AI367" s="717"/>
      <c r="AJ367" s="717"/>
      <c r="AK367" s="717"/>
      <c r="AL367" s="717"/>
      <c r="AM367" s="717"/>
      <c r="AN367" s="717"/>
      <c r="AO367" s="717"/>
      <c r="AP367" s="717"/>
      <c r="AQ367" s="717"/>
      <c r="AR367" s="717"/>
      <c r="AS367" s="717"/>
      <c r="AT367" s="717"/>
      <c r="AU367" s="717"/>
      <c r="AV367" s="717"/>
      <c r="AW367" s="717"/>
      <c r="AX367" s="717"/>
      <c r="AY367" s="717"/>
      <c r="AZ367" s="717"/>
      <c r="BA367" s="717"/>
      <c r="BB367" s="717"/>
      <c r="BC367" s="717"/>
      <c r="BD367" s="717"/>
      <c r="BE367" s="717"/>
      <c r="BF367" s="717"/>
      <c r="BG367" s="717"/>
      <c r="BH367" s="717"/>
      <c r="BI367" s="717"/>
      <c r="BJ367" s="717"/>
    </row>
    <row r="368" customFormat="false" ht="15" hidden="false" customHeight="false" outlineLevel="0" collapsed="false">
      <c r="A368" s="717"/>
      <c r="B368" s="717"/>
      <c r="C368" s="717"/>
      <c r="D368" s="717"/>
      <c r="E368" s="717"/>
      <c r="F368" s="717"/>
      <c r="G368" s="717"/>
      <c r="H368" s="717"/>
      <c r="I368" s="717"/>
      <c r="J368" s="717"/>
      <c r="K368" s="717"/>
      <c r="L368" s="717"/>
      <c r="M368" s="717"/>
      <c r="N368" s="717"/>
      <c r="O368" s="717"/>
      <c r="P368" s="717"/>
      <c r="Q368" s="717"/>
      <c r="R368" s="717"/>
      <c r="S368" s="717"/>
      <c r="T368" s="717"/>
      <c r="U368" s="717"/>
      <c r="V368" s="717"/>
      <c r="W368" s="717"/>
      <c r="X368" s="717"/>
      <c r="Y368" s="717"/>
      <c r="Z368" s="717"/>
      <c r="AA368" s="717"/>
      <c r="AB368" s="717"/>
      <c r="AC368" s="717"/>
      <c r="AD368" s="717"/>
      <c r="AE368" s="717"/>
      <c r="AF368" s="717"/>
      <c r="AG368" s="717"/>
      <c r="AH368" s="717"/>
      <c r="AI368" s="717"/>
      <c r="AJ368" s="717"/>
      <c r="AK368" s="717"/>
      <c r="AL368" s="717"/>
      <c r="AM368" s="717"/>
      <c r="AN368" s="717"/>
      <c r="AO368" s="717"/>
      <c r="AP368" s="717"/>
      <c r="AQ368" s="717"/>
      <c r="AR368" s="717"/>
      <c r="AS368" s="717"/>
      <c r="AT368" s="717"/>
      <c r="AU368" s="717"/>
      <c r="AV368" s="717"/>
      <c r="AW368" s="717"/>
      <c r="AX368" s="717"/>
      <c r="AY368" s="717"/>
      <c r="AZ368" s="717"/>
      <c r="BA368" s="717"/>
      <c r="BB368" s="717"/>
      <c r="BC368" s="717"/>
      <c r="BD368" s="717"/>
      <c r="BE368" s="717"/>
      <c r="BF368" s="717"/>
      <c r="BG368" s="717"/>
      <c r="BH368" s="717"/>
      <c r="BI368" s="717"/>
      <c r="BJ368" s="717"/>
    </row>
    <row r="369" customFormat="false" ht="15" hidden="false" customHeight="false" outlineLevel="0" collapsed="false">
      <c r="A369" s="717"/>
      <c r="B369" s="717"/>
      <c r="C369" s="717"/>
      <c r="D369" s="717"/>
      <c r="E369" s="717"/>
      <c r="F369" s="717"/>
      <c r="G369" s="717"/>
      <c r="H369" s="717"/>
      <c r="I369" s="717"/>
      <c r="J369" s="717"/>
      <c r="K369" s="717"/>
      <c r="L369" s="717"/>
      <c r="M369" s="717"/>
      <c r="N369" s="717"/>
      <c r="O369" s="717"/>
      <c r="P369" s="717"/>
      <c r="Q369" s="717"/>
      <c r="R369" s="717"/>
      <c r="S369" s="717"/>
      <c r="T369" s="717"/>
      <c r="U369" s="717"/>
      <c r="V369" s="717"/>
      <c r="W369" s="717"/>
      <c r="X369" s="717"/>
      <c r="Y369" s="717"/>
      <c r="Z369" s="717"/>
      <c r="AA369" s="717"/>
      <c r="AB369" s="717"/>
      <c r="AC369" s="717"/>
      <c r="AD369" s="717"/>
      <c r="AE369" s="717"/>
      <c r="AF369" s="717"/>
      <c r="AG369" s="717"/>
      <c r="AH369" s="717"/>
      <c r="AI369" s="717"/>
      <c r="AJ369" s="717"/>
      <c r="AK369" s="717"/>
      <c r="AL369" s="717"/>
      <c r="AM369" s="717"/>
      <c r="AN369" s="717"/>
      <c r="AO369" s="717"/>
      <c r="AP369" s="717"/>
      <c r="AQ369" s="717"/>
      <c r="AR369" s="717"/>
      <c r="AS369" s="717"/>
      <c r="AT369" s="717"/>
      <c r="AU369" s="717"/>
      <c r="AV369" s="717"/>
      <c r="AW369" s="717"/>
      <c r="AX369" s="717"/>
      <c r="AY369" s="717"/>
      <c r="AZ369" s="717"/>
      <c r="BA369" s="717"/>
      <c r="BB369" s="717"/>
      <c r="BC369" s="717"/>
      <c r="BD369" s="717"/>
      <c r="BE369" s="717"/>
      <c r="BF369" s="717"/>
      <c r="BG369" s="717"/>
      <c r="BH369" s="717"/>
      <c r="BI369" s="717"/>
      <c r="BJ369" s="717"/>
    </row>
    <row r="370" customFormat="false" ht="15" hidden="false" customHeight="false" outlineLevel="0" collapsed="false">
      <c r="A370" s="717"/>
      <c r="B370" s="717"/>
      <c r="C370" s="717"/>
      <c r="D370" s="717"/>
      <c r="E370" s="717"/>
      <c r="F370" s="717"/>
      <c r="G370" s="717"/>
      <c r="H370" s="717"/>
      <c r="I370" s="717"/>
      <c r="J370" s="717"/>
      <c r="K370" s="717"/>
      <c r="L370" s="717"/>
      <c r="M370" s="717"/>
      <c r="N370" s="717"/>
      <c r="O370" s="717"/>
      <c r="P370" s="717"/>
      <c r="Q370" s="717"/>
      <c r="R370" s="717"/>
      <c r="S370" s="717"/>
      <c r="T370" s="717"/>
      <c r="U370" s="717"/>
      <c r="V370" s="717"/>
      <c r="W370" s="717"/>
      <c r="X370" s="717"/>
      <c r="Y370" s="717"/>
      <c r="Z370" s="717"/>
      <c r="AA370" s="717"/>
      <c r="AB370" s="717"/>
      <c r="AC370" s="717"/>
      <c r="AD370" s="717"/>
      <c r="AE370" s="717"/>
      <c r="AF370" s="717"/>
      <c r="AG370" s="717"/>
      <c r="AH370" s="717"/>
      <c r="AI370" s="717"/>
      <c r="AJ370" s="717"/>
      <c r="AK370" s="717"/>
      <c r="AL370" s="717"/>
      <c r="AM370" s="717"/>
      <c r="AN370" s="717"/>
      <c r="AO370" s="717"/>
      <c r="AP370" s="717"/>
      <c r="AQ370" s="717"/>
      <c r="AR370" s="717"/>
      <c r="AS370" s="717"/>
      <c r="AT370" s="717"/>
      <c r="AU370" s="717"/>
      <c r="AV370" s="717"/>
      <c r="AW370" s="717"/>
      <c r="AX370" s="717"/>
      <c r="AY370" s="717"/>
      <c r="AZ370" s="717"/>
      <c r="BA370" s="717"/>
      <c r="BB370" s="717"/>
      <c r="BC370" s="717"/>
      <c r="BD370" s="717"/>
      <c r="BE370" s="717"/>
      <c r="BF370" s="717"/>
      <c r="BG370" s="717"/>
      <c r="BH370" s="717"/>
      <c r="BI370" s="717"/>
      <c r="BJ370" s="717"/>
    </row>
    <row r="371" customFormat="false" ht="15" hidden="false" customHeight="false" outlineLevel="0" collapsed="false">
      <c r="A371" s="717"/>
      <c r="B371" s="717"/>
      <c r="C371" s="717"/>
      <c r="D371" s="717"/>
      <c r="E371" s="717"/>
      <c r="F371" s="717"/>
      <c r="G371" s="717"/>
      <c r="H371" s="717"/>
      <c r="I371" s="717"/>
      <c r="J371" s="717"/>
      <c r="K371" s="717"/>
      <c r="L371" s="717"/>
      <c r="M371" s="717"/>
      <c r="N371" s="717"/>
      <c r="O371" s="717"/>
      <c r="P371" s="717"/>
      <c r="Q371" s="717"/>
      <c r="R371" s="717"/>
      <c r="S371" s="717"/>
      <c r="T371" s="717"/>
      <c r="U371" s="717"/>
      <c r="V371" s="717"/>
      <c r="W371" s="717"/>
      <c r="X371" s="717"/>
      <c r="Y371" s="717"/>
      <c r="Z371" s="717"/>
      <c r="AA371" s="717"/>
      <c r="AB371" s="717"/>
      <c r="AC371" s="717"/>
      <c r="AD371" s="717"/>
      <c r="AE371" s="717"/>
      <c r="AF371" s="717"/>
      <c r="AG371" s="717"/>
      <c r="AH371" s="717"/>
      <c r="AI371" s="717"/>
      <c r="AJ371" s="717"/>
      <c r="AK371" s="717"/>
      <c r="AL371" s="717"/>
      <c r="AM371" s="717"/>
      <c r="AN371" s="717"/>
      <c r="AO371" s="717"/>
      <c r="AP371" s="717"/>
      <c r="AQ371" s="717"/>
      <c r="AR371" s="717"/>
      <c r="AS371" s="717"/>
      <c r="AT371" s="717"/>
      <c r="AU371" s="717"/>
      <c r="AV371" s="717"/>
      <c r="AW371" s="717"/>
      <c r="AX371" s="717"/>
      <c r="AY371" s="717"/>
      <c r="AZ371" s="717"/>
      <c r="BA371" s="717"/>
      <c r="BB371" s="717"/>
      <c r="BC371" s="717"/>
      <c r="BD371" s="717"/>
      <c r="BE371" s="717"/>
      <c r="BF371" s="717"/>
      <c r="BG371" s="717"/>
      <c r="BH371" s="717"/>
      <c r="BI371" s="717"/>
      <c r="BJ371" s="717"/>
    </row>
    <row r="372" customFormat="false" ht="15" hidden="false" customHeight="false" outlineLevel="0" collapsed="false">
      <c r="A372" s="717"/>
      <c r="B372" s="717"/>
      <c r="C372" s="717"/>
      <c r="D372" s="717"/>
      <c r="E372" s="717"/>
      <c r="F372" s="717"/>
      <c r="G372" s="717"/>
      <c r="H372" s="717"/>
      <c r="I372" s="717"/>
      <c r="J372" s="717"/>
      <c r="K372" s="717"/>
      <c r="L372" s="717"/>
      <c r="M372" s="717"/>
      <c r="N372" s="717"/>
      <c r="O372" s="717"/>
      <c r="P372" s="717"/>
      <c r="Q372" s="717"/>
      <c r="R372" s="717"/>
      <c r="S372" s="717"/>
      <c r="T372" s="717"/>
      <c r="U372" s="717"/>
      <c r="V372" s="717"/>
      <c r="W372" s="717"/>
      <c r="X372" s="717"/>
      <c r="Y372" s="717"/>
      <c r="Z372" s="717"/>
      <c r="AA372" s="717"/>
      <c r="AB372" s="717"/>
      <c r="AC372" s="717"/>
      <c r="AD372" s="717"/>
      <c r="AE372" s="717"/>
      <c r="AF372" s="717"/>
      <c r="AG372" s="717"/>
      <c r="AH372" s="717"/>
      <c r="AI372" s="717"/>
      <c r="AJ372" s="717"/>
      <c r="AK372" s="717"/>
      <c r="AL372" s="717"/>
      <c r="AM372" s="717"/>
      <c r="AN372" s="717"/>
      <c r="AO372" s="717"/>
      <c r="AP372" s="717"/>
      <c r="AQ372" s="717"/>
      <c r="AR372" s="717"/>
      <c r="AS372" s="717"/>
      <c r="AT372" s="717"/>
      <c r="AU372" s="717"/>
      <c r="AV372" s="717"/>
      <c r="AW372" s="717"/>
      <c r="AX372" s="717"/>
      <c r="AY372" s="717"/>
      <c r="AZ372" s="717"/>
      <c r="BA372" s="717"/>
      <c r="BB372" s="717"/>
      <c r="BC372" s="717"/>
      <c r="BD372" s="717"/>
      <c r="BE372" s="717"/>
      <c r="BF372" s="717"/>
      <c r="BG372" s="717"/>
      <c r="BH372" s="717"/>
      <c r="BI372" s="717"/>
      <c r="BJ372" s="717"/>
    </row>
    <row r="373" customFormat="false" ht="15" hidden="false" customHeight="false" outlineLevel="0" collapsed="false">
      <c r="A373" s="717"/>
      <c r="B373" s="717"/>
      <c r="C373" s="717"/>
      <c r="D373" s="717"/>
      <c r="E373" s="717"/>
      <c r="F373" s="717"/>
      <c r="G373" s="717"/>
      <c r="H373" s="717"/>
      <c r="I373" s="717"/>
      <c r="J373" s="717"/>
      <c r="K373" s="717"/>
      <c r="L373" s="717"/>
      <c r="M373" s="717"/>
      <c r="N373" s="717"/>
      <c r="O373" s="717"/>
      <c r="P373" s="717"/>
      <c r="Q373" s="717"/>
      <c r="R373" s="717"/>
      <c r="S373" s="717"/>
      <c r="T373" s="717"/>
      <c r="U373" s="717"/>
      <c r="V373" s="717"/>
      <c r="W373" s="717"/>
      <c r="X373" s="717"/>
      <c r="Y373" s="717"/>
      <c r="Z373" s="717"/>
      <c r="AA373" s="717"/>
      <c r="AB373" s="717"/>
      <c r="AC373" s="717"/>
      <c r="AD373" s="717"/>
      <c r="AE373" s="717"/>
      <c r="AF373" s="717"/>
      <c r="AG373" s="717"/>
      <c r="AH373" s="717"/>
      <c r="AI373" s="717"/>
      <c r="AJ373" s="717"/>
      <c r="AK373" s="717"/>
      <c r="AL373" s="717"/>
      <c r="AM373" s="717"/>
      <c r="AN373" s="717"/>
      <c r="AO373" s="717"/>
      <c r="AP373" s="717"/>
      <c r="AQ373" s="717"/>
      <c r="AR373" s="717"/>
      <c r="AS373" s="717"/>
      <c r="AT373" s="717"/>
      <c r="AU373" s="717"/>
      <c r="AV373" s="717"/>
      <c r="AW373" s="717"/>
      <c r="AX373" s="717"/>
      <c r="AY373" s="717"/>
      <c r="AZ373" s="717"/>
      <c r="BA373" s="717"/>
      <c r="BB373" s="717"/>
      <c r="BC373" s="717"/>
      <c r="BD373" s="717"/>
      <c r="BE373" s="717"/>
      <c r="BF373" s="717"/>
      <c r="BG373" s="717"/>
      <c r="BH373" s="717"/>
      <c r="BI373" s="717"/>
      <c r="BJ373" s="717"/>
    </row>
    <row r="374" customFormat="false" ht="15" hidden="false" customHeight="false" outlineLevel="0" collapsed="false">
      <c r="A374" s="717"/>
      <c r="B374" s="717"/>
      <c r="C374" s="717"/>
      <c r="D374" s="717"/>
      <c r="E374" s="717"/>
      <c r="F374" s="717"/>
      <c r="G374" s="717"/>
      <c r="H374" s="717"/>
      <c r="I374" s="717"/>
      <c r="J374" s="717"/>
      <c r="K374" s="717"/>
      <c r="L374" s="717"/>
      <c r="M374" s="717"/>
      <c r="N374" s="717"/>
      <c r="O374" s="717"/>
      <c r="P374" s="717"/>
      <c r="Q374" s="717"/>
      <c r="R374" s="717"/>
      <c r="S374" s="717"/>
      <c r="T374" s="717"/>
      <c r="U374" s="717"/>
      <c r="V374" s="717"/>
      <c r="W374" s="717"/>
      <c r="X374" s="717"/>
      <c r="Y374" s="717"/>
      <c r="Z374" s="717"/>
      <c r="AA374" s="717"/>
      <c r="AB374" s="717"/>
      <c r="AC374" s="717"/>
      <c r="AD374" s="717"/>
      <c r="AE374" s="717"/>
      <c r="AF374" s="717"/>
      <c r="AG374" s="717"/>
      <c r="AH374" s="717"/>
      <c r="AI374" s="717"/>
      <c r="AJ374" s="717"/>
      <c r="AK374" s="717"/>
      <c r="AL374" s="717"/>
      <c r="AM374" s="717"/>
      <c r="AN374" s="717"/>
      <c r="AO374" s="717"/>
      <c r="AP374" s="717"/>
      <c r="AQ374" s="717"/>
      <c r="AR374" s="717"/>
      <c r="AS374" s="717"/>
      <c r="AT374" s="717"/>
      <c r="AU374" s="717"/>
      <c r="AV374" s="717"/>
      <c r="AW374" s="717"/>
      <c r="AX374" s="717"/>
      <c r="AY374" s="717"/>
      <c r="AZ374" s="717"/>
      <c r="BA374" s="717"/>
      <c r="BB374" s="717"/>
      <c r="BC374" s="717"/>
      <c r="BD374" s="717"/>
      <c r="BE374" s="717"/>
      <c r="BF374" s="717"/>
      <c r="BG374" s="717"/>
      <c r="BH374" s="717"/>
      <c r="BI374" s="717"/>
      <c r="BJ374" s="717"/>
    </row>
    <row r="375" customFormat="false" ht="15" hidden="false" customHeight="false" outlineLevel="0" collapsed="false">
      <c r="A375" s="717"/>
      <c r="B375" s="717"/>
      <c r="C375" s="717"/>
      <c r="D375" s="717"/>
      <c r="E375" s="717"/>
      <c r="F375" s="717"/>
      <c r="G375" s="717"/>
      <c r="H375" s="717"/>
      <c r="I375" s="717"/>
      <c r="J375" s="717"/>
      <c r="K375" s="717"/>
      <c r="L375" s="717"/>
      <c r="M375" s="717"/>
      <c r="N375" s="717"/>
      <c r="O375" s="717"/>
      <c r="P375" s="717"/>
      <c r="Q375" s="717"/>
      <c r="R375" s="717"/>
      <c r="S375" s="717"/>
      <c r="T375" s="717"/>
      <c r="U375" s="717"/>
      <c r="V375" s="717"/>
      <c r="W375" s="717"/>
      <c r="X375" s="717"/>
      <c r="Y375" s="717"/>
      <c r="Z375" s="717"/>
      <c r="AA375" s="717"/>
      <c r="AB375" s="717"/>
      <c r="AC375" s="717"/>
      <c r="AD375" s="717"/>
      <c r="AE375" s="717"/>
      <c r="AF375" s="717"/>
      <c r="AG375" s="717"/>
      <c r="AH375" s="717"/>
      <c r="AI375" s="717"/>
      <c r="AJ375" s="717"/>
      <c r="AK375" s="717"/>
      <c r="AL375" s="717"/>
      <c r="AM375" s="717"/>
      <c r="AN375" s="717"/>
      <c r="AO375" s="717"/>
      <c r="AP375" s="717"/>
      <c r="AQ375" s="717"/>
      <c r="AR375" s="717"/>
      <c r="AS375" s="717"/>
      <c r="AT375" s="717"/>
      <c r="AU375" s="717"/>
      <c r="AV375" s="717"/>
      <c r="AW375" s="717"/>
      <c r="AX375" s="717"/>
      <c r="AY375" s="717"/>
      <c r="AZ375" s="717"/>
      <c r="BA375" s="717"/>
      <c r="BB375" s="717"/>
      <c r="BC375" s="717"/>
      <c r="BD375" s="717"/>
      <c r="BE375" s="717"/>
      <c r="BF375" s="717"/>
      <c r="BG375" s="717"/>
      <c r="BH375" s="717"/>
      <c r="BI375" s="717"/>
      <c r="BJ375" s="717"/>
    </row>
    <row r="376" customFormat="false" ht="15" hidden="false" customHeight="false" outlineLevel="0" collapsed="false">
      <c r="A376" s="717"/>
      <c r="B376" s="717"/>
      <c r="C376" s="717"/>
      <c r="D376" s="717"/>
      <c r="E376" s="717"/>
      <c r="F376" s="717"/>
      <c r="G376" s="717"/>
      <c r="H376" s="717"/>
      <c r="I376" s="717"/>
      <c r="J376" s="717"/>
      <c r="K376" s="717"/>
      <c r="L376" s="717"/>
      <c r="M376" s="717"/>
      <c r="N376" s="717"/>
      <c r="O376" s="717"/>
      <c r="P376" s="717"/>
      <c r="Q376" s="717"/>
      <c r="R376" s="717"/>
      <c r="S376" s="717"/>
      <c r="T376" s="717"/>
      <c r="U376" s="717"/>
      <c r="V376" s="717"/>
      <c r="W376" s="717"/>
      <c r="X376" s="717"/>
      <c r="Y376" s="717"/>
      <c r="Z376" s="717"/>
      <c r="AA376" s="717"/>
      <c r="AB376" s="717"/>
      <c r="AC376" s="717"/>
      <c r="AD376" s="717"/>
      <c r="AE376" s="717"/>
      <c r="AF376" s="717"/>
      <c r="AG376" s="717"/>
      <c r="AH376" s="717"/>
      <c r="AI376" s="717"/>
      <c r="AJ376" s="717"/>
      <c r="AK376" s="717"/>
      <c r="AL376" s="717"/>
      <c r="AM376" s="717"/>
      <c r="AN376" s="717"/>
      <c r="AO376" s="717"/>
      <c r="AP376" s="717"/>
      <c r="AQ376" s="717"/>
      <c r="AR376" s="717"/>
      <c r="AS376" s="717"/>
      <c r="AT376" s="717"/>
      <c r="AU376" s="717"/>
      <c r="AV376" s="717"/>
      <c r="AW376" s="717"/>
      <c r="AX376" s="717"/>
      <c r="AY376" s="717"/>
      <c r="AZ376" s="717"/>
      <c r="BA376" s="717"/>
      <c r="BB376" s="717"/>
      <c r="BC376" s="717"/>
      <c r="BD376" s="717"/>
      <c r="BE376" s="717"/>
      <c r="BF376" s="717"/>
      <c r="BG376" s="717"/>
      <c r="BH376" s="717"/>
      <c r="BI376" s="717"/>
      <c r="BJ376" s="717"/>
    </row>
    <row r="377" customFormat="false" ht="15" hidden="false" customHeight="false" outlineLevel="0" collapsed="false">
      <c r="A377" s="717"/>
      <c r="B377" s="717"/>
      <c r="C377" s="717"/>
      <c r="D377" s="717"/>
      <c r="E377" s="717"/>
      <c r="F377" s="717"/>
      <c r="G377" s="717"/>
      <c r="H377" s="717"/>
      <c r="I377" s="717"/>
      <c r="J377" s="717"/>
      <c r="K377" s="717"/>
      <c r="L377" s="717"/>
      <c r="M377" s="717"/>
      <c r="N377" s="717"/>
      <c r="O377" s="717"/>
      <c r="P377" s="717"/>
      <c r="Q377" s="717"/>
      <c r="R377" s="717"/>
      <c r="S377" s="717"/>
      <c r="T377" s="717"/>
      <c r="U377" s="717"/>
      <c r="V377" s="717"/>
      <c r="W377" s="717"/>
      <c r="X377" s="717"/>
      <c r="Y377" s="717"/>
      <c r="Z377" s="717"/>
      <c r="AA377" s="717"/>
      <c r="AB377" s="717"/>
      <c r="AC377" s="717"/>
      <c r="AD377" s="717"/>
      <c r="AE377" s="717"/>
      <c r="AF377" s="717"/>
      <c r="AG377" s="717"/>
      <c r="AH377" s="717"/>
      <c r="AI377" s="717"/>
      <c r="AJ377" s="717"/>
      <c r="AK377" s="717"/>
      <c r="AL377" s="717"/>
      <c r="AM377" s="717"/>
      <c r="AN377" s="717"/>
      <c r="AO377" s="717"/>
      <c r="AP377" s="717"/>
      <c r="AQ377" s="717"/>
      <c r="AR377" s="717"/>
      <c r="AS377" s="717"/>
      <c r="AT377" s="717"/>
      <c r="AU377" s="717"/>
      <c r="AV377" s="717"/>
      <c r="AW377" s="717"/>
      <c r="AX377" s="717"/>
      <c r="AY377" s="717"/>
      <c r="AZ377" s="717"/>
      <c r="BA377" s="717"/>
      <c r="BB377" s="717"/>
      <c r="BC377" s="717"/>
      <c r="BD377" s="717"/>
      <c r="BE377" s="717"/>
      <c r="BF377" s="717"/>
      <c r="BG377" s="717"/>
      <c r="BH377" s="717"/>
      <c r="BI377" s="717"/>
      <c r="BJ377" s="717"/>
    </row>
    <row r="378" customFormat="false" ht="15" hidden="false" customHeight="false" outlineLevel="0" collapsed="false">
      <c r="A378" s="717"/>
      <c r="B378" s="717"/>
      <c r="C378" s="717"/>
      <c r="D378" s="717"/>
      <c r="E378" s="717"/>
      <c r="F378" s="717"/>
      <c r="G378" s="717"/>
      <c r="H378" s="717"/>
      <c r="I378" s="717"/>
      <c r="J378" s="717"/>
      <c r="K378" s="717"/>
      <c r="L378" s="717"/>
      <c r="M378" s="717"/>
      <c r="N378" s="717"/>
      <c r="O378" s="717"/>
      <c r="P378" s="717"/>
      <c r="Q378" s="717"/>
      <c r="R378" s="717"/>
      <c r="S378" s="717"/>
      <c r="T378" s="717"/>
      <c r="U378" s="717"/>
      <c r="V378" s="717"/>
      <c r="W378" s="717"/>
      <c r="X378" s="717"/>
      <c r="Y378" s="717"/>
      <c r="Z378" s="717"/>
      <c r="AA378" s="717"/>
      <c r="AB378" s="717"/>
      <c r="AC378" s="717"/>
      <c r="AD378" s="717"/>
      <c r="AE378" s="717"/>
      <c r="AF378" s="717"/>
      <c r="AG378" s="717"/>
      <c r="AH378" s="717"/>
      <c r="AI378" s="717"/>
      <c r="AJ378" s="717"/>
      <c r="AK378" s="717"/>
      <c r="AL378" s="717"/>
      <c r="AM378" s="717"/>
      <c r="AN378" s="717"/>
      <c r="AO378" s="717"/>
      <c r="AP378" s="717"/>
      <c r="AQ378" s="717"/>
      <c r="AR378" s="717"/>
      <c r="AS378" s="717"/>
      <c r="AT378" s="717"/>
      <c r="AU378" s="717"/>
      <c r="AV378" s="717"/>
      <c r="AW378" s="717"/>
      <c r="AX378" s="717"/>
      <c r="AY378" s="717"/>
      <c r="AZ378" s="717"/>
      <c r="BA378" s="717"/>
      <c r="BB378" s="717"/>
      <c r="BC378" s="717"/>
      <c r="BD378" s="717"/>
      <c r="BE378" s="717"/>
      <c r="BF378" s="717"/>
      <c r="BG378" s="717"/>
      <c r="BH378" s="717"/>
      <c r="BI378" s="717"/>
      <c r="BJ378" s="717"/>
    </row>
    <row r="379" customFormat="false" ht="15" hidden="false" customHeight="false" outlineLevel="0" collapsed="false">
      <c r="A379" s="717"/>
      <c r="B379" s="717"/>
      <c r="C379" s="717"/>
      <c r="D379" s="717"/>
      <c r="E379" s="717"/>
      <c r="F379" s="717"/>
      <c r="G379" s="717"/>
      <c r="H379" s="717"/>
      <c r="I379" s="717"/>
      <c r="J379" s="717"/>
      <c r="K379" s="717"/>
      <c r="L379" s="717"/>
      <c r="M379" s="717"/>
      <c r="N379" s="717"/>
      <c r="O379" s="717"/>
      <c r="P379" s="717"/>
      <c r="Q379" s="717"/>
      <c r="R379" s="717"/>
      <c r="S379" s="717"/>
      <c r="T379" s="717"/>
      <c r="U379" s="717"/>
      <c r="V379" s="717"/>
      <c r="W379" s="717"/>
      <c r="X379" s="717"/>
      <c r="Y379" s="717"/>
      <c r="Z379" s="717"/>
      <c r="AA379" s="717"/>
      <c r="AB379" s="717"/>
      <c r="AC379" s="717"/>
      <c r="AD379" s="717"/>
      <c r="AE379" s="717"/>
      <c r="AF379" s="717"/>
      <c r="AG379" s="717"/>
      <c r="AH379" s="717"/>
      <c r="AI379" s="717"/>
      <c r="AJ379" s="717"/>
      <c r="AK379" s="717"/>
      <c r="AL379" s="717"/>
      <c r="AM379" s="717"/>
      <c r="AN379" s="717"/>
      <c r="AO379" s="717"/>
      <c r="AP379" s="717"/>
      <c r="AQ379" s="717"/>
      <c r="AR379" s="717"/>
      <c r="AS379" s="717"/>
      <c r="AT379" s="717"/>
      <c r="AU379" s="717"/>
      <c r="AV379" s="717"/>
      <c r="AW379" s="717"/>
      <c r="AX379" s="717"/>
      <c r="AY379" s="717"/>
      <c r="AZ379" s="717"/>
      <c r="BA379" s="717"/>
      <c r="BB379" s="717"/>
      <c r="BC379" s="717"/>
      <c r="BD379" s="717"/>
      <c r="BE379" s="717"/>
      <c r="BF379" s="717"/>
      <c r="BG379" s="717"/>
      <c r="BH379" s="717"/>
      <c r="BI379" s="717"/>
      <c r="BJ379" s="717"/>
    </row>
    <row r="380" customFormat="false" ht="15" hidden="false" customHeight="false" outlineLevel="0" collapsed="false">
      <c r="A380" s="717"/>
      <c r="B380" s="717"/>
      <c r="C380" s="717"/>
      <c r="D380" s="717"/>
      <c r="E380" s="717"/>
      <c r="F380" s="717"/>
      <c r="G380" s="717"/>
      <c r="H380" s="717"/>
      <c r="I380" s="717"/>
      <c r="J380" s="717"/>
      <c r="K380" s="717"/>
      <c r="L380" s="717"/>
      <c r="M380" s="717"/>
      <c r="N380" s="717"/>
      <c r="O380" s="717"/>
      <c r="P380" s="717"/>
      <c r="Q380" s="717"/>
      <c r="R380" s="717"/>
      <c r="S380" s="717"/>
      <c r="T380" s="717"/>
      <c r="U380" s="717"/>
      <c r="V380" s="717"/>
      <c r="W380" s="717"/>
      <c r="X380" s="717"/>
      <c r="Y380" s="717"/>
      <c r="Z380" s="717"/>
      <c r="AA380" s="717"/>
      <c r="AB380" s="717"/>
      <c r="AC380" s="717"/>
      <c r="AD380" s="717"/>
      <c r="AE380" s="717"/>
      <c r="AF380" s="717"/>
      <c r="AG380" s="717"/>
      <c r="AH380" s="717"/>
      <c r="AI380" s="717"/>
      <c r="AJ380" s="717"/>
      <c r="AK380" s="717"/>
      <c r="AL380" s="717"/>
      <c r="AM380" s="717"/>
      <c r="AN380" s="717"/>
      <c r="AO380" s="717"/>
      <c r="AP380" s="717"/>
      <c r="AQ380" s="717"/>
      <c r="AR380" s="717"/>
      <c r="AS380" s="717"/>
      <c r="AT380" s="717"/>
      <c r="AU380" s="717"/>
      <c r="AV380" s="717"/>
      <c r="AW380" s="717"/>
      <c r="AX380" s="717"/>
      <c r="AY380" s="717"/>
      <c r="AZ380" s="717"/>
      <c r="BA380" s="717"/>
      <c r="BB380" s="717"/>
      <c r="BC380" s="717"/>
      <c r="BD380" s="717"/>
      <c r="BE380" s="717"/>
      <c r="BF380" s="717"/>
      <c r="BG380" s="717"/>
      <c r="BH380" s="717"/>
      <c r="BI380" s="717"/>
      <c r="BJ380" s="717"/>
    </row>
    <row r="381" customFormat="false" ht="15" hidden="false" customHeight="false" outlineLevel="0" collapsed="false">
      <c r="A381" s="717"/>
      <c r="B381" s="717"/>
      <c r="C381" s="717"/>
      <c r="D381" s="717"/>
      <c r="E381" s="717"/>
      <c r="F381" s="717"/>
      <c r="G381" s="717"/>
      <c r="H381" s="717"/>
      <c r="I381" s="717"/>
      <c r="J381" s="717"/>
      <c r="K381" s="717"/>
      <c r="L381" s="717"/>
      <c r="M381" s="717"/>
      <c r="N381" s="717"/>
      <c r="O381" s="717"/>
      <c r="P381" s="717"/>
      <c r="Q381" s="717"/>
      <c r="R381" s="717"/>
      <c r="S381" s="717"/>
      <c r="T381" s="717"/>
      <c r="U381" s="717"/>
      <c r="V381" s="717"/>
      <c r="W381" s="717"/>
      <c r="X381" s="717"/>
      <c r="Y381" s="717"/>
      <c r="Z381" s="717"/>
      <c r="AA381" s="717"/>
      <c r="AB381" s="717"/>
      <c r="AC381" s="717"/>
      <c r="AD381" s="717"/>
      <c r="AE381" s="717"/>
      <c r="AF381" s="717"/>
      <c r="AG381" s="717"/>
      <c r="AH381" s="717"/>
      <c r="AI381" s="717"/>
      <c r="AJ381" s="717"/>
      <c r="AK381" s="717"/>
      <c r="AL381" s="717"/>
      <c r="AM381" s="717"/>
      <c r="AN381" s="717"/>
      <c r="AO381" s="717"/>
      <c r="AP381" s="717"/>
      <c r="AQ381" s="717"/>
      <c r="AR381" s="717"/>
      <c r="AS381" s="717"/>
      <c r="AT381" s="717"/>
      <c r="AU381" s="717"/>
      <c r="AV381" s="717"/>
      <c r="AW381" s="717"/>
      <c r="AX381" s="717"/>
      <c r="AY381" s="717"/>
      <c r="AZ381" s="717"/>
      <c r="BA381" s="717"/>
      <c r="BB381" s="717"/>
      <c r="BC381" s="717"/>
      <c r="BD381" s="717"/>
      <c r="BE381" s="717"/>
      <c r="BF381" s="717"/>
      <c r="BG381" s="717"/>
      <c r="BH381" s="717"/>
      <c r="BI381" s="717"/>
      <c r="BJ381" s="717"/>
    </row>
    <row r="382" customFormat="false" ht="15" hidden="false" customHeight="false" outlineLevel="0" collapsed="false">
      <c r="A382" s="717"/>
      <c r="B382" s="717"/>
      <c r="C382" s="717"/>
      <c r="D382" s="717"/>
      <c r="E382" s="717"/>
      <c r="F382" s="717"/>
      <c r="G382" s="717"/>
      <c r="H382" s="717"/>
      <c r="I382" s="717"/>
      <c r="J382" s="717"/>
      <c r="K382" s="717"/>
      <c r="L382" s="717"/>
      <c r="M382" s="717"/>
      <c r="N382" s="717"/>
      <c r="O382" s="717"/>
      <c r="P382" s="717"/>
      <c r="Q382" s="717"/>
      <c r="R382" s="717"/>
      <c r="S382" s="717"/>
      <c r="T382" s="717"/>
      <c r="U382" s="717"/>
      <c r="V382" s="717"/>
      <c r="W382" s="717"/>
      <c r="X382" s="717"/>
      <c r="Y382" s="717"/>
      <c r="Z382" s="717"/>
      <c r="AA382" s="717"/>
      <c r="AB382" s="717"/>
      <c r="AC382" s="717"/>
      <c r="AD382" s="717"/>
      <c r="AE382" s="717"/>
      <c r="AF382" s="717"/>
      <c r="AG382" s="717"/>
      <c r="AH382" s="717"/>
      <c r="AI382" s="717"/>
      <c r="AJ382" s="717"/>
      <c r="AK382" s="717"/>
      <c r="AL382" s="717"/>
      <c r="AM382" s="717"/>
      <c r="AN382" s="717"/>
      <c r="AO382" s="717"/>
      <c r="AP382" s="717"/>
      <c r="AQ382" s="717"/>
      <c r="AR382" s="717"/>
      <c r="AS382" s="717"/>
      <c r="AT382" s="717"/>
      <c r="AU382" s="717"/>
      <c r="AV382" s="717"/>
      <c r="AW382" s="717"/>
      <c r="AX382" s="717"/>
      <c r="AY382" s="717"/>
      <c r="AZ382" s="717"/>
      <c r="BA382" s="717"/>
      <c r="BB382" s="717"/>
      <c r="BC382" s="717"/>
      <c r="BD382" s="717"/>
      <c r="BE382" s="717"/>
      <c r="BF382" s="717"/>
      <c r="BG382" s="717"/>
      <c r="BH382" s="717"/>
      <c r="BI382" s="717"/>
      <c r="BJ382" s="717"/>
    </row>
    <row r="383" customFormat="false" ht="15" hidden="false" customHeight="false" outlineLevel="0" collapsed="false">
      <c r="A383" s="717"/>
      <c r="B383" s="717"/>
      <c r="C383" s="717"/>
      <c r="D383" s="717"/>
      <c r="E383" s="717"/>
      <c r="F383" s="717"/>
      <c r="G383" s="717"/>
      <c r="H383" s="717"/>
      <c r="I383" s="717"/>
      <c r="J383" s="717"/>
      <c r="K383" s="717"/>
      <c r="L383" s="717"/>
      <c r="M383" s="717"/>
      <c r="N383" s="717"/>
      <c r="O383" s="717"/>
      <c r="P383" s="717"/>
      <c r="Q383" s="717"/>
      <c r="R383" s="717"/>
      <c r="S383" s="717"/>
      <c r="T383" s="717"/>
      <c r="U383" s="717"/>
      <c r="V383" s="717"/>
      <c r="W383" s="717"/>
      <c r="X383" s="717"/>
      <c r="Y383" s="717"/>
      <c r="Z383" s="717"/>
      <c r="AA383" s="717"/>
      <c r="AB383" s="717"/>
      <c r="AC383" s="717"/>
      <c r="AD383" s="717"/>
      <c r="AE383" s="717"/>
      <c r="AF383" s="717"/>
      <c r="AG383" s="717"/>
      <c r="AH383" s="717"/>
      <c r="AI383" s="717"/>
      <c r="AJ383" s="717"/>
      <c r="AK383" s="717"/>
      <c r="AL383" s="717"/>
      <c r="AM383" s="717"/>
      <c r="AN383" s="717"/>
      <c r="AO383" s="717"/>
      <c r="AP383" s="717"/>
      <c r="AQ383" s="717"/>
      <c r="AR383" s="717"/>
      <c r="AS383" s="717"/>
      <c r="AT383" s="717"/>
      <c r="AU383" s="717"/>
      <c r="AV383" s="717"/>
      <c r="AW383" s="717"/>
      <c r="AX383" s="717"/>
      <c r="AY383" s="717"/>
      <c r="AZ383" s="717"/>
      <c r="BA383" s="717"/>
      <c r="BB383" s="717"/>
      <c r="BC383" s="717"/>
      <c r="BD383" s="717"/>
      <c r="BE383" s="717"/>
      <c r="BF383" s="717"/>
      <c r="BG383" s="717"/>
      <c r="BH383" s="717"/>
      <c r="BI383" s="717"/>
      <c r="BJ383" s="717"/>
    </row>
    <row r="384" customFormat="false" ht="15" hidden="false" customHeight="false" outlineLevel="0" collapsed="false">
      <c r="A384" s="717"/>
      <c r="B384" s="717"/>
      <c r="C384" s="717"/>
      <c r="D384" s="717"/>
      <c r="E384" s="717"/>
      <c r="F384" s="717"/>
      <c r="G384" s="717"/>
      <c r="H384" s="717"/>
      <c r="I384" s="717"/>
      <c r="J384" s="717"/>
      <c r="K384" s="717"/>
      <c r="L384" s="717"/>
      <c r="M384" s="717"/>
      <c r="N384" s="717"/>
      <c r="O384" s="717"/>
      <c r="P384" s="717"/>
      <c r="Q384" s="717"/>
      <c r="R384" s="717"/>
      <c r="S384" s="717"/>
      <c r="T384" s="717"/>
      <c r="U384" s="717"/>
      <c r="V384" s="717"/>
      <c r="W384" s="717"/>
      <c r="X384" s="717"/>
      <c r="Y384" s="717"/>
      <c r="Z384" s="717"/>
      <c r="AA384" s="717"/>
      <c r="AB384" s="717"/>
      <c r="AC384" s="717"/>
      <c r="AD384" s="717"/>
      <c r="AE384" s="717"/>
      <c r="AF384" s="717"/>
      <c r="AG384" s="717"/>
      <c r="AH384" s="717"/>
      <c r="AI384" s="717"/>
      <c r="AJ384" s="717"/>
      <c r="AK384" s="717"/>
      <c r="AL384" s="717"/>
      <c r="AM384" s="717"/>
      <c r="AN384" s="717"/>
      <c r="AO384" s="717"/>
      <c r="AP384" s="717"/>
      <c r="AQ384" s="717"/>
      <c r="AR384" s="717"/>
      <c r="AS384" s="717"/>
      <c r="AT384" s="717"/>
      <c r="AU384" s="717"/>
      <c r="AV384" s="717"/>
      <c r="AW384" s="717"/>
      <c r="AX384" s="717"/>
      <c r="AY384" s="717"/>
      <c r="AZ384" s="717"/>
      <c r="BA384" s="717"/>
      <c r="BB384" s="717"/>
      <c r="BC384" s="717"/>
      <c r="BD384" s="717"/>
      <c r="BE384" s="717"/>
      <c r="BF384" s="717"/>
      <c r="BG384" s="717"/>
      <c r="BH384" s="717"/>
      <c r="BI384" s="717"/>
      <c r="BJ384" s="717"/>
    </row>
    <row r="385" customFormat="false" ht="15" hidden="false" customHeight="false" outlineLevel="0" collapsed="false">
      <c r="A385" s="717"/>
      <c r="B385" s="717"/>
      <c r="C385" s="717"/>
      <c r="D385" s="717"/>
      <c r="E385" s="717"/>
      <c r="F385" s="717"/>
      <c r="G385" s="717"/>
      <c r="H385" s="717"/>
      <c r="I385" s="717"/>
      <c r="J385" s="717"/>
      <c r="K385" s="717"/>
      <c r="L385" s="717"/>
      <c r="M385" s="717"/>
      <c r="N385" s="717"/>
      <c r="O385" s="717"/>
      <c r="P385" s="717"/>
      <c r="Q385" s="717"/>
      <c r="R385" s="717"/>
      <c r="S385" s="717"/>
      <c r="T385" s="717"/>
      <c r="U385" s="717"/>
      <c r="V385" s="717"/>
      <c r="W385" s="717"/>
      <c r="X385" s="717"/>
      <c r="Y385" s="717"/>
      <c r="Z385" s="717"/>
      <c r="AA385" s="717"/>
      <c r="AB385" s="717"/>
      <c r="AC385" s="717"/>
      <c r="AD385" s="717"/>
      <c r="AE385" s="717"/>
      <c r="AF385" s="717"/>
      <c r="AG385" s="717"/>
      <c r="AH385" s="717"/>
      <c r="AI385" s="717"/>
      <c r="AJ385" s="717"/>
      <c r="AK385" s="717"/>
      <c r="AL385" s="717"/>
      <c r="AM385" s="717"/>
      <c r="AN385" s="717"/>
      <c r="AO385" s="717"/>
      <c r="AP385" s="717"/>
      <c r="AQ385" s="717"/>
      <c r="AR385" s="717"/>
      <c r="AS385" s="717"/>
      <c r="AT385" s="717"/>
      <c r="AU385" s="717"/>
      <c r="AV385" s="717"/>
      <c r="AW385" s="717"/>
      <c r="AX385" s="717"/>
      <c r="AY385" s="717"/>
      <c r="AZ385" s="717"/>
      <c r="BA385" s="717"/>
      <c r="BB385" s="717"/>
      <c r="BC385" s="717"/>
      <c r="BD385" s="717"/>
      <c r="BE385" s="717"/>
      <c r="BF385" s="717"/>
      <c r="BG385" s="717"/>
      <c r="BH385" s="717"/>
      <c r="BI385" s="717"/>
      <c r="BJ385" s="717"/>
    </row>
    <row r="386" customFormat="false" ht="15" hidden="false" customHeight="false" outlineLevel="0" collapsed="false">
      <c r="A386" s="717"/>
      <c r="B386" s="717"/>
      <c r="C386" s="717"/>
      <c r="D386" s="717"/>
      <c r="E386" s="717"/>
      <c r="F386" s="717"/>
      <c r="G386" s="717"/>
      <c r="H386" s="717"/>
      <c r="I386" s="717"/>
      <c r="J386" s="717"/>
      <c r="K386" s="717"/>
      <c r="L386" s="717"/>
      <c r="M386" s="717"/>
      <c r="N386" s="717"/>
      <c r="O386" s="717"/>
      <c r="P386" s="717"/>
      <c r="Q386" s="717"/>
      <c r="R386" s="717"/>
      <c r="S386" s="717"/>
      <c r="T386" s="717"/>
      <c r="U386" s="717"/>
      <c r="V386" s="717"/>
      <c r="W386" s="717"/>
      <c r="X386" s="717"/>
      <c r="Y386" s="717"/>
      <c r="Z386" s="717"/>
      <c r="AA386" s="717"/>
      <c r="AB386" s="717"/>
      <c r="AC386" s="717"/>
      <c r="AD386" s="717"/>
      <c r="AE386" s="717"/>
      <c r="AF386" s="717"/>
      <c r="AG386" s="717"/>
      <c r="AH386" s="717"/>
      <c r="AI386" s="717"/>
      <c r="AJ386" s="717"/>
      <c r="AK386" s="717"/>
      <c r="AL386" s="717"/>
      <c r="AM386" s="717"/>
      <c r="AN386" s="717"/>
      <c r="AO386" s="717"/>
      <c r="AP386" s="717"/>
      <c r="AQ386" s="717"/>
      <c r="AR386" s="717"/>
      <c r="AS386" s="717"/>
      <c r="AT386" s="717"/>
      <c r="AU386" s="717"/>
      <c r="AV386" s="717"/>
      <c r="AW386" s="717"/>
      <c r="AX386" s="717"/>
      <c r="AY386" s="717"/>
      <c r="AZ386" s="717"/>
      <c r="BA386" s="717"/>
      <c r="BB386" s="717"/>
      <c r="BC386" s="717"/>
      <c r="BD386" s="717"/>
      <c r="BE386" s="717"/>
      <c r="BF386" s="717"/>
      <c r="BG386" s="717"/>
      <c r="BH386" s="717"/>
      <c r="BI386" s="717"/>
      <c r="BJ386" s="717"/>
    </row>
    <row r="387" customFormat="false" ht="15" hidden="false" customHeight="false" outlineLevel="0" collapsed="false">
      <c r="A387" s="717"/>
      <c r="B387" s="717"/>
      <c r="C387" s="717"/>
      <c r="D387" s="717"/>
      <c r="E387" s="717"/>
      <c r="F387" s="717"/>
      <c r="G387" s="717"/>
      <c r="H387" s="717"/>
      <c r="I387" s="717"/>
      <c r="J387" s="717"/>
      <c r="K387" s="717"/>
      <c r="L387" s="717"/>
      <c r="M387" s="717"/>
      <c r="N387" s="717"/>
      <c r="O387" s="717"/>
      <c r="P387" s="717"/>
      <c r="Q387" s="717"/>
      <c r="R387" s="717"/>
      <c r="S387" s="717"/>
      <c r="T387" s="717"/>
      <c r="U387" s="717"/>
      <c r="V387" s="717"/>
      <c r="W387" s="717"/>
      <c r="X387" s="717"/>
      <c r="Y387" s="717"/>
      <c r="Z387" s="717"/>
      <c r="AA387" s="717"/>
      <c r="AB387" s="717"/>
      <c r="AC387" s="717"/>
      <c r="AD387" s="717"/>
      <c r="AE387" s="717"/>
      <c r="AF387" s="717"/>
      <c r="AG387" s="717"/>
      <c r="AH387" s="717"/>
      <c r="AI387" s="717"/>
      <c r="AJ387" s="717"/>
      <c r="AK387" s="717"/>
      <c r="AL387" s="717"/>
      <c r="AM387" s="717"/>
      <c r="AN387" s="717"/>
      <c r="AO387" s="717"/>
      <c r="AP387" s="717"/>
      <c r="AQ387" s="717"/>
      <c r="AR387" s="717"/>
      <c r="AS387" s="717"/>
      <c r="AT387" s="717"/>
      <c r="AU387" s="717"/>
      <c r="AV387" s="717"/>
      <c r="AW387" s="717"/>
      <c r="AX387" s="717"/>
      <c r="AY387" s="717"/>
      <c r="AZ387" s="717"/>
      <c r="BA387" s="717"/>
      <c r="BB387" s="717"/>
      <c r="BC387" s="717"/>
      <c r="BD387" s="717"/>
      <c r="BE387" s="717"/>
      <c r="BF387" s="717"/>
      <c r="BG387" s="717"/>
      <c r="BH387" s="717"/>
      <c r="BI387" s="717"/>
      <c r="BJ387" s="717"/>
    </row>
    <row r="388" customFormat="false" ht="15" hidden="false" customHeight="false" outlineLevel="0" collapsed="false">
      <c r="A388" s="717"/>
      <c r="B388" s="717"/>
      <c r="C388" s="717"/>
      <c r="D388" s="717"/>
      <c r="E388" s="717"/>
      <c r="F388" s="717"/>
      <c r="G388" s="717"/>
      <c r="H388" s="717"/>
      <c r="I388" s="717"/>
      <c r="J388" s="717"/>
      <c r="K388" s="717"/>
      <c r="L388" s="717"/>
      <c r="M388" s="717"/>
      <c r="N388" s="717"/>
      <c r="O388" s="717"/>
      <c r="P388" s="717"/>
      <c r="Q388" s="717"/>
      <c r="R388" s="717"/>
      <c r="S388" s="717"/>
      <c r="T388" s="717"/>
      <c r="U388" s="717"/>
      <c r="V388" s="717"/>
      <c r="W388" s="717"/>
      <c r="X388" s="717"/>
      <c r="Y388" s="717"/>
      <c r="Z388" s="717"/>
      <c r="AA388" s="717"/>
      <c r="AB388" s="717"/>
      <c r="AC388" s="717"/>
      <c r="AD388" s="717"/>
      <c r="AE388" s="717"/>
      <c r="AF388" s="717"/>
      <c r="AG388" s="717"/>
      <c r="AH388" s="717"/>
      <c r="AI388" s="717"/>
      <c r="AJ388" s="717"/>
      <c r="AK388" s="717"/>
      <c r="AL388" s="717"/>
      <c r="AM388" s="717"/>
      <c r="AN388" s="717"/>
      <c r="AO388" s="717"/>
      <c r="AP388" s="717"/>
      <c r="AQ388" s="717"/>
      <c r="AR388" s="717"/>
      <c r="AS388" s="717"/>
      <c r="AT388" s="717"/>
      <c r="AU388" s="717"/>
      <c r="AV388" s="717"/>
      <c r="AW388" s="717"/>
      <c r="AX388" s="717"/>
      <c r="AY388" s="717"/>
      <c r="AZ388" s="717"/>
      <c r="BA388" s="717"/>
      <c r="BB388" s="717"/>
      <c r="BC388" s="717"/>
      <c r="BD388" s="717"/>
      <c r="BE388" s="717"/>
      <c r="BF388" s="717"/>
      <c r="BG388" s="717"/>
      <c r="BH388" s="717"/>
      <c r="BI388" s="717"/>
      <c r="BJ388" s="717"/>
    </row>
    <row r="389" customFormat="false" ht="15" hidden="false" customHeight="false" outlineLevel="0" collapsed="false">
      <c r="A389" s="717"/>
      <c r="B389" s="717"/>
      <c r="C389" s="717"/>
      <c r="D389" s="717"/>
      <c r="E389" s="717"/>
      <c r="F389" s="717"/>
      <c r="G389" s="717"/>
      <c r="H389" s="717"/>
      <c r="I389" s="717"/>
      <c r="J389" s="717"/>
      <c r="K389" s="717"/>
      <c r="L389" s="717"/>
      <c r="M389" s="717"/>
      <c r="N389" s="717"/>
      <c r="O389" s="717"/>
      <c r="P389" s="717"/>
      <c r="Q389" s="717"/>
      <c r="R389" s="717"/>
      <c r="S389" s="717"/>
      <c r="T389" s="717"/>
      <c r="U389" s="717"/>
      <c r="V389" s="717"/>
      <c r="W389" s="717"/>
      <c r="X389" s="717"/>
      <c r="Y389" s="717"/>
      <c r="Z389" s="717"/>
      <c r="AA389" s="717"/>
      <c r="AB389" s="717"/>
      <c r="AC389" s="717"/>
      <c r="AD389" s="717"/>
      <c r="AE389" s="717"/>
      <c r="AF389" s="717"/>
      <c r="AG389" s="717"/>
      <c r="AH389" s="717"/>
      <c r="AI389" s="717"/>
      <c r="AJ389" s="717"/>
      <c r="AK389" s="717"/>
      <c r="AL389" s="717"/>
      <c r="AM389" s="717"/>
      <c r="AN389" s="717"/>
      <c r="AO389" s="717"/>
      <c r="AP389" s="717"/>
      <c r="AQ389" s="717"/>
      <c r="AR389" s="717"/>
      <c r="AS389" s="717"/>
      <c r="AT389" s="717"/>
      <c r="AU389" s="717"/>
      <c r="AV389" s="717"/>
      <c r="AW389" s="717"/>
      <c r="AX389" s="717"/>
      <c r="AY389" s="717"/>
      <c r="AZ389" s="717"/>
      <c r="BA389" s="717"/>
      <c r="BB389" s="717"/>
      <c r="BC389" s="717"/>
      <c r="BD389" s="717"/>
      <c r="BE389" s="717"/>
      <c r="BF389" s="717"/>
      <c r="BG389" s="717"/>
      <c r="BH389" s="717"/>
      <c r="BI389" s="717"/>
      <c r="BJ389" s="717"/>
    </row>
    <row r="390" customFormat="false" ht="15" hidden="false" customHeight="false" outlineLevel="0" collapsed="false">
      <c r="A390" s="717"/>
      <c r="B390" s="717"/>
      <c r="C390" s="717"/>
      <c r="D390" s="717"/>
      <c r="E390" s="717"/>
      <c r="F390" s="717"/>
      <c r="G390" s="717"/>
      <c r="H390" s="717"/>
      <c r="I390" s="717"/>
      <c r="J390" s="717"/>
      <c r="K390" s="717"/>
      <c r="L390" s="717"/>
      <c r="M390" s="717"/>
      <c r="N390" s="717"/>
      <c r="O390" s="717"/>
      <c r="P390" s="717"/>
      <c r="Q390" s="717"/>
      <c r="R390" s="717"/>
      <c r="S390" s="717"/>
      <c r="T390" s="717"/>
      <c r="U390" s="717"/>
      <c r="V390" s="717"/>
      <c r="W390" s="717"/>
      <c r="X390" s="717"/>
      <c r="Y390" s="717"/>
      <c r="Z390" s="717"/>
      <c r="AA390" s="717"/>
      <c r="AB390" s="717"/>
      <c r="AC390" s="717"/>
      <c r="AD390" s="717"/>
      <c r="AE390" s="717"/>
      <c r="AF390" s="717"/>
      <c r="AG390" s="717"/>
      <c r="AH390" s="717"/>
      <c r="AI390" s="717"/>
      <c r="AJ390" s="717"/>
      <c r="AK390" s="717"/>
      <c r="AL390" s="717"/>
      <c r="AM390" s="717"/>
      <c r="AN390" s="717"/>
      <c r="AO390" s="717"/>
      <c r="AP390" s="717"/>
      <c r="AQ390" s="717"/>
      <c r="AR390" s="717"/>
      <c r="AS390" s="717"/>
      <c r="AT390" s="717"/>
      <c r="AU390" s="717"/>
      <c r="AV390" s="717"/>
      <c r="AW390" s="717"/>
      <c r="AX390" s="717"/>
      <c r="AY390" s="717"/>
      <c r="AZ390" s="717"/>
      <c r="BA390" s="717"/>
      <c r="BB390" s="717"/>
      <c r="BC390" s="717"/>
      <c r="BD390" s="717"/>
      <c r="BE390" s="717"/>
      <c r="BF390" s="717"/>
      <c r="BG390" s="717"/>
      <c r="BH390" s="717"/>
      <c r="BI390" s="717"/>
      <c r="BJ390" s="717"/>
    </row>
    <row r="391" customFormat="false" ht="15" hidden="false" customHeight="false" outlineLevel="0" collapsed="false">
      <c r="A391" s="717"/>
      <c r="B391" s="717"/>
      <c r="C391" s="717"/>
      <c r="D391" s="717"/>
      <c r="E391" s="717"/>
      <c r="F391" s="717"/>
      <c r="G391" s="717"/>
      <c r="H391" s="717"/>
      <c r="I391" s="717"/>
      <c r="J391" s="717"/>
      <c r="K391" s="717"/>
      <c r="L391" s="717"/>
      <c r="M391" s="717"/>
      <c r="N391" s="717"/>
      <c r="O391" s="717"/>
      <c r="P391" s="717"/>
      <c r="Q391" s="717"/>
      <c r="R391" s="717"/>
      <c r="S391" s="717"/>
      <c r="T391" s="717"/>
      <c r="U391" s="717"/>
      <c r="V391" s="717"/>
      <c r="W391" s="717"/>
      <c r="X391" s="717"/>
      <c r="Y391" s="717"/>
      <c r="Z391" s="717"/>
      <c r="AA391" s="717"/>
      <c r="AB391" s="717"/>
      <c r="AC391" s="717"/>
      <c r="AD391" s="717"/>
      <c r="AE391" s="717"/>
      <c r="AF391" s="717"/>
      <c r="AG391" s="717"/>
      <c r="AH391" s="717"/>
      <c r="AI391" s="717"/>
      <c r="AJ391" s="717"/>
      <c r="AK391" s="717"/>
      <c r="AL391" s="717"/>
      <c r="AM391" s="717"/>
      <c r="AN391" s="717"/>
      <c r="AO391" s="717"/>
      <c r="AP391" s="717"/>
      <c r="AQ391" s="717"/>
      <c r="AR391" s="717"/>
      <c r="AS391" s="717"/>
      <c r="AT391" s="717"/>
      <c r="AU391" s="717"/>
      <c r="AV391" s="717"/>
      <c r="AW391" s="717"/>
      <c r="AX391" s="717"/>
      <c r="AY391" s="717"/>
      <c r="AZ391" s="717"/>
      <c r="BA391" s="717"/>
      <c r="BB391" s="717"/>
      <c r="BC391" s="717"/>
      <c r="BD391" s="717"/>
      <c r="BE391" s="717"/>
      <c r="BF391" s="717"/>
      <c r="BG391" s="717"/>
      <c r="BH391" s="717"/>
      <c r="BI391" s="717"/>
      <c r="BJ391" s="717"/>
    </row>
    <row r="392" customFormat="false" ht="15" hidden="false" customHeight="false" outlineLevel="0" collapsed="false">
      <c r="A392" s="717"/>
      <c r="B392" s="717"/>
      <c r="C392" s="717"/>
      <c r="D392" s="717"/>
      <c r="E392" s="717"/>
      <c r="F392" s="717"/>
      <c r="G392" s="717"/>
      <c r="H392" s="717"/>
      <c r="I392" s="717"/>
      <c r="J392" s="717"/>
      <c r="K392" s="717"/>
      <c r="L392" s="717"/>
      <c r="M392" s="717"/>
      <c r="N392" s="717"/>
      <c r="O392" s="717"/>
      <c r="P392" s="717"/>
      <c r="Q392" s="717"/>
      <c r="R392" s="717"/>
      <c r="S392" s="717"/>
      <c r="T392" s="717"/>
      <c r="U392" s="717"/>
      <c r="V392" s="717"/>
      <c r="W392" s="717"/>
      <c r="X392" s="717"/>
      <c r="Y392" s="717"/>
      <c r="Z392" s="717"/>
      <c r="AA392" s="717"/>
      <c r="AB392" s="717"/>
      <c r="AC392" s="717"/>
      <c r="AD392" s="717"/>
      <c r="AE392" s="717"/>
      <c r="AF392" s="717"/>
      <c r="AG392" s="717"/>
      <c r="AH392" s="717"/>
      <c r="AI392" s="717"/>
      <c r="AJ392" s="717"/>
      <c r="AK392" s="717"/>
      <c r="AL392" s="717"/>
      <c r="AM392" s="717"/>
      <c r="AN392" s="717"/>
      <c r="AO392" s="717"/>
      <c r="AP392" s="717"/>
      <c r="AQ392" s="717"/>
      <c r="AR392" s="717"/>
      <c r="AS392" s="717"/>
      <c r="AT392" s="717"/>
      <c r="AU392" s="717"/>
      <c r="AV392" s="717"/>
      <c r="AW392" s="717"/>
      <c r="AX392" s="717"/>
      <c r="AY392" s="717"/>
      <c r="AZ392" s="717"/>
      <c r="BA392" s="717"/>
      <c r="BB392" s="717"/>
      <c r="BC392" s="717"/>
      <c r="BD392" s="717"/>
      <c r="BE392" s="717"/>
      <c r="BF392" s="717"/>
      <c r="BG392" s="717"/>
      <c r="BH392" s="717"/>
      <c r="BI392" s="717"/>
      <c r="BJ392" s="717"/>
    </row>
    <row r="393" customFormat="false" ht="15" hidden="false" customHeight="false" outlineLevel="0" collapsed="false">
      <c r="A393" s="717"/>
      <c r="B393" s="717"/>
      <c r="C393" s="717"/>
      <c r="D393" s="717"/>
      <c r="E393" s="717"/>
      <c r="F393" s="717"/>
      <c r="G393" s="717"/>
      <c r="H393" s="717"/>
      <c r="I393" s="717"/>
      <c r="J393" s="717"/>
      <c r="K393" s="717"/>
      <c r="L393" s="717"/>
      <c r="M393" s="717"/>
      <c r="N393" s="717"/>
      <c r="O393" s="717"/>
      <c r="P393" s="717"/>
      <c r="Q393" s="717"/>
      <c r="R393" s="717"/>
      <c r="S393" s="717"/>
      <c r="T393" s="717"/>
      <c r="U393" s="717"/>
      <c r="V393" s="717"/>
      <c r="W393" s="717"/>
      <c r="X393" s="717"/>
      <c r="Y393" s="717"/>
      <c r="Z393" s="717"/>
      <c r="AA393" s="717"/>
      <c r="AB393" s="717"/>
      <c r="AC393" s="717"/>
      <c r="AD393" s="717"/>
      <c r="AE393" s="717"/>
      <c r="AF393" s="717"/>
      <c r="AG393" s="717"/>
      <c r="AH393" s="717"/>
      <c r="AI393" s="717"/>
      <c r="AJ393" s="717"/>
      <c r="AK393" s="717"/>
      <c r="AL393" s="717"/>
      <c r="AM393" s="717"/>
      <c r="AN393" s="717"/>
      <c r="AO393" s="717"/>
      <c r="AP393" s="717"/>
      <c r="AQ393" s="717"/>
      <c r="AR393" s="717"/>
      <c r="AS393" s="717"/>
      <c r="AT393" s="717"/>
      <c r="AU393" s="717"/>
      <c r="AV393" s="717"/>
      <c r="AW393" s="717"/>
      <c r="AX393" s="717"/>
      <c r="AY393" s="717"/>
      <c r="AZ393" s="717"/>
      <c r="BA393" s="717"/>
      <c r="BB393" s="717"/>
      <c r="BC393" s="717"/>
      <c r="BD393" s="717"/>
      <c r="BE393" s="717"/>
      <c r="BF393" s="717"/>
      <c r="BG393" s="717"/>
      <c r="BH393" s="717"/>
      <c r="BI393" s="717"/>
      <c r="BJ393" s="717"/>
    </row>
    <row r="394" customFormat="false" ht="15" hidden="false" customHeight="false" outlineLevel="0" collapsed="false">
      <c r="A394" s="717"/>
      <c r="B394" s="717"/>
      <c r="C394" s="717"/>
      <c r="D394" s="717"/>
      <c r="E394" s="717"/>
      <c r="F394" s="717"/>
      <c r="G394" s="717"/>
      <c r="H394" s="717"/>
      <c r="I394" s="717"/>
      <c r="J394" s="717"/>
      <c r="K394" s="717"/>
      <c r="L394" s="717"/>
      <c r="M394" s="717"/>
      <c r="N394" s="717"/>
      <c r="O394" s="717"/>
      <c r="P394" s="717"/>
      <c r="Q394" s="717"/>
      <c r="R394" s="717"/>
      <c r="S394" s="717"/>
      <c r="T394" s="717"/>
      <c r="U394" s="717"/>
      <c r="V394" s="717"/>
      <c r="W394" s="717"/>
      <c r="X394" s="717"/>
      <c r="Y394" s="717"/>
      <c r="Z394" s="717"/>
      <c r="AA394" s="717"/>
      <c r="AB394" s="717"/>
      <c r="AC394" s="717"/>
      <c r="AD394" s="717"/>
      <c r="AE394" s="717"/>
      <c r="AF394" s="717"/>
      <c r="AG394" s="717"/>
      <c r="AH394" s="717"/>
      <c r="AI394" s="717"/>
      <c r="AJ394" s="717"/>
      <c r="AK394" s="717"/>
      <c r="AL394" s="717"/>
      <c r="AM394" s="717"/>
      <c r="AN394" s="717"/>
      <c r="AO394" s="717"/>
      <c r="AP394" s="717"/>
      <c r="AQ394" s="717"/>
      <c r="AR394" s="717"/>
      <c r="AS394" s="717"/>
      <c r="AT394" s="717"/>
      <c r="AU394" s="717"/>
      <c r="AV394" s="717"/>
      <c r="AW394" s="717"/>
      <c r="AX394" s="717"/>
      <c r="AY394" s="717"/>
      <c r="AZ394" s="717"/>
      <c r="BA394" s="717"/>
      <c r="BB394" s="717"/>
      <c r="BC394" s="717"/>
      <c r="BD394" s="717"/>
      <c r="BE394" s="717"/>
      <c r="BF394" s="717"/>
      <c r="BG394" s="717"/>
      <c r="BH394" s="717"/>
      <c r="BI394" s="717"/>
      <c r="BJ394" s="717"/>
    </row>
    <row r="395" customFormat="false" ht="15" hidden="false" customHeight="false" outlineLevel="0" collapsed="false">
      <c r="A395" s="717"/>
      <c r="B395" s="717"/>
      <c r="C395" s="717"/>
      <c r="D395" s="717"/>
      <c r="E395" s="717"/>
      <c r="F395" s="717"/>
      <c r="G395" s="717"/>
      <c r="H395" s="717"/>
      <c r="I395" s="717"/>
      <c r="J395" s="717"/>
      <c r="K395" s="717"/>
      <c r="L395" s="717"/>
      <c r="M395" s="717"/>
      <c r="N395" s="717"/>
      <c r="O395" s="717"/>
      <c r="P395" s="717"/>
      <c r="Q395" s="717"/>
      <c r="R395" s="717"/>
      <c r="S395" s="717"/>
      <c r="T395" s="717"/>
      <c r="U395" s="717"/>
      <c r="V395" s="717"/>
      <c r="W395" s="717"/>
      <c r="X395" s="717"/>
      <c r="Y395" s="717"/>
      <c r="Z395" s="717"/>
      <c r="AA395" s="717"/>
      <c r="AB395" s="717"/>
      <c r="AC395" s="717"/>
      <c r="AD395" s="717"/>
      <c r="AE395" s="717"/>
      <c r="AF395" s="717"/>
      <c r="AG395" s="717"/>
      <c r="AH395" s="717"/>
      <c r="AI395" s="717"/>
      <c r="AJ395" s="717"/>
      <c r="AK395" s="717"/>
      <c r="AL395" s="717"/>
      <c r="AM395" s="717"/>
      <c r="AN395" s="717"/>
      <c r="AO395" s="717"/>
      <c r="AP395" s="717"/>
      <c r="AQ395" s="717"/>
      <c r="AR395" s="717"/>
      <c r="AS395" s="717"/>
      <c r="AT395" s="717"/>
      <c r="AU395" s="717"/>
      <c r="AV395" s="717"/>
      <c r="AW395" s="717"/>
      <c r="AX395" s="717"/>
      <c r="AY395" s="717"/>
      <c r="AZ395" s="717"/>
      <c r="BA395" s="717"/>
      <c r="BB395" s="717"/>
      <c r="BC395" s="717"/>
      <c r="BD395" s="717"/>
      <c r="BE395" s="717"/>
      <c r="BF395" s="717"/>
      <c r="BG395" s="717"/>
      <c r="BH395" s="717"/>
      <c r="BI395" s="717"/>
      <c r="BJ395" s="717"/>
    </row>
    <row r="396" customFormat="false" ht="15" hidden="false" customHeight="false" outlineLevel="0" collapsed="false">
      <c r="A396" s="717"/>
      <c r="B396" s="717"/>
      <c r="C396" s="717"/>
      <c r="D396" s="717"/>
      <c r="E396" s="717"/>
      <c r="F396" s="717"/>
      <c r="G396" s="717"/>
      <c r="H396" s="717"/>
      <c r="I396" s="717"/>
      <c r="J396" s="717"/>
      <c r="K396" s="717"/>
      <c r="L396" s="717"/>
      <c r="M396" s="717"/>
      <c r="N396" s="717"/>
      <c r="O396" s="717"/>
      <c r="P396" s="717"/>
      <c r="Q396" s="717"/>
      <c r="R396" s="717"/>
      <c r="S396" s="717"/>
      <c r="T396" s="717"/>
      <c r="U396" s="717"/>
      <c r="V396" s="717"/>
      <c r="W396" s="717"/>
      <c r="X396" s="717"/>
      <c r="Y396" s="717"/>
      <c r="Z396" s="717"/>
      <c r="AA396" s="717"/>
      <c r="AB396" s="717"/>
      <c r="AC396" s="717"/>
      <c r="AD396" s="717"/>
      <c r="AE396" s="717"/>
      <c r="AF396" s="717"/>
      <c r="AG396" s="717"/>
      <c r="AH396" s="717"/>
      <c r="AI396" s="717"/>
      <c r="AJ396" s="717"/>
      <c r="AK396" s="717"/>
      <c r="AL396" s="717"/>
      <c r="AM396" s="717"/>
      <c r="AN396" s="717"/>
      <c r="AO396" s="717"/>
      <c r="AP396" s="717"/>
      <c r="AQ396" s="717"/>
      <c r="AR396" s="717"/>
      <c r="AS396" s="717"/>
      <c r="AT396" s="717"/>
      <c r="AU396" s="717"/>
      <c r="AV396" s="717"/>
      <c r="AW396" s="717"/>
      <c r="AX396" s="717"/>
      <c r="AY396" s="717"/>
      <c r="AZ396" s="717"/>
      <c r="BA396" s="717"/>
      <c r="BB396" s="717"/>
      <c r="BC396" s="717"/>
      <c r="BD396" s="717"/>
      <c r="BE396" s="717"/>
      <c r="BF396" s="717"/>
      <c r="BG396" s="717"/>
      <c r="BH396" s="717"/>
      <c r="BI396" s="717"/>
      <c r="BJ396" s="717"/>
    </row>
    <row r="397" customFormat="false" ht="15" hidden="false" customHeight="false" outlineLevel="0" collapsed="false">
      <c r="A397" s="717"/>
      <c r="B397" s="717"/>
      <c r="C397" s="717"/>
      <c r="D397" s="717"/>
      <c r="E397" s="717"/>
      <c r="F397" s="717"/>
      <c r="G397" s="717"/>
      <c r="H397" s="717"/>
      <c r="I397" s="717"/>
      <c r="J397" s="717"/>
      <c r="K397" s="717"/>
      <c r="L397" s="717"/>
      <c r="M397" s="717"/>
      <c r="N397" s="717"/>
      <c r="O397" s="717"/>
      <c r="P397" s="717"/>
      <c r="Q397" s="717"/>
      <c r="R397" s="717"/>
      <c r="S397" s="717"/>
      <c r="T397" s="717"/>
      <c r="U397" s="717"/>
      <c r="V397" s="717"/>
      <c r="W397" s="717"/>
      <c r="X397" s="717"/>
      <c r="Y397" s="717"/>
      <c r="Z397" s="717"/>
      <c r="AA397" s="717"/>
      <c r="AB397" s="717"/>
      <c r="AC397" s="717"/>
      <c r="AD397" s="717"/>
      <c r="AE397" s="717"/>
      <c r="AF397" s="717"/>
      <c r="AG397" s="717"/>
      <c r="AH397" s="717"/>
      <c r="AI397" s="717"/>
      <c r="AJ397" s="717"/>
      <c r="AK397" s="717"/>
      <c r="AL397" s="717"/>
      <c r="AM397" s="717"/>
      <c r="AN397" s="717"/>
      <c r="AO397" s="717"/>
      <c r="AP397" s="717"/>
      <c r="AQ397" s="717"/>
      <c r="AR397" s="717"/>
      <c r="AS397" s="717"/>
      <c r="AT397" s="717"/>
      <c r="AU397" s="717"/>
      <c r="AV397" s="717"/>
      <c r="AW397" s="717"/>
      <c r="AX397" s="717"/>
      <c r="AY397" s="717"/>
      <c r="AZ397" s="717"/>
      <c r="BA397" s="717"/>
      <c r="BB397" s="717"/>
      <c r="BC397" s="717"/>
      <c r="BD397" s="717"/>
      <c r="BE397" s="717"/>
      <c r="BF397" s="717"/>
      <c r="BG397" s="717"/>
      <c r="BH397" s="717"/>
      <c r="BI397" s="717"/>
      <c r="BJ397" s="717"/>
    </row>
    <row r="398" customFormat="false" ht="15" hidden="false" customHeight="false" outlineLevel="0" collapsed="false">
      <c r="A398" s="717"/>
      <c r="B398" s="717"/>
      <c r="C398" s="717"/>
      <c r="D398" s="717"/>
      <c r="E398" s="717"/>
      <c r="F398" s="717"/>
      <c r="G398" s="717"/>
      <c r="H398" s="717"/>
      <c r="I398" s="717"/>
      <c r="J398" s="717"/>
      <c r="K398" s="717"/>
      <c r="L398" s="717"/>
      <c r="M398" s="717"/>
      <c r="N398" s="717"/>
      <c r="O398" s="717"/>
      <c r="P398" s="717"/>
      <c r="Q398" s="717"/>
      <c r="R398" s="717"/>
      <c r="S398" s="717"/>
      <c r="T398" s="717"/>
      <c r="U398" s="717"/>
      <c r="V398" s="717"/>
      <c r="W398" s="717"/>
      <c r="X398" s="717"/>
      <c r="Y398" s="717"/>
      <c r="Z398" s="717"/>
      <c r="AA398" s="717"/>
      <c r="AB398" s="717"/>
      <c r="AC398" s="717"/>
      <c r="AD398" s="717"/>
      <c r="AE398" s="717"/>
      <c r="AF398" s="717"/>
      <c r="AG398" s="717"/>
      <c r="AH398" s="717"/>
      <c r="AI398" s="717"/>
      <c r="AJ398" s="717"/>
      <c r="AK398" s="717"/>
      <c r="AL398" s="717"/>
      <c r="AM398" s="717"/>
      <c r="AN398" s="717"/>
      <c r="AO398" s="717"/>
      <c r="AP398" s="717"/>
      <c r="AQ398" s="717"/>
      <c r="AR398" s="717"/>
      <c r="AS398" s="717"/>
      <c r="AT398" s="717"/>
      <c r="AU398" s="717"/>
      <c r="AV398" s="717"/>
      <c r="AW398" s="717"/>
      <c r="AX398" s="717"/>
      <c r="AY398" s="717"/>
      <c r="AZ398" s="717"/>
      <c r="BA398" s="717"/>
      <c r="BB398" s="717"/>
      <c r="BC398" s="717"/>
      <c r="BD398" s="717"/>
      <c r="BE398" s="717"/>
      <c r="BF398" s="717"/>
      <c r="BG398" s="717"/>
      <c r="BH398" s="717"/>
      <c r="BI398" s="717"/>
      <c r="BJ398" s="717"/>
    </row>
    <row r="399" customFormat="false" ht="15" hidden="false" customHeight="false" outlineLevel="0" collapsed="false">
      <c r="A399" s="717"/>
      <c r="B399" s="717"/>
      <c r="C399" s="717"/>
      <c r="D399" s="717"/>
      <c r="E399" s="717"/>
      <c r="F399" s="717"/>
      <c r="G399" s="717"/>
      <c r="H399" s="717"/>
      <c r="I399" s="717"/>
      <c r="J399" s="717"/>
      <c r="K399" s="717"/>
      <c r="L399" s="717"/>
      <c r="M399" s="717"/>
      <c r="N399" s="717"/>
      <c r="O399" s="717"/>
      <c r="P399" s="717"/>
      <c r="Q399" s="717"/>
      <c r="R399" s="717"/>
      <c r="S399" s="717"/>
      <c r="T399" s="717"/>
      <c r="U399" s="717"/>
      <c r="V399" s="717"/>
      <c r="W399" s="717"/>
      <c r="X399" s="717"/>
      <c r="Y399" s="717"/>
      <c r="Z399" s="717"/>
      <c r="AA399" s="717"/>
      <c r="AB399" s="717"/>
      <c r="AC399" s="717"/>
      <c r="AD399" s="717"/>
      <c r="AE399" s="717"/>
      <c r="AF399" s="717"/>
      <c r="AG399" s="717"/>
      <c r="AH399" s="717"/>
      <c r="AI399" s="717"/>
      <c r="AJ399" s="717"/>
      <c r="AK399" s="717"/>
      <c r="AL399" s="717"/>
      <c r="AM399" s="717"/>
      <c r="AN399" s="717"/>
      <c r="AO399" s="717"/>
      <c r="AP399" s="717"/>
      <c r="AQ399" s="717"/>
      <c r="AR399" s="717"/>
      <c r="AS399" s="717"/>
      <c r="AT399" s="717"/>
      <c r="AU399" s="717"/>
      <c r="AV399" s="717"/>
      <c r="AW399" s="717"/>
      <c r="AX399" s="717"/>
      <c r="AY399" s="717"/>
      <c r="AZ399" s="717"/>
      <c r="BA399" s="717"/>
      <c r="BB399" s="717"/>
      <c r="BC399" s="717"/>
      <c r="BD399" s="717"/>
      <c r="BE399" s="717"/>
      <c r="BF399" s="717"/>
      <c r="BG399" s="717"/>
      <c r="BH399" s="717"/>
      <c r="BI399" s="717"/>
      <c r="BJ399" s="717"/>
    </row>
    <row r="400" customFormat="false" ht="15" hidden="false" customHeight="false" outlineLevel="0" collapsed="false">
      <c r="A400" s="717"/>
      <c r="B400" s="717"/>
      <c r="C400" s="717"/>
      <c r="D400" s="717"/>
      <c r="E400" s="717"/>
      <c r="F400" s="717"/>
      <c r="G400" s="717"/>
      <c r="H400" s="717"/>
      <c r="I400" s="717"/>
      <c r="J400" s="717"/>
      <c r="K400" s="717"/>
      <c r="L400" s="717"/>
      <c r="M400" s="717"/>
      <c r="N400" s="717"/>
      <c r="O400" s="717"/>
      <c r="P400" s="717"/>
      <c r="Q400" s="717"/>
      <c r="R400" s="717"/>
      <c r="S400" s="717"/>
      <c r="T400" s="717"/>
      <c r="U400" s="717"/>
      <c r="V400" s="717"/>
      <c r="W400" s="717"/>
      <c r="X400" s="717"/>
      <c r="Y400" s="717"/>
      <c r="Z400" s="717"/>
      <c r="AA400" s="717"/>
      <c r="AB400" s="717"/>
      <c r="AC400" s="717"/>
      <c r="AD400" s="717"/>
      <c r="AE400" s="717"/>
      <c r="AF400" s="717"/>
      <c r="AG400" s="717"/>
      <c r="AH400" s="717"/>
      <c r="AI400" s="717"/>
      <c r="AJ400" s="717"/>
      <c r="AK400" s="717"/>
      <c r="AL400" s="717"/>
      <c r="AM400" s="717"/>
      <c r="AN400" s="717"/>
      <c r="AO400" s="717"/>
      <c r="AP400" s="717"/>
      <c r="AQ400" s="717"/>
      <c r="AR400" s="717"/>
      <c r="AS400" s="717"/>
      <c r="AT400" s="717"/>
      <c r="AU400" s="717"/>
      <c r="AV400" s="717"/>
      <c r="AW400" s="717"/>
      <c r="AX400" s="717"/>
      <c r="AY400" s="717"/>
      <c r="AZ400" s="717"/>
      <c r="BA400" s="717"/>
      <c r="BB400" s="717"/>
      <c r="BC400" s="717"/>
      <c r="BD400" s="717"/>
      <c r="BE400" s="717"/>
      <c r="BF400" s="717"/>
      <c r="BG400" s="717"/>
      <c r="BH400" s="717"/>
      <c r="BI400" s="717"/>
      <c r="BJ400" s="717"/>
    </row>
    <row r="401" customFormat="false" ht="15" hidden="false" customHeight="false" outlineLevel="0" collapsed="false">
      <c r="A401" s="717"/>
      <c r="B401" s="717"/>
      <c r="C401" s="717"/>
      <c r="D401" s="717"/>
      <c r="E401" s="717"/>
      <c r="F401" s="717"/>
      <c r="G401" s="717"/>
      <c r="H401" s="717"/>
      <c r="I401" s="717"/>
      <c r="J401" s="717"/>
      <c r="K401" s="717"/>
      <c r="L401" s="717"/>
      <c r="M401" s="717"/>
      <c r="N401" s="717"/>
      <c r="O401" s="717"/>
      <c r="P401" s="717"/>
      <c r="Q401" s="717"/>
      <c r="R401" s="717"/>
      <c r="S401" s="717"/>
      <c r="T401" s="717"/>
      <c r="U401" s="717"/>
      <c r="V401" s="717"/>
      <c r="W401" s="717"/>
      <c r="X401" s="717"/>
      <c r="Y401" s="717"/>
      <c r="Z401" s="717"/>
      <c r="AA401" s="717"/>
      <c r="AB401" s="717"/>
      <c r="AC401" s="717"/>
      <c r="AD401" s="717"/>
      <c r="AE401" s="717"/>
      <c r="AF401" s="717"/>
      <c r="AG401" s="717"/>
      <c r="AH401" s="717"/>
      <c r="AI401" s="717"/>
      <c r="AJ401" s="717"/>
      <c r="AK401" s="717"/>
      <c r="AL401" s="717"/>
      <c r="AM401" s="717"/>
      <c r="AN401" s="717"/>
      <c r="AO401" s="717"/>
      <c r="AP401" s="717"/>
      <c r="AQ401" s="717"/>
      <c r="AR401" s="717"/>
      <c r="AS401" s="717"/>
      <c r="AT401" s="717"/>
      <c r="AU401" s="717"/>
      <c r="AV401" s="717"/>
      <c r="AW401" s="717"/>
      <c r="AX401" s="717"/>
      <c r="AY401" s="717"/>
      <c r="AZ401" s="717"/>
      <c r="BA401" s="717"/>
      <c r="BB401" s="717"/>
      <c r="BC401" s="717"/>
      <c r="BD401" s="717"/>
      <c r="BE401" s="717"/>
      <c r="BF401" s="717"/>
      <c r="BG401" s="717"/>
      <c r="BH401" s="717"/>
      <c r="BI401" s="717"/>
      <c r="BJ401" s="717"/>
    </row>
    <row r="402" customFormat="false" ht="15" hidden="false" customHeight="false" outlineLevel="0" collapsed="false">
      <c r="A402" s="717"/>
      <c r="B402" s="717"/>
      <c r="C402" s="717"/>
      <c r="D402" s="717"/>
      <c r="E402" s="717"/>
      <c r="F402" s="717"/>
      <c r="G402" s="717"/>
      <c r="H402" s="717"/>
      <c r="I402" s="717"/>
      <c r="J402" s="717"/>
      <c r="K402" s="717"/>
      <c r="L402" s="717"/>
      <c r="M402" s="717"/>
      <c r="N402" s="717"/>
      <c r="O402" s="717"/>
      <c r="P402" s="717"/>
      <c r="Q402" s="717"/>
      <c r="R402" s="717"/>
      <c r="S402" s="717"/>
      <c r="T402" s="717"/>
      <c r="U402" s="717"/>
      <c r="V402" s="717"/>
      <c r="W402" s="717"/>
      <c r="X402" s="717"/>
      <c r="Y402" s="717"/>
      <c r="Z402" s="717"/>
      <c r="AA402" s="717"/>
      <c r="AB402" s="717"/>
      <c r="AC402" s="717"/>
      <c r="AD402" s="717"/>
      <c r="AE402" s="717"/>
      <c r="AF402" s="717"/>
      <c r="AG402" s="717"/>
      <c r="AH402" s="717"/>
      <c r="AI402" s="717"/>
      <c r="AJ402" s="717"/>
      <c r="AK402" s="717"/>
      <c r="AL402" s="717"/>
      <c r="AM402" s="717"/>
      <c r="AN402" s="717"/>
      <c r="AO402" s="717"/>
      <c r="AP402" s="717"/>
      <c r="AQ402" s="717"/>
      <c r="AR402" s="717"/>
      <c r="AS402" s="717"/>
      <c r="AT402" s="717"/>
      <c r="AU402" s="717"/>
      <c r="AV402" s="717"/>
      <c r="AW402" s="717"/>
      <c r="AX402" s="717"/>
      <c r="AY402" s="717"/>
      <c r="AZ402" s="717"/>
      <c r="BA402" s="717"/>
      <c r="BB402" s="717"/>
      <c r="BC402" s="717"/>
      <c r="BD402" s="717"/>
      <c r="BE402" s="717"/>
      <c r="BF402" s="717"/>
      <c r="BG402" s="717"/>
      <c r="BH402" s="717"/>
      <c r="BI402" s="717"/>
      <c r="BJ402" s="717"/>
    </row>
    <row r="403" customFormat="false" ht="15" hidden="false" customHeight="false" outlineLevel="0" collapsed="false">
      <c r="A403" s="717"/>
      <c r="B403" s="717"/>
      <c r="C403" s="717"/>
      <c r="D403" s="717"/>
      <c r="E403" s="717"/>
      <c r="F403" s="717"/>
      <c r="G403" s="717"/>
      <c r="H403" s="717"/>
      <c r="I403" s="717"/>
      <c r="J403" s="717"/>
      <c r="K403" s="717"/>
      <c r="L403" s="717"/>
      <c r="M403" s="717"/>
      <c r="N403" s="717"/>
      <c r="O403" s="717"/>
      <c r="P403" s="717"/>
      <c r="Q403" s="717"/>
      <c r="R403" s="717"/>
      <c r="S403" s="717"/>
      <c r="T403" s="717"/>
      <c r="U403" s="717"/>
      <c r="V403" s="717"/>
      <c r="W403" s="717"/>
      <c r="X403" s="717"/>
      <c r="Y403" s="717"/>
      <c r="Z403" s="717"/>
      <c r="AA403" s="717"/>
      <c r="AB403" s="717"/>
      <c r="AC403" s="717"/>
      <c r="AD403" s="717"/>
      <c r="AE403" s="717"/>
      <c r="AF403" s="717"/>
      <c r="AG403" s="717"/>
      <c r="AH403" s="717"/>
      <c r="AI403" s="717"/>
      <c r="AJ403" s="717"/>
      <c r="AK403" s="717"/>
      <c r="AL403" s="717"/>
      <c r="AM403" s="717"/>
      <c r="AN403" s="717"/>
      <c r="AO403" s="717"/>
      <c r="AP403" s="717"/>
      <c r="AQ403" s="717"/>
      <c r="AR403" s="717"/>
      <c r="AS403" s="717"/>
      <c r="AT403" s="717"/>
      <c r="AU403" s="717"/>
      <c r="AV403" s="717"/>
      <c r="AW403" s="717"/>
      <c r="AX403" s="717"/>
      <c r="AY403" s="717"/>
      <c r="AZ403" s="717"/>
      <c r="BA403" s="717"/>
      <c r="BB403" s="717"/>
      <c r="BC403" s="717"/>
      <c r="BD403" s="717"/>
      <c r="BE403" s="717"/>
      <c r="BF403" s="717"/>
      <c r="BG403" s="717"/>
      <c r="BH403" s="717"/>
      <c r="BI403" s="717"/>
      <c r="BJ403" s="717"/>
    </row>
    <row r="404" customFormat="false" ht="15" hidden="false" customHeight="false" outlineLevel="0" collapsed="false">
      <c r="A404" s="717"/>
      <c r="B404" s="717"/>
      <c r="C404" s="717"/>
      <c r="D404" s="717"/>
      <c r="E404" s="717"/>
      <c r="F404" s="717"/>
      <c r="G404" s="717"/>
      <c r="H404" s="717"/>
      <c r="I404" s="717"/>
      <c r="J404" s="717"/>
      <c r="K404" s="717"/>
      <c r="L404" s="717"/>
      <c r="M404" s="717"/>
      <c r="N404" s="717"/>
      <c r="O404" s="717"/>
      <c r="P404" s="717"/>
      <c r="Q404" s="717"/>
      <c r="R404" s="717"/>
      <c r="S404" s="717"/>
      <c r="T404" s="717"/>
      <c r="U404" s="717"/>
      <c r="V404" s="717"/>
      <c r="W404" s="717"/>
      <c r="X404" s="717"/>
      <c r="Y404" s="717"/>
      <c r="Z404" s="717"/>
      <c r="AA404" s="717"/>
      <c r="AB404" s="717"/>
      <c r="AC404" s="717"/>
      <c r="AD404" s="717"/>
      <c r="AE404" s="717"/>
      <c r="AF404" s="717"/>
      <c r="AG404" s="717"/>
      <c r="AH404" s="717"/>
      <c r="AI404" s="717"/>
      <c r="AJ404" s="717"/>
      <c r="AK404" s="717"/>
      <c r="AL404" s="717"/>
      <c r="AM404" s="717"/>
      <c r="AN404" s="717"/>
      <c r="AO404" s="717"/>
      <c r="AP404" s="717"/>
      <c r="AQ404" s="717"/>
      <c r="AR404" s="717"/>
      <c r="AS404" s="717"/>
      <c r="AT404" s="717"/>
      <c r="AU404" s="717"/>
      <c r="AV404" s="717"/>
      <c r="AW404" s="717"/>
      <c r="AX404" s="717"/>
      <c r="AY404" s="717"/>
      <c r="AZ404" s="717"/>
      <c r="BA404" s="717"/>
      <c r="BB404" s="717"/>
      <c r="BC404" s="717"/>
      <c r="BD404" s="717"/>
      <c r="BE404" s="717"/>
      <c r="BF404" s="717"/>
      <c r="BG404" s="717"/>
      <c r="BH404" s="717"/>
      <c r="BI404" s="717"/>
      <c r="BJ404" s="717"/>
    </row>
    <row r="405" customFormat="false" ht="15" hidden="false" customHeight="false" outlineLevel="0" collapsed="false">
      <c r="A405" s="717"/>
      <c r="B405" s="717"/>
      <c r="C405" s="717"/>
      <c r="D405" s="717"/>
      <c r="E405" s="717"/>
      <c r="F405" s="717"/>
      <c r="G405" s="717"/>
      <c r="H405" s="717"/>
      <c r="I405" s="717"/>
      <c r="J405" s="717"/>
      <c r="K405" s="717"/>
      <c r="L405" s="717"/>
      <c r="M405" s="717"/>
      <c r="N405" s="717"/>
      <c r="O405" s="717"/>
      <c r="P405" s="717"/>
      <c r="Q405" s="717"/>
      <c r="R405" s="717"/>
      <c r="S405" s="717"/>
      <c r="T405" s="717"/>
      <c r="U405" s="717"/>
      <c r="V405" s="717"/>
      <c r="W405" s="717"/>
      <c r="X405" s="717"/>
      <c r="Y405" s="717"/>
      <c r="Z405" s="717"/>
      <c r="AA405" s="717"/>
      <c r="AB405" s="717"/>
      <c r="AC405" s="717"/>
      <c r="AD405" s="717"/>
      <c r="AE405" s="717"/>
      <c r="AF405" s="717"/>
      <c r="AG405" s="717"/>
      <c r="AH405" s="717"/>
      <c r="AI405" s="717"/>
      <c r="AJ405" s="717"/>
      <c r="AK405" s="717"/>
      <c r="AL405" s="717"/>
      <c r="AM405" s="717"/>
      <c r="AN405" s="717"/>
      <c r="AO405" s="717"/>
      <c r="AP405" s="717"/>
      <c r="AQ405" s="717"/>
      <c r="AR405" s="717"/>
      <c r="AS405" s="717"/>
      <c r="AT405" s="717"/>
      <c r="AU405" s="717"/>
      <c r="AV405" s="717"/>
      <c r="AW405" s="717"/>
      <c r="AX405" s="717"/>
      <c r="AY405" s="717"/>
      <c r="AZ405" s="717"/>
      <c r="BA405" s="717"/>
      <c r="BB405" s="717"/>
      <c r="BC405" s="717"/>
      <c r="BD405" s="717"/>
      <c r="BE405" s="717"/>
      <c r="BF405" s="717"/>
      <c r="BG405" s="717"/>
      <c r="BH405" s="717"/>
      <c r="BI405" s="717"/>
      <c r="BJ405" s="717"/>
    </row>
    <row r="406" customFormat="false" ht="15" hidden="false" customHeight="false" outlineLevel="0" collapsed="false">
      <c r="A406" s="717"/>
      <c r="B406" s="717"/>
      <c r="C406" s="717"/>
      <c r="D406" s="717"/>
      <c r="E406" s="717"/>
      <c r="F406" s="717"/>
      <c r="G406" s="717"/>
      <c r="H406" s="717"/>
      <c r="I406" s="717"/>
      <c r="J406" s="717"/>
      <c r="K406" s="717"/>
      <c r="L406" s="717"/>
      <c r="M406" s="717"/>
      <c r="N406" s="717"/>
      <c r="O406" s="717"/>
      <c r="P406" s="717"/>
      <c r="Q406" s="717"/>
      <c r="R406" s="717"/>
      <c r="S406" s="717"/>
      <c r="T406" s="717"/>
      <c r="U406" s="717"/>
      <c r="V406" s="717"/>
      <c r="W406" s="717"/>
      <c r="X406" s="717"/>
      <c r="Y406" s="717"/>
      <c r="Z406" s="717"/>
      <c r="AA406" s="717"/>
      <c r="AB406" s="717"/>
      <c r="AC406" s="717"/>
      <c r="AD406" s="717"/>
      <c r="AE406" s="717"/>
      <c r="AF406" s="717"/>
      <c r="AG406" s="717"/>
      <c r="AH406" s="717"/>
      <c r="AI406" s="717"/>
      <c r="AJ406" s="717"/>
      <c r="AK406" s="717"/>
      <c r="AL406" s="717"/>
      <c r="AM406" s="717"/>
      <c r="AN406" s="717"/>
      <c r="AO406" s="717"/>
      <c r="AP406" s="717"/>
      <c r="AQ406" s="717"/>
      <c r="AR406" s="717"/>
      <c r="AS406" s="717"/>
      <c r="AT406" s="717"/>
      <c r="AU406" s="717"/>
      <c r="AV406" s="717"/>
      <c r="AW406" s="717"/>
      <c r="AX406" s="717"/>
      <c r="AY406" s="717"/>
      <c r="AZ406" s="717"/>
      <c r="BA406" s="717"/>
      <c r="BB406" s="717"/>
      <c r="BC406" s="717"/>
      <c r="BD406" s="717"/>
      <c r="BE406" s="717"/>
      <c r="BF406" s="717"/>
      <c r="BG406" s="717"/>
      <c r="BH406" s="717"/>
      <c r="BI406" s="717"/>
      <c r="BJ406" s="717"/>
    </row>
    <row r="407" customFormat="false" ht="15" hidden="false" customHeight="false" outlineLevel="0" collapsed="false">
      <c r="A407" s="717"/>
      <c r="B407" s="717"/>
      <c r="C407" s="717"/>
      <c r="D407" s="717"/>
      <c r="E407" s="717"/>
      <c r="F407" s="717"/>
      <c r="G407" s="717"/>
      <c r="H407" s="717"/>
      <c r="I407" s="717"/>
      <c r="J407" s="717"/>
      <c r="K407" s="717"/>
      <c r="L407" s="717"/>
      <c r="M407" s="717"/>
      <c r="N407" s="717"/>
      <c r="O407" s="717"/>
      <c r="P407" s="717"/>
      <c r="Q407" s="717"/>
      <c r="R407" s="717"/>
      <c r="S407" s="717"/>
      <c r="T407" s="717"/>
      <c r="U407" s="717"/>
      <c r="V407" s="717"/>
      <c r="W407" s="717"/>
      <c r="X407" s="717"/>
      <c r="Y407" s="717"/>
      <c r="Z407" s="717"/>
      <c r="AA407" s="717"/>
      <c r="AB407" s="717"/>
      <c r="AC407" s="717"/>
      <c r="AD407" s="717"/>
      <c r="AE407" s="717"/>
      <c r="AF407" s="717"/>
      <c r="AG407" s="717"/>
      <c r="AH407" s="717"/>
      <c r="AI407" s="717"/>
      <c r="AJ407" s="717"/>
      <c r="AK407" s="717"/>
      <c r="AL407" s="717"/>
      <c r="AM407" s="717"/>
      <c r="AN407" s="717"/>
      <c r="AO407" s="717"/>
      <c r="AP407" s="717"/>
      <c r="AQ407" s="717"/>
      <c r="AR407" s="717"/>
      <c r="AS407" s="717"/>
      <c r="AT407" s="717"/>
      <c r="AU407" s="717"/>
      <c r="AV407" s="717"/>
      <c r="AW407" s="717"/>
      <c r="AX407" s="717"/>
      <c r="AY407" s="717"/>
      <c r="AZ407" s="717"/>
      <c r="BA407" s="717"/>
      <c r="BB407" s="717"/>
      <c r="BC407" s="717"/>
      <c r="BD407" s="717"/>
      <c r="BE407" s="717"/>
      <c r="BF407" s="717"/>
      <c r="BG407" s="717"/>
      <c r="BH407" s="717"/>
      <c r="BI407" s="717"/>
      <c r="BJ407" s="717"/>
    </row>
    <row r="408" customFormat="false" ht="15" hidden="false" customHeight="false" outlineLevel="0" collapsed="false">
      <c r="A408" s="717"/>
      <c r="B408" s="717"/>
      <c r="C408" s="717"/>
      <c r="D408" s="717"/>
      <c r="E408" s="717"/>
      <c r="F408" s="717"/>
      <c r="G408" s="717"/>
      <c r="H408" s="717"/>
      <c r="I408" s="717"/>
      <c r="J408" s="717"/>
      <c r="K408" s="717"/>
      <c r="L408" s="717"/>
      <c r="M408" s="717"/>
      <c r="N408" s="717"/>
      <c r="O408" s="717"/>
      <c r="P408" s="717"/>
      <c r="Q408" s="717"/>
      <c r="R408" s="717"/>
      <c r="S408" s="717"/>
      <c r="T408" s="717"/>
      <c r="U408" s="717"/>
      <c r="V408" s="717"/>
      <c r="W408" s="717"/>
      <c r="X408" s="717"/>
      <c r="Y408" s="717"/>
      <c r="Z408" s="717"/>
      <c r="AA408" s="717"/>
      <c r="AB408" s="717"/>
      <c r="AC408" s="717"/>
      <c r="AD408" s="717"/>
      <c r="AE408" s="717"/>
      <c r="AF408" s="717"/>
      <c r="AG408" s="717"/>
      <c r="AH408" s="717"/>
      <c r="AI408" s="717"/>
      <c r="AJ408" s="717"/>
      <c r="AK408" s="717"/>
      <c r="AL408" s="717"/>
      <c r="AM408" s="717"/>
      <c r="AN408" s="717"/>
      <c r="AO408" s="717"/>
      <c r="AP408" s="717"/>
      <c r="AQ408" s="717"/>
      <c r="AR408" s="717"/>
      <c r="AS408" s="717"/>
      <c r="AT408" s="717"/>
      <c r="AU408" s="717"/>
      <c r="AV408" s="717"/>
      <c r="AW408" s="717"/>
      <c r="AX408" s="717"/>
      <c r="AY408" s="717"/>
      <c r="AZ408" s="717"/>
      <c r="BA408" s="717"/>
      <c r="BB408" s="717"/>
      <c r="BC408" s="717"/>
      <c r="BD408" s="717"/>
      <c r="BE408" s="717"/>
      <c r="BF408" s="717"/>
      <c r="BG408" s="717"/>
      <c r="BH408" s="717"/>
      <c r="BI408" s="717"/>
      <c r="BJ408" s="717"/>
    </row>
    <row r="409" customFormat="false" ht="15" hidden="false" customHeight="false" outlineLevel="0" collapsed="false">
      <c r="A409" s="717"/>
      <c r="B409" s="717"/>
      <c r="C409" s="717"/>
      <c r="D409" s="717"/>
      <c r="E409" s="717"/>
      <c r="F409" s="717"/>
      <c r="G409" s="717"/>
      <c r="H409" s="717"/>
      <c r="I409" s="717"/>
      <c r="J409" s="717"/>
      <c r="K409" s="717"/>
      <c r="L409" s="717"/>
      <c r="M409" s="717"/>
      <c r="N409" s="717"/>
      <c r="O409" s="717"/>
      <c r="P409" s="717"/>
      <c r="Q409" s="717"/>
      <c r="R409" s="717"/>
      <c r="S409" s="717"/>
      <c r="T409" s="717"/>
      <c r="U409" s="717"/>
      <c r="V409" s="717"/>
      <c r="W409" s="717"/>
      <c r="X409" s="717"/>
      <c r="Y409" s="717"/>
      <c r="Z409" s="717"/>
      <c r="AA409" s="717"/>
      <c r="AB409" s="717"/>
      <c r="AC409" s="717"/>
      <c r="AD409" s="717"/>
      <c r="AE409" s="717"/>
      <c r="AF409" s="717"/>
      <c r="AG409" s="717"/>
      <c r="AH409" s="717"/>
      <c r="AI409" s="717"/>
      <c r="AJ409" s="717"/>
      <c r="AK409" s="717"/>
      <c r="AL409" s="717"/>
      <c r="AM409" s="717"/>
      <c r="AN409" s="717"/>
      <c r="AO409" s="717"/>
      <c r="AP409" s="717"/>
      <c r="AQ409" s="717"/>
      <c r="AR409" s="717"/>
      <c r="AS409" s="717"/>
      <c r="AT409" s="717"/>
      <c r="AU409" s="717"/>
      <c r="AV409" s="717"/>
      <c r="AW409" s="717"/>
      <c r="AX409" s="717"/>
      <c r="AY409" s="717"/>
      <c r="AZ409" s="717"/>
      <c r="BA409" s="717"/>
      <c r="BB409" s="717"/>
      <c r="BC409" s="717"/>
      <c r="BD409" s="717"/>
      <c r="BE409" s="717"/>
      <c r="BF409" s="717"/>
      <c r="BG409" s="717"/>
      <c r="BH409" s="717"/>
      <c r="BI409" s="717"/>
      <c r="BJ409" s="717"/>
    </row>
    <row r="410" customFormat="false" ht="15" hidden="false" customHeight="false" outlineLevel="0" collapsed="false">
      <c r="A410" s="717"/>
      <c r="B410" s="717"/>
      <c r="C410" s="717"/>
      <c r="D410" s="717"/>
      <c r="E410" s="717"/>
      <c r="F410" s="717"/>
      <c r="G410" s="717"/>
      <c r="H410" s="717"/>
      <c r="I410" s="717"/>
      <c r="J410" s="717"/>
      <c r="K410" s="717"/>
      <c r="L410" s="717"/>
      <c r="M410" s="717"/>
      <c r="N410" s="717"/>
      <c r="O410" s="717"/>
      <c r="P410" s="717"/>
      <c r="Q410" s="717"/>
      <c r="R410" s="717"/>
      <c r="S410" s="717"/>
      <c r="T410" s="717"/>
      <c r="U410" s="717"/>
      <c r="V410" s="717"/>
      <c r="W410" s="717"/>
      <c r="X410" s="717"/>
      <c r="Y410" s="717"/>
      <c r="Z410" s="717"/>
      <c r="AA410" s="717"/>
      <c r="AB410" s="717"/>
      <c r="AC410" s="717"/>
      <c r="AD410" s="717"/>
      <c r="AE410" s="717"/>
      <c r="AF410" s="717"/>
      <c r="AG410" s="717"/>
      <c r="AH410" s="717"/>
      <c r="AI410" s="717"/>
      <c r="AJ410" s="717"/>
      <c r="AK410" s="717"/>
      <c r="AL410" s="717"/>
      <c r="AM410" s="717"/>
      <c r="AN410" s="717"/>
      <c r="AO410" s="717"/>
      <c r="AP410" s="717"/>
      <c r="AQ410" s="717"/>
      <c r="AR410" s="717"/>
      <c r="AS410" s="717"/>
      <c r="AT410" s="717"/>
      <c r="AU410" s="717"/>
      <c r="AV410" s="717"/>
      <c r="AW410" s="717"/>
      <c r="AX410" s="717"/>
      <c r="AY410" s="717"/>
      <c r="AZ410" s="717"/>
      <c r="BA410" s="717"/>
      <c r="BB410" s="717"/>
      <c r="BC410" s="717"/>
      <c r="BD410" s="717"/>
      <c r="BE410" s="717"/>
      <c r="BF410" s="717"/>
      <c r="BG410" s="717"/>
      <c r="BH410" s="717"/>
      <c r="BI410" s="717"/>
      <c r="BJ410" s="717"/>
    </row>
    <row r="411" customFormat="false" ht="15" hidden="false" customHeight="false" outlineLevel="0" collapsed="false">
      <c r="A411" s="717"/>
      <c r="B411" s="717"/>
      <c r="C411" s="717"/>
      <c r="D411" s="717"/>
      <c r="E411" s="717"/>
      <c r="F411" s="717"/>
      <c r="G411" s="717"/>
      <c r="H411" s="717"/>
      <c r="I411" s="717"/>
      <c r="J411" s="717"/>
      <c r="K411" s="717"/>
      <c r="L411" s="717"/>
      <c r="M411" s="717"/>
      <c r="N411" s="717"/>
      <c r="O411" s="717"/>
      <c r="P411" s="717"/>
      <c r="Q411" s="717"/>
      <c r="R411" s="717"/>
      <c r="S411" s="717"/>
      <c r="T411" s="717"/>
      <c r="U411" s="717"/>
      <c r="V411" s="717"/>
      <c r="W411" s="717"/>
      <c r="X411" s="717"/>
      <c r="Y411" s="717"/>
      <c r="Z411" s="717"/>
      <c r="AA411" s="717"/>
      <c r="AB411" s="717"/>
      <c r="AC411" s="717"/>
      <c r="AD411" s="717"/>
      <c r="AE411" s="717"/>
      <c r="AF411" s="717"/>
      <c r="AG411" s="717"/>
      <c r="AH411" s="717"/>
      <c r="AI411" s="717"/>
      <c r="AJ411" s="717"/>
      <c r="AK411" s="717"/>
      <c r="AL411" s="717"/>
      <c r="AM411" s="717"/>
      <c r="AN411" s="717"/>
      <c r="AO411" s="717"/>
      <c r="AP411" s="717"/>
      <c r="AQ411" s="717"/>
      <c r="AR411" s="717"/>
      <c r="AS411" s="717"/>
      <c r="AT411" s="717"/>
      <c r="AU411" s="717"/>
      <c r="AV411" s="717"/>
      <c r="AW411" s="717"/>
      <c r="AX411" s="717"/>
      <c r="AY411" s="717"/>
      <c r="AZ411" s="717"/>
      <c r="BA411" s="717"/>
      <c r="BB411" s="717"/>
      <c r="BC411" s="717"/>
      <c r="BD411" s="717"/>
      <c r="BE411" s="717"/>
      <c r="BF411" s="717"/>
      <c r="BG411" s="717"/>
      <c r="BH411" s="717"/>
      <c r="BI411" s="717"/>
      <c r="BJ411" s="717"/>
    </row>
    <row r="412" customFormat="false" ht="15" hidden="false" customHeight="false" outlineLevel="0" collapsed="false">
      <c r="A412" s="717"/>
      <c r="B412" s="717"/>
      <c r="C412" s="717"/>
      <c r="D412" s="717"/>
      <c r="E412" s="717"/>
      <c r="F412" s="717"/>
      <c r="G412" s="717"/>
      <c r="H412" s="717"/>
      <c r="I412" s="717"/>
      <c r="J412" s="717"/>
      <c r="K412" s="717"/>
      <c r="L412" s="717"/>
      <c r="M412" s="717"/>
      <c r="N412" s="717"/>
      <c r="O412" s="717"/>
      <c r="P412" s="717"/>
      <c r="Q412" s="717"/>
      <c r="R412" s="717"/>
      <c r="S412" s="717"/>
      <c r="T412" s="717"/>
      <c r="U412" s="717"/>
      <c r="V412" s="717"/>
      <c r="W412" s="717"/>
      <c r="X412" s="717"/>
      <c r="Y412" s="717"/>
      <c r="Z412" s="717"/>
      <c r="AA412" s="717"/>
      <c r="AB412" s="717"/>
      <c r="AC412" s="717"/>
      <c r="AD412" s="717"/>
      <c r="AE412" s="717"/>
      <c r="AF412" s="717"/>
      <c r="AG412" s="717"/>
      <c r="AH412" s="717"/>
      <c r="AI412" s="717"/>
      <c r="AJ412" s="717"/>
      <c r="AK412" s="717"/>
      <c r="AL412" s="717"/>
      <c r="AM412" s="717"/>
      <c r="AN412" s="717"/>
      <c r="AO412" s="717"/>
      <c r="AP412" s="717"/>
      <c r="AQ412" s="717"/>
      <c r="AR412" s="717"/>
      <c r="AS412" s="717"/>
      <c r="AT412" s="717"/>
      <c r="AU412" s="717"/>
      <c r="AV412" s="717"/>
      <c r="AW412" s="717"/>
      <c r="AX412" s="717"/>
      <c r="AY412" s="717"/>
      <c r="AZ412" s="717"/>
      <c r="BA412" s="717"/>
      <c r="BB412" s="717"/>
      <c r="BC412" s="717"/>
      <c r="BD412" s="717"/>
      <c r="BE412" s="717"/>
      <c r="BF412" s="717"/>
      <c r="BG412" s="717"/>
      <c r="BH412" s="717"/>
      <c r="BI412" s="717"/>
      <c r="BJ412" s="717"/>
    </row>
    <row r="413" customFormat="false" ht="15" hidden="false" customHeight="false" outlineLevel="0" collapsed="false">
      <c r="A413" s="717"/>
      <c r="B413" s="717"/>
      <c r="C413" s="717"/>
      <c r="D413" s="717"/>
      <c r="E413" s="717"/>
      <c r="F413" s="717"/>
      <c r="G413" s="717"/>
      <c r="H413" s="717"/>
      <c r="I413" s="717"/>
      <c r="J413" s="717"/>
      <c r="K413" s="717"/>
      <c r="L413" s="717"/>
      <c r="M413" s="717"/>
      <c r="N413" s="717"/>
      <c r="O413" s="717"/>
      <c r="P413" s="717"/>
      <c r="Q413" s="717"/>
      <c r="R413" s="717"/>
      <c r="S413" s="717"/>
      <c r="T413" s="717"/>
      <c r="U413" s="717"/>
      <c r="V413" s="717"/>
      <c r="W413" s="717"/>
      <c r="X413" s="717"/>
      <c r="Y413" s="717"/>
      <c r="Z413" s="717"/>
      <c r="AA413" s="717"/>
      <c r="AB413" s="717"/>
      <c r="AC413" s="717"/>
      <c r="AD413" s="717"/>
      <c r="AE413" s="717"/>
      <c r="AF413" s="717"/>
      <c r="AG413" s="717"/>
      <c r="AH413" s="717"/>
      <c r="AI413" s="717"/>
      <c r="AJ413" s="717"/>
      <c r="AK413" s="717"/>
      <c r="AL413" s="717"/>
      <c r="AM413" s="717"/>
      <c r="AN413" s="717"/>
      <c r="AO413" s="717"/>
      <c r="AP413" s="717"/>
      <c r="AQ413" s="717"/>
      <c r="AR413" s="717"/>
      <c r="AS413" s="717"/>
      <c r="AT413" s="717"/>
      <c r="AU413" s="717"/>
      <c r="AV413" s="717"/>
      <c r="AW413" s="717"/>
      <c r="AX413" s="717"/>
      <c r="AY413" s="717"/>
      <c r="AZ413" s="717"/>
      <c r="BA413" s="717"/>
      <c r="BB413" s="717"/>
      <c r="BC413" s="717"/>
      <c r="BD413" s="717"/>
      <c r="BE413" s="717"/>
      <c r="BF413" s="717"/>
      <c r="BG413" s="717"/>
      <c r="BH413" s="717"/>
      <c r="BI413" s="717"/>
      <c r="BJ413" s="717"/>
    </row>
    <row r="414" customFormat="false" ht="15" hidden="false" customHeight="false" outlineLevel="0" collapsed="false">
      <c r="A414" s="717"/>
      <c r="B414" s="717"/>
      <c r="C414" s="717"/>
      <c r="D414" s="717"/>
      <c r="E414" s="717"/>
      <c r="F414" s="717"/>
      <c r="G414" s="717"/>
      <c r="H414" s="717"/>
      <c r="I414" s="717"/>
      <c r="J414" s="717"/>
      <c r="K414" s="717"/>
      <c r="L414" s="717"/>
      <c r="M414" s="717"/>
      <c r="N414" s="717"/>
      <c r="O414" s="717"/>
      <c r="P414" s="717"/>
      <c r="Q414" s="717"/>
      <c r="R414" s="717"/>
      <c r="S414" s="717"/>
      <c r="T414" s="717"/>
      <c r="U414" s="717"/>
      <c r="V414" s="717"/>
      <c r="W414" s="717"/>
      <c r="X414" s="717"/>
      <c r="Y414" s="717"/>
      <c r="Z414" s="717"/>
      <c r="AA414" s="717"/>
      <c r="AB414" s="717"/>
      <c r="AC414" s="717"/>
      <c r="AD414" s="717"/>
      <c r="AE414" s="717"/>
      <c r="AF414" s="717"/>
      <c r="AG414" s="717"/>
      <c r="AH414" s="717"/>
      <c r="AI414" s="717"/>
      <c r="AJ414" s="717"/>
      <c r="AK414" s="717"/>
      <c r="AL414" s="717"/>
      <c r="AM414" s="717"/>
      <c r="AN414" s="717"/>
      <c r="AO414" s="717"/>
      <c r="AP414" s="717"/>
      <c r="AQ414" s="717"/>
      <c r="AR414" s="717"/>
      <c r="AS414" s="717"/>
      <c r="AT414" s="717"/>
      <c r="AU414" s="717"/>
      <c r="AV414" s="717"/>
      <c r="AW414" s="717"/>
      <c r="AX414" s="717"/>
      <c r="AY414" s="717"/>
      <c r="AZ414" s="717"/>
      <c r="BA414" s="717"/>
      <c r="BB414" s="717"/>
      <c r="BC414" s="717"/>
      <c r="BD414" s="717"/>
      <c r="BE414" s="717"/>
      <c r="BF414" s="717"/>
      <c r="BG414" s="717"/>
      <c r="BH414" s="717"/>
      <c r="BI414" s="717"/>
      <c r="BJ414" s="717"/>
    </row>
    <row r="415" customFormat="false" ht="15" hidden="false" customHeight="false" outlineLevel="0" collapsed="false">
      <c r="A415" s="717"/>
      <c r="B415" s="717"/>
      <c r="C415" s="717"/>
      <c r="D415" s="717"/>
      <c r="E415" s="717"/>
      <c r="F415" s="717"/>
      <c r="G415" s="717"/>
      <c r="H415" s="717"/>
      <c r="I415" s="717"/>
      <c r="J415" s="717"/>
      <c r="K415" s="717"/>
      <c r="L415" s="717"/>
      <c r="M415" s="717"/>
      <c r="N415" s="717"/>
      <c r="O415" s="717"/>
      <c r="P415" s="717"/>
      <c r="Q415" s="717"/>
      <c r="R415" s="717"/>
      <c r="S415" s="717"/>
      <c r="T415" s="717"/>
      <c r="U415" s="717"/>
      <c r="V415" s="717"/>
      <c r="W415" s="717"/>
      <c r="X415" s="717"/>
      <c r="Y415" s="717"/>
      <c r="Z415" s="717"/>
      <c r="AA415" s="717"/>
      <c r="AB415" s="717"/>
      <c r="AC415" s="717"/>
      <c r="AD415" s="717"/>
      <c r="AE415" s="717"/>
      <c r="AF415" s="717"/>
      <c r="AG415" s="717"/>
      <c r="AH415" s="717"/>
      <c r="AI415" s="717"/>
      <c r="AJ415" s="717"/>
      <c r="AK415" s="717"/>
      <c r="AL415" s="717"/>
      <c r="AM415" s="717"/>
      <c r="AN415" s="717"/>
      <c r="AO415" s="717"/>
      <c r="AP415" s="717"/>
      <c r="AQ415" s="717"/>
      <c r="AR415" s="717"/>
      <c r="AS415" s="717"/>
      <c r="AT415" s="717"/>
      <c r="AU415" s="717"/>
      <c r="AV415" s="717"/>
      <c r="AW415" s="717"/>
      <c r="AX415" s="717"/>
      <c r="AY415" s="717"/>
      <c r="AZ415" s="717"/>
      <c r="BA415" s="717"/>
      <c r="BB415" s="717"/>
      <c r="BC415" s="717"/>
      <c r="BD415" s="717"/>
      <c r="BE415" s="717"/>
      <c r="BF415" s="717"/>
      <c r="BG415" s="717"/>
      <c r="BH415" s="717"/>
      <c r="BI415" s="717"/>
      <c r="BJ415" s="717"/>
    </row>
    <row r="416" customFormat="false" ht="15" hidden="false" customHeight="false" outlineLevel="0" collapsed="false">
      <c r="A416" s="717"/>
      <c r="B416" s="717"/>
      <c r="C416" s="717"/>
      <c r="D416" s="717"/>
      <c r="E416" s="717"/>
      <c r="F416" s="717"/>
      <c r="G416" s="717"/>
      <c r="H416" s="717"/>
      <c r="I416" s="717"/>
      <c r="J416" s="717"/>
      <c r="K416" s="717"/>
      <c r="L416" s="717"/>
      <c r="M416" s="717"/>
      <c r="N416" s="717"/>
      <c r="O416" s="717"/>
      <c r="P416" s="717"/>
      <c r="Q416" s="717"/>
      <c r="R416" s="717"/>
      <c r="S416" s="717"/>
      <c r="T416" s="717"/>
      <c r="U416" s="717"/>
      <c r="V416" s="717"/>
      <c r="W416" s="717"/>
      <c r="X416" s="717"/>
      <c r="Y416" s="717"/>
      <c r="Z416" s="717"/>
      <c r="AA416" s="717"/>
      <c r="AB416" s="717"/>
      <c r="AC416" s="717"/>
      <c r="AD416" s="717"/>
      <c r="AE416" s="717"/>
      <c r="AF416" s="717"/>
      <c r="AG416" s="717"/>
      <c r="AH416" s="717"/>
      <c r="AI416" s="717"/>
      <c r="AJ416" s="717"/>
      <c r="AK416" s="717"/>
      <c r="AL416" s="717"/>
      <c r="AM416" s="717"/>
      <c r="AN416" s="717"/>
      <c r="AO416" s="717"/>
      <c r="AP416" s="717"/>
      <c r="AQ416" s="717"/>
      <c r="AR416" s="717"/>
      <c r="AS416" s="717"/>
      <c r="AT416" s="717"/>
      <c r="AU416" s="717"/>
      <c r="AV416" s="717"/>
      <c r="AW416" s="717"/>
      <c r="AX416" s="717"/>
      <c r="AY416" s="717"/>
      <c r="AZ416" s="717"/>
      <c r="BA416" s="717"/>
      <c r="BB416" s="717"/>
      <c r="BC416" s="717"/>
      <c r="BD416" s="717"/>
      <c r="BE416" s="717"/>
      <c r="BF416" s="717"/>
      <c r="BG416" s="717"/>
      <c r="BH416" s="717"/>
      <c r="BI416" s="717"/>
      <c r="BJ416" s="717"/>
    </row>
    <row r="417" customFormat="false" ht="15" hidden="false" customHeight="false" outlineLevel="0" collapsed="false">
      <c r="A417" s="717"/>
      <c r="B417" s="717"/>
      <c r="C417" s="717"/>
      <c r="D417" s="717"/>
      <c r="E417" s="717"/>
      <c r="F417" s="717"/>
      <c r="G417" s="717"/>
      <c r="H417" s="717"/>
      <c r="I417" s="717"/>
      <c r="J417" s="717"/>
      <c r="K417" s="717"/>
      <c r="L417" s="717"/>
      <c r="M417" s="717"/>
      <c r="N417" s="717"/>
      <c r="O417" s="717"/>
      <c r="P417" s="717"/>
      <c r="Q417" s="717"/>
      <c r="R417" s="717"/>
      <c r="S417" s="717"/>
      <c r="T417" s="717"/>
      <c r="U417" s="717"/>
      <c r="V417" s="717"/>
      <c r="W417" s="717"/>
      <c r="X417" s="717"/>
      <c r="Y417" s="717"/>
      <c r="Z417" s="717"/>
      <c r="AA417" s="717"/>
      <c r="AB417" s="717"/>
      <c r="AC417" s="717"/>
      <c r="AD417" s="717"/>
      <c r="AE417" s="717"/>
      <c r="AF417" s="717"/>
      <c r="AG417" s="717"/>
      <c r="AH417" s="717"/>
      <c r="AI417" s="717"/>
      <c r="AJ417" s="717"/>
      <c r="AK417" s="717"/>
      <c r="AL417" s="717"/>
      <c r="AM417" s="717"/>
      <c r="AN417" s="717"/>
      <c r="AO417" s="717"/>
      <c r="AP417" s="717"/>
      <c r="AQ417" s="717"/>
      <c r="AR417" s="717"/>
      <c r="AS417" s="717"/>
      <c r="AT417" s="717"/>
      <c r="AU417" s="717"/>
      <c r="AV417" s="717"/>
      <c r="AW417" s="717"/>
      <c r="AX417" s="717"/>
      <c r="AY417" s="717"/>
      <c r="AZ417" s="717"/>
      <c r="BA417" s="717"/>
      <c r="BB417" s="717"/>
      <c r="BC417" s="717"/>
      <c r="BD417" s="717"/>
      <c r="BE417" s="717"/>
      <c r="BF417" s="717"/>
      <c r="BG417" s="717"/>
      <c r="BH417" s="717"/>
      <c r="BI417" s="717"/>
      <c r="BJ417" s="717"/>
    </row>
    <row r="418" customFormat="false" ht="15" hidden="false" customHeight="false" outlineLevel="0" collapsed="false">
      <c r="A418" s="717"/>
      <c r="B418" s="717"/>
      <c r="C418" s="717"/>
      <c r="D418" s="717"/>
      <c r="E418" s="717"/>
      <c r="F418" s="717"/>
      <c r="G418" s="717"/>
      <c r="H418" s="717"/>
      <c r="I418" s="717"/>
      <c r="J418" s="717"/>
      <c r="K418" s="717"/>
      <c r="L418" s="717"/>
      <c r="M418" s="717"/>
      <c r="N418" s="717"/>
      <c r="O418" s="717"/>
      <c r="P418" s="717"/>
      <c r="Q418" s="717"/>
      <c r="R418" s="717"/>
      <c r="S418" s="717"/>
      <c r="T418" s="717"/>
      <c r="U418" s="717"/>
      <c r="V418" s="717"/>
      <c r="W418" s="717"/>
      <c r="X418" s="717"/>
      <c r="Y418" s="717"/>
      <c r="Z418" s="717"/>
      <c r="AA418" s="717"/>
      <c r="AB418" s="717"/>
      <c r="AC418" s="717"/>
      <c r="AD418" s="717"/>
      <c r="AE418" s="717"/>
      <c r="AF418" s="717"/>
      <c r="AG418" s="717"/>
      <c r="AH418" s="717"/>
      <c r="AI418" s="717"/>
      <c r="AJ418" s="717"/>
      <c r="AK418" s="717"/>
      <c r="AL418" s="717"/>
      <c r="AM418" s="717"/>
      <c r="AN418" s="717"/>
      <c r="AO418" s="717"/>
      <c r="AP418" s="717"/>
      <c r="AQ418" s="717"/>
      <c r="AR418" s="717"/>
      <c r="AS418" s="717"/>
      <c r="AT418" s="717"/>
      <c r="AU418" s="717"/>
      <c r="AV418" s="717"/>
      <c r="AW418" s="717"/>
      <c r="AX418" s="717"/>
      <c r="AY418" s="717"/>
      <c r="AZ418" s="717"/>
      <c r="BA418" s="717"/>
      <c r="BB418" s="717"/>
      <c r="BC418" s="717"/>
      <c r="BD418" s="717"/>
      <c r="BE418" s="717"/>
      <c r="BF418" s="717"/>
      <c r="BG418" s="717"/>
      <c r="BH418" s="717"/>
      <c r="BI418" s="717"/>
      <c r="BJ418" s="717"/>
    </row>
    <row r="419" customFormat="false" ht="15" hidden="false" customHeight="false" outlineLevel="0" collapsed="false">
      <c r="A419" s="717"/>
      <c r="B419" s="717"/>
      <c r="C419" s="717"/>
      <c r="D419" s="717"/>
      <c r="E419" s="717"/>
      <c r="F419" s="717"/>
      <c r="G419" s="717"/>
      <c r="H419" s="717"/>
      <c r="I419" s="717"/>
      <c r="J419" s="717"/>
      <c r="K419" s="717"/>
      <c r="L419" s="717"/>
      <c r="M419" s="717"/>
      <c r="N419" s="717"/>
      <c r="O419" s="717"/>
      <c r="P419" s="717"/>
      <c r="Q419" s="717"/>
      <c r="R419" s="717"/>
      <c r="S419" s="717"/>
      <c r="T419" s="717"/>
      <c r="U419" s="717"/>
      <c r="V419" s="717"/>
      <c r="W419" s="717"/>
      <c r="X419" s="717"/>
      <c r="Y419" s="717"/>
      <c r="Z419" s="717"/>
      <c r="AA419" s="717"/>
      <c r="AB419" s="717"/>
      <c r="AC419" s="717"/>
      <c r="AD419" s="717"/>
      <c r="AE419" s="717"/>
      <c r="AF419" s="717"/>
      <c r="AG419" s="717"/>
      <c r="AH419" s="717"/>
      <c r="AI419" s="717"/>
      <c r="AJ419" s="717"/>
      <c r="AK419" s="717"/>
      <c r="AL419" s="717"/>
      <c r="AM419" s="717"/>
      <c r="AN419" s="717"/>
      <c r="AO419" s="717"/>
      <c r="AP419" s="717"/>
      <c r="AQ419" s="717"/>
      <c r="AR419" s="717"/>
      <c r="AS419" s="717"/>
      <c r="AT419" s="717"/>
      <c r="AU419" s="717"/>
      <c r="AV419" s="717"/>
      <c r="AW419" s="717"/>
      <c r="AX419" s="717"/>
      <c r="AY419" s="717"/>
      <c r="AZ419" s="717"/>
      <c r="BA419" s="717"/>
      <c r="BB419" s="717"/>
      <c r="BC419" s="717"/>
      <c r="BD419" s="717"/>
      <c r="BE419" s="717"/>
      <c r="BF419" s="717"/>
      <c r="BG419" s="717"/>
      <c r="BH419" s="717"/>
      <c r="BI419" s="717"/>
      <c r="BJ419" s="717"/>
    </row>
    <row r="420" customFormat="false" ht="15" hidden="false" customHeight="false" outlineLevel="0" collapsed="false">
      <c r="A420" s="717"/>
      <c r="B420" s="717"/>
      <c r="C420" s="717"/>
      <c r="D420" s="717"/>
      <c r="E420" s="717"/>
      <c r="F420" s="717"/>
      <c r="G420" s="717"/>
      <c r="H420" s="717"/>
      <c r="I420" s="717"/>
      <c r="J420" s="717"/>
      <c r="K420" s="717"/>
      <c r="L420" s="717"/>
      <c r="M420" s="717"/>
      <c r="N420" s="717"/>
      <c r="O420" s="717"/>
      <c r="P420" s="717"/>
      <c r="Q420" s="717"/>
      <c r="R420" s="717"/>
      <c r="S420" s="717"/>
      <c r="T420" s="717"/>
      <c r="U420" s="717"/>
      <c r="V420" s="717"/>
      <c r="W420" s="717"/>
      <c r="X420" s="717"/>
      <c r="Y420" s="717"/>
      <c r="Z420" s="717"/>
      <c r="AA420" s="717"/>
      <c r="AB420" s="717"/>
      <c r="AC420" s="717"/>
      <c r="AD420" s="717"/>
      <c r="AE420" s="717"/>
      <c r="AF420" s="717"/>
      <c r="AG420" s="717"/>
      <c r="AH420" s="717"/>
      <c r="AI420" s="717"/>
      <c r="AJ420" s="717"/>
      <c r="AK420" s="717"/>
      <c r="AL420" s="717"/>
      <c r="AM420" s="717"/>
      <c r="AN420" s="717"/>
      <c r="AO420" s="717"/>
      <c r="AP420" s="717"/>
      <c r="AQ420" s="717"/>
      <c r="AR420" s="717"/>
      <c r="AS420" s="717"/>
      <c r="AT420" s="717"/>
      <c r="AU420" s="717"/>
      <c r="AV420" s="717"/>
      <c r="AW420" s="717"/>
      <c r="AX420" s="717"/>
      <c r="AY420" s="717"/>
      <c r="AZ420" s="717"/>
      <c r="BA420" s="717"/>
      <c r="BB420" s="717"/>
      <c r="BC420" s="717"/>
      <c r="BD420" s="717"/>
      <c r="BE420" s="717"/>
      <c r="BF420" s="717"/>
      <c r="BG420" s="717"/>
      <c r="BH420" s="717"/>
      <c r="BI420" s="717"/>
      <c r="BJ420" s="717"/>
    </row>
    <row r="421" customFormat="false" ht="15" hidden="false" customHeight="false" outlineLevel="0" collapsed="false">
      <c r="A421" s="717"/>
      <c r="B421" s="717"/>
      <c r="C421" s="717"/>
      <c r="D421" s="717"/>
      <c r="E421" s="717"/>
      <c r="F421" s="717"/>
      <c r="G421" s="717"/>
      <c r="H421" s="717"/>
      <c r="I421" s="717"/>
      <c r="J421" s="717"/>
      <c r="K421" s="717"/>
      <c r="L421" s="717"/>
      <c r="M421" s="717"/>
      <c r="N421" s="717"/>
      <c r="O421" s="717"/>
      <c r="P421" s="717"/>
      <c r="Q421" s="717"/>
      <c r="R421" s="717"/>
      <c r="S421" s="717"/>
      <c r="T421" s="717"/>
      <c r="U421" s="717"/>
      <c r="V421" s="717"/>
      <c r="W421" s="717"/>
      <c r="X421" s="717"/>
      <c r="Y421" s="717"/>
      <c r="Z421" s="717"/>
      <c r="AA421" s="717"/>
      <c r="AB421" s="717"/>
      <c r="AC421" s="717"/>
      <c r="AD421" s="717"/>
      <c r="AE421" s="717"/>
      <c r="AF421" s="717"/>
      <c r="AG421" s="717"/>
      <c r="AH421" s="717"/>
      <c r="AI421" s="717"/>
      <c r="AJ421" s="717"/>
      <c r="AK421" s="717"/>
      <c r="AL421" s="717"/>
      <c r="AM421" s="717"/>
      <c r="AN421" s="717"/>
      <c r="AO421" s="717"/>
      <c r="AP421" s="717"/>
      <c r="AQ421" s="717"/>
      <c r="AR421" s="717"/>
      <c r="AS421" s="717"/>
      <c r="AT421" s="717"/>
      <c r="AU421" s="717"/>
      <c r="AV421" s="717"/>
      <c r="AW421" s="717"/>
      <c r="AX421" s="717"/>
      <c r="AY421" s="717"/>
      <c r="AZ421" s="717"/>
      <c r="BA421" s="717"/>
      <c r="BB421" s="717"/>
      <c r="BC421" s="717"/>
      <c r="BD421" s="717"/>
      <c r="BE421" s="717"/>
      <c r="BF421" s="717"/>
      <c r="BG421" s="717"/>
      <c r="BH421" s="717"/>
      <c r="BI421" s="717"/>
      <c r="BJ421" s="717"/>
    </row>
    <row r="422" customFormat="false" ht="15" hidden="false" customHeight="false" outlineLevel="0" collapsed="false">
      <c r="A422" s="717"/>
      <c r="B422" s="717"/>
      <c r="C422" s="717"/>
      <c r="D422" s="717"/>
      <c r="E422" s="717"/>
      <c r="F422" s="717"/>
      <c r="G422" s="717"/>
      <c r="H422" s="717"/>
      <c r="I422" s="717"/>
      <c r="J422" s="717"/>
      <c r="K422" s="717"/>
      <c r="L422" s="717"/>
      <c r="M422" s="717"/>
      <c r="N422" s="717"/>
      <c r="O422" s="717"/>
      <c r="P422" s="717"/>
      <c r="Q422" s="717"/>
      <c r="R422" s="717"/>
      <c r="S422" s="717"/>
      <c r="T422" s="717"/>
      <c r="U422" s="717"/>
      <c r="V422" s="717"/>
      <c r="W422" s="717"/>
      <c r="X422" s="717"/>
      <c r="Y422" s="717"/>
      <c r="Z422" s="717"/>
      <c r="AA422" s="717"/>
      <c r="AB422" s="717"/>
      <c r="AC422" s="717"/>
      <c r="AD422" s="717"/>
      <c r="AE422" s="717"/>
      <c r="AF422" s="717"/>
      <c r="AG422" s="717"/>
      <c r="AH422" s="717"/>
      <c r="AI422" s="717"/>
      <c r="AJ422" s="717"/>
      <c r="AK422" s="717"/>
      <c r="AL422" s="717"/>
      <c r="AM422" s="717"/>
      <c r="AN422" s="717"/>
      <c r="AO422" s="717"/>
      <c r="AP422" s="717"/>
      <c r="AQ422" s="717"/>
      <c r="AR422" s="717"/>
      <c r="AS422" s="717"/>
      <c r="AT422" s="717"/>
      <c r="AU422" s="717"/>
      <c r="AV422" s="717"/>
      <c r="AW422" s="717"/>
      <c r="AX422" s="717"/>
      <c r="AY422" s="717"/>
      <c r="AZ422" s="717"/>
      <c r="BA422" s="717"/>
      <c r="BB422" s="717"/>
      <c r="BC422" s="717"/>
      <c r="BD422" s="717"/>
      <c r="BE422" s="717"/>
      <c r="BF422" s="717"/>
      <c r="BG422" s="717"/>
      <c r="BH422" s="717"/>
      <c r="BI422" s="717"/>
      <c r="BJ422" s="717"/>
    </row>
    <row r="423" customFormat="false" ht="15" hidden="false" customHeight="false" outlineLevel="0" collapsed="false">
      <c r="A423" s="717"/>
      <c r="B423" s="717"/>
      <c r="C423" s="717"/>
      <c r="D423" s="717"/>
      <c r="E423" s="717"/>
      <c r="F423" s="717"/>
      <c r="G423" s="717"/>
      <c r="H423" s="717"/>
      <c r="I423" s="717"/>
      <c r="J423" s="717"/>
      <c r="K423" s="717"/>
      <c r="L423" s="717"/>
      <c r="M423" s="717"/>
      <c r="N423" s="717"/>
      <c r="O423" s="717"/>
      <c r="P423" s="717"/>
      <c r="Q423" s="717"/>
      <c r="R423" s="717"/>
      <c r="S423" s="717"/>
      <c r="T423" s="717"/>
      <c r="U423" s="717"/>
      <c r="V423" s="717"/>
      <c r="W423" s="717"/>
      <c r="X423" s="717"/>
      <c r="Y423" s="717"/>
      <c r="Z423" s="717"/>
      <c r="AA423" s="717"/>
      <c r="AB423" s="717"/>
      <c r="AC423" s="717"/>
      <c r="AD423" s="717"/>
      <c r="AE423" s="717"/>
      <c r="AF423" s="717"/>
      <c r="AG423" s="717"/>
      <c r="AH423" s="717"/>
      <c r="AI423" s="717"/>
      <c r="AJ423" s="717"/>
      <c r="AK423" s="717"/>
      <c r="AL423" s="717"/>
      <c r="AM423" s="717"/>
      <c r="AN423" s="717"/>
      <c r="AO423" s="717"/>
      <c r="AP423" s="717"/>
      <c r="AQ423" s="717"/>
      <c r="AR423" s="717"/>
      <c r="AS423" s="717"/>
      <c r="AT423" s="717"/>
      <c r="AU423" s="717"/>
      <c r="AV423" s="717"/>
      <c r="AW423" s="717"/>
      <c r="AX423" s="717"/>
      <c r="AY423" s="717"/>
      <c r="AZ423" s="717"/>
      <c r="BA423" s="717"/>
      <c r="BB423" s="717"/>
      <c r="BC423" s="717"/>
      <c r="BD423" s="717"/>
      <c r="BE423" s="717"/>
      <c r="BF423" s="717"/>
      <c r="BG423" s="717"/>
      <c r="BH423" s="717"/>
      <c r="BI423" s="717"/>
      <c r="BJ423" s="717"/>
    </row>
    <row r="424" customFormat="false" ht="15" hidden="false" customHeight="false" outlineLevel="0" collapsed="false">
      <c r="A424" s="717"/>
      <c r="B424" s="717"/>
      <c r="C424" s="717"/>
      <c r="D424" s="717"/>
      <c r="E424" s="717"/>
      <c r="F424" s="717"/>
      <c r="G424" s="717"/>
      <c r="H424" s="717"/>
      <c r="I424" s="717"/>
      <c r="J424" s="717"/>
      <c r="K424" s="717"/>
      <c r="L424" s="717"/>
      <c r="M424" s="717"/>
      <c r="N424" s="717"/>
      <c r="O424" s="717"/>
      <c r="P424" s="717"/>
      <c r="Q424" s="717"/>
      <c r="R424" s="717"/>
      <c r="S424" s="717"/>
      <c r="T424" s="717"/>
      <c r="U424" s="717"/>
      <c r="V424" s="717"/>
      <c r="W424" s="717"/>
      <c r="X424" s="717"/>
      <c r="Y424" s="717"/>
      <c r="Z424" s="717"/>
      <c r="AA424" s="717"/>
      <c r="AB424" s="717"/>
      <c r="AC424" s="717"/>
      <c r="AD424" s="717"/>
      <c r="AE424" s="717"/>
      <c r="AF424" s="717"/>
      <c r="AG424" s="717"/>
      <c r="AH424" s="717"/>
      <c r="AI424" s="717"/>
      <c r="AJ424" s="717"/>
      <c r="AK424" s="717"/>
      <c r="AL424" s="717"/>
      <c r="AM424" s="717"/>
      <c r="AN424" s="717"/>
      <c r="AO424" s="717"/>
      <c r="AP424" s="717"/>
      <c r="AQ424" s="717"/>
      <c r="AR424" s="717"/>
      <c r="AS424" s="717"/>
      <c r="AT424" s="717"/>
      <c r="AU424" s="717"/>
      <c r="AV424" s="717"/>
      <c r="AW424" s="717"/>
      <c r="AX424" s="717"/>
      <c r="AY424" s="717"/>
      <c r="AZ424" s="717"/>
      <c r="BA424" s="717"/>
      <c r="BB424" s="717"/>
      <c r="BC424" s="717"/>
      <c r="BD424" s="717"/>
      <c r="BE424" s="717"/>
      <c r="BF424" s="717"/>
      <c r="BG424" s="717"/>
      <c r="BH424" s="717"/>
      <c r="BI424" s="717"/>
      <c r="BJ424" s="717"/>
    </row>
    <row r="425" customFormat="false" ht="15" hidden="false" customHeight="false" outlineLevel="0" collapsed="false">
      <c r="A425" s="717"/>
      <c r="B425" s="717"/>
      <c r="C425" s="717"/>
      <c r="D425" s="717"/>
      <c r="E425" s="717"/>
      <c r="F425" s="717"/>
      <c r="G425" s="717"/>
      <c r="H425" s="717"/>
      <c r="I425" s="717"/>
      <c r="J425" s="717"/>
      <c r="K425" s="717"/>
      <c r="L425" s="717"/>
      <c r="M425" s="717"/>
      <c r="N425" s="717"/>
      <c r="O425" s="717"/>
      <c r="P425" s="717"/>
      <c r="Q425" s="717"/>
      <c r="R425" s="717"/>
      <c r="S425" s="717"/>
      <c r="T425" s="717"/>
      <c r="U425" s="717"/>
      <c r="V425" s="717"/>
      <c r="W425" s="717"/>
      <c r="X425" s="717"/>
      <c r="Y425" s="717"/>
      <c r="Z425" s="717"/>
      <c r="AA425" s="717"/>
      <c r="AB425" s="717"/>
      <c r="AC425" s="717"/>
      <c r="AD425" s="717"/>
      <c r="AE425" s="717"/>
      <c r="AF425" s="717"/>
      <c r="AG425" s="717"/>
      <c r="AH425" s="717"/>
      <c r="AI425" s="717"/>
      <c r="AJ425" s="717"/>
      <c r="AK425" s="717"/>
      <c r="AL425" s="717"/>
      <c r="AM425" s="717"/>
      <c r="AN425" s="717"/>
      <c r="AO425" s="717"/>
      <c r="AP425" s="717"/>
      <c r="AQ425" s="717"/>
      <c r="AR425" s="717"/>
      <c r="AS425" s="717"/>
      <c r="AT425" s="717"/>
      <c r="AU425" s="717"/>
      <c r="AV425" s="717"/>
      <c r="AW425" s="717"/>
      <c r="AX425" s="717"/>
      <c r="AY425" s="717"/>
      <c r="AZ425" s="717"/>
      <c r="BA425" s="717"/>
      <c r="BB425" s="717"/>
      <c r="BC425" s="717"/>
      <c r="BD425" s="717"/>
      <c r="BE425" s="717"/>
      <c r="BF425" s="717"/>
      <c r="BG425" s="717"/>
      <c r="BH425" s="717"/>
      <c r="BI425" s="717"/>
      <c r="BJ425" s="717"/>
    </row>
    <row r="426" customFormat="false" ht="15" hidden="false" customHeight="false" outlineLevel="0" collapsed="false">
      <c r="A426" s="717"/>
      <c r="B426" s="717"/>
      <c r="C426" s="717"/>
      <c r="D426" s="717"/>
      <c r="E426" s="717"/>
      <c r="F426" s="717"/>
      <c r="G426" s="717"/>
      <c r="H426" s="717"/>
      <c r="I426" s="717"/>
      <c r="J426" s="717"/>
      <c r="K426" s="717"/>
      <c r="L426" s="717"/>
      <c r="M426" s="717"/>
      <c r="N426" s="717"/>
      <c r="O426" s="717"/>
      <c r="P426" s="717"/>
      <c r="Q426" s="717"/>
      <c r="R426" s="717"/>
      <c r="S426" s="717"/>
      <c r="T426" s="717"/>
      <c r="U426" s="717"/>
      <c r="V426" s="717"/>
      <c r="W426" s="717"/>
      <c r="X426" s="717"/>
      <c r="Y426" s="717"/>
      <c r="Z426" s="717"/>
      <c r="AA426" s="717"/>
      <c r="AB426" s="717"/>
      <c r="AC426" s="717"/>
      <c r="AD426" s="717"/>
      <c r="AE426" s="717"/>
      <c r="AF426" s="717"/>
      <c r="AG426" s="717"/>
      <c r="AH426" s="717"/>
      <c r="AI426" s="717"/>
      <c r="AJ426" s="717"/>
      <c r="AK426" s="717"/>
      <c r="AL426" s="717"/>
      <c r="AM426" s="717"/>
      <c r="AN426" s="717"/>
      <c r="AO426" s="717"/>
      <c r="AP426" s="717"/>
      <c r="AQ426" s="717"/>
      <c r="AR426" s="717"/>
      <c r="AS426" s="717"/>
      <c r="AT426" s="717"/>
      <c r="AU426" s="717"/>
      <c r="AV426" s="717"/>
      <c r="AW426" s="717"/>
      <c r="AX426" s="717"/>
      <c r="AY426" s="717"/>
      <c r="AZ426" s="717"/>
      <c r="BA426" s="717"/>
      <c r="BB426" s="717"/>
      <c r="BC426" s="717"/>
      <c r="BD426" s="717"/>
      <c r="BE426" s="717"/>
      <c r="BF426" s="717"/>
      <c r="BG426" s="717"/>
      <c r="BH426" s="717"/>
      <c r="BI426" s="717"/>
      <c r="BJ426" s="717"/>
    </row>
    <row r="427" customFormat="false" ht="15" hidden="false" customHeight="false" outlineLevel="0" collapsed="false">
      <c r="A427" s="717"/>
      <c r="B427" s="717"/>
      <c r="C427" s="717"/>
      <c r="D427" s="717"/>
      <c r="E427" s="717"/>
      <c r="F427" s="717"/>
      <c r="G427" s="717"/>
      <c r="H427" s="717"/>
      <c r="I427" s="717"/>
      <c r="J427" s="717"/>
      <c r="K427" s="717"/>
      <c r="L427" s="717"/>
      <c r="M427" s="717"/>
      <c r="N427" s="717"/>
      <c r="O427" s="717"/>
      <c r="P427" s="717"/>
      <c r="Q427" s="717"/>
      <c r="R427" s="717"/>
      <c r="S427" s="717"/>
      <c r="T427" s="717"/>
      <c r="U427" s="717"/>
      <c r="V427" s="717"/>
      <c r="W427" s="717"/>
      <c r="X427" s="717"/>
      <c r="Y427" s="717"/>
      <c r="Z427" s="717"/>
      <c r="AA427" s="717"/>
      <c r="AB427" s="717"/>
      <c r="AC427" s="717"/>
      <c r="AD427" s="717"/>
      <c r="AE427" s="717"/>
      <c r="AF427" s="717"/>
      <c r="AG427" s="717"/>
      <c r="AH427" s="717"/>
      <c r="AI427" s="717"/>
      <c r="AJ427" s="717"/>
      <c r="AK427" s="717"/>
      <c r="AL427" s="717"/>
      <c r="AM427" s="717"/>
      <c r="AN427" s="717"/>
      <c r="AO427" s="717"/>
      <c r="AP427" s="717"/>
      <c r="AQ427" s="717"/>
      <c r="AR427" s="717"/>
      <c r="AS427" s="717"/>
      <c r="AT427" s="717"/>
      <c r="AU427" s="717"/>
      <c r="AV427" s="717"/>
      <c r="AW427" s="717"/>
      <c r="AX427" s="717"/>
      <c r="AY427" s="717"/>
      <c r="AZ427" s="717"/>
      <c r="BA427" s="717"/>
      <c r="BB427" s="717"/>
      <c r="BC427" s="717"/>
      <c r="BD427" s="717"/>
      <c r="BE427" s="717"/>
      <c r="BF427" s="717"/>
      <c r="BG427" s="717"/>
      <c r="BH427" s="717"/>
      <c r="BI427" s="717"/>
      <c r="BJ427" s="717"/>
    </row>
    <row r="428" customFormat="false" ht="15" hidden="false" customHeight="false" outlineLevel="0" collapsed="false">
      <c r="A428" s="717"/>
      <c r="B428" s="717"/>
      <c r="C428" s="717"/>
      <c r="D428" s="717"/>
      <c r="E428" s="717"/>
      <c r="F428" s="717"/>
      <c r="G428" s="717"/>
      <c r="H428" s="717"/>
      <c r="I428" s="717"/>
      <c r="J428" s="717"/>
      <c r="K428" s="717"/>
      <c r="L428" s="717"/>
      <c r="M428" s="717"/>
      <c r="N428" s="717"/>
      <c r="O428" s="717"/>
      <c r="P428" s="717"/>
      <c r="Q428" s="717"/>
      <c r="R428" s="717"/>
      <c r="S428" s="717"/>
      <c r="T428" s="717"/>
      <c r="U428" s="717"/>
      <c r="V428" s="717"/>
      <c r="W428" s="717"/>
      <c r="X428" s="717"/>
      <c r="Y428" s="717"/>
      <c r="Z428" s="717"/>
      <c r="AA428" s="717"/>
      <c r="AB428" s="717"/>
      <c r="AC428" s="717"/>
      <c r="AD428" s="717"/>
      <c r="AE428" s="717"/>
      <c r="AF428" s="717"/>
      <c r="AG428" s="717"/>
      <c r="AH428" s="717"/>
      <c r="AI428" s="717"/>
      <c r="AJ428" s="717"/>
      <c r="AK428" s="717"/>
      <c r="AL428" s="717"/>
      <c r="AM428" s="717"/>
      <c r="AN428" s="717"/>
      <c r="AO428" s="717"/>
      <c r="AP428" s="717"/>
      <c r="AQ428" s="717"/>
      <c r="AR428" s="717"/>
      <c r="AS428" s="717"/>
      <c r="AT428" s="717"/>
      <c r="AU428" s="717"/>
      <c r="AV428" s="717"/>
      <c r="AW428" s="717"/>
      <c r="AX428" s="717"/>
      <c r="AY428" s="717"/>
      <c r="AZ428" s="717"/>
      <c r="BA428" s="717"/>
      <c r="BB428" s="717"/>
      <c r="BC428" s="717"/>
      <c r="BD428" s="717"/>
      <c r="BE428" s="717"/>
      <c r="BF428" s="717"/>
      <c r="BG428" s="717"/>
      <c r="BH428" s="717"/>
      <c r="BI428" s="717"/>
      <c r="BJ428" s="717"/>
    </row>
    <row r="429" customFormat="false" ht="15" hidden="false" customHeight="false" outlineLevel="0" collapsed="false">
      <c r="A429" s="717"/>
      <c r="B429" s="717"/>
      <c r="C429" s="717"/>
      <c r="D429" s="717"/>
      <c r="E429" s="717"/>
      <c r="F429" s="717"/>
      <c r="G429" s="717"/>
      <c r="H429" s="717"/>
      <c r="I429" s="717"/>
      <c r="J429" s="717"/>
      <c r="K429" s="717"/>
      <c r="L429" s="717"/>
      <c r="M429" s="717"/>
      <c r="N429" s="717"/>
      <c r="O429" s="717"/>
      <c r="P429" s="717"/>
      <c r="Q429" s="717"/>
      <c r="R429" s="717"/>
      <c r="S429" s="717"/>
      <c r="T429" s="717"/>
      <c r="U429" s="717"/>
      <c r="V429" s="717"/>
      <c r="W429" s="717"/>
      <c r="X429" s="717"/>
      <c r="Y429" s="717"/>
      <c r="Z429" s="717"/>
      <c r="AA429" s="717"/>
      <c r="AB429" s="717"/>
      <c r="AC429" s="717"/>
      <c r="AD429" s="717"/>
      <c r="AE429" s="717"/>
      <c r="AF429" s="717"/>
      <c r="AG429" s="717"/>
      <c r="AH429" s="717"/>
      <c r="AI429" s="717"/>
      <c r="AJ429" s="717"/>
      <c r="AK429" s="717"/>
      <c r="AL429" s="717"/>
      <c r="AM429" s="717"/>
      <c r="AN429" s="717"/>
      <c r="AO429" s="717"/>
      <c r="AP429" s="717"/>
      <c r="AQ429" s="717"/>
      <c r="AR429" s="717"/>
      <c r="AS429" s="717"/>
      <c r="AT429" s="717"/>
      <c r="AU429" s="717"/>
      <c r="AV429" s="717"/>
      <c r="AW429" s="717"/>
      <c r="AX429" s="717"/>
      <c r="AY429" s="717"/>
      <c r="AZ429" s="717"/>
      <c r="BA429" s="717"/>
      <c r="BB429" s="717"/>
      <c r="BC429" s="717"/>
      <c r="BD429" s="717"/>
      <c r="BE429" s="717"/>
      <c r="BF429" s="717"/>
      <c r="BG429" s="717"/>
      <c r="BH429" s="717"/>
      <c r="BI429" s="717"/>
      <c r="BJ429" s="717"/>
    </row>
    <row r="430" customFormat="false" ht="15" hidden="false" customHeight="false" outlineLevel="0" collapsed="false">
      <c r="A430" s="717"/>
      <c r="B430" s="717"/>
      <c r="C430" s="717"/>
      <c r="D430" s="717"/>
      <c r="E430" s="717"/>
      <c r="F430" s="717"/>
      <c r="G430" s="717"/>
      <c r="H430" s="717"/>
      <c r="I430" s="717"/>
      <c r="J430" s="717"/>
      <c r="K430" s="717"/>
      <c r="L430" s="717"/>
      <c r="M430" s="717"/>
      <c r="N430" s="717"/>
      <c r="O430" s="717"/>
      <c r="P430" s="717"/>
      <c r="Q430" s="717"/>
      <c r="R430" s="717"/>
      <c r="S430" s="717"/>
      <c r="T430" s="717"/>
      <c r="U430" s="717"/>
      <c r="V430" s="717"/>
      <c r="W430" s="717"/>
      <c r="X430" s="717"/>
      <c r="Y430" s="717"/>
      <c r="Z430" s="717"/>
      <c r="AA430" s="717"/>
      <c r="AB430" s="717"/>
      <c r="AC430" s="717"/>
      <c r="AD430" s="717"/>
      <c r="AE430" s="717"/>
      <c r="AF430" s="717"/>
      <c r="AG430" s="717"/>
      <c r="AH430" s="717"/>
      <c r="AI430" s="717"/>
      <c r="AJ430" s="717"/>
      <c r="AK430" s="717"/>
      <c r="AL430" s="717"/>
      <c r="AM430" s="717"/>
      <c r="AN430" s="717"/>
      <c r="AO430" s="717"/>
      <c r="AP430" s="717"/>
      <c r="AQ430" s="717"/>
      <c r="AR430" s="717"/>
      <c r="AS430" s="717"/>
      <c r="AT430" s="717"/>
      <c r="AU430" s="717"/>
      <c r="AV430" s="717"/>
      <c r="AW430" s="717"/>
      <c r="AX430" s="717"/>
      <c r="AY430" s="717"/>
      <c r="AZ430" s="717"/>
      <c r="BA430" s="717"/>
      <c r="BB430" s="717"/>
      <c r="BC430" s="717"/>
      <c r="BD430" s="717"/>
      <c r="BE430" s="717"/>
      <c r="BF430" s="717"/>
      <c r="BG430" s="717"/>
      <c r="BH430" s="717"/>
      <c r="BI430" s="717"/>
      <c r="BJ430" s="717"/>
    </row>
    <row r="431" customFormat="false" ht="15" hidden="false" customHeight="false" outlineLevel="0" collapsed="false">
      <c r="A431" s="717"/>
      <c r="B431" s="717"/>
      <c r="C431" s="717"/>
      <c r="D431" s="717"/>
      <c r="E431" s="717"/>
      <c r="F431" s="717"/>
      <c r="G431" s="717"/>
      <c r="H431" s="717"/>
      <c r="I431" s="717"/>
      <c r="J431" s="717"/>
      <c r="K431" s="717"/>
      <c r="L431" s="717"/>
      <c r="M431" s="717"/>
      <c r="N431" s="717"/>
      <c r="O431" s="717"/>
      <c r="P431" s="717"/>
      <c r="Q431" s="717"/>
      <c r="R431" s="717"/>
      <c r="S431" s="717"/>
      <c r="T431" s="717"/>
      <c r="U431" s="717"/>
      <c r="V431" s="717"/>
      <c r="W431" s="717"/>
      <c r="X431" s="717"/>
      <c r="Y431" s="717"/>
      <c r="Z431" s="717"/>
      <c r="AA431" s="717"/>
      <c r="AB431" s="717"/>
      <c r="AC431" s="717"/>
      <c r="AD431" s="717"/>
      <c r="AE431" s="717"/>
      <c r="AF431" s="717"/>
      <c r="AG431" s="717"/>
      <c r="AH431" s="717"/>
      <c r="AI431" s="717"/>
      <c r="AJ431" s="717"/>
      <c r="AK431" s="717"/>
      <c r="AL431" s="717"/>
      <c r="AM431" s="717"/>
      <c r="AN431" s="717"/>
      <c r="AO431" s="717"/>
      <c r="AP431" s="717"/>
      <c r="AQ431" s="717"/>
      <c r="AR431" s="717"/>
      <c r="AS431" s="717"/>
      <c r="AT431" s="717"/>
      <c r="AU431" s="717"/>
      <c r="AV431" s="717"/>
      <c r="AW431" s="717"/>
      <c r="AX431" s="717"/>
      <c r="AY431" s="717"/>
      <c r="AZ431" s="717"/>
      <c r="BA431" s="717"/>
      <c r="BB431" s="717"/>
      <c r="BC431" s="717"/>
      <c r="BD431" s="717"/>
      <c r="BE431" s="717"/>
      <c r="BF431" s="717"/>
      <c r="BG431" s="717"/>
      <c r="BH431" s="717"/>
      <c r="BI431" s="717"/>
      <c r="BJ431" s="717"/>
    </row>
    <row r="432" customFormat="false" ht="15" hidden="false" customHeight="false" outlineLevel="0" collapsed="false">
      <c r="A432" s="717"/>
      <c r="B432" s="717"/>
      <c r="C432" s="717"/>
      <c r="D432" s="717"/>
      <c r="E432" s="717"/>
      <c r="F432" s="717"/>
      <c r="G432" s="717"/>
      <c r="H432" s="717"/>
      <c r="I432" s="717"/>
      <c r="J432" s="717"/>
      <c r="K432" s="717"/>
      <c r="L432" s="717"/>
      <c r="M432" s="717"/>
      <c r="N432" s="717"/>
      <c r="O432" s="717"/>
      <c r="P432" s="717"/>
      <c r="Q432" s="717"/>
      <c r="R432" s="717"/>
      <c r="S432" s="717"/>
      <c r="T432" s="717"/>
      <c r="U432" s="717"/>
      <c r="V432" s="717"/>
      <c r="W432" s="717"/>
      <c r="X432" s="717"/>
      <c r="Y432" s="717"/>
      <c r="Z432" s="717"/>
      <c r="AA432" s="717"/>
      <c r="AB432" s="717"/>
      <c r="AC432" s="717"/>
      <c r="AD432" s="717"/>
      <c r="AE432" s="717"/>
      <c r="AF432" s="717"/>
      <c r="AG432" s="717"/>
      <c r="AH432" s="717"/>
      <c r="AI432" s="717"/>
      <c r="AJ432" s="717"/>
      <c r="AK432" s="717"/>
      <c r="AL432" s="717"/>
      <c r="AM432" s="717"/>
      <c r="AN432" s="717"/>
      <c r="AO432" s="717"/>
      <c r="AP432" s="717"/>
      <c r="AQ432" s="717"/>
      <c r="AR432" s="717"/>
      <c r="AS432" s="717"/>
      <c r="AT432" s="717"/>
      <c r="AU432" s="717"/>
      <c r="AV432" s="717"/>
      <c r="AW432" s="717"/>
      <c r="AX432" s="717"/>
      <c r="AY432" s="717"/>
      <c r="AZ432" s="717"/>
      <c r="BA432" s="717"/>
      <c r="BB432" s="717"/>
      <c r="BC432" s="717"/>
      <c r="BD432" s="717"/>
      <c r="BE432" s="717"/>
      <c r="BF432" s="717"/>
      <c r="BG432" s="717"/>
      <c r="BH432" s="717"/>
      <c r="BI432" s="717"/>
      <c r="BJ432" s="717"/>
    </row>
    <row r="433" customFormat="false" ht="15" hidden="false" customHeight="false" outlineLevel="0" collapsed="false">
      <c r="A433" s="717"/>
      <c r="B433" s="717"/>
      <c r="C433" s="717"/>
      <c r="D433" s="717"/>
      <c r="E433" s="717"/>
      <c r="F433" s="717"/>
      <c r="G433" s="717"/>
      <c r="H433" s="717"/>
      <c r="I433" s="717"/>
      <c r="J433" s="717"/>
      <c r="K433" s="717"/>
      <c r="L433" s="717"/>
      <c r="M433" s="717"/>
      <c r="N433" s="717"/>
      <c r="O433" s="717"/>
      <c r="P433" s="717"/>
      <c r="Q433" s="717"/>
      <c r="R433" s="717"/>
      <c r="S433" s="717"/>
      <c r="T433" s="717"/>
      <c r="U433" s="717"/>
      <c r="V433" s="717"/>
      <c r="W433" s="717"/>
      <c r="X433" s="717"/>
      <c r="Y433" s="717"/>
      <c r="Z433" s="717"/>
      <c r="AA433" s="717"/>
      <c r="AB433" s="717"/>
      <c r="AC433" s="717"/>
      <c r="AD433" s="717"/>
      <c r="AE433" s="717"/>
      <c r="AF433" s="717"/>
      <c r="AG433" s="717"/>
      <c r="AH433" s="717"/>
      <c r="AI433" s="717"/>
      <c r="AJ433" s="717"/>
      <c r="AK433" s="717"/>
      <c r="AL433" s="717"/>
      <c r="AM433" s="717"/>
      <c r="AN433" s="717"/>
      <c r="AO433" s="717"/>
      <c r="AP433" s="717"/>
      <c r="AQ433" s="717"/>
      <c r="AR433" s="717"/>
      <c r="AS433" s="717"/>
      <c r="AT433" s="717"/>
      <c r="AU433" s="717"/>
      <c r="AV433" s="717"/>
      <c r="AW433" s="717"/>
      <c r="AX433" s="717"/>
      <c r="AY433" s="717"/>
      <c r="AZ433" s="717"/>
      <c r="BA433" s="717"/>
      <c r="BB433" s="717"/>
      <c r="BC433" s="717"/>
      <c r="BD433" s="717"/>
      <c r="BE433" s="717"/>
      <c r="BF433" s="717"/>
      <c r="BG433" s="717"/>
      <c r="BH433" s="717"/>
      <c r="BI433" s="717"/>
      <c r="BJ433" s="717"/>
    </row>
    <row r="434" customFormat="false" ht="15" hidden="false" customHeight="false" outlineLevel="0" collapsed="false">
      <c r="A434" s="717"/>
      <c r="B434" s="717"/>
      <c r="C434" s="717"/>
      <c r="D434" s="717"/>
      <c r="E434" s="717"/>
      <c r="F434" s="717"/>
      <c r="G434" s="717"/>
      <c r="H434" s="717"/>
      <c r="I434" s="717"/>
      <c r="J434" s="717"/>
      <c r="K434" s="717"/>
      <c r="L434" s="717"/>
      <c r="M434" s="717"/>
      <c r="N434" s="717"/>
      <c r="O434" s="717"/>
      <c r="P434" s="717"/>
      <c r="Q434" s="717"/>
      <c r="R434" s="717"/>
      <c r="S434" s="717"/>
      <c r="T434" s="717"/>
      <c r="U434" s="717"/>
      <c r="V434" s="717"/>
      <c r="W434" s="717"/>
      <c r="X434" s="717"/>
      <c r="Y434" s="717"/>
      <c r="Z434" s="717"/>
      <c r="AA434" s="717"/>
      <c r="AB434" s="717"/>
      <c r="AC434" s="717"/>
      <c r="AD434" s="717"/>
      <c r="AE434" s="717"/>
      <c r="AF434" s="717"/>
      <c r="AG434" s="717"/>
      <c r="AH434" s="717"/>
      <c r="AI434" s="717"/>
      <c r="AJ434" s="717"/>
      <c r="AK434" s="717"/>
      <c r="AL434" s="717"/>
      <c r="AM434" s="717"/>
      <c r="AN434" s="717"/>
      <c r="AO434" s="717"/>
      <c r="AP434" s="717"/>
      <c r="AQ434" s="717"/>
      <c r="AR434" s="717"/>
      <c r="AS434" s="717"/>
      <c r="AT434" s="717"/>
      <c r="AU434" s="717"/>
      <c r="AV434" s="717"/>
      <c r="AW434" s="717"/>
      <c r="AX434" s="717"/>
      <c r="AY434" s="717"/>
      <c r="AZ434" s="717"/>
      <c r="BA434" s="717"/>
      <c r="BB434" s="717"/>
      <c r="BC434" s="717"/>
      <c r="BD434" s="717"/>
      <c r="BE434" s="717"/>
      <c r="BF434" s="717"/>
      <c r="BG434" s="717"/>
      <c r="BH434" s="717"/>
      <c r="BI434" s="717"/>
      <c r="BJ434" s="717"/>
    </row>
    <row r="435" customFormat="false" ht="15" hidden="false" customHeight="false" outlineLevel="0" collapsed="false">
      <c r="A435" s="717"/>
      <c r="B435" s="717"/>
      <c r="C435" s="717"/>
      <c r="D435" s="717"/>
      <c r="E435" s="717"/>
      <c r="F435" s="717"/>
      <c r="G435" s="717"/>
      <c r="H435" s="717"/>
      <c r="I435" s="717"/>
      <c r="J435" s="717"/>
      <c r="K435" s="717"/>
      <c r="L435" s="717"/>
      <c r="M435" s="717"/>
      <c r="N435" s="717"/>
      <c r="O435" s="717"/>
      <c r="P435" s="717"/>
      <c r="Q435" s="717"/>
      <c r="R435" s="717"/>
      <c r="S435" s="717"/>
      <c r="T435" s="717"/>
      <c r="U435" s="717"/>
      <c r="V435" s="717"/>
      <c r="W435" s="717"/>
      <c r="X435" s="717"/>
      <c r="Y435" s="717"/>
      <c r="Z435" s="717"/>
      <c r="AA435" s="717"/>
      <c r="AB435" s="717"/>
      <c r="AC435" s="717"/>
      <c r="AD435" s="717"/>
      <c r="AE435" s="717"/>
      <c r="AF435" s="717"/>
      <c r="AG435" s="717"/>
      <c r="AH435" s="717"/>
      <c r="AI435" s="717"/>
      <c r="AJ435" s="717"/>
      <c r="AK435" s="717"/>
      <c r="AL435" s="717"/>
      <c r="AM435" s="717"/>
      <c r="AN435" s="717"/>
      <c r="AO435" s="717"/>
      <c r="AP435" s="717"/>
      <c r="AQ435" s="717"/>
      <c r="AR435" s="717"/>
      <c r="AS435" s="717"/>
      <c r="AT435" s="717"/>
      <c r="AU435" s="717"/>
      <c r="AV435" s="717"/>
      <c r="AW435" s="717"/>
      <c r="AX435" s="717"/>
      <c r="AY435" s="717"/>
      <c r="AZ435" s="717"/>
      <c r="BA435" s="717"/>
      <c r="BB435" s="717"/>
      <c r="BC435" s="717"/>
      <c r="BD435" s="717"/>
      <c r="BE435" s="717"/>
      <c r="BF435" s="717"/>
      <c r="BG435" s="717"/>
      <c r="BH435" s="717"/>
      <c r="BI435" s="717"/>
      <c r="BJ435" s="717"/>
    </row>
    <row r="436" customFormat="false" ht="15" hidden="false" customHeight="false" outlineLevel="0" collapsed="false">
      <c r="A436" s="717"/>
      <c r="B436" s="717"/>
      <c r="C436" s="717"/>
      <c r="D436" s="717"/>
      <c r="E436" s="717"/>
      <c r="F436" s="717"/>
      <c r="G436" s="717"/>
      <c r="H436" s="717"/>
      <c r="I436" s="717"/>
      <c r="J436" s="717"/>
      <c r="K436" s="717"/>
      <c r="L436" s="717"/>
      <c r="M436" s="717"/>
      <c r="N436" s="717"/>
      <c r="O436" s="717"/>
      <c r="P436" s="717"/>
      <c r="Q436" s="717"/>
      <c r="R436" s="717"/>
      <c r="S436" s="717"/>
      <c r="T436" s="717"/>
      <c r="U436" s="717"/>
      <c r="V436" s="717"/>
      <c r="W436" s="717"/>
      <c r="X436" s="717"/>
      <c r="Y436" s="717"/>
      <c r="Z436" s="717"/>
      <c r="AA436" s="717"/>
      <c r="AB436" s="717"/>
      <c r="AC436" s="717"/>
      <c r="AD436" s="717"/>
      <c r="AE436" s="717"/>
      <c r="AF436" s="717"/>
      <c r="AG436" s="717"/>
      <c r="AH436" s="717"/>
      <c r="AI436" s="717"/>
      <c r="AJ436" s="717"/>
      <c r="AK436" s="717"/>
      <c r="AL436" s="717"/>
      <c r="AM436" s="717"/>
      <c r="AN436" s="717"/>
      <c r="AO436" s="717"/>
      <c r="AP436" s="717"/>
      <c r="AQ436" s="717"/>
      <c r="AR436" s="717"/>
      <c r="AS436" s="717"/>
      <c r="AT436" s="717"/>
      <c r="AU436" s="717"/>
      <c r="AV436" s="717"/>
      <c r="AW436" s="717"/>
      <c r="AX436" s="717"/>
      <c r="AY436" s="717"/>
      <c r="AZ436" s="717"/>
      <c r="BA436" s="717"/>
      <c r="BB436" s="717"/>
      <c r="BC436" s="717"/>
      <c r="BD436" s="717"/>
      <c r="BE436" s="717"/>
      <c r="BF436" s="717"/>
      <c r="BG436" s="717"/>
      <c r="BH436" s="717"/>
      <c r="BI436" s="717"/>
      <c r="BJ436" s="717"/>
    </row>
    <row r="437" customFormat="false" ht="15" hidden="false" customHeight="false" outlineLevel="0" collapsed="false">
      <c r="A437" s="717"/>
      <c r="B437" s="717"/>
      <c r="C437" s="717"/>
      <c r="D437" s="717"/>
      <c r="E437" s="717"/>
      <c r="F437" s="717"/>
      <c r="G437" s="717"/>
      <c r="H437" s="717"/>
      <c r="I437" s="717"/>
      <c r="J437" s="717"/>
      <c r="K437" s="717"/>
      <c r="L437" s="717"/>
      <c r="M437" s="717"/>
      <c r="N437" s="717"/>
      <c r="O437" s="717"/>
      <c r="P437" s="717"/>
      <c r="Q437" s="717"/>
      <c r="R437" s="717"/>
      <c r="S437" s="717"/>
      <c r="T437" s="717"/>
      <c r="U437" s="717"/>
      <c r="V437" s="717"/>
      <c r="W437" s="717"/>
      <c r="X437" s="717"/>
      <c r="Y437" s="717"/>
      <c r="Z437" s="717"/>
      <c r="AA437" s="717"/>
      <c r="AB437" s="717"/>
      <c r="AC437" s="717"/>
      <c r="AD437" s="717"/>
      <c r="AE437" s="717"/>
      <c r="AF437" s="717"/>
      <c r="AG437" s="717"/>
      <c r="AH437" s="717"/>
      <c r="AI437" s="717"/>
      <c r="AJ437" s="717"/>
      <c r="AK437" s="717"/>
      <c r="AL437" s="717"/>
      <c r="AM437" s="717"/>
      <c r="AN437" s="717"/>
      <c r="AO437" s="717"/>
      <c r="AP437" s="717"/>
      <c r="AQ437" s="717"/>
      <c r="AR437" s="717"/>
      <c r="AS437" s="717"/>
      <c r="AT437" s="717"/>
      <c r="AU437" s="717"/>
      <c r="AV437" s="717"/>
      <c r="AW437" s="717"/>
      <c r="AX437" s="717"/>
      <c r="AY437" s="717"/>
      <c r="AZ437" s="717"/>
      <c r="BA437" s="717"/>
      <c r="BB437" s="717"/>
      <c r="BC437" s="717"/>
      <c r="BD437" s="717"/>
      <c r="BE437" s="717"/>
      <c r="BF437" s="717"/>
      <c r="BG437" s="717"/>
      <c r="BH437" s="717"/>
      <c r="BI437" s="717"/>
      <c r="BJ437" s="717"/>
    </row>
    <row r="438" customFormat="false" ht="15" hidden="false" customHeight="false" outlineLevel="0" collapsed="false">
      <c r="A438" s="717"/>
      <c r="B438" s="717"/>
      <c r="C438" s="717"/>
      <c r="D438" s="717"/>
      <c r="E438" s="717"/>
      <c r="F438" s="717"/>
      <c r="G438" s="717"/>
      <c r="H438" s="717"/>
      <c r="I438" s="717"/>
      <c r="J438" s="717"/>
      <c r="K438" s="717"/>
      <c r="L438" s="717"/>
      <c r="M438" s="717"/>
      <c r="N438" s="717"/>
      <c r="O438" s="717"/>
      <c r="P438" s="717"/>
      <c r="Q438" s="717"/>
      <c r="R438" s="717"/>
      <c r="S438" s="717"/>
      <c r="T438" s="717"/>
      <c r="U438" s="717"/>
      <c r="V438" s="717"/>
      <c r="W438" s="717"/>
      <c r="X438" s="717"/>
      <c r="Y438" s="717"/>
      <c r="Z438" s="717"/>
      <c r="AA438" s="717"/>
      <c r="AB438" s="717"/>
      <c r="AC438" s="717"/>
      <c r="AD438" s="717"/>
      <c r="AE438" s="717"/>
      <c r="AF438" s="717"/>
      <c r="AG438" s="717"/>
      <c r="AH438" s="717"/>
      <c r="AI438" s="717"/>
      <c r="AJ438" s="717"/>
      <c r="AK438" s="717"/>
      <c r="AL438" s="717"/>
      <c r="AM438" s="717"/>
      <c r="AN438" s="717"/>
      <c r="AO438" s="717"/>
      <c r="AP438" s="717"/>
      <c r="AQ438" s="717"/>
      <c r="AR438" s="717"/>
      <c r="AS438" s="717"/>
      <c r="AT438" s="717"/>
      <c r="AU438" s="717"/>
      <c r="AV438" s="717"/>
      <c r="AW438" s="717"/>
      <c r="AX438" s="717"/>
      <c r="AY438" s="717"/>
      <c r="AZ438" s="717"/>
      <c r="BA438" s="717"/>
      <c r="BB438" s="717"/>
      <c r="BC438" s="717"/>
      <c r="BD438" s="717"/>
      <c r="BE438" s="717"/>
      <c r="BF438" s="717"/>
      <c r="BG438" s="717"/>
      <c r="BH438" s="717"/>
      <c r="BI438" s="717"/>
      <c r="BJ438" s="717"/>
    </row>
    <row r="439" customFormat="false" ht="15" hidden="false" customHeight="false" outlineLevel="0" collapsed="false">
      <c r="A439" s="717"/>
      <c r="B439" s="717"/>
      <c r="C439" s="717"/>
      <c r="D439" s="717"/>
      <c r="E439" s="717"/>
      <c r="F439" s="717"/>
      <c r="G439" s="717"/>
      <c r="H439" s="717"/>
      <c r="I439" s="717"/>
      <c r="J439" s="717"/>
      <c r="K439" s="717"/>
      <c r="L439" s="717"/>
      <c r="M439" s="717"/>
      <c r="N439" s="717"/>
      <c r="O439" s="717"/>
      <c r="P439" s="717"/>
      <c r="Q439" s="717"/>
      <c r="R439" s="717"/>
      <c r="S439" s="717"/>
      <c r="T439" s="717"/>
      <c r="U439" s="717"/>
      <c r="V439" s="717"/>
      <c r="W439" s="717"/>
      <c r="X439" s="717"/>
      <c r="Y439" s="717"/>
      <c r="Z439" s="717"/>
      <c r="AA439" s="717"/>
      <c r="AB439" s="717"/>
      <c r="AC439" s="717"/>
      <c r="AD439" s="717"/>
      <c r="AE439" s="717"/>
      <c r="AF439" s="717"/>
      <c r="AG439" s="717"/>
      <c r="AH439" s="717"/>
      <c r="AI439" s="717"/>
      <c r="AJ439" s="717"/>
      <c r="AK439" s="717"/>
      <c r="AL439" s="717"/>
      <c r="AM439" s="717"/>
      <c r="AN439" s="717"/>
      <c r="AO439" s="717"/>
      <c r="AP439" s="717"/>
      <c r="AQ439" s="717"/>
      <c r="AR439" s="717"/>
      <c r="AS439" s="717"/>
      <c r="AT439" s="717"/>
      <c r="AU439" s="717"/>
      <c r="AV439" s="717"/>
      <c r="AW439" s="717"/>
      <c r="AX439" s="717"/>
      <c r="AY439" s="717"/>
      <c r="AZ439" s="717"/>
      <c r="BA439" s="717"/>
      <c r="BB439" s="717"/>
      <c r="BC439" s="717"/>
      <c r="BD439" s="717"/>
      <c r="BE439" s="717"/>
      <c r="BF439" s="717"/>
      <c r="BG439" s="717"/>
      <c r="BH439" s="717"/>
      <c r="BI439" s="717"/>
      <c r="BJ439" s="717"/>
    </row>
    <row r="440" customFormat="false" ht="15" hidden="false" customHeight="false" outlineLevel="0" collapsed="false">
      <c r="A440" s="717"/>
      <c r="B440" s="717"/>
      <c r="C440" s="717"/>
      <c r="D440" s="717"/>
      <c r="E440" s="717"/>
      <c r="F440" s="717"/>
      <c r="G440" s="717"/>
      <c r="H440" s="717"/>
      <c r="I440" s="717"/>
      <c r="J440" s="717"/>
      <c r="K440" s="717"/>
      <c r="L440" s="717"/>
      <c r="M440" s="717"/>
      <c r="N440" s="717"/>
      <c r="O440" s="717"/>
      <c r="P440" s="717"/>
      <c r="Q440" s="717"/>
      <c r="R440" s="717"/>
      <c r="S440" s="717"/>
      <c r="T440" s="717"/>
      <c r="U440" s="717"/>
      <c r="V440" s="717"/>
      <c r="W440" s="717"/>
      <c r="X440" s="717"/>
      <c r="Y440" s="717"/>
      <c r="Z440" s="717"/>
      <c r="AA440" s="717"/>
      <c r="AB440" s="717"/>
      <c r="AC440" s="717"/>
      <c r="AD440" s="717"/>
      <c r="AE440" s="717"/>
      <c r="AF440" s="717"/>
      <c r="AG440" s="717"/>
      <c r="AH440" s="717"/>
      <c r="AI440" s="717"/>
      <c r="AJ440" s="717"/>
      <c r="AK440" s="717"/>
      <c r="AL440" s="717"/>
      <c r="AM440" s="717"/>
      <c r="AN440" s="717"/>
      <c r="AO440" s="717"/>
      <c r="AP440" s="717"/>
      <c r="AQ440" s="717"/>
      <c r="AR440" s="717"/>
      <c r="AS440" s="717"/>
      <c r="AT440" s="717"/>
      <c r="AU440" s="717"/>
      <c r="AV440" s="717"/>
      <c r="AW440" s="717"/>
      <c r="AX440" s="717"/>
      <c r="AY440" s="717"/>
      <c r="AZ440" s="717"/>
      <c r="BA440" s="717"/>
      <c r="BB440" s="717"/>
      <c r="BC440" s="717"/>
      <c r="BD440" s="717"/>
      <c r="BE440" s="717"/>
      <c r="BF440" s="717"/>
      <c r="BG440" s="717"/>
      <c r="BH440" s="717"/>
      <c r="BI440" s="717"/>
      <c r="BJ440" s="717"/>
    </row>
    <row r="441" customFormat="false" ht="15" hidden="false" customHeight="false" outlineLevel="0" collapsed="false">
      <c r="A441" s="717"/>
      <c r="B441" s="717"/>
      <c r="C441" s="717"/>
      <c r="D441" s="717"/>
      <c r="E441" s="717"/>
      <c r="F441" s="717"/>
      <c r="G441" s="717"/>
      <c r="H441" s="717"/>
      <c r="I441" s="717"/>
      <c r="J441" s="717"/>
      <c r="K441" s="717"/>
      <c r="L441" s="717"/>
      <c r="M441" s="717"/>
      <c r="N441" s="717"/>
      <c r="O441" s="717"/>
      <c r="P441" s="717"/>
      <c r="Q441" s="717"/>
      <c r="R441" s="717"/>
      <c r="S441" s="717"/>
      <c r="T441" s="717"/>
      <c r="U441" s="717"/>
      <c r="V441" s="717"/>
      <c r="W441" s="717"/>
      <c r="X441" s="717"/>
      <c r="Y441" s="717"/>
      <c r="Z441" s="717"/>
      <c r="AA441" s="717"/>
      <c r="AB441" s="717"/>
      <c r="AC441" s="717"/>
      <c r="AD441" s="717"/>
      <c r="AE441" s="717"/>
      <c r="AF441" s="717"/>
      <c r="AG441" s="717"/>
      <c r="AH441" s="717"/>
      <c r="AI441" s="717"/>
      <c r="AJ441" s="717"/>
      <c r="AK441" s="717"/>
      <c r="AL441" s="717"/>
      <c r="AM441" s="717"/>
      <c r="AN441" s="717"/>
      <c r="AO441" s="717"/>
      <c r="AP441" s="717"/>
      <c r="AQ441" s="717"/>
      <c r="AR441" s="717"/>
      <c r="AS441" s="717"/>
      <c r="AT441" s="717"/>
      <c r="AU441" s="717"/>
      <c r="AV441" s="717"/>
      <c r="AW441" s="717"/>
      <c r="AX441" s="717"/>
      <c r="AY441" s="717"/>
      <c r="AZ441" s="717"/>
      <c r="BA441" s="717"/>
      <c r="BB441" s="717"/>
      <c r="BC441" s="717"/>
      <c r="BD441" s="717"/>
      <c r="BE441" s="717"/>
      <c r="BF441" s="717"/>
      <c r="BG441" s="717"/>
      <c r="BH441" s="717"/>
      <c r="BI441" s="717"/>
      <c r="BJ441" s="717"/>
    </row>
    <row r="442" customFormat="false" ht="15" hidden="false" customHeight="false" outlineLevel="0" collapsed="false">
      <c r="A442" s="717"/>
      <c r="B442" s="717"/>
      <c r="C442" s="717"/>
      <c r="D442" s="717"/>
      <c r="E442" s="717"/>
      <c r="F442" s="717"/>
      <c r="G442" s="717"/>
      <c r="H442" s="717"/>
      <c r="I442" s="717"/>
      <c r="J442" s="717"/>
      <c r="K442" s="717"/>
      <c r="L442" s="717"/>
      <c r="M442" s="717"/>
      <c r="N442" s="717"/>
      <c r="O442" s="717"/>
      <c r="P442" s="717"/>
      <c r="Q442" s="717"/>
      <c r="R442" s="717"/>
      <c r="S442" s="717"/>
      <c r="T442" s="717"/>
      <c r="U442" s="717"/>
      <c r="V442" s="717"/>
      <c r="W442" s="717"/>
      <c r="X442" s="717"/>
      <c r="Y442" s="717"/>
      <c r="Z442" s="717"/>
      <c r="AA442" s="717"/>
      <c r="AB442" s="717"/>
      <c r="AC442" s="717"/>
      <c r="AD442" s="717"/>
      <c r="AE442" s="717"/>
      <c r="AF442" s="717"/>
      <c r="AG442" s="717"/>
      <c r="AH442" s="717"/>
      <c r="AI442" s="717"/>
      <c r="AJ442" s="717"/>
      <c r="AK442" s="717"/>
      <c r="AL442" s="717"/>
      <c r="AM442" s="717"/>
      <c r="AN442" s="717"/>
      <c r="AO442" s="717"/>
      <c r="AP442" s="717"/>
      <c r="AQ442" s="717"/>
      <c r="AR442" s="717"/>
      <c r="AS442" s="717"/>
      <c r="AT442" s="717"/>
      <c r="AU442" s="717"/>
      <c r="AV442" s="717"/>
      <c r="AW442" s="717"/>
      <c r="AX442" s="717"/>
      <c r="AY442" s="717"/>
      <c r="AZ442" s="717"/>
      <c r="BA442" s="717"/>
      <c r="BB442" s="717"/>
      <c r="BC442" s="717"/>
      <c r="BD442" s="717"/>
      <c r="BE442" s="717"/>
      <c r="BF442" s="717"/>
      <c r="BG442" s="717"/>
      <c r="BH442" s="717"/>
      <c r="BI442" s="717"/>
      <c r="BJ442" s="717"/>
    </row>
    <row r="443" customFormat="false" ht="15" hidden="false" customHeight="false" outlineLevel="0" collapsed="false">
      <c r="A443" s="717"/>
      <c r="B443" s="717"/>
      <c r="C443" s="717"/>
      <c r="D443" s="717"/>
      <c r="E443" s="717"/>
      <c r="F443" s="717"/>
      <c r="G443" s="717"/>
      <c r="H443" s="717"/>
      <c r="I443" s="717"/>
      <c r="J443" s="717"/>
      <c r="K443" s="717"/>
      <c r="L443" s="717"/>
      <c r="M443" s="717"/>
      <c r="N443" s="717"/>
      <c r="O443" s="717"/>
      <c r="P443" s="717"/>
      <c r="Q443" s="717"/>
      <c r="R443" s="717"/>
      <c r="S443" s="717"/>
      <c r="T443" s="717"/>
      <c r="U443" s="717"/>
      <c r="V443" s="717"/>
      <c r="W443" s="717"/>
      <c r="X443" s="717"/>
      <c r="Y443" s="717"/>
      <c r="Z443" s="717"/>
      <c r="AA443" s="717"/>
      <c r="AB443" s="717"/>
      <c r="AC443" s="717"/>
      <c r="AD443" s="717"/>
      <c r="AE443" s="717"/>
      <c r="AF443" s="717"/>
      <c r="AG443" s="717"/>
      <c r="AH443" s="717"/>
      <c r="AI443" s="717"/>
      <c r="AJ443" s="717"/>
      <c r="AK443" s="717"/>
      <c r="AL443" s="717"/>
      <c r="AM443" s="717"/>
      <c r="AN443" s="717"/>
      <c r="AO443" s="717"/>
      <c r="AP443" s="717"/>
      <c r="AQ443" s="717"/>
      <c r="AR443" s="717"/>
      <c r="AS443" s="717"/>
      <c r="AT443" s="717"/>
      <c r="AU443" s="717"/>
      <c r="AV443" s="717"/>
      <c r="AW443" s="717"/>
      <c r="AX443" s="717"/>
      <c r="AY443" s="717"/>
      <c r="AZ443" s="717"/>
      <c r="BA443" s="717"/>
      <c r="BB443" s="717"/>
      <c r="BC443" s="717"/>
      <c r="BD443" s="717"/>
      <c r="BE443" s="717"/>
      <c r="BF443" s="717"/>
      <c r="BG443" s="717"/>
      <c r="BH443" s="717"/>
      <c r="BI443" s="717"/>
      <c r="BJ443" s="717"/>
    </row>
    <row r="444" customFormat="false" ht="15" hidden="false" customHeight="false" outlineLevel="0" collapsed="false">
      <c r="A444" s="717"/>
      <c r="B444" s="717"/>
      <c r="C444" s="717"/>
      <c r="D444" s="717"/>
      <c r="E444" s="717"/>
      <c r="F444" s="717"/>
      <c r="G444" s="717"/>
      <c r="H444" s="717"/>
      <c r="I444" s="717"/>
      <c r="J444" s="717"/>
      <c r="K444" s="717"/>
      <c r="L444" s="717"/>
      <c r="M444" s="717"/>
      <c r="N444" s="717"/>
      <c r="O444" s="717"/>
      <c r="P444" s="717"/>
      <c r="Q444" s="717"/>
      <c r="R444" s="717"/>
      <c r="S444" s="717"/>
      <c r="T444" s="717"/>
      <c r="U444" s="717"/>
      <c r="V444" s="717"/>
      <c r="W444" s="717"/>
      <c r="X444" s="717"/>
      <c r="Y444" s="717"/>
      <c r="Z444" s="717"/>
      <c r="AA444" s="717"/>
      <c r="AB444" s="717"/>
      <c r="AC444" s="717"/>
      <c r="AD444" s="717"/>
      <c r="AE444" s="717"/>
      <c r="AF444" s="717"/>
      <c r="AG444" s="717"/>
      <c r="AH444" s="717"/>
      <c r="AI444" s="717"/>
      <c r="AJ444" s="717"/>
      <c r="AK444" s="717"/>
      <c r="AL444" s="717"/>
      <c r="AM444" s="717"/>
      <c r="AN444" s="717"/>
      <c r="AO444" s="717"/>
      <c r="AP444" s="717"/>
      <c r="AQ444" s="717"/>
      <c r="AR444" s="717"/>
      <c r="AS444" s="717"/>
      <c r="AT444" s="717"/>
      <c r="AU444" s="717"/>
      <c r="AV444" s="717"/>
      <c r="AW444" s="717"/>
      <c r="AX444" s="717"/>
      <c r="AY444" s="717"/>
      <c r="AZ444" s="717"/>
      <c r="BA444" s="717"/>
      <c r="BB444" s="717"/>
      <c r="BC444" s="717"/>
      <c r="BD444" s="717"/>
      <c r="BE444" s="717"/>
      <c r="BF444" s="717"/>
      <c r="BG444" s="717"/>
      <c r="BH444" s="717"/>
      <c r="BI444" s="717"/>
      <c r="BJ444" s="717"/>
    </row>
    <row r="445" customFormat="false" ht="15" hidden="false" customHeight="false" outlineLevel="0" collapsed="false">
      <c r="A445" s="717"/>
      <c r="B445" s="717"/>
      <c r="C445" s="717"/>
      <c r="D445" s="717"/>
      <c r="E445" s="717"/>
      <c r="F445" s="717"/>
      <c r="G445" s="717"/>
      <c r="H445" s="717"/>
      <c r="I445" s="717"/>
      <c r="J445" s="717"/>
      <c r="K445" s="717"/>
      <c r="L445" s="717"/>
      <c r="M445" s="717"/>
      <c r="N445" s="717"/>
      <c r="O445" s="717"/>
      <c r="P445" s="717"/>
      <c r="Q445" s="717"/>
      <c r="R445" s="717"/>
      <c r="S445" s="717"/>
      <c r="T445" s="717"/>
      <c r="U445" s="717"/>
      <c r="V445" s="717"/>
      <c r="W445" s="717"/>
      <c r="X445" s="717"/>
      <c r="Y445" s="717"/>
      <c r="Z445" s="717"/>
      <c r="AA445" s="717"/>
      <c r="AB445" s="717"/>
      <c r="AC445" s="717"/>
      <c r="AD445" s="717"/>
      <c r="AE445" s="717"/>
      <c r="AF445" s="717"/>
      <c r="AG445" s="717"/>
      <c r="AH445" s="717"/>
      <c r="AI445" s="717"/>
      <c r="AJ445" s="717"/>
      <c r="AK445" s="717"/>
      <c r="AL445" s="717"/>
      <c r="AM445" s="717"/>
      <c r="AN445" s="717"/>
      <c r="AO445" s="717"/>
      <c r="AP445" s="717"/>
      <c r="AQ445" s="717"/>
      <c r="AR445" s="717"/>
      <c r="AS445" s="717"/>
      <c r="AT445" s="717"/>
      <c r="AU445" s="717"/>
      <c r="AV445" s="717"/>
      <c r="AW445" s="717"/>
      <c r="AX445" s="717"/>
      <c r="AY445" s="717"/>
      <c r="AZ445" s="717"/>
      <c r="BA445" s="717"/>
      <c r="BB445" s="717"/>
      <c r="BC445" s="717"/>
      <c r="BD445" s="717"/>
      <c r="BE445" s="717"/>
      <c r="BF445" s="717"/>
      <c r="BG445" s="717"/>
      <c r="BH445" s="717"/>
      <c r="BI445" s="717"/>
      <c r="BJ445" s="717"/>
    </row>
    <row r="446" customFormat="false" ht="15" hidden="false" customHeight="false" outlineLevel="0" collapsed="false">
      <c r="A446" s="717"/>
      <c r="B446" s="717"/>
      <c r="C446" s="717"/>
      <c r="D446" s="717"/>
      <c r="E446" s="717"/>
      <c r="F446" s="717"/>
      <c r="G446" s="717"/>
      <c r="H446" s="717"/>
      <c r="I446" s="717"/>
      <c r="J446" s="717"/>
      <c r="K446" s="717"/>
      <c r="L446" s="717"/>
      <c r="M446" s="717"/>
      <c r="N446" s="717"/>
      <c r="O446" s="717"/>
      <c r="P446" s="717"/>
      <c r="Q446" s="717"/>
      <c r="R446" s="717"/>
      <c r="S446" s="717"/>
      <c r="T446" s="717"/>
      <c r="U446" s="717"/>
      <c r="V446" s="717"/>
      <c r="W446" s="717"/>
      <c r="X446" s="717"/>
      <c r="Y446" s="717"/>
      <c r="Z446" s="717"/>
      <c r="AA446" s="717"/>
      <c r="AB446" s="717"/>
      <c r="AC446" s="717"/>
      <c r="AD446" s="717"/>
      <c r="AE446" s="717"/>
      <c r="AF446" s="717"/>
      <c r="AG446" s="717"/>
      <c r="AH446" s="717"/>
      <c r="AI446" s="717"/>
      <c r="AJ446" s="717"/>
      <c r="AK446" s="717"/>
      <c r="AL446" s="717"/>
      <c r="AM446" s="717"/>
      <c r="AN446" s="717"/>
      <c r="AO446" s="717"/>
      <c r="AP446" s="717"/>
      <c r="AQ446" s="717"/>
      <c r="AR446" s="717"/>
      <c r="AS446" s="717"/>
      <c r="AT446" s="717"/>
      <c r="AU446" s="717"/>
      <c r="AV446" s="717"/>
      <c r="AW446" s="717"/>
      <c r="AX446" s="717"/>
      <c r="AY446" s="717"/>
      <c r="AZ446" s="717"/>
      <c r="BA446" s="717"/>
      <c r="BB446" s="717"/>
      <c r="BC446" s="717"/>
      <c r="BD446" s="717"/>
      <c r="BE446" s="717"/>
      <c r="BF446" s="717"/>
      <c r="BG446" s="717"/>
      <c r="BH446" s="717"/>
      <c r="BI446" s="717"/>
      <c r="BJ446" s="717"/>
    </row>
    <row r="447" customFormat="false" ht="15" hidden="false" customHeight="false" outlineLevel="0" collapsed="false">
      <c r="A447" s="717"/>
      <c r="B447" s="717"/>
      <c r="C447" s="717"/>
      <c r="D447" s="717"/>
      <c r="E447" s="717"/>
      <c r="F447" s="717"/>
      <c r="G447" s="717"/>
      <c r="H447" s="717"/>
      <c r="I447" s="717"/>
      <c r="J447" s="717"/>
      <c r="K447" s="717"/>
      <c r="L447" s="717"/>
      <c r="M447" s="717"/>
      <c r="N447" s="717"/>
      <c r="O447" s="717"/>
      <c r="P447" s="717"/>
      <c r="Q447" s="717"/>
      <c r="R447" s="717"/>
      <c r="S447" s="717"/>
      <c r="T447" s="717"/>
      <c r="U447" s="717"/>
      <c r="V447" s="717"/>
      <c r="W447" s="717"/>
      <c r="X447" s="717"/>
      <c r="Y447" s="717"/>
      <c r="Z447" s="717"/>
      <c r="AA447" s="717"/>
      <c r="AB447" s="717"/>
      <c r="AC447" s="717"/>
      <c r="AD447" s="717"/>
      <c r="AE447" s="717"/>
      <c r="AF447" s="717"/>
      <c r="AG447" s="717"/>
      <c r="AH447" s="717"/>
      <c r="AI447" s="717"/>
      <c r="AJ447" s="717"/>
      <c r="AK447" s="717"/>
      <c r="AL447" s="717"/>
      <c r="AM447" s="717"/>
      <c r="AN447" s="717"/>
      <c r="AO447" s="717"/>
      <c r="AP447" s="717"/>
      <c r="AQ447" s="717"/>
      <c r="AR447" s="717"/>
      <c r="AS447" s="717"/>
      <c r="AT447" s="717"/>
      <c r="AU447" s="717"/>
      <c r="AV447" s="717"/>
      <c r="AW447" s="717"/>
      <c r="AX447" s="717"/>
      <c r="AY447" s="717"/>
      <c r="AZ447" s="717"/>
      <c r="BA447" s="717"/>
      <c r="BB447" s="717"/>
      <c r="BC447" s="717"/>
      <c r="BD447" s="717"/>
      <c r="BE447" s="717"/>
      <c r="BF447" s="717"/>
      <c r="BG447" s="717"/>
      <c r="BH447" s="717"/>
      <c r="BI447" s="717"/>
      <c r="BJ447" s="717"/>
    </row>
    <row r="448" customFormat="false" ht="15" hidden="false" customHeight="false" outlineLevel="0" collapsed="false">
      <c r="A448" s="717"/>
      <c r="B448" s="717"/>
      <c r="C448" s="717"/>
      <c r="D448" s="717"/>
      <c r="E448" s="717"/>
      <c r="F448" s="717"/>
      <c r="G448" s="717"/>
      <c r="H448" s="717"/>
      <c r="I448" s="717"/>
      <c r="J448" s="717"/>
      <c r="K448" s="717"/>
      <c r="L448" s="717"/>
      <c r="M448" s="717"/>
      <c r="N448" s="717"/>
      <c r="O448" s="717"/>
      <c r="P448" s="717"/>
      <c r="Q448" s="717"/>
      <c r="R448" s="717"/>
      <c r="S448" s="717"/>
      <c r="T448" s="717"/>
      <c r="U448" s="717"/>
      <c r="V448" s="717"/>
      <c r="W448" s="717"/>
      <c r="X448" s="717"/>
      <c r="Y448" s="717"/>
      <c r="Z448" s="717"/>
      <c r="AA448" s="717"/>
      <c r="AB448" s="717"/>
      <c r="AC448" s="717"/>
      <c r="AD448" s="717"/>
      <c r="AE448" s="717"/>
      <c r="AF448" s="717"/>
      <c r="AG448" s="717"/>
      <c r="AH448" s="717"/>
      <c r="AI448" s="717"/>
      <c r="AJ448" s="717"/>
      <c r="AK448" s="717"/>
      <c r="AL448" s="717"/>
      <c r="AM448" s="717"/>
      <c r="AN448" s="717"/>
      <c r="AO448" s="717"/>
      <c r="AP448" s="717"/>
      <c r="AQ448" s="717"/>
      <c r="AR448" s="717"/>
      <c r="AS448" s="717"/>
      <c r="AT448" s="717"/>
      <c r="AU448" s="717"/>
      <c r="AV448" s="717"/>
      <c r="AW448" s="717"/>
      <c r="AX448" s="717"/>
      <c r="AY448" s="717"/>
      <c r="AZ448" s="717"/>
      <c r="BA448" s="717"/>
      <c r="BB448" s="717"/>
      <c r="BC448" s="717"/>
      <c r="BD448" s="717"/>
      <c r="BE448" s="717"/>
      <c r="BF448" s="717"/>
      <c r="BG448" s="717"/>
      <c r="BH448" s="717"/>
      <c r="BI448" s="717"/>
      <c r="BJ448" s="717"/>
    </row>
    <row r="449" customFormat="false" ht="15" hidden="false" customHeight="false" outlineLevel="0" collapsed="false">
      <c r="A449" s="717"/>
      <c r="B449" s="717"/>
      <c r="C449" s="717"/>
      <c r="D449" s="717"/>
      <c r="E449" s="717"/>
      <c r="F449" s="717"/>
      <c r="G449" s="717"/>
      <c r="H449" s="717"/>
      <c r="I449" s="717"/>
      <c r="J449" s="717"/>
      <c r="K449" s="717"/>
      <c r="L449" s="717"/>
      <c r="M449" s="717"/>
      <c r="N449" s="717"/>
      <c r="O449" s="717"/>
      <c r="P449" s="717"/>
      <c r="Q449" s="717"/>
      <c r="R449" s="717"/>
      <c r="S449" s="717"/>
      <c r="T449" s="717"/>
      <c r="U449" s="717"/>
      <c r="V449" s="717"/>
      <c r="W449" s="717"/>
      <c r="X449" s="717"/>
      <c r="Y449" s="717"/>
      <c r="Z449" s="717"/>
      <c r="AA449" s="717"/>
      <c r="AB449" s="717"/>
      <c r="AC449" s="717"/>
      <c r="AD449" s="717"/>
      <c r="AE449" s="717"/>
      <c r="AF449" s="717"/>
      <c r="AG449" s="717"/>
      <c r="AH449" s="717"/>
      <c r="AI449" s="717"/>
      <c r="AJ449" s="717"/>
      <c r="AK449" s="717"/>
      <c r="AL449" s="717"/>
      <c r="AM449" s="717"/>
      <c r="AN449" s="717"/>
      <c r="AO449" s="717"/>
      <c r="AP449" s="717"/>
      <c r="AQ449" s="717"/>
      <c r="AR449" s="717"/>
      <c r="AS449" s="717"/>
      <c r="AT449" s="717"/>
      <c r="AU449" s="717"/>
      <c r="AV449" s="717"/>
      <c r="AW449" s="717"/>
      <c r="AX449" s="717"/>
      <c r="AY449" s="717"/>
      <c r="AZ449" s="717"/>
      <c r="BA449" s="717"/>
      <c r="BB449" s="717"/>
      <c r="BC449" s="717"/>
      <c r="BD449" s="717"/>
      <c r="BE449" s="717"/>
      <c r="BF449" s="717"/>
      <c r="BG449" s="717"/>
      <c r="BH449" s="717"/>
      <c r="BI449" s="717"/>
      <c r="BJ449" s="717"/>
    </row>
    <row r="450" customFormat="false" ht="15" hidden="false" customHeight="false" outlineLevel="0" collapsed="false">
      <c r="A450" s="717"/>
      <c r="B450" s="717"/>
      <c r="C450" s="717"/>
      <c r="D450" s="717"/>
      <c r="E450" s="717"/>
      <c r="F450" s="717"/>
      <c r="G450" s="717"/>
      <c r="H450" s="717"/>
      <c r="I450" s="717"/>
      <c r="J450" s="717"/>
      <c r="K450" s="717"/>
      <c r="L450" s="717"/>
      <c r="M450" s="717"/>
      <c r="N450" s="717"/>
      <c r="O450" s="717"/>
      <c r="P450" s="717"/>
      <c r="Q450" s="717"/>
      <c r="R450" s="717"/>
      <c r="S450" s="717"/>
      <c r="T450" s="717"/>
      <c r="U450" s="717"/>
      <c r="V450" s="717"/>
      <c r="W450" s="717"/>
      <c r="X450" s="717"/>
      <c r="Y450" s="717"/>
      <c r="Z450" s="717"/>
      <c r="AA450" s="717"/>
      <c r="AB450" s="717"/>
      <c r="AC450" s="717"/>
      <c r="AD450" s="717"/>
      <c r="AE450" s="717"/>
      <c r="AF450" s="717"/>
      <c r="AG450" s="717"/>
      <c r="AH450" s="717"/>
      <c r="AI450" s="717"/>
      <c r="AJ450" s="717"/>
      <c r="AK450" s="717"/>
      <c r="AL450" s="717"/>
      <c r="AM450" s="717"/>
      <c r="AN450" s="717"/>
      <c r="AO450" s="717"/>
      <c r="AP450" s="717"/>
      <c r="AQ450" s="717"/>
      <c r="AR450" s="717"/>
      <c r="AS450" s="717"/>
      <c r="AT450" s="717"/>
      <c r="AU450" s="717"/>
      <c r="AV450" s="717"/>
      <c r="AW450" s="717"/>
      <c r="AX450" s="717"/>
      <c r="AY450" s="717"/>
      <c r="AZ450" s="717"/>
      <c r="BA450" s="717"/>
      <c r="BB450" s="717"/>
      <c r="BC450" s="717"/>
      <c r="BD450" s="717"/>
      <c r="BE450" s="717"/>
      <c r="BF450" s="717"/>
      <c r="BG450" s="717"/>
      <c r="BH450" s="717"/>
      <c r="BI450" s="717"/>
      <c r="BJ450" s="717"/>
    </row>
    <row r="451" customFormat="false" ht="15" hidden="false" customHeight="false" outlineLevel="0" collapsed="false">
      <c r="A451" s="717"/>
      <c r="B451" s="717"/>
      <c r="C451" s="717"/>
      <c r="D451" s="717"/>
      <c r="E451" s="717"/>
      <c r="F451" s="717"/>
      <c r="G451" s="717"/>
      <c r="H451" s="717"/>
      <c r="I451" s="717"/>
      <c r="J451" s="717"/>
      <c r="K451" s="717"/>
      <c r="L451" s="717"/>
      <c r="M451" s="717"/>
      <c r="N451" s="717"/>
      <c r="O451" s="717"/>
      <c r="P451" s="717"/>
      <c r="Q451" s="717"/>
      <c r="R451" s="717"/>
      <c r="S451" s="717"/>
      <c r="T451" s="717"/>
      <c r="U451" s="717"/>
      <c r="V451" s="717"/>
      <c r="W451" s="717"/>
      <c r="X451" s="717"/>
      <c r="Y451" s="717"/>
      <c r="Z451" s="717"/>
      <c r="AA451" s="717"/>
      <c r="AB451" s="717"/>
      <c r="AC451" s="717"/>
      <c r="AD451" s="717"/>
      <c r="AE451" s="717"/>
      <c r="AF451" s="717"/>
      <c r="AG451" s="717"/>
      <c r="AH451" s="717"/>
      <c r="AI451" s="717"/>
      <c r="AJ451" s="717"/>
      <c r="AK451" s="717"/>
      <c r="AL451" s="717"/>
      <c r="AM451" s="717"/>
      <c r="AN451" s="717"/>
      <c r="AO451" s="717"/>
      <c r="AP451" s="717"/>
      <c r="AQ451" s="717"/>
      <c r="AR451" s="717"/>
      <c r="AS451" s="717"/>
      <c r="AT451" s="717"/>
      <c r="AU451" s="717"/>
      <c r="AV451" s="717"/>
      <c r="AW451" s="717"/>
      <c r="AX451" s="717"/>
      <c r="AY451" s="717"/>
      <c r="AZ451" s="717"/>
      <c r="BA451" s="717"/>
      <c r="BB451" s="717"/>
      <c r="BC451" s="717"/>
      <c r="BD451" s="717"/>
      <c r="BE451" s="717"/>
      <c r="BF451" s="717"/>
      <c r="BG451" s="717"/>
      <c r="BH451" s="717"/>
      <c r="BI451" s="717"/>
      <c r="BJ451" s="717"/>
    </row>
    <row r="452" customFormat="false" ht="15" hidden="false" customHeight="false" outlineLevel="0" collapsed="false">
      <c r="A452" s="717"/>
      <c r="B452" s="717"/>
      <c r="C452" s="717"/>
      <c r="D452" s="717"/>
      <c r="E452" s="717"/>
      <c r="F452" s="717"/>
      <c r="G452" s="717"/>
      <c r="H452" s="717"/>
      <c r="I452" s="717"/>
      <c r="J452" s="717"/>
      <c r="K452" s="717"/>
      <c r="L452" s="717"/>
      <c r="M452" s="717"/>
      <c r="N452" s="717"/>
      <c r="O452" s="717"/>
      <c r="P452" s="717"/>
      <c r="Q452" s="717"/>
      <c r="R452" s="717"/>
      <c r="S452" s="717"/>
      <c r="T452" s="717"/>
      <c r="U452" s="717"/>
      <c r="V452" s="717"/>
      <c r="W452" s="717"/>
      <c r="X452" s="717"/>
      <c r="Y452" s="717"/>
      <c r="Z452" s="717"/>
      <c r="AA452" s="717"/>
      <c r="AB452" s="717"/>
      <c r="AC452" s="717"/>
      <c r="AD452" s="717"/>
      <c r="AE452" s="717"/>
      <c r="AF452" s="717"/>
      <c r="AG452" s="717"/>
      <c r="AH452" s="717"/>
      <c r="AI452" s="717"/>
      <c r="AJ452" s="717"/>
      <c r="AK452" s="717"/>
      <c r="AL452" s="717"/>
      <c r="AM452" s="717"/>
      <c r="AN452" s="717"/>
      <c r="AO452" s="717"/>
      <c r="AP452" s="717"/>
      <c r="AQ452" s="717"/>
      <c r="AR452" s="717"/>
      <c r="AS452" s="717"/>
      <c r="AT452" s="717"/>
      <c r="AU452" s="717"/>
      <c r="AV452" s="717"/>
      <c r="AW452" s="717"/>
      <c r="AX452" s="717"/>
      <c r="AY452" s="717"/>
      <c r="AZ452" s="717"/>
      <c r="BA452" s="717"/>
      <c r="BB452" s="717"/>
      <c r="BC452" s="717"/>
      <c r="BD452" s="717"/>
      <c r="BE452" s="717"/>
      <c r="BF452" s="717"/>
      <c r="BG452" s="717"/>
      <c r="BH452" s="717"/>
      <c r="BI452" s="717"/>
      <c r="BJ452" s="717"/>
    </row>
    <row r="453" customFormat="false" ht="15" hidden="false" customHeight="false" outlineLevel="0" collapsed="false">
      <c r="A453" s="717"/>
      <c r="B453" s="717"/>
      <c r="C453" s="717"/>
      <c r="D453" s="717"/>
      <c r="E453" s="717"/>
      <c r="F453" s="717"/>
      <c r="G453" s="717"/>
      <c r="H453" s="717"/>
      <c r="I453" s="717"/>
      <c r="J453" s="717"/>
      <c r="K453" s="717"/>
      <c r="L453" s="717"/>
      <c r="M453" s="717"/>
      <c r="N453" s="717"/>
      <c r="O453" s="717"/>
      <c r="P453" s="717"/>
      <c r="Q453" s="717"/>
      <c r="R453" s="717"/>
      <c r="S453" s="717"/>
      <c r="T453" s="717"/>
      <c r="U453" s="717"/>
      <c r="V453" s="717"/>
      <c r="W453" s="717"/>
      <c r="X453" s="717"/>
      <c r="Y453" s="717"/>
      <c r="Z453" s="717"/>
      <c r="AA453" s="717"/>
      <c r="AB453" s="717"/>
      <c r="AC453" s="717"/>
      <c r="AD453" s="717"/>
      <c r="AE453" s="717"/>
      <c r="AF453" s="717"/>
      <c r="AG453" s="717"/>
      <c r="AH453" s="717"/>
      <c r="AI453" s="717"/>
      <c r="AJ453" s="717"/>
      <c r="AK453" s="717"/>
      <c r="AL453" s="717"/>
      <c r="AM453" s="717"/>
      <c r="AN453" s="717"/>
      <c r="AO453" s="717"/>
      <c r="AP453" s="717"/>
      <c r="AQ453" s="717"/>
      <c r="AR453" s="717"/>
      <c r="AS453" s="717"/>
      <c r="AT453" s="717"/>
      <c r="AU453" s="717"/>
      <c r="AV453" s="717"/>
      <c r="AW453" s="717"/>
      <c r="AX453" s="717"/>
      <c r="AY453" s="717"/>
      <c r="AZ453" s="717"/>
      <c r="BA453" s="717"/>
      <c r="BB453" s="717"/>
      <c r="BC453" s="717"/>
      <c r="BD453" s="717"/>
      <c r="BE453" s="717"/>
      <c r="BF453" s="717"/>
      <c r="BG453" s="717"/>
      <c r="BH453" s="717"/>
      <c r="BI453" s="717"/>
      <c r="BJ453" s="717"/>
    </row>
    <row r="454" customFormat="false" ht="15" hidden="false" customHeight="false" outlineLevel="0" collapsed="false">
      <c r="A454" s="717"/>
      <c r="B454" s="717"/>
      <c r="C454" s="717"/>
      <c r="D454" s="717"/>
      <c r="E454" s="717"/>
      <c r="F454" s="717"/>
      <c r="G454" s="717"/>
      <c r="H454" s="717"/>
      <c r="I454" s="717"/>
      <c r="J454" s="717"/>
      <c r="K454" s="717"/>
      <c r="L454" s="717"/>
      <c r="M454" s="717"/>
      <c r="N454" s="717"/>
      <c r="O454" s="717"/>
      <c r="P454" s="717"/>
      <c r="Q454" s="717"/>
      <c r="R454" s="717"/>
      <c r="S454" s="717"/>
      <c r="T454" s="717"/>
      <c r="U454" s="717"/>
      <c r="V454" s="717"/>
      <c r="W454" s="717"/>
      <c r="X454" s="717"/>
      <c r="Y454" s="717"/>
      <c r="Z454" s="717"/>
      <c r="AA454" s="717"/>
      <c r="AB454" s="717"/>
      <c r="AC454" s="717"/>
      <c r="AD454" s="717"/>
      <c r="AE454" s="717"/>
      <c r="AF454" s="717"/>
      <c r="AG454" s="717"/>
      <c r="AH454" s="717"/>
      <c r="AI454" s="717"/>
      <c r="AJ454" s="717"/>
      <c r="AK454" s="717"/>
      <c r="AL454" s="717"/>
      <c r="AM454" s="717"/>
      <c r="AN454" s="717"/>
      <c r="AO454" s="717"/>
      <c r="AP454" s="717"/>
      <c r="AQ454" s="717"/>
      <c r="AR454" s="717"/>
      <c r="AS454" s="717"/>
      <c r="AT454" s="717"/>
      <c r="AU454" s="717"/>
      <c r="AV454" s="717"/>
      <c r="AW454" s="717"/>
      <c r="AX454" s="717"/>
      <c r="AY454" s="717"/>
      <c r="AZ454" s="717"/>
      <c r="BA454" s="717"/>
      <c r="BB454" s="717"/>
      <c r="BC454" s="717"/>
      <c r="BD454" s="717"/>
      <c r="BE454" s="717"/>
      <c r="BF454" s="717"/>
      <c r="BG454" s="717"/>
      <c r="BH454" s="717"/>
      <c r="BI454" s="717"/>
      <c r="BJ454" s="717"/>
    </row>
    <row r="455" customFormat="false" ht="15" hidden="false" customHeight="false" outlineLevel="0" collapsed="false">
      <c r="A455" s="717"/>
      <c r="B455" s="717"/>
      <c r="C455" s="717"/>
      <c r="D455" s="717"/>
      <c r="E455" s="717"/>
      <c r="F455" s="717"/>
      <c r="G455" s="717"/>
      <c r="H455" s="717"/>
      <c r="I455" s="717"/>
      <c r="J455" s="717"/>
      <c r="K455" s="717"/>
      <c r="L455" s="717"/>
      <c r="M455" s="717"/>
      <c r="N455" s="717"/>
      <c r="O455" s="717"/>
      <c r="P455" s="717"/>
      <c r="Q455" s="717"/>
      <c r="R455" s="717"/>
      <c r="S455" s="717"/>
      <c r="T455" s="717"/>
      <c r="U455" s="717"/>
      <c r="V455" s="717"/>
      <c r="W455" s="717"/>
      <c r="X455" s="717"/>
      <c r="Y455" s="717"/>
      <c r="Z455" s="717"/>
      <c r="AA455" s="717"/>
      <c r="AB455" s="717"/>
      <c r="AC455" s="717"/>
      <c r="AD455" s="717"/>
      <c r="AE455" s="717"/>
      <c r="AF455" s="717"/>
      <c r="AG455" s="717"/>
      <c r="AH455" s="717"/>
      <c r="AI455" s="717"/>
      <c r="AJ455" s="717"/>
      <c r="AK455" s="717"/>
      <c r="AL455" s="717"/>
      <c r="AM455" s="717"/>
      <c r="AN455" s="717"/>
      <c r="AO455" s="717"/>
      <c r="AP455" s="717"/>
      <c r="AQ455" s="717"/>
      <c r="AR455" s="717"/>
      <c r="AS455" s="717"/>
      <c r="AT455" s="717"/>
      <c r="AU455" s="717"/>
      <c r="AV455" s="717"/>
      <c r="AW455" s="717"/>
      <c r="AX455" s="717"/>
      <c r="AY455" s="717"/>
      <c r="AZ455" s="717"/>
      <c r="BA455" s="717"/>
      <c r="BB455" s="717"/>
      <c r="BC455" s="717"/>
      <c r="BD455" s="717"/>
      <c r="BE455" s="717"/>
      <c r="BF455" s="717"/>
      <c r="BG455" s="717"/>
      <c r="BH455" s="717"/>
      <c r="BI455" s="717"/>
      <c r="BJ455" s="717"/>
    </row>
    <row r="456" customFormat="false" ht="15" hidden="false" customHeight="false" outlineLevel="0" collapsed="false">
      <c r="A456" s="717"/>
      <c r="B456" s="717"/>
      <c r="C456" s="717"/>
      <c r="D456" s="717"/>
      <c r="E456" s="717"/>
      <c r="F456" s="717"/>
      <c r="G456" s="717"/>
      <c r="H456" s="717"/>
      <c r="I456" s="717"/>
      <c r="J456" s="717"/>
      <c r="K456" s="717"/>
      <c r="L456" s="717"/>
      <c r="M456" s="717"/>
      <c r="N456" s="717"/>
      <c r="O456" s="717"/>
      <c r="P456" s="717"/>
      <c r="Q456" s="717"/>
      <c r="R456" s="717"/>
      <c r="S456" s="717"/>
      <c r="T456" s="717"/>
      <c r="U456" s="717"/>
      <c r="V456" s="717"/>
      <c r="W456" s="717"/>
      <c r="X456" s="717"/>
      <c r="Y456" s="717"/>
      <c r="Z456" s="717"/>
      <c r="AA456" s="717"/>
      <c r="AB456" s="717"/>
      <c r="AC456" s="717"/>
      <c r="AD456" s="717"/>
      <c r="AE456" s="717"/>
      <c r="AF456" s="717"/>
      <c r="AG456" s="717"/>
      <c r="AH456" s="717"/>
      <c r="AI456" s="717"/>
      <c r="AJ456" s="717"/>
      <c r="AK456" s="717"/>
      <c r="AL456" s="717"/>
      <c r="AM456" s="717"/>
      <c r="AN456" s="717"/>
      <c r="AO456" s="717"/>
      <c r="AP456" s="717"/>
      <c r="AQ456" s="717"/>
      <c r="AR456" s="717"/>
      <c r="AS456" s="717"/>
      <c r="AT456" s="717"/>
      <c r="AU456" s="717"/>
      <c r="AV456" s="717"/>
      <c r="AW456" s="717"/>
      <c r="AX456" s="717"/>
      <c r="AY456" s="717"/>
      <c r="AZ456" s="717"/>
      <c r="BA456" s="717"/>
      <c r="BB456" s="717"/>
      <c r="BC456" s="717"/>
      <c r="BD456" s="717"/>
      <c r="BE456" s="717"/>
      <c r="BF456" s="717"/>
      <c r="BG456" s="717"/>
      <c r="BH456" s="717"/>
      <c r="BI456" s="717"/>
      <c r="BJ456" s="717"/>
    </row>
    <row r="457" customFormat="false" ht="15" hidden="false" customHeight="false" outlineLevel="0" collapsed="false">
      <c r="A457" s="717"/>
      <c r="B457" s="717"/>
      <c r="C457" s="717"/>
      <c r="D457" s="717"/>
      <c r="E457" s="717"/>
      <c r="F457" s="717"/>
      <c r="G457" s="717"/>
      <c r="H457" s="717"/>
      <c r="I457" s="717"/>
      <c r="J457" s="717"/>
      <c r="K457" s="717"/>
      <c r="L457" s="717"/>
      <c r="M457" s="717"/>
      <c r="N457" s="717"/>
      <c r="O457" s="717"/>
      <c r="P457" s="717"/>
      <c r="Q457" s="717"/>
      <c r="R457" s="717"/>
      <c r="S457" s="717"/>
      <c r="T457" s="717"/>
      <c r="U457" s="717"/>
      <c r="V457" s="717"/>
      <c r="W457" s="717"/>
      <c r="X457" s="717"/>
      <c r="Y457" s="717"/>
      <c r="Z457" s="717"/>
      <c r="AA457" s="717"/>
      <c r="AB457" s="717"/>
      <c r="AC457" s="717"/>
      <c r="AD457" s="717"/>
      <c r="AE457" s="717"/>
      <c r="AF457" s="717"/>
      <c r="AG457" s="717"/>
      <c r="AH457" s="717"/>
      <c r="AI457" s="717"/>
      <c r="AJ457" s="717"/>
      <c r="AK457" s="717"/>
      <c r="AL457" s="717"/>
      <c r="AM457" s="717"/>
      <c r="AN457" s="717"/>
      <c r="AO457" s="717"/>
      <c r="AP457" s="717"/>
      <c r="AQ457" s="717"/>
      <c r="AR457" s="717"/>
      <c r="AS457" s="717"/>
      <c r="AT457" s="717"/>
      <c r="AU457" s="717"/>
      <c r="AV457" s="717"/>
      <c r="AW457" s="717"/>
      <c r="AX457" s="717"/>
      <c r="AY457" s="717"/>
      <c r="AZ457" s="717"/>
      <c r="BA457" s="717"/>
      <c r="BB457" s="717"/>
      <c r="BC457" s="717"/>
      <c r="BD457" s="717"/>
      <c r="BE457" s="717"/>
      <c r="BF457" s="717"/>
      <c r="BG457" s="717"/>
      <c r="BH457" s="717"/>
      <c r="BI457" s="717"/>
      <c r="BJ457" s="717"/>
    </row>
    <row r="458" customFormat="false" ht="15" hidden="false" customHeight="false" outlineLevel="0" collapsed="false">
      <c r="A458" s="717"/>
      <c r="B458" s="717"/>
      <c r="C458" s="717"/>
      <c r="D458" s="717"/>
      <c r="E458" s="717"/>
      <c r="F458" s="717"/>
      <c r="G458" s="717"/>
      <c r="H458" s="717"/>
      <c r="I458" s="717"/>
      <c r="J458" s="717"/>
      <c r="K458" s="717"/>
      <c r="L458" s="717"/>
      <c r="M458" s="717"/>
      <c r="N458" s="717"/>
      <c r="O458" s="717"/>
      <c r="P458" s="717"/>
      <c r="Q458" s="717"/>
      <c r="R458" s="717"/>
      <c r="S458" s="717"/>
      <c r="T458" s="717"/>
      <c r="U458" s="717"/>
      <c r="V458" s="717"/>
      <c r="W458" s="717"/>
      <c r="X458" s="717"/>
      <c r="Y458" s="717"/>
      <c r="Z458" s="717"/>
      <c r="AA458" s="717"/>
      <c r="AB458" s="717"/>
      <c r="AC458" s="717"/>
      <c r="AD458" s="717"/>
      <c r="AE458" s="717"/>
      <c r="AF458" s="717"/>
      <c r="AG458" s="717"/>
      <c r="AH458" s="717"/>
      <c r="AI458" s="717"/>
      <c r="AJ458" s="717"/>
      <c r="AK458" s="717"/>
      <c r="AL458" s="717"/>
      <c r="AM458" s="717"/>
      <c r="AN458" s="717"/>
      <c r="AO458" s="717"/>
      <c r="AP458" s="717"/>
      <c r="AQ458" s="717"/>
      <c r="AR458" s="717"/>
      <c r="AS458" s="717"/>
      <c r="AT458" s="717"/>
      <c r="AU458" s="717"/>
      <c r="AV458" s="717"/>
      <c r="AW458" s="717"/>
      <c r="AX458" s="717"/>
      <c r="AY458" s="717"/>
      <c r="AZ458" s="717"/>
      <c r="BA458" s="717"/>
      <c r="BB458" s="717"/>
      <c r="BC458" s="717"/>
      <c r="BD458" s="717"/>
      <c r="BE458" s="717"/>
      <c r="BF458" s="717"/>
      <c r="BG458" s="717"/>
      <c r="BH458" s="717"/>
      <c r="BI458" s="717"/>
      <c r="BJ458" s="717"/>
    </row>
    <row r="459" customFormat="false" ht="15" hidden="false" customHeight="false" outlineLevel="0" collapsed="false">
      <c r="A459" s="717"/>
      <c r="B459" s="717"/>
      <c r="C459" s="717"/>
      <c r="D459" s="717"/>
      <c r="E459" s="717"/>
      <c r="F459" s="717"/>
      <c r="G459" s="717"/>
      <c r="H459" s="717"/>
      <c r="I459" s="717"/>
      <c r="J459" s="717"/>
      <c r="K459" s="717"/>
      <c r="L459" s="717"/>
      <c r="M459" s="717"/>
      <c r="N459" s="717"/>
      <c r="O459" s="717"/>
      <c r="P459" s="717"/>
      <c r="Q459" s="717"/>
      <c r="R459" s="717"/>
      <c r="S459" s="717"/>
      <c r="T459" s="717"/>
      <c r="U459" s="717"/>
      <c r="V459" s="717"/>
      <c r="W459" s="717"/>
      <c r="X459" s="717"/>
      <c r="Y459" s="717"/>
      <c r="Z459" s="717"/>
      <c r="AA459" s="717"/>
      <c r="AB459" s="717"/>
      <c r="AC459" s="717"/>
      <c r="AD459" s="717"/>
      <c r="AE459" s="717"/>
      <c r="AF459" s="717"/>
      <c r="AG459" s="717"/>
      <c r="AH459" s="717"/>
      <c r="AI459" s="717"/>
      <c r="AJ459" s="717"/>
      <c r="AK459" s="717"/>
      <c r="AL459" s="717"/>
      <c r="AM459" s="717"/>
      <c r="AN459" s="717"/>
      <c r="AO459" s="717"/>
      <c r="AP459" s="717"/>
      <c r="AQ459" s="717"/>
      <c r="AR459" s="717"/>
      <c r="AS459" s="717"/>
      <c r="AT459" s="717"/>
      <c r="AU459" s="717"/>
      <c r="AV459" s="717"/>
      <c r="AW459" s="717"/>
      <c r="AX459" s="717"/>
      <c r="AY459" s="717"/>
      <c r="AZ459" s="717"/>
      <c r="BA459" s="717"/>
      <c r="BB459" s="717"/>
      <c r="BC459" s="717"/>
      <c r="BD459" s="717"/>
      <c r="BE459" s="717"/>
      <c r="BF459" s="717"/>
      <c r="BG459" s="717"/>
      <c r="BH459" s="717"/>
      <c r="BI459" s="717"/>
      <c r="BJ459" s="717"/>
    </row>
    <row r="460" customFormat="false" ht="15" hidden="false" customHeight="false" outlineLevel="0" collapsed="false">
      <c r="A460" s="717"/>
      <c r="B460" s="717"/>
      <c r="C460" s="717"/>
      <c r="D460" s="717"/>
      <c r="E460" s="717"/>
      <c r="F460" s="717"/>
      <c r="G460" s="717"/>
      <c r="H460" s="717"/>
      <c r="I460" s="717"/>
      <c r="J460" s="717"/>
      <c r="K460" s="717"/>
      <c r="L460" s="717"/>
      <c r="M460" s="717"/>
      <c r="N460" s="717"/>
      <c r="O460" s="717"/>
      <c r="P460" s="717"/>
      <c r="Q460" s="717"/>
      <c r="R460" s="717"/>
      <c r="S460" s="717"/>
      <c r="T460" s="717"/>
      <c r="U460" s="717"/>
      <c r="V460" s="717"/>
      <c r="W460" s="717"/>
      <c r="X460" s="717"/>
      <c r="Y460" s="717"/>
      <c r="Z460" s="717"/>
      <c r="AA460" s="717"/>
      <c r="AB460" s="717"/>
      <c r="AC460" s="717"/>
      <c r="AD460" s="717"/>
      <c r="AE460" s="717"/>
      <c r="AF460" s="717"/>
      <c r="AG460" s="717"/>
      <c r="AH460" s="717"/>
      <c r="AI460" s="717"/>
      <c r="AJ460" s="717"/>
      <c r="AK460" s="717"/>
      <c r="AL460" s="717"/>
      <c r="AM460" s="717"/>
      <c r="AN460" s="717"/>
      <c r="AO460" s="717"/>
      <c r="AP460" s="717"/>
      <c r="AQ460" s="717"/>
      <c r="AR460" s="717"/>
      <c r="AS460" s="717"/>
      <c r="AT460" s="717"/>
      <c r="AU460" s="717"/>
      <c r="AV460" s="717"/>
      <c r="AW460" s="717"/>
      <c r="AX460" s="717"/>
      <c r="AY460" s="717"/>
      <c r="AZ460" s="717"/>
      <c r="BA460" s="717"/>
      <c r="BB460" s="717"/>
      <c r="BC460" s="717"/>
      <c r="BD460" s="717"/>
      <c r="BE460" s="717"/>
      <c r="BF460" s="717"/>
      <c r="BG460" s="717"/>
      <c r="BH460" s="717"/>
      <c r="BI460" s="717"/>
      <c r="BJ460" s="717"/>
    </row>
    <row r="461" customFormat="false" ht="15" hidden="false" customHeight="false" outlineLevel="0" collapsed="false">
      <c r="A461" s="717"/>
      <c r="B461" s="717"/>
      <c r="C461" s="717"/>
      <c r="D461" s="717"/>
      <c r="E461" s="717"/>
      <c r="F461" s="717"/>
      <c r="G461" s="717"/>
      <c r="H461" s="717"/>
      <c r="I461" s="717"/>
      <c r="J461" s="717"/>
      <c r="K461" s="717"/>
      <c r="L461" s="717"/>
      <c r="M461" s="717"/>
      <c r="N461" s="717"/>
      <c r="O461" s="717"/>
      <c r="P461" s="717"/>
      <c r="Q461" s="717"/>
      <c r="R461" s="717"/>
      <c r="S461" s="717"/>
      <c r="T461" s="717"/>
      <c r="U461" s="717"/>
      <c r="V461" s="717"/>
      <c r="W461" s="717"/>
      <c r="X461" s="717"/>
      <c r="Y461" s="717"/>
      <c r="Z461" s="717"/>
      <c r="AA461" s="717"/>
      <c r="AB461" s="717"/>
      <c r="AC461" s="717"/>
      <c r="AD461" s="717"/>
      <c r="AE461" s="717"/>
      <c r="AF461" s="717"/>
      <c r="AG461" s="717"/>
      <c r="AH461" s="717"/>
      <c r="AI461" s="717"/>
      <c r="AJ461" s="717"/>
      <c r="AK461" s="717"/>
      <c r="AL461" s="717"/>
      <c r="AM461" s="717"/>
      <c r="AN461" s="717"/>
      <c r="AO461" s="717"/>
      <c r="AP461" s="717"/>
      <c r="AQ461" s="717"/>
      <c r="AR461" s="717"/>
      <c r="AS461" s="717"/>
      <c r="AT461" s="717"/>
      <c r="AU461" s="717"/>
      <c r="AV461" s="717"/>
      <c r="AW461" s="717"/>
      <c r="AX461" s="717"/>
      <c r="AY461" s="717"/>
      <c r="AZ461" s="717"/>
      <c r="BA461" s="717"/>
      <c r="BB461" s="717"/>
      <c r="BC461" s="717"/>
      <c r="BD461" s="717"/>
      <c r="BE461" s="717"/>
      <c r="BF461" s="717"/>
      <c r="BG461" s="717"/>
      <c r="BH461" s="717"/>
      <c r="BI461" s="717"/>
      <c r="BJ461" s="717"/>
    </row>
    <row r="462" customFormat="false" ht="15" hidden="false" customHeight="false" outlineLevel="0" collapsed="false">
      <c r="A462" s="717"/>
      <c r="B462" s="717"/>
      <c r="C462" s="717"/>
      <c r="D462" s="717"/>
      <c r="E462" s="717"/>
      <c r="F462" s="717"/>
      <c r="G462" s="717"/>
      <c r="H462" s="717"/>
      <c r="I462" s="717"/>
      <c r="J462" s="717"/>
      <c r="K462" s="717"/>
      <c r="L462" s="717"/>
      <c r="M462" s="717"/>
      <c r="N462" s="717"/>
      <c r="O462" s="717"/>
      <c r="P462" s="717"/>
      <c r="Q462" s="717"/>
      <c r="R462" s="717"/>
      <c r="S462" s="717"/>
      <c r="T462" s="717"/>
      <c r="U462" s="717"/>
      <c r="V462" s="717"/>
      <c r="W462" s="717"/>
      <c r="X462" s="717"/>
      <c r="Y462" s="717"/>
      <c r="Z462" s="717"/>
      <c r="AA462" s="717"/>
      <c r="AB462" s="717"/>
      <c r="AC462" s="717"/>
      <c r="AD462" s="717"/>
      <c r="AE462" s="717"/>
      <c r="AF462" s="717"/>
      <c r="AG462" s="717"/>
      <c r="AH462" s="717"/>
      <c r="AI462" s="717"/>
      <c r="AJ462" s="717"/>
      <c r="AK462" s="717"/>
      <c r="AL462" s="717"/>
      <c r="AM462" s="717"/>
      <c r="AN462" s="717"/>
      <c r="AO462" s="717"/>
      <c r="AP462" s="717"/>
      <c r="AQ462" s="717"/>
      <c r="AR462" s="717"/>
      <c r="AS462" s="717"/>
      <c r="AT462" s="717"/>
      <c r="AU462" s="717"/>
      <c r="AV462" s="717"/>
      <c r="AW462" s="717"/>
      <c r="AX462" s="717"/>
      <c r="AY462" s="717"/>
      <c r="AZ462" s="717"/>
      <c r="BA462" s="717"/>
      <c r="BB462" s="717"/>
      <c r="BC462" s="717"/>
      <c r="BD462" s="717"/>
      <c r="BE462" s="717"/>
      <c r="BF462" s="717"/>
      <c r="BG462" s="717"/>
      <c r="BH462" s="717"/>
      <c r="BI462" s="717"/>
      <c r="BJ462" s="717"/>
    </row>
    <row r="463" customFormat="false" ht="15" hidden="false" customHeight="false" outlineLevel="0" collapsed="false">
      <c r="A463" s="717"/>
      <c r="B463" s="717"/>
      <c r="C463" s="717"/>
      <c r="D463" s="717"/>
      <c r="E463" s="717"/>
      <c r="F463" s="717"/>
      <c r="G463" s="717"/>
      <c r="H463" s="717"/>
      <c r="I463" s="717"/>
      <c r="J463" s="717"/>
      <c r="K463" s="717"/>
      <c r="L463" s="717"/>
      <c r="M463" s="717"/>
      <c r="N463" s="717"/>
      <c r="O463" s="717"/>
      <c r="P463" s="717"/>
      <c r="Q463" s="717"/>
      <c r="R463" s="717"/>
      <c r="S463" s="717"/>
      <c r="T463" s="717"/>
      <c r="U463" s="717"/>
      <c r="V463" s="717"/>
      <c r="W463" s="717"/>
      <c r="X463" s="717"/>
      <c r="Y463" s="717"/>
      <c r="Z463" s="717"/>
      <c r="AA463" s="717"/>
      <c r="AB463" s="717"/>
      <c r="AC463" s="717"/>
      <c r="AD463" s="717"/>
      <c r="AE463" s="717"/>
      <c r="AF463" s="717"/>
      <c r="AG463" s="717"/>
      <c r="AH463" s="717"/>
      <c r="AI463" s="717"/>
      <c r="AJ463" s="717"/>
      <c r="AK463" s="717"/>
      <c r="AL463" s="717"/>
      <c r="AM463" s="717"/>
      <c r="AN463" s="717"/>
      <c r="AO463" s="717"/>
      <c r="AP463" s="717"/>
      <c r="AQ463" s="717"/>
      <c r="AR463" s="717"/>
      <c r="AS463" s="717"/>
      <c r="AT463" s="717"/>
      <c r="AU463" s="717"/>
      <c r="AV463" s="717"/>
      <c r="AW463" s="717"/>
      <c r="AX463" s="717"/>
      <c r="AY463" s="717"/>
      <c r="AZ463" s="717"/>
      <c r="BA463" s="717"/>
      <c r="BB463" s="717"/>
      <c r="BC463" s="717"/>
      <c r="BD463" s="717"/>
      <c r="BE463" s="717"/>
      <c r="BF463" s="717"/>
      <c r="BG463" s="717"/>
      <c r="BH463" s="717"/>
      <c r="BI463" s="717"/>
      <c r="BJ463" s="717"/>
    </row>
    <row r="464" customFormat="false" ht="15" hidden="false" customHeight="false" outlineLevel="0" collapsed="false">
      <c r="A464" s="717"/>
      <c r="B464" s="717"/>
      <c r="C464" s="717"/>
      <c r="D464" s="717"/>
      <c r="E464" s="717"/>
      <c r="F464" s="717"/>
      <c r="G464" s="717"/>
      <c r="H464" s="717"/>
      <c r="I464" s="717"/>
      <c r="J464" s="717"/>
      <c r="K464" s="717"/>
      <c r="L464" s="717"/>
      <c r="M464" s="717"/>
      <c r="N464" s="717"/>
      <c r="O464" s="717"/>
      <c r="P464" s="717"/>
      <c r="Q464" s="717"/>
      <c r="R464" s="717"/>
      <c r="S464" s="717"/>
      <c r="T464" s="717"/>
      <c r="U464" s="717"/>
      <c r="V464" s="717"/>
      <c r="W464" s="717"/>
      <c r="X464" s="717"/>
      <c r="Y464" s="717"/>
      <c r="Z464" s="717"/>
      <c r="AA464" s="717"/>
      <c r="AB464" s="717"/>
      <c r="AC464" s="717"/>
      <c r="AD464" s="717"/>
      <c r="AE464" s="717"/>
      <c r="AF464" s="717"/>
      <c r="AG464" s="717"/>
      <c r="AH464" s="717"/>
      <c r="AI464" s="717"/>
      <c r="AJ464" s="717"/>
      <c r="AK464" s="717"/>
      <c r="AL464" s="717"/>
      <c r="AM464" s="717"/>
      <c r="AN464" s="717"/>
      <c r="AO464" s="717"/>
      <c r="AP464" s="717"/>
      <c r="AQ464" s="717"/>
      <c r="AR464" s="717"/>
      <c r="AS464" s="717"/>
      <c r="AT464" s="717"/>
      <c r="AU464" s="717"/>
      <c r="AV464" s="717"/>
      <c r="AW464" s="717"/>
      <c r="AX464" s="717"/>
      <c r="AY464" s="717"/>
      <c r="AZ464" s="717"/>
      <c r="BA464" s="717"/>
      <c r="BB464" s="717"/>
      <c r="BC464" s="717"/>
      <c r="BD464" s="717"/>
      <c r="BE464" s="717"/>
      <c r="BF464" s="717"/>
      <c r="BG464" s="717"/>
      <c r="BH464" s="717"/>
      <c r="BI464" s="717"/>
      <c r="BJ464" s="717"/>
    </row>
    <row r="465" customFormat="false" ht="15" hidden="false" customHeight="false" outlineLevel="0" collapsed="false">
      <c r="A465" s="717"/>
      <c r="B465" s="717"/>
      <c r="C465" s="717"/>
      <c r="D465" s="717"/>
      <c r="E465" s="717"/>
      <c r="F465" s="717"/>
      <c r="G465" s="717"/>
      <c r="H465" s="717"/>
      <c r="I465" s="717"/>
      <c r="J465" s="717"/>
      <c r="K465" s="717"/>
      <c r="L465" s="717"/>
      <c r="M465" s="717"/>
      <c r="N465" s="717"/>
      <c r="O465" s="717"/>
      <c r="P465" s="717"/>
      <c r="Q465" s="717"/>
      <c r="R465" s="717"/>
      <c r="S465" s="717"/>
      <c r="T465" s="717"/>
      <c r="U465" s="717"/>
      <c r="V465" s="717"/>
      <c r="W465" s="717"/>
      <c r="X465" s="717"/>
      <c r="Y465" s="717"/>
      <c r="Z465" s="717"/>
      <c r="AA465" s="717"/>
      <c r="AB465" s="717"/>
      <c r="AC465" s="717"/>
      <c r="AD465" s="717"/>
      <c r="AE465" s="717"/>
      <c r="AF465" s="717"/>
      <c r="AG465" s="717"/>
      <c r="AH465" s="717"/>
      <c r="AI465" s="717"/>
      <c r="AJ465" s="717"/>
      <c r="AK465" s="717"/>
      <c r="AL465" s="717"/>
      <c r="AM465" s="717"/>
      <c r="AN465" s="717"/>
      <c r="AO465" s="717"/>
      <c r="AP465" s="717"/>
      <c r="AQ465" s="717"/>
      <c r="AR465" s="717"/>
      <c r="AS465" s="717"/>
      <c r="AT465" s="717"/>
      <c r="AU465" s="717"/>
      <c r="AV465" s="717"/>
      <c r="AW465" s="717"/>
      <c r="AX465" s="717"/>
      <c r="AY465" s="717"/>
      <c r="AZ465" s="717"/>
      <c r="BA465" s="717"/>
      <c r="BB465" s="717"/>
      <c r="BC465" s="717"/>
      <c r="BD465" s="717"/>
      <c r="BE465" s="717"/>
      <c r="BF465" s="717"/>
      <c r="BG465" s="717"/>
      <c r="BH465" s="717"/>
      <c r="BI465" s="717"/>
      <c r="BJ465" s="717"/>
    </row>
    <row r="466" customFormat="false" ht="15" hidden="false" customHeight="false" outlineLevel="0" collapsed="false">
      <c r="A466" s="717"/>
      <c r="B466" s="717"/>
      <c r="C466" s="717"/>
      <c r="D466" s="717"/>
      <c r="E466" s="717"/>
      <c r="F466" s="717"/>
      <c r="G466" s="717"/>
      <c r="H466" s="717"/>
      <c r="I466" s="717"/>
      <c r="J466" s="717"/>
      <c r="K466" s="717"/>
      <c r="L466" s="717"/>
      <c r="M466" s="717"/>
      <c r="N466" s="717"/>
      <c r="O466" s="717"/>
      <c r="P466" s="717"/>
      <c r="Q466" s="717"/>
      <c r="R466" s="717"/>
      <c r="S466" s="717"/>
      <c r="T466" s="717"/>
      <c r="U466" s="717"/>
      <c r="V466" s="717"/>
      <c r="W466" s="717"/>
      <c r="X466" s="717"/>
      <c r="Y466" s="717"/>
      <c r="Z466" s="717"/>
      <c r="AA466" s="717"/>
      <c r="AB466" s="717"/>
      <c r="AC466" s="717"/>
      <c r="AD466" s="717"/>
      <c r="AE466" s="717"/>
      <c r="AF466" s="717"/>
      <c r="AG466" s="717"/>
      <c r="AH466" s="717"/>
      <c r="AI466" s="717"/>
      <c r="AJ466" s="717"/>
      <c r="AK466" s="717"/>
      <c r="AL466" s="717"/>
      <c r="AM466" s="717"/>
      <c r="AN466" s="717"/>
      <c r="AO466" s="717"/>
      <c r="AP466" s="717"/>
      <c r="AQ466" s="717"/>
      <c r="AR466" s="717"/>
      <c r="AS466" s="717"/>
      <c r="AT466" s="717"/>
      <c r="AU466" s="717"/>
      <c r="AV466" s="717"/>
      <c r="AW466" s="717"/>
      <c r="AX466" s="717"/>
      <c r="AY466" s="717"/>
      <c r="AZ466" s="717"/>
      <c r="BA466" s="717"/>
      <c r="BB466" s="717"/>
      <c r="BC466" s="717"/>
      <c r="BD466" s="717"/>
      <c r="BE466" s="717"/>
      <c r="BF466" s="717"/>
      <c r="BG466" s="717"/>
      <c r="BH466" s="717"/>
      <c r="BI466" s="717"/>
      <c r="BJ466" s="717"/>
    </row>
    <row r="467" customFormat="false" ht="15" hidden="false" customHeight="false" outlineLevel="0" collapsed="false">
      <c r="A467" s="717"/>
      <c r="B467" s="717"/>
      <c r="C467" s="717"/>
      <c r="D467" s="717"/>
      <c r="E467" s="717"/>
      <c r="F467" s="717"/>
      <c r="G467" s="717"/>
      <c r="H467" s="717"/>
      <c r="I467" s="717"/>
      <c r="J467" s="717"/>
      <c r="K467" s="717"/>
      <c r="L467" s="717"/>
      <c r="M467" s="717"/>
      <c r="N467" s="717"/>
      <c r="O467" s="717"/>
      <c r="P467" s="717"/>
      <c r="Q467" s="717"/>
      <c r="R467" s="717"/>
      <c r="S467" s="717"/>
      <c r="T467" s="717"/>
      <c r="U467" s="717"/>
      <c r="V467" s="717"/>
      <c r="W467" s="717"/>
      <c r="X467" s="717"/>
      <c r="Y467" s="717"/>
      <c r="Z467" s="717"/>
      <c r="AA467" s="717"/>
      <c r="AB467" s="717"/>
      <c r="AC467" s="717"/>
      <c r="AD467" s="717"/>
      <c r="AE467" s="717"/>
      <c r="AF467" s="717"/>
      <c r="AG467" s="717"/>
      <c r="AH467" s="717"/>
      <c r="AI467" s="717"/>
      <c r="AJ467" s="717"/>
      <c r="AK467" s="717"/>
      <c r="AL467" s="717"/>
      <c r="AM467" s="717"/>
      <c r="AN467" s="717"/>
      <c r="AO467" s="717"/>
      <c r="AP467" s="717"/>
      <c r="AQ467" s="717"/>
      <c r="AR467" s="717"/>
      <c r="AS467" s="717"/>
      <c r="AT467" s="717"/>
      <c r="AU467" s="717"/>
      <c r="AV467" s="717"/>
      <c r="AW467" s="717"/>
      <c r="AX467" s="717"/>
      <c r="AY467" s="717"/>
      <c r="AZ467" s="717"/>
      <c r="BA467" s="717"/>
      <c r="BB467" s="717"/>
      <c r="BC467" s="717"/>
      <c r="BD467" s="717"/>
      <c r="BE467" s="717"/>
      <c r="BF467" s="717"/>
      <c r="BG467" s="717"/>
      <c r="BH467" s="717"/>
      <c r="BI467" s="717"/>
      <c r="BJ467" s="717"/>
    </row>
    <row r="468" customFormat="false" ht="15" hidden="false" customHeight="false" outlineLevel="0" collapsed="false">
      <c r="A468" s="717"/>
      <c r="B468" s="717"/>
      <c r="C468" s="717"/>
      <c r="D468" s="717"/>
      <c r="E468" s="717"/>
      <c r="F468" s="717"/>
      <c r="G468" s="717"/>
      <c r="H468" s="717"/>
      <c r="I468" s="717"/>
      <c r="J468" s="717"/>
      <c r="K468" s="717"/>
      <c r="L468" s="717"/>
      <c r="M468" s="717"/>
      <c r="N468" s="717"/>
      <c r="O468" s="717"/>
      <c r="P468" s="717"/>
      <c r="Q468" s="717"/>
      <c r="R468" s="717"/>
      <c r="S468" s="717"/>
      <c r="T468" s="717"/>
      <c r="U468" s="717"/>
      <c r="V468" s="717"/>
      <c r="W468" s="717"/>
      <c r="X468" s="717"/>
      <c r="Y468" s="717"/>
      <c r="Z468" s="717"/>
      <c r="AA468" s="717"/>
      <c r="AB468" s="717"/>
      <c r="AC468" s="717"/>
      <c r="AD468" s="717"/>
      <c r="AE468" s="717"/>
      <c r="AF468" s="717"/>
      <c r="AG468" s="717"/>
      <c r="AH468" s="717"/>
      <c r="AI468" s="717"/>
      <c r="AJ468" s="717"/>
      <c r="AK468" s="717"/>
      <c r="AL468" s="717"/>
      <c r="AM468" s="717"/>
      <c r="AN468" s="717"/>
      <c r="AO468" s="717"/>
      <c r="AP468" s="717"/>
      <c r="AQ468" s="717"/>
      <c r="AR468" s="717"/>
      <c r="AS468" s="717"/>
      <c r="AT468" s="717"/>
      <c r="AU468" s="717"/>
      <c r="AV468" s="717"/>
      <c r="AW468" s="717"/>
      <c r="AX468" s="717"/>
      <c r="AY468" s="717"/>
      <c r="AZ468" s="717"/>
      <c r="BA468" s="717"/>
      <c r="BB468" s="717"/>
      <c r="BC468" s="717"/>
      <c r="BD468" s="717"/>
      <c r="BE468" s="717"/>
      <c r="BF468" s="717"/>
      <c r="BG468" s="717"/>
      <c r="BH468" s="717"/>
      <c r="BI468" s="717"/>
      <c r="BJ468" s="717"/>
    </row>
    <row r="469" customFormat="false" ht="15" hidden="false" customHeight="false" outlineLevel="0" collapsed="false">
      <c r="A469" s="717"/>
      <c r="B469" s="717"/>
      <c r="C469" s="717"/>
      <c r="D469" s="717"/>
      <c r="E469" s="717"/>
      <c r="F469" s="717"/>
      <c r="G469" s="717"/>
      <c r="H469" s="717"/>
      <c r="I469" s="717"/>
      <c r="J469" s="717"/>
      <c r="K469" s="717"/>
      <c r="L469" s="717"/>
      <c r="M469" s="717"/>
      <c r="N469" s="717"/>
      <c r="O469" s="717"/>
      <c r="P469" s="717"/>
      <c r="Q469" s="717"/>
      <c r="R469" s="717"/>
      <c r="S469" s="717"/>
      <c r="T469" s="717"/>
      <c r="U469" s="717"/>
      <c r="V469" s="717"/>
      <c r="W469" s="717"/>
      <c r="X469" s="717"/>
      <c r="Y469" s="717"/>
      <c r="Z469" s="717"/>
      <c r="AA469" s="717"/>
      <c r="AB469" s="717"/>
      <c r="AC469" s="717"/>
      <c r="AD469" s="717"/>
      <c r="AE469" s="717"/>
      <c r="AF469" s="717"/>
      <c r="AG469" s="717"/>
      <c r="AH469" s="717"/>
      <c r="AI469" s="717"/>
      <c r="AJ469" s="717"/>
      <c r="AK469" s="717"/>
      <c r="AL469" s="717"/>
      <c r="AM469" s="717"/>
      <c r="AN469" s="717"/>
      <c r="AO469" s="717"/>
      <c r="AP469" s="717"/>
      <c r="AQ469" s="717"/>
      <c r="AR469" s="717"/>
      <c r="AS469" s="717"/>
      <c r="AT469" s="717"/>
      <c r="AU469" s="717"/>
      <c r="AV469" s="717"/>
      <c r="AW469" s="717"/>
      <c r="AX469" s="717"/>
      <c r="AY469" s="717"/>
      <c r="AZ469" s="717"/>
      <c r="BA469" s="717"/>
      <c r="BB469" s="717"/>
      <c r="BC469" s="717"/>
      <c r="BD469" s="717"/>
      <c r="BE469" s="717"/>
      <c r="BF469" s="717"/>
      <c r="BG469" s="717"/>
      <c r="BH469" s="717"/>
      <c r="BI469" s="717"/>
      <c r="BJ469" s="717"/>
    </row>
    <row r="470" customFormat="false" ht="15" hidden="false" customHeight="false" outlineLevel="0" collapsed="false">
      <c r="A470" s="717"/>
      <c r="B470" s="717"/>
      <c r="C470" s="717"/>
      <c r="D470" s="717"/>
      <c r="E470" s="717"/>
      <c r="F470" s="717"/>
      <c r="G470" s="717"/>
      <c r="H470" s="717"/>
      <c r="I470" s="717"/>
      <c r="J470" s="717"/>
      <c r="K470" s="717"/>
      <c r="L470" s="717"/>
      <c r="M470" s="717"/>
      <c r="N470" s="717"/>
      <c r="O470" s="717"/>
      <c r="P470" s="717"/>
      <c r="Q470" s="717"/>
      <c r="R470" s="717"/>
      <c r="S470" s="717"/>
      <c r="T470" s="717"/>
      <c r="U470" s="717"/>
      <c r="V470" s="717"/>
      <c r="W470" s="717"/>
      <c r="X470" s="717"/>
      <c r="Y470" s="717"/>
      <c r="Z470" s="717"/>
      <c r="AA470" s="717"/>
      <c r="AB470" s="717"/>
      <c r="AC470" s="717"/>
      <c r="AD470" s="717"/>
      <c r="AE470" s="717"/>
      <c r="AF470" s="717"/>
      <c r="AG470" s="717"/>
      <c r="AH470" s="717"/>
      <c r="AI470" s="717"/>
      <c r="AJ470" s="717"/>
      <c r="AK470" s="717"/>
      <c r="AL470" s="717"/>
      <c r="AM470" s="717"/>
      <c r="AN470" s="717"/>
      <c r="AO470" s="717"/>
      <c r="AP470" s="717"/>
      <c r="AQ470" s="717"/>
      <c r="AR470" s="717"/>
      <c r="AS470" s="717"/>
      <c r="AT470" s="717"/>
      <c r="AU470" s="717"/>
      <c r="AV470" s="717"/>
      <c r="AW470" s="717"/>
      <c r="AX470" s="717"/>
      <c r="AY470" s="717"/>
      <c r="AZ470" s="717"/>
      <c r="BA470" s="717"/>
      <c r="BB470" s="717"/>
      <c r="BC470" s="717"/>
      <c r="BD470" s="717"/>
      <c r="BE470" s="717"/>
      <c r="BF470" s="717"/>
      <c r="BG470" s="717"/>
      <c r="BH470" s="717"/>
      <c r="BI470" s="717"/>
      <c r="BJ470" s="717"/>
    </row>
    <row r="471" customFormat="false" ht="15" hidden="false" customHeight="false" outlineLevel="0" collapsed="false">
      <c r="A471" s="717"/>
      <c r="B471" s="717"/>
      <c r="C471" s="717"/>
      <c r="D471" s="717"/>
      <c r="E471" s="717"/>
      <c r="F471" s="717"/>
      <c r="G471" s="717"/>
      <c r="H471" s="717"/>
      <c r="I471" s="717"/>
      <c r="J471" s="717"/>
      <c r="K471" s="717"/>
      <c r="L471" s="717"/>
      <c r="M471" s="717"/>
      <c r="N471" s="717"/>
      <c r="O471" s="717"/>
      <c r="P471" s="717"/>
      <c r="Q471" s="717"/>
      <c r="R471" s="717"/>
      <c r="S471" s="717"/>
      <c r="T471" s="717"/>
      <c r="U471" s="717"/>
      <c r="V471" s="717"/>
      <c r="W471" s="717"/>
      <c r="X471" s="717"/>
      <c r="Y471" s="717"/>
      <c r="Z471" s="717"/>
      <c r="AA471" s="717"/>
      <c r="AB471" s="717"/>
      <c r="AC471" s="717"/>
      <c r="AD471" s="717"/>
      <c r="AE471" s="717"/>
      <c r="AF471" s="717"/>
      <c r="AG471" s="717"/>
      <c r="AH471" s="717"/>
      <c r="AI471" s="717"/>
      <c r="AJ471" s="717"/>
      <c r="AK471" s="717"/>
      <c r="AL471" s="717"/>
      <c r="AM471" s="717"/>
      <c r="AN471" s="717"/>
      <c r="AO471" s="717"/>
      <c r="AP471" s="717"/>
      <c r="AQ471" s="717"/>
      <c r="AR471" s="717"/>
      <c r="AS471" s="717"/>
      <c r="AT471" s="717"/>
      <c r="AU471" s="717"/>
      <c r="AV471" s="717"/>
      <c r="AW471" s="717"/>
      <c r="AX471" s="717"/>
      <c r="AY471" s="717"/>
      <c r="AZ471" s="717"/>
      <c r="BA471" s="717"/>
      <c r="BB471" s="717"/>
      <c r="BC471" s="717"/>
      <c r="BD471" s="717"/>
      <c r="BE471" s="717"/>
      <c r="BF471" s="717"/>
      <c r="BG471" s="717"/>
      <c r="BH471" s="717"/>
      <c r="BI471" s="717"/>
      <c r="BJ471" s="717"/>
    </row>
    <row r="472" customFormat="false" ht="15" hidden="false" customHeight="false" outlineLevel="0" collapsed="false">
      <c r="A472" s="717"/>
      <c r="B472" s="717"/>
      <c r="C472" s="717"/>
      <c r="D472" s="717"/>
      <c r="E472" s="717"/>
      <c r="F472" s="717"/>
      <c r="G472" s="717"/>
      <c r="H472" s="717"/>
      <c r="I472" s="717"/>
      <c r="J472" s="717"/>
      <c r="K472" s="717"/>
      <c r="L472" s="717"/>
      <c r="M472" s="717"/>
      <c r="N472" s="717"/>
      <c r="O472" s="717"/>
      <c r="P472" s="717"/>
      <c r="Q472" s="717"/>
      <c r="R472" s="717"/>
      <c r="S472" s="717"/>
      <c r="T472" s="717"/>
      <c r="U472" s="717"/>
      <c r="V472" s="717"/>
      <c r="W472" s="717"/>
      <c r="X472" s="717"/>
      <c r="Y472" s="717"/>
      <c r="Z472" s="717"/>
      <c r="AA472" s="717"/>
      <c r="AB472" s="717"/>
      <c r="AC472" s="717"/>
      <c r="AD472" s="717"/>
      <c r="AE472" s="717"/>
      <c r="AF472" s="717"/>
      <c r="AG472" s="717"/>
      <c r="AH472" s="717"/>
      <c r="AI472" s="717"/>
      <c r="AJ472" s="717"/>
      <c r="AK472" s="717"/>
      <c r="AL472" s="717"/>
      <c r="AM472" s="717"/>
      <c r="AN472" s="717"/>
      <c r="AO472" s="717"/>
      <c r="AP472" s="717"/>
      <c r="AQ472" s="717"/>
      <c r="AR472" s="717"/>
      <c r="AS472" s="717"/>
      <c r="AT472" s="717"/>
      <c r="AU472" s="717"/>
      <c r="AV472" s="717"/>
      <c r="AW472" s="717"/>
      <c r="AX472" s="717"/>
      <c r="AY472" s="717"/>
      <c r="AZ472" s="717"/>
      <c r="BA472" s="717"/>
      <c r="BB472" s="717"/>
      <c r="BC472" s="717"/>
      <c r="BD472" s="717"/>
      <c r="BE472" s="717"/>
      <c r="BF472" s="717"/>
      <c r="BG472" s="717"/>
      <c r="BH472" s="717"/>
      <c r="BI472" s="717"/>
      <c r="BJ472" s="717"/>
    </row>
    <row r="473" customFormat="false" ht="15" hidden="false" customHeight="false" outlineLevel="0" collapsed="false">
      <c r="A473" s="717"/>
      <c r="B473" s="717"/>
      <c r="C473" s="717"/>
      <c r="D473" s="717"/>
      <c r="E473" s="717"/>
      <c r="F473" s="717"/>
      <c r="G473" s="717"/>
      <c r="H473" s="717"/>
      <c r="I473" s="717"/>
      <c r="J473" s="717"/>
      <c r="K473" s="717"/>
      <c r="L473" s="717"/>
      <c r="M473" s="717"/>
      <c r="N473" s="717"/>
      <c r="O473" s="717"/>
      <c r="P473" s="717"/>
      <c r="Q473" s="717"/>
      <c r="R473" s="717"/>
      <c r="S473" s="717"/>
      <c r="T473" s="717"/>
      <c r="U473" s="717"/>
      <c r="V473" s="717"/>
      <c r="W473" s="717"/>
      <c r="X473" s="717"/>
      <c r="Y473" s="717"/>
      <c r="Z473" s="717"/>
      <c r="AA473" s="717"/>
      <c r="AB473" s="717"/>
      <c r="AC473" s="717"/>
      <c r="AD473" s="717"/>
      <c r="AE473" s="717"/>
      <c r="AF473" s="717"/>
      <c r="AG473" s="717"/>
      <c r="AH473" s="717"/>
      <c r="AI473" s="717"/>
      <c r="AJ473" s="717"/>
      <c r="AK473" s="717"/>
      <c r="AL473" s="717"/>
      <c r="AM473" s="717"/>
      <c r="AN473" s="717"/>
      <c r="AO473" s="717"/>
      <c r="AP473" s="717"/>
      <c r="AQ473" s="717"/>
      <c r="AR473" s="717"/>
      <c r="AS473" s="717"/>
      <c r="AT473" s="717"/>
      <c r="AU473" s="717"/>
      <c r="AV473" s="717"/>
      <c r="AW473" s="717"/>
      <c r="AX473" s="717"/>
      <c r="AY473" s="717"/>
      <c r="AZ473" s="717"/>
      <c r="BA473" s="717"/>
      <c r="BB473" s="717"/>
      <c r="BC473" s="717"/>
      <c r="BD473" s="717"/>
      <c r="BE473" s="717"/>
      <c r="BF473" s="717"/>
      <c r="BG473" s="717"/>
      <c r="BH473" s="717"/>
      <c r="BI473" s="717"/>
      <c r="BJ473" s="717"/>
    </row>
    <row r="474" customFormat="false" ht="15" hidden="false" customHeight="false" outlineLevel="0" collapsed="false">
      <c r="A474" s="717"/>
      <c r="B474" s="717"/>
      <c r="C474" s="717"/>
      <c r="D474" s="717"/>
      <c r="E474" s="717"/>
      <c r="F474" s="717"/>
      <c r="G474" s="717"/>
      <c r="H474" s="717"/>
      <c r="I474" s="717"/>
      <c r="J474" s="717"/>
      <c r="K474" s="717"/>
      <c r="L474" s="717"/>
      <c r="M474" s="717"/>
      <c r="N474" s="717"/>
      <c r="O474" s="717"/>
      <c r="P474" s="717"/>
      <c r="Q474" s="717"/>
      <c r="R474" s="717"/>
      <c r="S474" s="717"/>
      <c r="T474" s="717"/>
      <c r="U474" s="717"/>
      <c r="V474" s="717"/>
      <c r="W474" s="717"/>
      <c r="X474" s="717"/>
      <c r="Y474" s="717"/>
      <c r="Z474" s="717"/>
      <c r="AA474" s="717"/>
      <c r="AB474" s="717"/>
      <c r="AC474" s="717"/>
      <c r="AD474" s="717"/>
      <c r="AE474" s="717"/>
      <c r="AF474" s="717"/>
      <c r="AG474" s="717"/>
      <c r="AH474" s="717"/>
      <c r="AI474" s="717"/>
      <c r="AJ474" s="717"/>
      <c r="AK474" s="717"/>
      <c r="AL474" s="717"/>
      <c r="AM474" s="717"/>
      <c r="AN474" s="717"/>
      <c r="AO474" s="717"/>
      <c r="AP474" s="717"/>
      <c r="AQ474" s="717"/>
      <c r="AR474" s="717"/>
      <c r="AS474" s="717"/>
      <c r="AT474" s="717"/>
      <c r="AU474" s="717"/>
      <c r="AV474" s="717"/>
      <c r="AW474" s="717"/>
      <c r="AX474" s="717"/>
      <c r="AY474" s="717"/>
      <c r="AZ474" s="717"/>
      <c r="BA474" s="717"/>
      <c r="BB474" s="717"/>
      <c r="BC474" s="717"/>
      <c r="BD474" s="717"/>
      <c r="BE474" s="717"/>
      <c r="BF474" s="717"/>
      <c r="BG474" s="717"/>
      <c r="BH474" s="717"/>
      <c r="BI474" s="717"/>
      <c r="BJ474" s="717"/>
    </row>
    <row r="475" customFormat="false" ht="15" hidden="false" customHeight="false" outlineLevel="0" collapsed="false">
      <c r="A475" s="717"/>
      <c r="B475" s="717"/>
      <c r="C475" s="717"/>
      <c r="D475" s="717"/>
      <c r="E475" s="717"/>
      <c r="F475" s="717"/>
      <c r="G475" s="717"/>
      <c r="H475" s="717"/>
      <c r="I475" s="717"/>
      <c r="J475" s="717"/>
      <c r="K475" s="717"/>
      <c r="L475" s="717"/>
      <c r="M475" s="717"/>
      <c r="N475" s="717"/>
      <c r="O475" s="717"/>
      <c r="P475" s="717"/>
      <c r="Q475" s="717"/>
      <c r="R475" s="717"/>
      <c r="S475" s="717"/>
      <c r="T475" s="717"/>
      <c r="U475" s="717"/>
      <c r="V475" s="717"/>
      <c r="W475" s="717"/>
      <c r="X475" s="717"/>
      <c r="Y475" s="717"/>
      <c r="Z475" s="717"/>
      <c r="AA475" s="717"/>
      <c r="AB475" s="717"/>
      <c r="AC475" s="717"/>
      <c r="AD475" s="717"/>
      <c r="AE475" s="717"/>
      <c r="AF475" s="717"/>
      <c r="AG475" s="717"/>
      <c r="AH475" s="717"/>
      <c r="AI475" s="717"/>
      <c r="AJ475" s="717"/>
      <c r="AK475" s="717"/>
      <c r="AL475" s="717"/>
      <c r="AM475" s="717"/>
      <c r="AN475" s="717"/>
      <c r="AO475" s="717"/>
      <c r="AP475" s="717"/>
      <c r="AQ475" s="717"/>
      <c r="AR475" s="717"/>
      <c r="AS475" s="717"/>
      <c r="AT475" s="717"/>
      <c r="AU475" s="717"/>
      <c r="AV475" s="717"/>
      <c r="AW475" s="717"/>
      <c r="AX475" s="717"/>
      <c r="AY475" s="717"/>
      <c r="AZ475" s="717"/>
      <c r="BA475" s="717"/>
      <c r="BB475" s="717"/>
      <c r="BC475" s="717"/>
      <c r="BD475" s="717"/>
      <c r="BE475" s="717"/>
      <c r="BF475" s="717"/>
      <c r="BG475" s="717"/>
      <c r="BH475" s="717"/>
      <c r="BI475" s="717"/>
      <c r="BJ475" s="717"/>
    </row>
    <row r="476" customFormat="false" ht="15" hidden="false" customHeight="false" outlineLevel="0" collapsed="false">
      <c r="A476" s="717"/>
      <c r="B476" s="717"/>
      <c r="C476" s="717"/>
      <c r="D476" s="717"/>
      <c r="E476" s="717"/>
      <c r="F476" s="717"/>
      <c r="G476" s="717"/>
      <c r="H476" s="717"/>
      <c r="I476" s="717"/>
      <c r="J476" s="717"/>
      <c r="K476" s="717"/>
      <c r="L476" s="717"/>
      <c r="M476" s="717"/>
      <c r="N476" s="717"/>
      <c r="O476" s="717"/>
      <c r="P476" s="717"/>
      <c r="Q476" s="717"/>
      <c r="R476" s="717"/>
      <c r="S476" s="717"/>
      <c r="T476" s="717"/>
      <c r="U476" s="717"/>
      <c r="V476" s="717"/>
      <c r="W476" s="717"/>
      <c r="X476" s="717"/>
      <c r="Y476" s="717"/>
      <c r="Z476" s="717"/>
      <c r="AA476" s="717"/>
      <c r="AB476" s="717"/>
      <c r="AC476" s="717"/>
      <c r="AD476" s="717"/>
      <c r="AE476" s="717"/>
      <c r="AF476" s="717"/>
      <c r="AG476" s="717"/>
      <c r="AH476" s="717"/>
      <c r="AI476" s="717"/>
      <c r="AJ476" s="717"/>
      <c r="AK476" s="717"/>
      <c r="AL476" s="717"/>
      <c r="AM476" s="717"/>
      <c r="AN476" s="717"/>
      <c r="AO476" s="717"/>
      <c r="AP476" s="717"/>
      <c r="AQ476" s="717"/>
      <c r="AR476" s="717"/>
      <c r="AS476" s="717"/>
      <c r="AT476" s="717"/>
      <c r="AU476" s="717"/>
      <c r="AV476" s="717"/>
      <c r="AW476" s="717"/>
      <c r="AX476" s="717"/>
      <c r="AY476" s="717"/>
      <c r="AZ476" s="717"/>
      <c r="BA476" s="717"/>
      <c r="BB476" s="717"/>
      <c r="BC476" s="717"/>
      <c r="BD476" s="717"/>
      <c r="BE476" s="717"/>
      <c r="BF476" s="717"/>
      <c r="BG476" s="717"/>
      <c r="BH476" s="717"/>
      <c r="BI476" s="717"/>
      <c r="BJ476" s="717"/>
    </row>
    <row r="477" customFormat="false" ht="15" hidden="false" customHeight="false" outlineLevel="0" collapsed="false">
      <c r="A477" s="717"/>
      <c r="B477" s="717"/>
      <c r="C477" s="717"/>
      <c r="D477" s="717"/>
      <c r="E477" s="717"/>
      <c r="F477" s="717"/>
      <c r="G477" s="717"/>
      <c r="H477" s="717"/>
      <c r="I477" s="717"/>
      <c r="J477" s="717"/>
      <c r="K477" s="717"/>
      <c r="L477" s="717"/>
      <c r="M477" s="717"/>
      <c r="N477" s="717"/>
      <c r="O477" s="717"/>
      <c r="P477" s="717"/>
      <c r="Q477" s="717"/>
      <c r="R477" s="717"/>
      <c r="S477" s="717"/>
      <c r="T477" s="717"/>
      <c r="U477" s="717"/>
      <c r="V477" s="717"/>
      <c r="W477" s="717"/>
      <c r="X477" s="717"/>
      <c r="Y477" s="717"/>
      <c r="Z477" s="717"/>
      <c r="AA477" s="717"/>
      <c r="AB477" s="717"/>
      <c r="AC477" s="717"/>
      <c r="AD477" s="717"/>
      <c r="AE477" s="717"/>
      <c r="AF477" s="717"/>
      <c r="AG477" s="717"/>
      <c r="AH477" s="717"/>
      <c r="AI477" s="717"/>
      <c r="AJ477" s="717"/>
      <c r="AK477" s="717"/>
      <c r="AL477" s="717"/>
      <c r="AM477" s="717"/>
      <c r="AN477" s="717"/>
      <c r="AO477" s="717"/>
      <c r="AP477" s="717"/>
      <c r="AQ477" s="717"/>
      <c r="AR477" s="717"/>
      <c r="AS477" s="717"/>
      <c r="AT477" s="717"/>
      <c r="AU477" s="717"/>
      <c r="AV477" s="717"/>
      <c r="AW477" s="717"/>
      <c r="AX477" s="717"/>
      <c r="AY477" s="717"/>
      <c r="AZ477" s="717"/>
      <c r="BA477" s="717"/>
      <c r="BB477" s="717"/>
      <c r="BC477" s="717"/>
      <c r="BD477" s="717"/>
      <c r="BE477" s="717"/>
      <c r="BF477" s="717"/>
      <c r="BG477" s="717"/>
      <c r="BH477" s="717"/>
      <c r="BI477" s="717"/>
      <c r="BJ477" s="717"/>
    </row>
    <row r="478" customFormat="false" ht="15" hidden="false" customHeight="false" outlineLevel="0" collapsed="false">
      <c r="A478" s="717"/>
      <c r="B478" s="717"/>
      <c r="C478" s="717"/>
      <c r="D478" s="717"/>
      <c r="E478" s="717"/>
      <c r="F478" s="717"/>
      <c r="G478" s="717"/>
      <c r="H478" s="717"/>
      <c r="I478" s="717"/>
      <c r="J478" s="717"/>
      <c r="K478" s="717"/>
      <c r="L478" s="717"/>
      <c r="M478" s="717"/>
      <c r="N478" s="717"/>
      <c r="O478" s="717"/>
      <c r="P478" s="717"/>
      <c r="Q478" s="717"/>
      <c r="R478" s="717"/>
      <c r="S478" s="717"/>
      <c r="T478" s="717"/>
      <c r="U478" s="717"/>
      <c r="V478" s="717"/>
      <c r="W478" s="717"/>
      <c r="X478" s="717"/>
      <c r="Y478" s="717"/>
      <c r="Z478" s="717"/>
      <c r="AA478" s="717"/>
      <c r="AB478" s="717"/>
      <c r="AC478" s="717"/>
      <c r="AD478" s="717"/>
      <c r="AE478" s="717"/>
      <c r="AF478" s="717"/>
      <c r="AG478" s="717"/>
      <c r="AH478" s="717"/>
      <c r="AI478" s="717"/>
      <c r="AJ478" s="717"/>
      <c r="AK478" s="717"/>
      <c r="AL478" s="717"/>
      <c r="AM478" s="717"/>
      <c r="AN478" s="717"/>
      <c r="AO478" s="717"/>
      <c r="AP478" s="717"/>
      <c r="AQ478" s="717"/>
      <c r="AR478" s="717"/>
      <c r="AS478" s="717"/>
      <c r="AT478" s="717"/>
      <c r="AU478" s="717"/>
      <c r="AV478" s="717"/>
      <c r="AW478" s="717"/>
      <c r="AX478" s="717"/>
      <c r="AY478" s="717"/>
      <c r="AZ478" s="717"/>
      <c r="BA478" s="717"/>
      <c r="BB478" s="717"/>
      <c r="BC478" s="717"/>
      <c r="BD478" s="717"/>
      <c r="BE478" s="717"/>
      <c r="BF478" s="717"/>
      <c r="BG478" s="717"/>
      <c r="BH478" s="717"/>
      <c r="BI478" s="717"/>
      <c r="BJ478" s="717"/>
    </row>
    <row r="479" customFormat="false" ht="15" hidden="false" customHeight="false" outlineLevel="0" collapsed="false">
      <c r="A479" s="717"/>
      <c r="B479" s="717"/>
      <c r="C479" s="717"/>
      <c r="D479" s="717"/>
      <c r="E479" s="717"/>
      <c r="F479" s="717"/>
      <c r="G479" s="717"/>
      <c r="H479" s="717"/>
      <c r="I479" s="717"/>
      <c r="J479" s="717"/>
      <c r="K479" s="717"/>
      <c r="L479" s="717"/>
      <c r="M479" s="717"/>
      <c r="N479" s="717"/>
      <c r="O479" s="717"/>
      <c r="P479" s="717"/>
      <c r="Q479" s="717"/>
      <c r="R479" s="717"/>
      <c r="S479" s="717"/>
      <c r="T479" s="717"/>
      <c r="U479" s="717"/>
      <c r="V479" s="717"/>
      <c r="W479" s="717"/>
      <c r="X479" s="717"/>
      <c r="Y479" s="717"/>
      <c r="Z479" s="717"/>
      <c r="AA479" s="717"/>
      <c r="AB479" s="717"/>
      <c r="AC479" s="717"/>
      <c r="AD479" s="717"/>
      <c r="AE479" s="717"/>
      <c r="AF479" s="717"/>
      <c r="AG479" s="717"/>
      <c r="AH479" s="717"/>
      <c r="AI479" s="717"/>
      <c r="AJ479" s="717"/>
      <c r="AK479" s="717"/>
      <c r="AL479" s="717"/>
      <c r="AM479" s="717"/>
      <c r="AN479" s="717"/>
      <c r="AO479" s="717"/>
      <c r="AP479" s="717"/>
      <c r="AQ479" s="717"/>
      <c r="AR479" s="717"/>
      <c r="AS479" s="717"/>
      <c r="AT479" s="717"/>
      <c r="AU479" s="717"/>
      <c r="AV479" s="717"/>
      <c r="AW479" s="717"/>
      <c r="AX479" s="717"/>
      <c r="AY479" s="717"/>
      <c r="AZ479" s="717"/>
      <c r="BA479" s="717"/>
      <c r="BB479" s="717"/>
      <c r="BC479" s="717"/>
      <c r="BD479" s="717"/>
      <c r="BE479" s="717"/>
      <c r="BF479" s="717"/>
      <c r="BG479" s="717"/>
      <c r="BH479" s="717"/>
      <c r="BI479" s="717"/>
      <c r="BJ479" s="717"/>
    </row>
    <row r="480" customFormat="false" ht="15" hidden="false" customHeight="false" outlineLevel="0" collapsed="false">
      <c r="A480" s="717"/>
      <c r="B480" s="717"/>
      <c r="C480" s="717"/>
      <c r="D480" s="717"/>
      <c r="E480" s="717"/>
      <c r="F480" s="717"/>
      <c r="G480" s="717"/>
      <c r="H480" s="717"/>
      <c r="I480" s="717"/>
      <c r="J480" s="717"/>
      <c r="K480" s="717"/>
      <c r="L480" s="717"/>
      <c r="M480" s="717"/>
      <c r="N480" s="717"/>
      <c r="O480" s="717"/>
      <c r="P480" s="717"/>
      <c r="Q480" s="717"/>
      <c r="R480" s="717"/>
      <c r="S480" s="717"/>
      <c r="T480" s="717"/>
      <c r="U480" s="717"/>
      <c r="V480" s="717"/>
      <c r="W480" s="717"/>
      <c r="X480" s="717"/>
      <c r="Y480" s="717"/>
      <c r="Z480" s="717"/>
      <c r="AA480" s="717"/>
      <c r="AB480" s="717"/>
      <c r="AC480" s="717"/>
      <c r="AD480" s="717"/>
      <c r="AE480" s="717"/>
      <c r="AF480" s="717"/>
      <c r="AG480" s="717"/>
      <c r="AH480" s="717"/>
      <c r="AI480" s="717"/>
      <c r="AJ480" s="717"/>
      <c r="AK480" s="717"/>
      <c r="AL480" s="717"/>
      <c r="AM480" s="717"/>
      <c r="AN480" s="717"/>
      <c r="AO480" s="717"/>
      <c r="AP480" s="717"/>
      <c r="AQ480" s="717"/>
      <c r="AR480" s="717"/>
      <c r="AS480" s="717"/>
      <c r="AT480" s="717"/>
      <c r="AU480" s="717"/>
      <c r="AV480" s="717"/>
      <c r="AW480" s="717"/>
      <c r="AX480" s="717"/>
      <c r="AY480" s="717"/>
      <c r="AZ480" s="717"/>
      <c r="BA480" s="717"/>
      <c r="BB480" s="717"/>
      <c r="BC480" s="717"/>
      <c r="BD480" s="717"/>
      <c r="BE480" s="717"/>
      <c r="BF480" s="717"/>
      <c r="BG480" s="717"/>
      <c r="BH480" s="717"/>
      <c r="BI480" s="717"/>
      <c r="BJ480" s="717"/>
    </row>
    <row r="481" customFormat="false" ht="15" hidden="false" customHeight="false" outlineLevel="0" collapsed="false">
      <c r="A481" s="717"/>
      <c r="B481" s="717"/>
      <c r="C481" s="717"/>
      <c r="D481" s="717"/>
      <c r="E481" s="717"/>
      <c r="F481" s="717"/>
      <c r="G481" s="717"/>
      <c r="H481" s="717"/>
      <c r="I481" s="717"/>
      <c r="J481" s="717"/>
      <c r="K481" s="717"/>
      <c r="L481" s="717"/>
      <c r="M481" s="717"/>
      <c r="N481" s="717"/>
      <c r="O481" s="717"/>
      <c r="P481" s="717"/>
      <c r="Q481" s="717"/>
      <c r="R481" s="717"/>
      <c r="S481" s="717"/>
      <c r="T481" s="717"/>
      <c r="U481" s="717"/>
      <c r="V481" s="717"/>
      <c r="W481" s="717"/>
      <c r="X481" s="717"/>
      <c r="Y481" s="717"/>
      <c r="Z481" s="717"/>
      <c r="AA481" s="717"/>
      <c r="AB481" s="717"/>
      <c r="AC481" s="717"/>
      <c r="AD481" s="717"/>
      <c r="AE481" s="717"/>
      <c r="AF481" s="717"/>
      <c r="AG481" s="717"/>
      <c r="AH481" s="717"/>
      <c r="AI481" s="717"/>
      <c r="AJ481" s="717"/>
      <c r="AK481" s="717"/>
      <c r="AL481" s="717"/>
      <c r="AM481" s="717"/>
      <c r="AN481" s="717"/>
      <c r="AO481" s="717"/>
      <c r="AP481" s="717"/>
      <c r="AQ481" s="717"/>
      <c r="AR481" s="717"/>
      <c r="AS481" s="717"/>
      <c r="AT481" s="717"/>
      <c r="AU481" s="717"/>
      <c r="AV481" s="717"/>
      <c r="AW481" s="717"/>
      <c r="AX481" s="717"/>
      <c r="AY481" s="717"/>
      <c r="AZ481" s="717"/>
      <c r="BA481" s="717"/>
      <c r="BB481" s="717"/>
      <c r="BC481" s="717"/>
      <c r="BD481" s="717"/>
      <c r="BE481" s="717"/>
      <c r="BF481" s="717"/>
      <c r="BG481" s="717"/>
      <c r="BH481" s="717"/>
      <c r="BI481" s="717"/>
      <c r="BJ481" s="717"/>
    </row>
    <row r="482" customFormat="false" ht="15" hidden="false" customHeight="false" outlineLevel="0" collapsed="false">
      <c r="A482" s="717"/>
      <c r="B482" s="717"/>
      <c r="C482" s="717"/>
      <c r="D482" s="717"/>
      <c r="E482" s="717"/>
      <c r="F482" s="717"/>
      <c r="G482" s="717"/>
      <c r="H482" s="717"/>
      <c r="I482" s="717"/>
      <c r="J482" s="717"/>
      <c r="K482" s="717"/>
      <c r="L482" s="717"/>
      <c r="M482" s="717"/>
      <c r="N482" s="717"/>
      <c r="O482" s="717"/>
      <c r="P482" s="717"/>
      <c r="Q482" s="717"/>
      <c r="R482" s="717"/>
      <c r="S482" s="717"/>
      <c r="T482" s="717"/>
      <c r="U482" s="717"/>
      <c r="V482" s="717"/>
      <c r="W482" s="717"/>
      <c r="X482" s="717"/>
      <c r="Y482" s="717"/>
      <c r="Z482" s="717"/>
      <c r="AA482" s="717"/>
      <c r="AB482" s="717"/>
      <c r="AC482" s="717"/>
      <c r="AD482" s="717"/>
      <c r="AE482" s="717"/>
      <c r="AF482" s="717"/>
      <c r="AG482" s="717"/>
      <c r="AH482" s="717"/>
      <c r="AI482" s="717"/>
      <c r="AJ482" s="717"/>
      <c r="AK482" s="717"/>
      <c r="AL482" s="717"/>
      <c r="AM482" s="717"/>
      <c r="AN482" s="717"/>
      <c r="AO482" s="717"/>
      <c r="AP482" s="717"/>
      <c r="AQ482" s="717"/>
      <c r="AR482" s="717"/>
      <c r="AS482" s="717"/>
      <c r="AT482" s="717"/>
      <c r="AU482" s="717"/>
      <c r="AV482" s="717"/>
      <c r="AW482" s="717"/>
      <c r="AX482" s="717"/>
      <c r="AY482" s="717"/>
      <c r="AZ482" s="717"/>
      <c r="BA482" s="717"/>
      <c r="BB482" s="717"/>
      <c r="BC482" s="717"/>
      <c r="BD482" s="717"/>
      <c r="BE482" s="717"/>
      <c r="BF482" s="717"/>
      <c r="BG482" s="717"/>
      <c r="BH482" s="717"/>
      <c r="BI482" s="717"/>
      <c r="BJ482" s="717"/>
    </row>
    <row r="483" customFormat="false" ht="15" hidden="false" customHeight="false" outlineLevel="0" collapsed="false">
      <c r="A483" s="717"/>
      <c r="B483" s="717"/>
      <c r="C483" s="717"/>
      <c r="D483" s="717"/>
      <c r="E483" s="717"/>
      <c r="F483" s="717"/>
      <c r="G483" s="717"/>
      <c r="H483" s="717"/>
      <c r="I483" s="717"/>
      <c r="J483" s="717"/>
      <c r="K483" s="717"/>
      <c r="L483" s="717"/>
      <c r="M483" s="717"/>
      <c r="N483" s="717"/>
      <c r="O483" s="717"/>
      <c r="P483" s="717"/>
      <c r="Q483" s="717"/>
      <c r="R483" s="717"/>
      <c r="S483" s="717"/>
      <c r="T483" s="717"/>
      <c r="U483" s="717"/>
      <c r="V483" s="717"/>
      <c r="W483" s="717"/>
      <c r="X483" s="717"/>
      <c r="Y483" s="717"/>
      <c r="Z483" s="717"/>
      <c r="AA483" s="717"/>
      <c r="AB483" s="717"/>
      <c r="AC483" s="717"/>
      <c r="AD483" s="717"/>
      <c r="AE483" s="717"/>
      <c r="AF483" s="717"/>
      <c r="AG483" s="717"/>
      <c r="AH483" s="717"/>
      <c r="AI483" s="717"/>
      <c r="AJ483" s="717"/>
      <c r="AK483" s="717"/>
      <c r="AL483" s="717"/>
      <c r="AM483" s="717"/>
      <c r="AN483" s="717"/>
      <c r="AO483" s="717"/>
      <c r="AP483" s="717"/>
      <c r="AQ483" s="717"/>
      <c r="AR483" s="717"/>
      <c r="AS483" s="717"/>
      <c r="AT483" s="717"/>
      <c r="AU483" s="717"/>
      <c r="AV483" s="717"/>
      <c r="AW483" s="717"/>
      <c r="AX483" s="717"/>
      <c r="AY483" s="717"/>
      <c r="AZ483" s="717"/>
      <c r="BA483" s="717"/>
      <c r="BB483" s="717"/>
      <c r="BC483" s="717"/>
      <c r="BD483" s="717"/>
      <c r="BE483" s="717"/>
      <c r="BF483" s="717"/>
      <c r="BG483" s="717"/>
      <c r="BH483" s="717"/>
      <c r="BI483" s="717"/>
      <c r="BJ483" s="717"/>
    </row>
    <row r="484" customFormat="false" ht="15" hidden="false" customHeight="false" outlineLevel="0" collapsed="false">
      <c r="A484" s="717"/>
      <c r="B484" s="717"/>
      <c r="C484" s="717"/>
      <c r="D484" s="717"/>
      <c r="E484" s="717"/>
      <c r="F484" s="717"/>
      <c r="G484" s="717"/>
      <c r="H484" s="717"/>
      <c r="I484" s="717"/>
      <c r="J484" s="717"/>
      <c r="K484" s="717"/>
      <c r="L484" s="717"/>
      <c r="M484" s="717"/>
      <c r="N484" s="717"/>
      <c r="O484" s="717"/>
      <c r="P484" s="717"/>
      <c r="Q484" s="717"/>
      <c r="R484" s="717"/>
      <c r="S484" s="717"/>
      <c r="T484" s="717"/>
      <c r="U484" s="717"/>
      <c r="V484" s="717"/>
      <c r="W484" s="717"/>
      <c r="X484" s="717"/>
      <c r="Y484" s="717"/>
      <c r="Z484" s="717"/>
      <c r="AA484" s="717"/>
      <c r="AB484" s="717"/>
      <c r="AC484" s="717"/>
      <c r="AD484" s="717"/>
      <c r="AE484" s="717"/>
      <c r="AF484" s="717"/>
      <c r="AG484" s="717"/>
      <c r="AH484" s="717"/>
      <c r="AI484" s="717"/>
      <c r="AJ484" s="717"/>
      <c r="AK484" s="717"/>
      <c r="AL484" s="717"/>
      <c r="AM484" s="717"/>
      <c r="AN484" s="717"/>
      <c r="AO484" s="717"/>
      <c r="AP484" s="717"/>
      <c r="AQ484" s="717"/>
      <c r="AR484" s="717"/>
      <c r="AS484" s="717"/>
      <c r="AT484" s="717"/>
      <c r="AU484" s="717"/>
      <c r="AV484" s="717"/>
      <c r="AW484" s="717"/>
      <c r="AX484" s="717"/>
      <c r="AY484" s="717"/>
      <c r="AZ484" s="717"/>
      <c r="BA484" s="717"/>
      <c r="BB484" s="717"/>
      <c r="BC484" s="717"/>
      <c r="BD484" s="717"/>
      <c r="BE484" s="717"/>
      <c r="BF484" s="717"/>
      <c r="BG484" s="717"/>
      <c r="BH484" s="717"/>
      <c r="BI484" s="717"/>
      <c r="BJ484" s="717"/>
    </row>
    <row r="485" customFormat="false" ht="15" hidden="false" customHeight="false" outlineLevel="0" collapsed="false">
      <c r="A485" s="717"/>
      <c r="B485" s="717"/>
      <c r="C485" s="717"/>
      <c r="D485" s="717"/>
      <c r="E485" s="717"/>
      <c r="F485" s="717"/>
      <c r="G485" s="717"/>
      <c r="H485" s="717"/>
      <c r="I485" s="717"/>
      <c r="J485" s="717"/>
      <c r="K485" s="717"/>
      <c r="L485" s="717"/>
      <c r="M485" s="717"/>
      <c r="N485" s="717"/>
      <c r="O485" s="717"/>
      <c r="P485" s="717"/>
      <c r="Q485" s="717"/>
      <c r="R485" s="717"/>
      <c r="S485" s="717"/>
      <c r="T485" s="717"/>
      <c r="U485" s="717"/>
      <c r="V485" s="717"/>
      <c r="W485" s="717"/>
      <c r="X485" s="717"/>
      <c r="Y485" s="717"/>
      <c r="Z485" s="717"/>
      <c r="AA485" s="717"/>
      <c r="AB485" s="717"/>
      <c r="AC485" s="717"/>
      <c r="AD485" s="717"/>
      <c r="AE485" s="717"/>
      <c r="AF485" s="717"/>
      <c r="AG485" s="717"/>
      <c r="AH485" s="717"/>
      <c r="AI485" s="717"/>
      <c r="AJ485" s="717"/>
      <c r="AK485" s="717"/>
      <c r="AL485" s="717"/>
      <c r="AM485" s="717"/>
      <c r="AN485" s="717"/>
      <c r="AO485" s="717"/>
      <c r="AP485" s="717"/>
      <c r="AQ485" s="717"/>
      <c r="AR485" s="717"/>
      <c r="AS485" s="717"/>
      <c r="AT485" s="717"/>
      <c r="AU485" s="717"/>
      <c r="AV485" s="717"/>
      <c r="AW485" s="717"/>
      <c r="AX485" s="717"/>
      <c r="AY485" s="717"/>
      <c r="AZ485" s="717"/>
      <c r="BA485" s="717"/>
      <c r="BB485" s="717"/>
      <c r="BC485" s="717"/>
      <c r="BD485" s="717"/>
      <c r="BE485" s="717"/>
      <c r="BF485" s="717"/>
      <c r="BG485" s="717"/>
      <c r="BH485" s="717"/>
      <c r="BI485" s="717"/>
      <c r="BJ485" s="717"/>
    </row>
    <row r="486" customFormat="false" ht="15" hidden="false" customHeight="false" outlineLevel="0" collapsed="false">
      <c r="A486" s="717"/>
      <c r="B486" s="717"/>
      <c r="C486" s="717"/>
      <c r="D486" s="717"/>
      <c r="E486" s="717"/>
      <c r="F486" s="717"/>
      <c r="G486" s="717"/>
      <c r="H486" s="717"/>
      <c r="I486" s="717"/>
      <c r="J486" s="717"/>
      <c r="K486" s="717"/>
      <c r="L486" s="717"/>
      <c r="M486" s="717"/>
      <c r="N486" s="717"/>
      <c r="O486" s="717"/>
      <c r="P486" s="717"/>
      <c r="Q486" s="717"/>
      <c r="R486" s="717"/>
      <c r="S486" s="717"/>
      <c r="T486" s="717"/>
      <c r="U486" s="717"/>
      <c r="V486" s="717"/>
      <c r="W486" s="717"/>
      <c r="X486" s="717"/>
      <c r="Y486" s="717"/>
      <c r="Z486" s="717"/>
      <c r="AA486" s="717"/>
      <c r="AB486" s="717"/>
      <c r="AC486" s="717"/>
      <c r="AD486" s="717"/>
      <c r="AE486" s="717"/>
      <c r="AF486" s="717"/>
      <c r="AG486" s="717"/>
      <c r="AH486" s="717"/>
      <c r="AI486" s="717"/>
      <c r="AJ486" s="717"/>
      <c r="AK486" s="717"/>
      <c r="AL486" s="717"/>
      <c r="AM486" s="717"/>
      <c r="AN486" s="717"/>
      <c r="AO486" s="717"/>
      <c r="AP486" s="717"/>
      <c r="AQ486" s="717"/>
      <c r="AR486" s="717"/>
      <c r="AS486" s="717"/>
      <c r="AT486" s="717"/>
      <c r="AU486" s="717"/>
      <c r="AV486" s="717"/>
      <c r="AW486" s="717"/>
      <c r="AX486" s="717"/>
      <c r="AY486" s="717"/>
      <c r="AZ486" s="717"/>
      <c r="BA486" s="717"/>
      <c r="BB486" s="717"/>
      <c r="BC486" s="717"/>
      <c r="BD486" s="717"/>
      <c r="BE486" s="717"/>
      <c r="BF486" s="717"/>
      <c r="BG486" s="717"/>
      <c r="BH486" s="717"/>
      <c r="BI486" s="717"/>
      <c r="BJ486" s="717"/>
    </row>
    <row r="487" customFormat="false" ht="15" hidden="false" customHeight="false" outlineLevel="0" collapsed="false">
      <c r="A487" s="717"/>
      <c r="B487" s="717"/>
      <c r="C487" s="717"/>
      <c r="D487" s="717"/>
      <c r="E487" s="717"/>
      <c r="F487" s="717"/>
      <c r="G487" s="717"/>
      <c r="H487" s="717"/>
      <c r="I487" s="717"/>
      <c r="J487" s="717"/>
      <c r="K487" s="717"/>
      <c r="L487" s="717"/>
      <c r="M487" s="717"/>
      <c r="N487" s="717"/>
      <c r="O487" s="717"/>
      <c r="P487" s="717"/>
      <c r="Q487" s="717"/>
      <c r="R487" s="717"/>
      <c r="S487" s="717"/>
      <c r="T487" s="717"/>
      <c r="U487" s="717"/>
      <c r="V487" s="717"/>
      <c r="W487" s="717"/>
      <c r="X487" s="717"/>
      <c r="Y487" s="717"/>
      <c r="Z487" s="717"/>
      <c r="AA487" s="717"/>
      <c r="AB487" s="717"/>
      <c r="AC487" s="717"/>
      <c r="AD487" s="717"/>
      <c r="AE487" s="717"/>
      <c r="AF487" s="717"/>
      <c r="AG487" s="717"/>
      <c r="AH487" s="717"/>
      <c r="AI487" s="717"/>
      <c r="AJ487" s="717"/>
      <c r="AK487" s="717"/>
      <c r="AL487" s="717"/>
      <c r="AM487" s="717"/>
      <c r="AN487" s="717"/>
      <c r="AO487" s="717"/>
      <c r="AP487" s="717"/>
      <c r="AQ487" s="717"/>
      <c r="AR487" s="717"/>
      <c r="AS487" s="717"/>
      <c r="AT487" s="717"/>
      <c r="AU487" s="717"/>
      <c r="AV487" s="717"/>
      <c r="AW487" s="717"/>
      <c r="AX487" s="717"/>
      <c r="AY487" s="717"/>
      <c r="AZ487" s="717"/>
      <c r="BA487" s="717"/>
      <c r="BB487" s="717"/>
      <c r="BC487" s="717"/>
      <c r="BD487" s="717"/>
      <c r="BE487" s="717"/>
      <c r="BF487" s="717"/>
      <c r="BG487" s="717"/>
      <c r="BH487" s="717"/>
      <c r="BI487" s="717"/>
      <c r="BJ487" s="717"/>
    </row>
    <row r="488" customFormat="false" ht="15" hidden="false" customHeight="false" outlineLevel="0" collapsed="false">
      <c r="A488" s="717"/>
      <c r="B488" s="717"/>
      <c r="C488" s="717"/>
      <c r="D488" s="717"/>
      <c r="E488" s="717"/>
      <c r="F488" s="717"/>
      <c r="G488" s="717"/>
      <c r="H488" s="717"/>
      <c r="I488" s="717"/>
      <c r="J488" s="717"/>
      <c r="K488" s="717"/>
      <c r="L488" s="717"/>
      <c r="M488" s="717"/>
      <c r="N488" s="717"/>
      <c r="O488" s="717"/>
      <c r="P488" s="717"/>
      <c r="Q488" s="717"/>
      <c r="R488" s="717"/>
      <c r="S488" s="717"/>
      <c r="T488" s="717"/>
      <c r="U488" s="717"/>
      <c r="V488" s="717"/>
      <c r="W488" s="717"/>
      <c r="X488" s="717"/>
      <c r="Y488" s="717"/>
      <c r="Z488" s="717"/>
      <c r="AA488" s="717"/>
      <c r="AB488" s="717"/>
      <c r="AC488" s="717"/>
      <c r="AD488" s="717"/>
      <c r="AE488" s="717"/>
      <c r="AF488" s="717"/>
      <c r="AG488" s="717"/>
      <c r="AH488" s="717"/>
      <c r="AI488" s="717"/>
      <c r="AJ488" s="717"/>
      <c r="AK488" s="717"/>
      <c r="AL488" s="717"/>
      <c r="AM488" s="717"/>
      <c r="AN488" s="717"/>
      <c r="AO488" s="717"/>
      <c r="AP488" s="717"/>
      <c r="AQ488" s="717"/>
      <c r="AR488" s="717"/>
      <c r="AS488" s="717"/>
      <c r="AT488" s="717"/>
      <c r="AU488" s="717"/>
      <c r="AV488" s="717"/>
      <c r="AW488" s="717"/>
      <c r="AX488" s="717"/>
      <c r="AY488" s="717"/>
      <c r="AZ488" s="717"/>
      <c r="BA488" s="717"/>
      <c r="BB488" s="717"/>
      <c r="BC488" s="717"/>
      <c r="BD488" s="717"/>
      <c r="BE488" s="717"/>
      <c r="BF488" s="717"/>
      <c r="BG488" s="717"/>
      <c r="BH488" s="717"/>
      <c r="BI488" s="717"/>
      <c r="BJ488" s="717"/>
    </row>
    <row r="489" customFormat="false" ht="15" hidden="false" customHeight="false" outlineLevel="0" collapsed="false">
      <c r="A489" s="717"/>
      <c r="B489" s="717"/>
      <c r="C489" s="717"/>
      <c r="D489" s="717"/>
      <c r="E489" s="717"/>
      <c r="F489" s="717"/>
      <c r="G489" s="717"/>
      <c r="H489" s="717"/>
      <c r="I489" s="717"/>
      <c r="J489" s="717"/>
      <c r="K489" s="717"/>
      <c r="L489" s="717"/>
      <c r="M489" s="717"/>
      <c r="N489" s="717"/>
      <c r="O489" s="717"/>
      <c r="P489" s="717"/>
      <c r="Q489" s="717"/>
      <c r="R489" s="717"/>
      <c r="S489" s="717"/>
      <c r="T489" s="717"/>
      <c r="U489" s="717"/>
      <c r="V489" s="717"/>
      <c r="W489" s="717"/>
      <c r="X489" s="717"/>
      <c r="Y489" s="717"/>
      <c r="Z489" s="717"/>
      <c r="AA489" s="717"/>
      <c r="AB489" s="717"/>
      <c r="AC489" s="717"/>
      <c r="AD489" s="717"/>
      <c r="AE489" s="717"/>
      <c r="AF489" s="717"/>
      <c r="AG489" s="717"/>
      <c r="AH489" s="717"/>
      <c r="AI489" s="717"/>
      <c r="AJ489" s="717"/>
      <c r="AK489" s="717"/>
      <c r="AL489" s="717"/>
      <c r="AM489" s="717"/>
      <c r="AN489" s="717"/>
      <c r="AO489" s="717"/>
      <c r="AP489" s="717"/>
      <c r="AQ489" s="717"/>
      <c r="AR489" s="717"/>
      <c r="AS489" s="717"/>
      <c r="AT489" s="717"/>
      <c r="AU489" s="717"/>
      <c r="AV489" s="717"/>
      <c r="AW489" s="717"/>
      <c r="AX489" s="717"/>
      <c r="AY489" s="717"/>
      <c r="AZ489" s="717"/>
      <c r="BA489" s="717"/>
      <c r="BB489" s="717"/>
      <c r="BC489" s="717"/>
      <c r="BD489" s="717"/>
      <c r="BE489" s="717"/>
      <c r="BF489" s="717"/>
      <c r="BG489" s="717"/>
      <c r="BH489" s="717"/>
      <c r="BI489" s="717"/>
      <c r="BJ489" s="717"/>
    </row>
    <row r="490" customFormat="false" ht="15" hidden="false" customHeight="false" outlineLevel="0" collapsed="false">
      <c r="A490" s="717"/>
      <c r="B490" s="717"/>
      <c r="C490" s="717"/>
      <c r="D490" s="717"/>
      <c r="E490" s="717"/>
      <c r="F490" s="717"/>
      <c r="G490" s="717"/>
      <c r="H490" s="717"/>
      <c r="I490" s="717"/>
      <c r="J490" s="717"/>
      <c r="K490" s="717"/>
      <c r="L490" s="717"/>
      <c r="M490" s="717"/>
      <c r="N490" s="717"/>
      <c r="O490" s="717"/>
      <c r="P490" s="717"/>
      <c r="Q490" s="717"/>
      <c r="R490" s="717"/>
      <c r="S490" s="717"/>
      <c r="T490" s="717"/>
      <c r="U490" s="717"/>
      <c r="V490" s="717"/>
      <c r="W490" s="717"/>
      <c r="X490" s="717"/>
      <c r="Y490" s="717"/>
      <c r="Z490" s="717"/>
      <c r="AA490" s="717"/>
      <c r="AB490" s="717"/>
      <c r="AC490" s="717"/>
      <c r="AD490" s="717"/>
      <c r="AE490" s="717"/>
      <c r="AF490" s="717"/>
      <c r="AG490" s="717"/>
      <c r="AH490" s="717"/>
      <c r="AI490" s="717"/>
      <c r="AJ490" s="717"/>
      <c r="AK490" s="717"/>
      <c r="AL490" s="717"/>
      <c r="AM490" s="717"/>
      <c r="AN490" s="717"/>
      <c r="AO490" s="717"/>
      <c r="AP490" s="717"/>
      <c r="AQ490" s="717"/>
      <c r="AR490" s="717"/>
      <c r="AS490" s="717"/>
      <c r="AT490" s="717"/>
      <c r="AU490" s="717"/>
      <c r="AV490" s="717"/>
      <c r="AW490" s="717"/>
      <c r="AX490" s="717"/>
      <c r="AY490" s="717"/>
      <c r="AZ490" s="717"/>
      <c r="BA490" s="717"/>
      <c r="BB490" s="717"/>
      <c r="BC490" s="717"/>
      <c r="BD490" s="717"/>
      <c r="BE490" s="717"/>
      <c r="BF490" s="717"/>
      <c r="BG490" s="717"/>
      <c r="BH490" s="717"/>
      <c r="BI490" s="717"/>
      <c r="BJ490" s="717"/>
    </row>
    <row r="491" customFormat="false" ht="15" hidden="false" customHeight="false" outlineLevel="0" collapsed="false">
      <c r="A491" s="717"/>
      <c r="B491" s="717"/>
      <c r="C491" s="717"/>
      <c r="D491" s="717"/>
      <c r="E491" s="717"/>
      <c r="F491" s="717"/>
      <c r="G491" s="717"/>
      <c r="H491" s="717"/>
      <c r="I491" s="717"/>
      <c r="J491" s="717"/>
      <c r="K491" s="717"/>
      <c r="L491" s="717"/>
      <c r="M491" s="717"/>
      <c r="N491" s="717"/>
      <c r="O491" s="717"/>
      <c r="P491" s="717"/>
      <c r="Q491" s="717"/>
      <c r="R491" s="717"/>
      <c r="S491" s="717"/>
      <c r="T491" s="717"/>
      <c r="U491" s="717"/>
      <c r="V491" s="717"/>
      <c r="W491" s="717"/>
      <c r="X491" s="717"/>
      <c r="Y491" s="717"/>
      <c r="Z491" s="717"/>
      <c r="AA491" s="717"/>
      <c r="AB491" s="717"/>
      <c r="AC491" s="717"/>
      <c r="AD491" s="717"/>
      <c r="AE491" s="717"/>
      <c r="AF491" s="717"/>
      <c r="AG491" s="717"/>
      <c r="AH491" s="717"/>
      <c r="AI491" s="717"/>
      <c r="AJ491" s="717"/>
      <c r="AK491" s="717"/>
      <c r="AL491" s="717"/>
      <c r="AM491" s="717"/>
      <c r="AN491" s="717"/>
      <c r="AO491" s="717"/>
      <c r="AP491" s="717"/>
      <c r="AQ491" s="717"/>
      <c r="AR491" s="717"/>
      <c r="AS491" s="717"/>
      <c r="AT491" s="717"/>
      <c r="AU491" s="717"/>
      <c r="AV491" s="717"/>
      <c r="AW491" s="717"/>
      <c r="AX491" s="717"/>
      <c r="AY491" s="717"/>
      <c r="AZ491" s="717"/>
      <c r="BA491" s="717"/>
      <c r="BB491" s="717"/>
      <c r="BC491" s="717"/>
      <c r="BD491" s="717"/>
      <c r="BE491" s="717"/>
      <c r="BF491" s="717"/>
      <c r="BG491" s="717"/>
      <c r="BH491" s="717"/>
      <c r="BI491" s="717"/>
      <c r="BJ491" s="717"/>
    </row>
    <row r="492" customFormat="false" ht="15" hidden="false" customHeight="false" outlineLevel="0" collapsed="false">
      <c r="A492" s="717"/>
      <c r="B492" s="717"/>
      <c r="C492" s="717"/>
      <c r="D492" s="717"/>
      <c r="E492" s="717"/>
      <c r="F492" s="717"/>
      <c r="G492" s="717"/>
      <c r="H492" s="717"/>
      <c r="I492" s="717"/>
      <c r="J492" s="717"/>
      <c r="K492" s="717"/>
      <c r="L492" s="717"/>
      <c r="M492" s="717"/>
      <c r="N492" s="717"/>
      <c r="O492" s="717"/>
      <c r="P492" s="717"/>
      <c r="Q492" s="717"/>
      <c r="R492" s="717"/>
      <c r="S492" s="717"/>
      <c r="T492" s="717"/>
      <c r="U492" s="717"/>
      <c r="V492" s="717"/>
      <c r="W492" s="717"/>
      <c r="X492" s="717"/>
      <c r="Y492" s="717"/>
      <c r="Z492" s="717"/>
      <c r="AA492" s="717"/>
      <c r="AB492" s="717"/>
      <c r="AC492" s="717"/>
      <c r="AD492" s="717"/>
      <c r="AE492" s="717"/>
      <c r="AF492" s="717"/>
      <c r="AG492" s="717"/>
      <c r="AH492" s="717"/>
      <c r="AI492" s="717"/>
      <c r="AJ492" s="717"/>
      <c r="AK492" s="717"/>
      <c r="AL492" s="717"/>
      <c r="AM492" s="717"/>
      <c r="AN492" s="717"/>
      <c r="AO492" s="717"/>
      <c r="AP492" s="717"/>
      <c r="AQ492" s="717"/>
      <c r="AR492" s="717"/>
      <c r="AS492" s="717"/>
      <c r="AT492" s="717"/>
      <c r="AU492" s="717"/>
      <c r="AV492" s="717"/>
      <c r="AW492" s="717"/>
      <c r="AX492" s="717"/>
      <c r="AY492" s="717"/>
      <c r="AZ492" s="717"/>
      <c r="BA492" s="717"/>
      <c r="BB492" s="717"/>
      <c r="BC492" s="717"/>
      <c r="BD492" s="717"/>
      <c r="BE492" s="717"/>
      <c r="BF492" s="717"/>
      <c r="BG492" s="717"/>
      <c r="BH492" s="717"/>
      <c r="BI492" s="717"/>
      <c r="BJ492" s="717"/>
    </row>
    <row r="493" customFormat="false" ht="15" hidden="false" customHeight="false" outlineLevel="0" collapsed="false">
      <c r="A493" s="717"/>
      <c r="B493" s="717"/>
      <c r="C493" s="717"/>
      <c r="D493" s="717"/>
      <c r="E493" s="717"/>
      <c r="F493" s="717"/>
      <c r="G493" s="717"/>
      <c r="H493" s="717"/>
      <c r="I493" s="717"/>
      <c r="J493" s="717"/>
      <c r="K493" s="717"/>
      <c r="L493" s="717"/>
      <c r="M493" s="717"/>
      <c r="N493" s="717"/>
      <c r="O493" s="717"/>
      <c r="P493" s="717"/>
      <c r="Q493" s="717"/>
      <c r="R493" s="717"/>
      <c r="S493" s="717"/>
      <c r="T493" s="717"/>
      <c r="U493" s="717"/>
      <c r="V493" s="717"/>
      <c r="W493" s="717"/>
      <c r="X493" s="717"/>
      <c r="Y493" s="717"/>
      <c r="Z493" s="717"/>
      <c r="AA493" s="717"/>
      <c r="AB493" s="717"/>
      <c r="AC493" s="717"/>
      <c r="AD493" s="717"/>
      <c r="AE493" s="717"/>
      <c r="AF493" s="717"/>
      <c r="AG493" s="717"/>
      <c r="AH493" s="717"/>
      <c r="AI493" s="717"/>
      <c r="AJ493" s="717"/>
      <c r="AK493" s="717"/>
      <c r="AL493" s="717"/>
      <c r="AM493" s="717"/>
      <c r="AN493" s="717"/>
      <c r="AO493" s="717"/>
      <c r="AP493" s="717"/>
      <c r="AQ493" s="717"/>
      <c r="AR493" s="717"/>
      <c r="AS493" s="717"/>
      <c r="AT493" s="717"/>
      <c r="AU493" s="717"/>
      <c r="AV493" s="717"/>
      <c r="AW493" s="717"/>
      <c r="AX493" s="717"/>
      <c r="AY493" s="717"/>
      <c r="AZ493" s="717"/>
      <c r="BA493" s="717"/>
      <c r="BB493" s="717"/>
      <c r="BC493" s="717"/>
      <c r="BD493" s="717"/>
      <c r="BE493" s="717"/>
      <c r="BF493" s="717"/>
      <c r="BG493" s="717"/>
      <c r="BH493" s="717"/>
      <c r="BI493" s="717"/>
      <c r="BJ493" s="717"/>
    </row>
    <row r="494" customFormat="false" ht="15" hidden="false" customHeight="false" outlineLevel="0" collapsed="false">
      <c r="A494" s="717"/>
      <c r="B494" s="717"/>
      <c r="C494" s="717"/>
      <c r="D494" s="717"/>
      <c r="E494" s="717"/>
      <c r="F494" s="717"/>
      <c r="G494" s="717"/>
      <c r="H494" s="717"/>
      <c r="I494" s="717"/>
      <c r="J494" s="717"/>
      <c r="K494" s="717"/>
      <c r="L494" s="717"/>
      <c r="M494" s="717"/>
      <c r="N494" s="717"/>
      <c r="O494" s="717"/>
      <c r="P494" s="717"/>
      <c r="Q494" s="717"/>
      <c r="R494" s="717"/>
      <c r="S494" s="717"/>
      <c r="T494" s="717"/>
      <c r="U494" s="717"/>
      <c r="V494" s="717"/>
      <c r="W494" s="717"/>
      <c r="X494" s="717"/>
      <c r="Y494" s="717"/>
      <c r="Z494" s="717"/>
      <c r="AA494" s="717"/>
      <c r="AB494" s="717"/>
      <c r="AC494" s="717"/>
      <c r="AD494" s="717"/>
      <c r="AE494" s="717"/>
      <c r="AF494" s="717"/>
      <c r="AG494" s="717"/>
      <c r="AH494" s="717"/>
      <c r="AI494" s="717"/>
      <c r="AJ494" s="717"/>
      <c r="AK494" s="717"/>
      <c r="AL494" s="717"/>
      <c r="AM494" s="717"/>
      <c r="AN494" s="717"/>
      <c r="AO494" s="717"/>
      <c r="AP494" s="717"/>
      <c r="AQ494" s="717"/>
      <c r="AR494" s="717"/>
      <c r="AS494" s="717"/>
      <c r="AT494" s="717"/>
      <c r="AU494" s="717"/>
      <c r="AV494" s="717"/>
      <c r="AW494" s="717"/>
      <c r="AX494" s="717"/>
      <c r="AY494" s="717"/>
      <c r="AZ494" s="717"/>
      <c r="BA494" s="717"/>
      <c r="BB494" s="717"/>
      <c r="BC494" s="717"/>
      <c r="BD494" s="717"/>
      <c r="BE494" s="717"/>
      <c r="BF494" s="717"/>
      <c r="BG494" s="717"/>
      <c r="BH494" s="717"/>
      <c r="BI494" s="717"/>
      <c r="BJ494" s="717"/>
    </row>
    <row r="495" customFormat="false" ht="15" hidden="false" customHeight="false" outlineLevel="0" collapsed="false">
      <c r="A495" s="717"/>
      <c r="B495" s="717"/>
      <c r="C495" s="717"/>
      <c r="D495" s="717"/>
      <c r="E495" s="717"/>
      <c r="F495" s="717"/>
      <c r="G495" s="717"/>
      <c r="H495" s="717"/>
      <c r="I495" s="717"/>
      <c r="J495" s="717"/>
      <c r="K495" s="717"/>
      <c r="L495" s="717"/>
      <c r="M495" s="717"/>
      <c r="N495" s="717"/>
      <c r="O495" s="717"/>
      <c r="P495" s="717"/>
      <c r="Q495" s="717"/>
      <c r="R495" s="717"/>
      <c r="S495" s="717"/>
      <c r="T495" s="717"/>
      <c r="U495" s="717"/>
      <c r="V495" s="717"/>
      <c r="W495" s="717"/>
      <c r="X495" s="717"/>
      <c r="Y495" s="717"/>
      <c r="Z495" s="717"/>
      <c r="AA495" s="717"/>
      <c r="AB495" s="717"/>
      <c r="AC495" s="717"/>
      <c r="AD495" s="717"/>
      <c r="AE495" s="717"/>
      <c r="AF495" s="717"/>
      <c r="AG495" s="717"/>
      <c r="AH495" s="717"/>
      <c r="AI495" s="717"/>
      <c r="AJ495" s="717"/>
      <c r="AK495" s="717"/>
      <c r="AL495" s="717"/>
      <c r="AM495" s="717"/>
      <c r="AN495" s="717"/>
      <c r="AO495" s="717"/>
      <c r="AP495" s="717"/>
      <c r="AQ495" s="717"/>
      <c r="AR495" s="717"/>
      <c r="AS495" s="717"/>
      <c r="AT495" s="717"/>
      <c r="AU495" s="717"/>
      <c r="AV495" s="717"/>
      <c r="AW495" s="717"/>
      <c r="AX495" s="717"/>
      <c r="AY495" s="717"/>
      <c r="AZ495" s="717"/>
      <c r="BA495" s="717"/>
      <c r="BB495" s="717"/>
      <c r="BC495" s="717"/>
      <c r="BD495" s="717"/>
      <c r="BE495" s="717"/>
      <c r="BF495" s="717"/>
      <c r="BG495" s="717"/>
      <c r="BH495" s="717"/>
      <c r="BI495" s="717"/>
      <c r="BJ495" s="717"/>
    </row>
    <row r="496" customFormat="false" ht="15" hidden="false" customHeight="false" outlineLevel="0" collapsed="false">
      <c r="A496" s="717"/>
      <c r="B496" s="717"/>
      <c r="C496" s="717"/>
      <c r="D496" s="717"/>
      <c r="E496" s="717"/>
      <c r="F496" s="717"/>
      <c r="G496" s="717"/>
      <c r="H496" s="717"/>
      <c r="I496" s="717"/>
      <c r="J496" s="717"/>
      <c r="K496" s="717"/>
      <c r="L496" s="717"/>
      <c r="M496" s="717"/>
      <c r="N496" s="717"/>
      <c r="O496" s="717"/>
      <c r="P496" s="717"/>
      <c r="Q496" s="717"/>
      <c r="R496" s="717"/>
      <c r="S496" s="717"/>
      <c r="T496" s="717"/>
      <c r="U496" s="717"/>
      <c r="V496" s="717"/>
      <c r="W496" s="717"/>
      <c r="X496" s="717"/>
      <c r="Y496" s="717"/>
      <c r="Z496" s="717"/>
      <c r="AA496" s="717"/>
      <c r="AB496" s="717"/>
      <c r="AC496" s="717"/>
      <c r="AD496" s="717"/>
      <c r="AE496" s="717"/>
      <c r="AF496" s="717"/>
      <c r="AG496" s="717"/>
      <c r="AH496" s="717"/>
      <c r="AI496" s="717"/>
      <c r="AJ496" s="717"/>
      <c r="AK496" s="717"/>
      <c r="AL496" s="717"/>
      <c r="AM496" s="717"/>
      <c r="AN496" s="717"/>
      <c r="AO496" s="717"/>
      <c r="AP496" s="717"/>
      <c r="AQ496" s="717"/>
      <c r="AR496" s="717"/>
      <c r="AS496" s="717"/>
      <c r="AT496" s="717"/>
      <c r="AU496" s="717"/>
      <c r="AV496" s="717"/>
      <c r="AW496" s="717"/>
      <c r="AX496" s="717"/>
      <c r="AY496" s="717"/>
      <c r="AZ496" s="717"/>
      <c r="BA496" s="717"/>
      <c r="BB496" s="717"/>
      <c r="BC496" s="717"/>
      <c r="BD496" s="717"/>
      <c r="BE496" s="717"/>
      <c r="BF496" s="717"/>
      <c r="BG496" s="717"/>
      <c r="BH496" s="717"/>
      <c r="BI496" s="717"/>
      <c r="BJ496" s="717"/>
    </row>
    <row r="497" customFormat="false" ht="15" hidden="false" customHeight="false" outlineLevel="0" collapsed="false">
      <c r="A497" s="717"/>
      <c r="B497" s="717"/>
      <c r="C497" s="717"/>
      <c r="D497" s="717"/>
      <c r="E497" s="717"/>
      <c r="F497" s="717"/>
      <c r="G497" s="717"/>
      <c r="H497" s="717"/>
      <c r="I497" s="717"/>
      <c r="J497" s="717"/>
      <c r="K497" s="717"/>
      <c r="L497" s="717"/>
      <c r="M497" s="717"/>
      <c r="N497" s="717"/>
      <c r="O497" s="717"/>
      <c r="P497" s="717"/>
      <c r="Q497" s="717"/>
      <c r="R497" s="717"/>
      <c r="S497" s="717"/>
      <c r="T497" s="717"/>
      <c r="U497" s="717"/>
      <c r="V497" s="717"/>
      <c r="W497" s="717"/>
      <c r="X497" s="717"/>
      <c r="Y497" s="717"/>
      <c r="Z497" s="717"/>
      <c r="AA497" s="717"/>
      <c r="AB497" s="717"/>
      <c r="AC497" s="717"/>
      <c r="AD497" s="717"/>
      <c r="AE497" s="717"/>
      <c r="AF497" s="717"/>
      <c r="AG497" s="717"/>
      <c r="AH497" s="717"/>
      <c r="AI497" s="717"/>
      <c r="AJ497" s="717"/>
      <c r="AK497" s="717"/>
      <c r="AL497" s="717"/>
      <c r="AM497" s="717"/>
      <c r="AN497" s="717"/>
      <c r="AO497" s="717"/>
      <c r="AP497" s="717"/>
      <c r="AQ497" s="717"/>
      <c r="AR497" s="717"/>
      <c r="AS497" s="717"/>
      <c r="AT497" s="717"/>
      <c r="AU497" s="717"/>
      <c r="AV497" s="717"/>
      <c r="AW497" s="717"/>
      <c r="AX497" s="717"/>
      <c r="AY497" s="717"/>
      <c r="AZ497" s="717"/>
      <c r="BA497" s="717"/>
      <c r="BB497" s="717"/>
      <c r="BC497" s="717"/>
      <c r="BD497" s="717"/>
      <c r="BE497" s="717"/>
      <c r="BF497" s="717"/>
      <c r="BG497" s="717"/>
      <c r="BH497" s="717"/>
      <c r="BI497" s="717"/>
      <c r="BJ497" s="717"/>
    </row>
    <row r="498" customFormat="false" ht="15" hidden="false" customHeight="false" outlineLevel="0" collapsed="false">
      <c r="A498" s="717"/>
      <c r="B498" s="717"/>
      <c r="C498" s="717"/>
      <c r="D498" s="717"/>
      <c r="E498" s="717"/>
      <c r="F498" s="717"/>
      <c r="G498" s="717"/>
      <c r="H498" s="717"/>
      <c r="I498" s="717"/>
      <c r="J498" s="717"/>
      <c r="K498" s="717"/>
      <c r="L498" s="717"/>
      <c r="M498" s="717"/>
      <c r="N498" s="717"/>
      <c r="O498" s="717"/>
      <c r="P498" s="717"/>
      <c r="Q498" s="717"/>
      <c r="R498" s="717"/>
      <c r="S498" s="717"/>
      <c r="T498" s="717"/>
      <c r="U498" s="717"/>
      <c r="V498" s="717"/>
      <c r="W498" s="717"/>
      <c r="X498" s="717"/>
      <c r="Y498" s="717"/>
      <c r="Z498" s="717"/>
      <c r="AA498" s="717"/>
      <c r="AB498" s="717"/>
      <c r="AC498" s="717"/>
      <c r="AD498" s="717"/>
      <c r="AE498" s="717"/>
      <c r="AF498" s="717"/>
      <c r="AG498" s="717"/>
      <c r="AH498" s="717"/>
      <c r="AI498" s="717"/>
      <c r="AJ498" s="717"/>
      <c r="AK498" s="717"/>
      <c r="AL498" s="717"/>
      <c r="AM498" s="717"/>
      <c r="AN498" s="717"/>
      <c r="AO498" s="717"/>
      <c r="AP498" s="717"/>
      <c r="AQ498" s="717"/>
      <c r="AR498" s="717"/>
      <c r="AS498" s="717"/>
      <c r="AT498" s="717"/>
      <c r="AU498" s="717"/>
      <c r="AV498" s="717"/>
      <c r="AW498" s="717"/>
      <c r="AX498" s="717"/>
      <c r="AY498" s="717"/>
      <c r="AZ498" s="717"/>
      <c r="BA498" s="717"/>
      <c r="BB498" s="717"/>
      <c r="BC498" s="717"/>
      <c r="BD498" s="717"/>
      <c r="BE498" s="717"/>
      <c r="BF498" s="717"/>
      <c r="BG498" s="717"/>
      <c r="BH498" s="717"/>
      <c r="BI498" s="717"/>
      <c r="BJ498" s="717"/>
    </row>
    <row r="499" customFormat="false" ht="15" hidden="false" customHeight="false" outlineLevel="0" collapsed="false">
      <c r="A499" s="717"/>
      <c r="B499" s="717"/>
      <c r="C499" s="717"/>
      <c r="D499" s="717"/>
      <c r="E499" s="717"/>
      <c r="F499" s="717"/>
      <c r="G499" s="717"/>
      <c r="H499" s="717"/>
      <c r="I499" s="717"/>
      <c r="J499" s="717"/>
      <c r="K499" s="717"/>
      <c r="L499" s="717"/>
      <c r="M499" s="717"/>
      <c r="N499" s="717"/>
      <c r="O499" s="717"/>
      <c r="P499" s="717"/>
      <c r="Q499" s="717"/>
      <c r="R499" s="717"/>
      <c r="S499" s="717"/>
      <c r="T499" s="717"/>
      <c r="U499" s="717"/>
      <c r="V499" s="717"/>
      <c r="W499" s="717"/>
      <c r="X499" s="717"/>
      <c r="Y499" s="717"/>
      <c r="Z499" s="717"/>
      <c r="AA499" s="717"/>
      <c r="AB499" s="717"/>
      <c r="AC499" s="717"/>
      <c r="AD499" s="717"/>
      <c r="AE499" s="717"/>
      <c r="AF499" s="717"/>
      <c r="AG499" s="717"/>
      <c r="AH499" s="717"/>
      <c r="AI499" s="717"/>
      <c r="AJ499" s="717"/>
      <c r="AK499" s="717"/>
      <c r="AL499" s="717"/>
      <c r="AM499" s="717"/>
      <c r="AN499" s="717"/>
      <c r="AO499" s="717"/>
      <c r="AP499" s="717"/>
      <c r="AQ499" s="717"/>
      <c r="AR499" s="717"/>
      <c r="AS499" s="717"/>
      <c r="AT499" s="717"/>
      <c r="AU499" s="717"/>
      <c r="AV499" s="717"/>
      <c r="AW499" s="717"/>
      <c r="AX499" s="717"/>
      <c r="AY499" s="717"/>
      <c r="AZ499" s="717"/>
      <c r="BA499" s="717"/>
      <c r="BB499" s="717"/>
      <c r="BC499" s="717"/>
      <c r="BD499" s="717"/>
      <c r="BE499" s="717"/>
      <c r="BF499" s="717"/>
      <c r="BG499" s="717"/>
      <c r="BH499" s="717"/>
      <c r="BI499" s="717"/>
      <c r="BJ499" s="717"/>
    </row>
    <row r="500" customFormat="false" ht="15" hidden="false" customHeight="false" outlineLevel="0" collapsed="false">
      <c r="A500" s="717"/>
      <c r="B500" s="717"/>
      <c r="C500" s="717"/>
      <c r="D500" s="717"/>
      <c r="E500" s="717"/>
      <c r="F500" s="717"/>
      <c r="G500" s="717"/>
      <c r="H500" s="717"/>
      <c r="I500" s="717"/>
      <c r="J500" s="717"/>
      <c r="K500" s="717"/>
      <c r="L500" s="717"/>
      <c r="M500" s="717"/>
      <c r="N500" s="717"/>
      <c r="O500" s="717"/>
      <c r="P500" s="717"/>
      <c r="Q500" s="717"/>
      <c r="R500" s="717"/>
      <c r="S500" s="717"/>
      <c r="T500" s="717"/>
      <c r="U500" s="717"/>
      <c r="V500" s="717"/>
      <c r="W500" s="717"/>
      <c r="X500" s="717"/>
      <c r="Y500" s="717"/>
      <c r="Z500" s="717"/>
      <c r="AA500" s="717"/>
      <c r="AB500" s="717"/>
      <c r="AC500" s="717"/>
      <c r="AD500" s="717"/>
      <c r="AE500" s="717"/>
      <c r="AF500" s="717"/>
      <c r="AG500" s="717"/>
      <c r="AH500" s="717"/>
      <c r="AI500" s="717"/>
      <c r="AJ500" s="717"/>
      <c r="AK500" s="717"/>
      <c r="AL500" s="717"/>
      <c r="AM500" s="717"/>
      <c r="AN500" s="717"/>
      <c r="AO500" s="717"/>
      <c r="AP500" s="717"/>
      <c r="AQ500" s="717"/>
      <c r="AR500" s="717"/>
      <c r="AS500" s="717"/>
      <c r="AT500" s="717"/>
      <c r="AU500" s="717"/>
      <c r="AV500" s="717"/>
      <c r="AW500" s="717"/>
      <c r="AX500" s="717"/>
      <c r="AY500" s="717"/>
      <c r="AZ500" s="717"/>
      <c r="BA500" s="717"/>
      <c r="BB500" s="717"/>
      <c r="BC500" s="717"/>
      <c r="BD500" s="717"/>
      <c r="BE500" s="717"/>
      <c r="BF500" s="717"/>
      <c r="BG500" s="717"/>
      <c r="BH500" s="717"/>
      <c r="BI500" s="717"/>
      <c r="BJ500" s="717"/>
    </row>
    <row r="501" customFormat="false" ht="15" hidden="false" customHeight="false" outlineLevel="0" collapsed="false">
      <c r="A501" s="717"/>
      <c r="B501" s="717"/>
      <c r="C501" s="717"/>
      <c r="D501" s="717"/>
      <c r="E501" s="717"/>
      <c r="F501" s="717"/>
      <c r="G501" s="717"/>
      <c r="H501" s="717"/>
      <c r="I501" s="717"/>
      <c r="J501" s="717"/>
      <c r="K501" s="717"/>
      <c r="L501" s="717"/>
      <c r="M501" s="717"/>
      <c r="N501" s="717"/>
      <c r="O501" s="717"/>
      <c r="P501" s="717"/>
      <c r="Q501" s="717"/>
      <c r="R501" s="717"/>
      <c r="S501" s="717"/>
      <c r="T501" s="717"/>
      <c r="U501" s="717"/>
      <c r="V501" s="717"/>
      <c r="W501" s="717"/>
      <c r="X501" s="717"/>
      <c r="Y501" s="717"/>
      <c r="Z501" s="717"/>
      <c r="AA501" s="717"/>
      <c r="AB501" s="717"/>
      <c r="AC501" s="717"/>
      <c r="AD501" s="717"/>
      <c r="AE501" s="717"/>
      <c r="AF501" s="717"/>
      <c r="AG501" s="717"/>
      <c r="AH501" s="717"/>
      <c r="AI501" s="717"/>
      <c r="AJ501" s="717"/>
      <c r="AK501" s="717"/>
      <c r="AL501" s="717"/>
      <c r="AM501" s="717"/>
      <c r="AN501" s="717"/>
      <c r="AO501" s="717"/>
      <c r="AP501" s="717"/>
      <c r="AQ501" s="717"/>
      <c r="AR501" s="717"/>
      <c r="AS501" s="717"/>
      <c r="AT501" s="717"/>
      <c r="AU501" s="717"/>
      <c r="AV501" s="717"/>
      <c r="AW501" s="717"/>
      <c r="AX501" s="717"/>
      <c r="AY501" s="717"/>
      <c r="AZ501" s="717"/>
      <c r="BA501" s="717"/>
      <c r="BB501" s="717"/>
      <c r="BC501" s="717"/>
      <c r="BD501" s="717"/>
      <c r="BE501" s="717"/>
      <c r="BF501" s="717"/>
      <c r="BG501" s="717"/>
      <c r="BH501" s="717"/>
      <c r="BI501" s="717"/>
      <c r="BJ501" s="717"/>
    </row>
    <row r="502" customFormat="false" ht="15" hidden="false" customHeight="false" outlineLevel="0" collapsed="false">
      <c r="A502" s="717"/>
      <c r="B502" s="717"/>
      <c r="C502" s="717"/>
      <c r="D502" s="717"/>
      <c r="E502" s="717"/>
      <c r="F502" s="717"/>
      <c r="G502" s="717"/>
      <c r="H502" s="717"/>
      <c r="I502" s="717"/>
      <c r="J502" s="717"/>
      <c r="K502" s="717"/>
      <c r="L502" s="717"/>
      <c r="M502" s="717"/>
      <c r="N502" s="717"/>
      <c r="O502" s="717"/>
      <c r="P502" s="717"/>
      <c r="Q502" s="717"/>
      <c r="R502" s="717"/>
      <c r="S502" s="717"/>
      <c r="T502" s="717"/>
      <c r="U502" s="717"/>
      <c r="V502" s="717"/>
      <c r="W502" s="717"/>
      <c r="X502" s="717"/>
      <c r="Y502" s="717"/>
      <c r="Z502" s="717"/>
      <c r="AA502" s="717"/>
      <c r="AB502" s="717"/>
      <c r="AC502" s="717"/>
      <c r="AD502" s="717"/>
      <c r="AE502" s="717"/>
      <c r="AF502" s="717"/>
      <c r="AG502" s="717"/>
      <c r="AH502" s="717"/>
      <c r="AI502" s="717"/>
      <c r="AJ502" s="717"/>
      <c r="AK502" s="717"/>
      <c r="AL502" s="717"/>
      <c r="AM502" s="717"/>
      <c r="AN502" s="717"/>
      <c r="AO502" s="717"/>
      <c r="AP502" s="717"/>
      <c r="AQ502" s="717"/>
      <c r="AR502" s="717"/>
      <c r="AS502" s="717"/>
      <c r="AT502" s="717"/>
      <c r="AU502" s="717"/>
      <c r="AV502" s="717"/>
      <c r="AW502" s="717"/>
      <c r="AX502" s="717"/>
      <c r="AY502" s="717"/>
      <c r="AZ502" s="717"/>
      <c r="BA502" s="717"/>
      <c r="BB502" s="717"/>
      <c r="BC502" s="717"/>
      <c r="BD502" s="717"/>
      <c r="BE502" s="717"/>
      <c r="BF502" s="717"/>
      <c r="BG502" s="717"/>
      <c r="BH502" s="717"/>
      <c r="BI502" s="717"/>
      <c r="BJ502" s="717"/>
    </row>
    <row r="503" customFormat="false" ht="15" hidden="false" customHeight="false" outlineLevel="0" collapsed="false">
      <c r="A503" s="717"/>
      <c r="B503" s="717"/>
      <c r="C503" s="717"/>
      <c r="D503" s="717"/>
      <c r="E503" s="717"/>
      <c r="F503" s="717"/>
      <c r="G503" s="717"/>
      <c r="H503" s="717"/>
      <c r="I503" s="717"/>
      <c r="J503" s="717"/>
      <c r="K503" s="717"/>
      <c r="L503" s="717"/>
      <c r="M503" s="717"/>
      <c r="N503" s="717"/>
      <c r="O503" s="717"/>
      <c r="P503" s="717"/>
      <c r="Q503" s="717"/>
      <c r="R503" s="717"/>
      <c r="S503" s="717"/>
      <c r="T503" s="717"/>
      <c r="U503" s="717"/>
      <c r="V503" s="717"/>
      <c r="W503" s="717"/>
      <c r="X503" s="717"/>
      <c r="Y503" s="717"/>
      <c r="Z503" s="717"/>
      <c r="AA503" s="717"/>
      <c r="AB503" s="717"/>
      <c r="AC503" s="717"/>
      <c r="AD503" s="717"/>
      <c r="AE503" s="717"/>
      <c r="AF503" s="717"/>
      <c r="AG503" s="717"/>
      <c r="AH503" s="717"/>
      <c r="AI503" s="717"/>
      <c r="AJ503" s="717"/>
      <c r="AK503" s="717"/>
      <c r="AL503" s="717"/>
      <c r="AM503" s="717"/>
      <c r="AN503" s="717"/>
      <c r="AO503" s="717"/>
      <c r="AP503" s="717"/>
      <c r="AQ503" s="717"/>
      <c r="AR503" s="717"/>
      <c r="AS503" s="717"/>
      <c r="AT503" s="717"/>
      <c r="AU503" s="717"/>
      <c r="AV503" s="717"/>
      <c r="AW503" s="717"/>
      <c r="AX503" s="717"/>
      <c r="AY503" s="717"/>
      <c r="AZ503" s="717"/>
      <c r="BA503" s="717"/>
      <c r="BB503" s="717"/>
      <c r="BC503" s="717"/>
      <c r="BD503" s="717"/>
      <c r="BE503" s="717"/>
      <c r="BF503" s="717"/>
      <c r="BG503" s="717"/>
      <c r="BH503" s="717"/>
      <c r="BI503" s="717"/>
      <c r="BJ503" s="717"/>
    </row>
    <row r="504" customFormat="false" ht="15" hidden="false" customHeight="false" outlineLevel="0" collapsed="false">
      <c r="A504" s="717"/>
      <c r="B504" s="717"/>
      <c r="C504" s="717"/>
      <c r="D504" s="717"/>
      <c r="E504" s="717"/>
      <c r="F504" s="717"/>
      <c r="G504" s="717"/>
      <c r="H504" s="717"/>
      <c r="I504" s="717"/>
      <c r="J504" s="717"/>
      <c r="K504" s="717"/>
      <c r="L504" s="717"/>
      <c r="M504" s="717"/>
      <c r="N504" s="717"/>
      <c r="O504" s="717"/>
      <c r="P504" s="717"/>
      <c r="Q504" s="717"/>
      <c r="R504" s="717"/>
      <c r="S504" s="717"/>
      <c r="T504" s="717"/>
      <c r="U504" s="717"/>
      <c r="V504" s="717"/>
      <c r="W504" s="717"/>
      <c r="X504" s="717"/>
      <c r="Y504" s="717"/>
      <c r="Z504" s="717"/>
      <c r="AA504" s="717"/>
      <c r="AB504" s="717"/>
      <c r="AC504" s="717"/>
      <c r="AD504" s="717"/>
      <c r="AE504" s="717"/>
      <c r="AF504" s="717"/>
      <c r="AG504" s="717"/>
      <c r="AH504" s="717"/>
      <c r="AI504" s="717"/>
      <c r="AJ504" s="717"/>
      <c r="AK504" s="717"/>
      <c r="AL504" s="717"/>
      <c r="AM504" s="717"/>
      <c r="AN504" s="717"/>
      <c r="AO504" s="717"/>
      <c r="AP504" s="717"/>
      <c r="AQ504" s="717"/>
      <c r="AR504" s="717"/>
      <c r="AS504" s="717"/>
      <c r="AT504" s="717"/>
      <c r="AU504" s="717"/>
      <c r="AV504" s="717"/>
      <c r="AW504" s="717"/>
      <c r="AX504" s="717"/>
      <c r="AY504" s="717"/>
      <c r="AZ504" s="717"/>
      <c r="BA504" s="717"/>
      <c r="BB504" s="717"/>
      <c r="BC504" s="717"/>
      <c r="BD504" s="717"/>
      <c r="BE504" s="717"/>
      <c r="BF504" s="717"/>
      <c r="BG504" s="717"/>
      <c r="BH504" s="717"/>
      <c r="BI504" s="717"/>
      <c r="BJ504" s="717"/>
    </row>
    <row r="505" customFormat="false" ht="15" hidden="false" customHeight="false" outlineLevel="0" collapsed="false">
      <c r="A505" s="717"/>
      <c r="B505" s="717"/>
      <c r="C505" s="717"/>
      <c r="D505" s="717"/>
      <c r="E505" s="717"/>
      <c r="F505" s="717"/>
      <c r="G505" s="717"/>
      <c r="H505" s="717"/>
      <c r="I505" s="717"/>
      <c r="J505" s="717"/>
      <c r="K505" s="717"/>
      <c r="L505" s="717"/>
      <c r="M505" s="717"/>
      <c r="N505" s="717"/>
      <c r="O505" s="717"/>
      <c r="P505" s="717"/>
      <c r="Q505" s="717"/>
      <c r="R505" s="717"/>
      <c r="S505" s="717"/>
      <c r="T505" s="717"/>
      <c r="U505" s="717"/>
      <c r="V505" s="717"/>
      <c r="W505" s="717"/>
      <c r="X505" s="717"/>
      <c r="Y505" s="717"/>
      <c r="Z505" s="717"/>
      <c r="AA505" s="717"/>
      <c r="AB505" s="717"/>
      <c r="AC505" s="717"/>
      <c r="AD505" s="717"/>
      <c r="AE505" s="717"/>
      <c r="AF505" s="717"/>
      <c r="AG505" s="717"/>
      <c r="AH505" s="717"/>
      <c r="AI505" s="717"/>
      <c r="AJ505" s="717"/>
      <c r="AK505" s="717"/>
      <c r="AL505" s="717"/>
      <c r="AM505" s="717"/>
      <c r="AN505" s="717"/>
      <c r="AO505" s="717"/>
      <c r="AP505" s="717"/>
      <c r="AQ505" s="717"/>
      <c r="AR505" s="717"/>
      <c r="AS505" s="717"/>
      <c r="AT505" s="717"/>
      <c r="AU505" s="717"/>
      <c r="AV505" s="717"/>
      <c r="AW505" s="717"/>
      <c r="AX505" s="717"/>
      <c r="AY505" s="717"/>
      <c r="AZ505" s="717"/>
      <c r="BA505" s="717"/>
      <c r="BB505" s="717"/>
      <c r="BC505" s="717"/>
      <c r="BD505" s="717"/>
      <c r="BE505" s="717"/>
      <c r="BF505" s="717"/>
      <c r="BG505" s="717"/>
      <c r="BH505" s="717"/>
      <c r="BI505" s="717"/>
      <c r="BJ505" s="717"/>
    </row>
    <row r="506" customFormat="false" ht="15" hidden="false" customHeight="false" outlineLevel="0" collapsed="false">
      <c r="A506" s="717"/>
      <c r="B506" s="717"/>
      <c r="C506" s="717"/>
      <c r="D506" s="717"/>
      <c r="E506" s="717"/>
      <c r="F506" s="717"/>
      <c r="G506" s="717"/>
      <c r="H506" s="717"/>
      <c r="I506" s="717"/>
      <c r="J506" s="717"/>
      <c r="K506" s="717"/>
      <c r="L506" s="717"/>
      <c r="M506" s="717"/>
      <c r="N506" s="717"/>
      <c r="O506" s="717"/>
      <c r="P506" s="717"/>
      <c r="Q506" s="717"/>
      <c r="R506" s="717"/>
      <c r="S506" s="717"/>
      <c r="T506" s="717"/>
      <c r="U506" s="717"/>
      <c r="V506" s="717"/>
      <c r="W506" s="717"/>
      <c r="X506" s="717"/>
      <c r="Y506" s="717"/>
      <c r="Z506" s="717"/>
      <c r="AA506" s="717"/>
      <c r="AB506" s="717"/>
      <c r="AC506" s="717"/>
      <c r="AD506" s="717"/>
      <c r="AE506" s="717"/>
      <c r="AF506" s="717"/>
      <c r="AG506" s="717"/>
      <c r="AH506" s="717"/>
      <c r="AI506" s="717"/>
      <c r="AJ506" s="717"/>
      <c r="AK506" s="717"/>
      <c r="AL506" s="717"/>
      <c r="AM506" s="717"/>
      <c r="AN506" s="717"/>
      <c r="AO506" s="717"/>
      <c r="AP506" s="717"/>
      <c r="AQ506" s="717"/>
      <c r="AR506" s="717"/>
      <c r="AS506" s="717"/>
      <c r="AT506" s="717"/>
      <c r="AU506" s="717"/>
      <c r="AV506" s="717"/>
      <c r="AW506" s="717"/>
      <c r="AX506" s="717"/>
      <c r="AY506" s="717"/>
      <c r="AZ506" s="717"/>
      <c r="BA506" s="717"/>
      <c r="BB506" s="717"/>
      <c r="BC506" s="717"/>
      <c r="BD506" s="717"/>
      <c r="BE506" s="717"/>
      <c r="BF506" s="717"/>
      <c r="BG506" s="717"/>
      <c r="BH506" s="717"/>
      <c r="BI506" s="717"/>
      <c r="BJ506" s="717"/>
    </row>
    <row r="507" customFormat="false" ht="15" hidden="false" customHeight="false" outlineLevel="0" collapsed="false">
      <c r="A507" s="717"/>
      <c r="B507" s="717"/>
      <c r="C507" s="717"/>
      <c r="D507" s="717"/>
      <c r="E507" s="717"/>
      <c r="F507" s="717"/>
      <c r="G507" s="717"/>
      <c r="H507" s="717"/>
      <c r="I507" s="717"/>
      <c r="J507" s="717"/>
      <c r="K507" s="717"/>
      <c r="L507" s="717"/>
      <c r="M507" s="717"/>
      <c r="N507" s="717"/>
      <c r="O507" s="717"/>
      <c r="P507" s="717"/>
      <c r="Q507" s="717"/>
      <c r="R507" s="717"/>
      <c r="S507" s="717"/>
      <c r="T507" s="717"/>
      <c r="U507" s="717"/>
      <c r="V507" s="717"/>
      <c r="W507" s="717"/>
      <c r="X507" s="717"/>
      <c r="Y507" s="717"/>
      <c r="Z507" s="717"/>
      <c r="AA507" s="717"/>
      <c r="AB507" s="717"/>
      <c r="AC507" s="717"/>
      <c r="AD507" s="717"/>
      <c r="AE507" s="717"/>
      <c r="AF507" s="717"/>
      <c r="AG507" s="717"/>
      <c r="AH507" s="717"/>
      <c r="AI507" s="717"/>
      <c r="AJ507" s="717"/>
      <c r="AK507" s="717"/>
      <c r="AL507" s="717"/>
      <c r="AM507" s="717"/>
      <c r="AN507" s="717"/>
      <c r="AO507" s="717"/>
      <c r="AP507" s="717"/>
      <c r="AQ507" s="717"/>
      <c r="AR507" s="717"/>
      <c r="AS507" s="717"/>
      <c r="AT507" s="717"/>
      <c r="AU507" s="717"/>
      <c r="AV507" s="717"/>
      <c r="AW507" s="717"/>
      <c r="AX507" s="717"/>
      <c r="AY507" s="717"/>
      <c r="AZ507" s="717"/>
      <c r="BA507" s="717"/>
      <c r="BB507" s="717"/>
      <c r="BC507" s="717"/>
      <c r="BD507" s="717"/>
      <c r="BE507" s="717"/>
      <c r="BF507" s="717"/>
      <c r="BG507" s="717"/>
      <c r="BH507" s="717"/>
      <c r="BI507" s="717"/>
      <c r="BJ507" s="717"/>
    </row>
    <row r="508" customFormat="false" ht="15" hidden="false" customHeight="false" outlineLevel="0" collapsed="false">
      <c r="A508" s="717"/>
      <c r="B508" s="717"/>
      <c r="C508" s="717"/>
      <c r="D508" s="717"/>
      <c r="E508" s="717"/>
      <c r="F508" s="717"/>
      <c r="G508" s="717"/>
      <c r="H508" s="717"/>
      <c r="I508" s="717"/>
      <c r="J508" s="717"/>
      <c r="K508" s="717"/>
      <c r="L508" s="717"/>
      <c r="M508" s="717"/>
      <c r="N508" s="717"/>
      <c r="O508" s="717"/>
      <c r="P508" s="717"/>
      <c r="Q508" s="717"/>
      <c r="R508" s="717"/>
      <c r="S508" s="717"/>
      <c r="T508" s="717"/>
      <c r="U508" s="717"/>
      <c r="V508" s="717"/>
      <c r="W508" s="717"/>
      <c r="X508" s="717"/>
      <c r="Y508" s="717"/>
      <c r="Z508" s="717"/>
      <c r="AA508" s="717"/>
      <c r="AB508" s="717"/>
      <c r="AC508" s="717"/>
      <c r="AD508" s="717"/>
      <c r="AE508" s="717"/>
      <c r="AF508" s="717"/>
      <c r="AG508" s="717"/>
      <c r="AH508" s="717"/>
      <c r="AI508" s="717"/>
      <c r="AJ508" s="717"/>
      <c r="AK508" s="717"/>
      <c r="AL508" s="717"/>
      <c r="AM508" s="717"/>
      <c r="AN508" s="717"/>
      <c r="AO508" s="717"/>
      <c r="AP508" s="717"/>
      <c r="AQ508" s="717"/>
      <c r="AR508" s="717"/>
      <c r="AS508" s="717"/>
      <c r="AT508" s="717"/>
      <c r="AU508" s="717"/>
      <c r="AV508" s="717"/>
      <c r="AW508" s="717"/>
      <c r="AX508" s="717"/>
      <c r="AY508" s="717"/>
      <c r="AZ508" s="717"/>
      <c r="BA508" s="717"/>
      <c r="BB508" s="717"/>
      <c r="BC508" s="717"/>
      <c r="BD508" s="717"/>
      <c r="BE508" s="717"/>
      <c r="BF508" s="717"/>
      <c r="BG508" s="717"/>
      <c r="BH508" s="717"/>
      <c r="BI508" s="717"/>
      <c r="BJ508" s="717"/>
    </row>
    <row r="509" customFormat="false" ht="15" hidden="false" customHeight="false" outlineLevel="0" collapsed="false">
      <c r="A509" s="717"/>
      <c r="B509" s="717"/>
      <c r="C509" s="717"/>
      <c r="D509" s="717"/>
      <c r="E509" s="717"/>
      <c r="F509" s="717"/>
      <c r="G509" s="717"/>
      <c r="H509" s="717"/>
      <c r="I509" s="717"/>
      <c r="J509" s="717"/>
      <c r="K509" s="717"/>
      <c r="L509" s="717"/>
      <c r="M509" s="717"/>
      <c r="N509" s="717"/>
      <c r="O509" s="717"/>
      <c r="P509" s="717"/>
      <c r="Q509" s="717"/>
      <c r="R509" s="717"/>
      <c r="S509" s="717"/>
      <c r="T509" s="717"/>
      <c r="U509" s="717"/>
      <c r="V509" s="717"/>
      <c r="W509" s="717"/>
      <c r="X509" s="717"/>
      <c r="Y509" s="717"/>
      <c r="Z509" s="717"/>
      <c r="AA509" s="717"/>
      <c r="AB509" s="717"/>
      <c r="AC509" s="717"/>
      <c r="AD509" s="717"/>
      <c r="AE509" s="717"/>
      <c r="AF509" s="717"/>
      <c r="AG509" s="717"/>
      <c r="AH509" s="717"/>
      <c r="AI509" s="717"/>
      <c r="AJ509" s="717"/>
      <c r="AK509" s="717"/>
      <c r="AL509" s="717"/>
      <c r="AM509" s="717"/>
      <c r="AN509" s="717"/>
      <c r="AO509" s="717"/>
      <c r="AP509" s="717"/>
      <c r="AQ509" s="717"/>
      <c r="AR509" s="717"/>
      <c r="AS509" s="717"/>
      <c r="AT509" s="717"/>
      <c r="AU509" s="717"/>
      <c r="AV509" s="717"/>
      <c r="AW509" s="717"/>
      <c r="AX509" s="717"/>
      <c r="AY509" s="717"/>
      <c r="AZ509" s="717"/>
      <c r="BA509" s="717"/>
      <c r="BB509" s="717"/>
      <c r="BC509" s="717"/>
      <c r="BD509" s="717"/>
      <c r="BE509" s="717"/>
      <c r="BF509" s="717"/>
      <c r="BG509" s="717"/>
      <c r="BH509" s="717"/>
      <c r="BI509" s="717"/>
      <c r="BJ509" s="717"/>
    </row>
    <row r="510" customFormat="false" ht="15" hidden="false" customHeight="false" outlineLevel="0" collapsed="false">
      <c r="A510" s="717"/>
      <c r="B510" s="717"/>
      <c r="C510" s="717"/>
      <c r="D510" s="717"/>
      <c r="E510" s="717"/>
      <c r="F510" s="717"/>
      <c r="G510" s="717"/>
      <c r="H510" s="717"/>
      <c r="I510" s="717"/>
      <c r="J510" s="717"/>
      <c r="K510" s="717"/>
      <c r="L510" s="717"/>
      <c r="M510" s="717"/>
      <c r="N510" s="717"/>
      <c r="O510" s="717"/>
      <c r="P510" s="717"/>
      <c r="Q510" s="717"/>
      <c r="R510" s="717"/>
      <c r="S510" s="717"/>
      <c r="T510" s="717"/>
      <c r="U510" s="717"/>
      <c r="V510" s="717"/>
      <c r="W510" s="717"/>
      <c r="X510" s="717"/>
      <c r="Y510" s="717"/>
      <c r="Z510" s="717"/>
      <c r="AA510" s="717"/>
      <c r="AB510" s="717"/>
      <c r="AC510" s="717"/>
      <c r="AD510" s="717"/>
      <c r="AE510" s="717"/>
      <c r="AF510" s="717"/>
      <c r="AG510" s="717"/>
      <c r="AH510" s="717"/>
      <c r="AI510" s="717"/>
      <c r="AJ510" s="717"/>
      <c r="AK510" s="717"/>
      <c r="AL510" s="717"/>
      <c r="AM510" s="717"/>
      <c r="AN510" s="717"/>
      <c r="AO510" s="717"/>
      <c r="AP510" s="717"/>
      <c r="AQ510" s="717"/>
      <c r="AR510" s="717"/>
      <c r="AS510" s="717"/>
      <c r="AT510" s="717"/>
      <c r="AU510" s="717"/>
      <c r="AV510" s="717"/>
      <c r="AW510" s="717"/>
      <c r="AX510" s="717"/>
      <c r="AY510" s="717"/>
      <c r="AZ510" s="717"/>
      <c r="BA510" s="717"/>
      <c r="BB510" s="717"/>
      <c r="BC510" s="717"/>
      <c r="BD510" s="717"/>
      <c r="BE510" s="717"/>
      <c r="BF510" s="717"/>
      <c r="BG510" s="717"/>
      <c r="BH510" s="717"/>
      <c r="BI510" s="717"/>
      <c r="BJ510" s="717"/>
    </row>
    <row r="511" customFormat="false" ht="15" hidden="false" customHeight="false" outlineLevel="0" collapsed="false">
      <c r="A511" s="717"/>
      <c r="B511" s="717"/>
      <c r="C511" s="717"/>
      <c r="D511" s="717"/>
      <c r="E511" s="717"/>
      <c r="F511" s="717"/>
      <c r="G511" s="717"/>
      <c r="H511" s="717"/>
      <c r="I511" s="717"/>
      <c r="J511" s="717"/>
      <c r="K511" s="717"/>
      <c r="L511" s="717"/>
      <c r="M511" s="717"/>
      <c r="N511" s="717"/>
      <c r="O511" s="717"/>
      <c r="P511" s="717"/>
      <c r="Q511" s="717"/>
      <c r="R511" s="717"/>
      <c r="S511" s="717"/>
      <c r="T511" s="717"/>
      <c r="U511" s="717"/>
      <c r="V511" s="717"/>
      <c r="W511" s="717"/>
      <c r="X511" s="717"/>
      <c r="Y511" s="717"/>
      <c r="Z511" s="717"/>
      <c r="AA511" s="717"/>
      <c r="AB511" s="717"/>
      <c r="AC511" s="717"/>
      <c r="AD511" s="717"/>
      <c r="AE511" s="717"/>
      <c r="AF511" s="717"/>
      <c r="AG511" s="717"/>
      <c r="AH511" s="717"/>
      <c r="AI511" s="717"/>
      <c r="AJ511" s="717"/>
      <c r="AK511" s="717"/>
      <c r="AL511" s="717"/>
      <c r="AM511" s="717"/>
      <c r="AN511" s="717"/>
      <c r="AO511" s="717"/>
      <c r="AP511" s="717"/>
      <c r="AQ511" s="717"/>
      <c r="AR511" s="717"/>
      <c r="AS511" s="717"/>
      <c r="AT511" s="717"/>
      <c r="AU511" s="717"/>
      <c r="AV511" s="717"/>
      <c r="AW511" s="717"/>
      <c r="AX511" s="717"/>
      <c r="AY511" s="717"/>
      <c r="AZ511" s="717"/>
      <c r="BA511" s="717"/>
      <c r="BB511" s="717"/>
      <c r="BC511" s="717"/>
      <c r="BD511" s="717"/>
      <c r="BE511" s="717"/>
      <c r="BF511" s="717"/>
      <c r="BG511" s="717"/>
      <c r="BH511" s="717"/>
      <c r="BI511" s="717"/>
      <c r="BJ511" s="717"/>
    </row>
    <row r="512" customFormat="false" ht="15" hidden="false" customHeight="false" outlineLevel="0" collapsed="false">
      <c r="A512" s="717"/>
      <c r="B512" s="717"/>
      <c r="C512" s="717"/>
      <c r="D512" s="717"/>
      <c r="E512" s="717"/>
      <c r="F512" s="717"/>
      <c r="G512" s="717"/>
      <c r="H512" s="717"/>
      <c r="I512" s="717"/>
      <c r="J512" s="717"/>
      <c r="K512" s="717"/>
      <c r="L512" s="717"/>
      <c r="M512" s="717"/>
      <c r="N512" s="717"/>
      <c r="O512" s="717"/>
      <c r="P512" s="717"/>
      <c r="Q512" s="717"/>
      <c r="R512" s="717"/>
      <c r="S512" s="717"/>
      <c r="T512" s="717"/>
      <c r="U512" s="717"/>
      <c r="V512" s="717"/>
      <c r="W512" s="717"/>
      <c r="X512" s="717"/>
      <c r="Y512" s="717"/>
      <c r="Z512" s="717"/>
      <c r="AA512" s="717"/>
      <c r="AB512" s="717"/>
      <c r="AC512" s="717"/>
      <c r="AD512" s="717"/>
      <c r="AE512" s="717"/>
      <c r="AF512" s="717"/>
      <c r="AG512" s="717"/>
      <c r="AH512" s="717"/>
      <c r="AI512" s="717"/>
      <c r="AJ512" s="717"/>
      <c r="AK512" s="717"/>
      <c r="AL512" s="717"/>
      <c r="AM512" s="717"/>
      <c r="AN512" s="717"/>
      <c r="AO512" s="717"/>
      <c r="AP512" s="717"/>
      <c r="AQ512" s="717"/>
      <c r="AR512" s="717"/>
      <c r="AS512" s="717"/>
      <c r="AT512" s="717"/>
      <c r="AU512" s="717"/>
      <c r="AV512" s="717"/>
      <c r="AW512" s="717"/>
      <c r="AX512" s="717"/>
      <c r="AY512" s="717"/>
      <c r="AZ512" s="717"/>
      <c r="BA512" s="717"/>
      <c r="BB512" s="717"/>
      <c r="BC512" s="717"/>
      <c r="BD512" s="717"/>
      <c r="BE512" s="717"/>
      <c r="BF512" s="717"/>
      <c r="BG512" s="717"/>
      <c r="BH512" s="717"/>
      <c r="BI512" s="717"/>
      <c r="BJ512" s="717"/>
    </row>
    <row r="513" customFormat="false" ht="15" hidden="false" customHeight="false" outlineLevel="0" collapsed="false">
      <c r="A513" s="717"/>
      <c r="B513" s="717"/>
      <c r="C513" s="717"/>
      <c r="D513" s="717"/>
      <c r="E513" s="717"/>
      <c r="F513" s="717"/>
      <c r="G513" s="717"/>
      <c r="H513" s="717"/>
      <c r="I513" s="717"/>
      <c r="J513" s="717"/>
      <c r="K513" s="717"/>
      <c r="L513" s="717"/>
      <c r="M513" s="717"/>
      <c r="N513" s="717"/>
      <c r="O513" s="717"/>
      <c r="P513" s="717"/>
      <c r="Q513" s="717"/>
      <c r="R513" s="717"/>
      <c r="S513" s="717"/>
      <c r="T513" s="717"/>
      <c r="U513" s="717"/>
      <c r="V513" s="717"/>
      <c r="W513" s="717"/>
      <c r="X513" s="717"/>
      <c r="Y513" s="717"/>
      <c r="Z513" s="717"/>
      <c r="AA513" s="717"/>
      <c r="AB513" s="717"/>
      <c r="AC513" s="717"/>
      <c r="AD513" s="717"/>
      <c r="AE513" s="717"/>
      <c r="AF513" s="717"/>
      <c r="AG513" s="717"/>
      <c r="AH513" s="717"/>
      <c r="AI513" s="717"/>
      <c r="AJ513" s="717"/>
      <c r="AK513" s="717"/>
      <c r="AL513" s="717"/>
      <c r="AM513" s="717"/>
      <c r="AN513" s="717"/>
      <c r="AO513" s="717"/>
      <c r="AP513" s="717"/>
      <c r="AQ513" s="717"/>
      <c r="AR513" s="717"/>
      <c r="AS513" s="717"/>
      <c r="AT513" s="717"/>
      <c r="AU513" s="717"/>
      <c r="AV513" s="717"/>
      <c r="AW513" s="717"/>
      <c r="AX513" s="717"/>
      <c r="AY513" s="717"/>
      <c r="AZ513" s="717"/>
      <c r="BA513" s="717"/>
      <c r="BB513" s="717"/>
      <c r="BC513" s="717"/>
      <c r="BD513" s="717"/>
      <c r="BE513" s="717"/>
      <c r="BF513" s="717"/>
      <c r="BG513" s="717"/>
      <c r="BH513" s="717"/>
      <c r="BI513" s="717"/>
      <c r="BJ513" s="717"/>
    </row>
    <row r="514" customFormat="false" ht="15" hidden="false" customHeight="false" outlineLevel="0" collapsed="false">
      <c r="A514" s="717"/>
      <c r="B514" s="717"/>
      <c r="C514" s="717"/>
      <c r="D514" s="717"/>
      <c r="E514" s="717"/>
      <c r="F514" s="717"/>
      <c r="G514" s="717"/>
      <c r="H514" s="717"/>
      <c r="I514" s="717"/>
      <c r="J514" s="717"/>
      <c r="K514" s="717"/>
      <c r="L514" s="717"/>
      <c r="M514" s="717"/>
      <c r="N514" s="717"/>
      <c r="O514" s="717"/>
      <c r="P514" s="717"/>
      <c r="Q514" s="717"/>
      <c r="R514" s="717"/>
      <c r="S514" s="717"/>
      <c r="T514" s="717"/>
      <c r="U514" s="717"/>
      <c r="V514" s="717"/>
      <c r="W514" s="717"/>
      <c r="X514" s="717"/>
      <c r="Y514" s="717"/>
      <c r="Z514" s="717"/>
      <c r="AA514" s="717"/>
      <c r="AB514" s="717"/>
      <c r="AC514" s="717"/>
      <c r="AD514" s="717"/>
      <c r="AE514" s="717"/>
      <c r="AF514" s="717"/>
      <c r="AG514" s="717"/>
      <c r="AH514" s="717"/>
      <c r="AI514" s="717"/>
      <c r="AJ514" s="717"/>
      <c r="AK514" s="717"/>
      <c r="AL514" s="717"/>
      <c r="AM514" s="717"/>
      <c r="AN514" s="717"/>
      <c r="AO514" s="717"/>
      <c r="AP514" s="717"/>
      <c r="AQ514" s="717"/>
      <c r="AR514" s="717"/>
      <c r="AS514" s="717"/>
      <c r="AT514" s="717"/>
      <c r="AU514" s="717"/>
      <c r="AV514" s="717"/>
      <c r="AW514" s="717"/>
      <c r="AX514" s="717"/>
      <c r="AY514" s="717"/>
      <c r="AZ514" s="717"/>
      <c r="BA514" s="717"/>
      <c r="BB514" s="717"/>
      <c r="BC514" s="717"/>
      <c r="BD514" s="717"/>
      <c r="BE514" s="717"/>
      <c r="BF514" s="717"/>
      <c r="BG514" s="717"/>
      <c r="BH514" s="717"/>
      <c r="BI514" s="717"/>
      <c r="BJ514" s="717"/>
    </row>
    <row r="515" customFormat="false" ht="15" hidden="false" customHeight="false" outlineLevel="0" collapsed="false">
      <c r="A515" s="717"/>
      <c r="B515" s="717"/>
      <c r="C515" s="717"/>
      <c r="D515" s="717"/>
      <c r="E515" s="717"/>
      <c r="F515" s="717"/>
      <c r="G515" s="717"/>
      <c r="H515" s="717"/>
      <c r="I515" s="717"/>
      <c r="J515" s="717"/>
      <c r="K515" s="717"/>
      <c r="L515" s="717"/>
      <c r="M515" s="717"/>
      <c r="N515" s="717"/>
      <c r="O515" s="717"/>
      <c r="P515" s="717"/>
      <c r="Q515" s="717"/>
      <c r="R515" s="717"/>
      <c r="S515" s="717"/>
      <c r="T515" s="717"/>
      <c r="U515" s="717"/>
      <c r="V515" s="717"/>
      <c r="W515" s="717"/>
      <c r="X515" s="717"/>
      <c r="Y515" s="717"/>
      <c r="Z515" s="717"/>
      <c r="AA515" s="717"/>
      <c r="AB515" s="717"/>
      <c r="AC515" s="717"/>
      <c r="AD515" s="717"/>
      <c r="AE515" s="717"/>
      <c r="AF515" s="717"/>
      <c r="AG515" s="717"/>
      <c r="AH515" s="717"/>
      <c r="AI515" s="717"/>
      <c r="AJ515" s="717"/>
      <c r="AK515" s="717"/>
      <c r="AL515" s="717"/>
      <c r="AM515" s="717"/>
      <c r="AN515" s="717"/>
      <c r="AO515" s="717"/>
      <c r="AP515" s="717"/>
      <c r="AQ515" s="717"/>
      <c r="AR515" s="717"/>
      <c r="AS515" s="717"/>
      <c r="AT515" s="717"/>
      <c r="AU515" s="717"/>
      <c r="AV515" s="717"/>
      <c r="AW515" s="717"/>
      <c r="AX515" s="717"/>
      <c r="AY515" s="717"/>
      <c r="AZ515" s="717"/>
      <c r="BA515" s="717"/>
      <c r="BB515" s="717"/>
      <c r="BC515" s="717"/>
      <c r="BD515" s="717"/>
      <c r="BE515" s="717"/>
      <c r="BF515" s="717"/>
      <c r="BG515" s="717"/>
      <c r="BH515" s="717"/>
      <c r="BI515" s="717"/>
      <c r="BJ515" s="717"/>
    </row>
    <row r="516" customFormat="false" ht="15" hidden="false" customHeight="false" outlineLevel="0" collapsed="false">
      <c r="A516" s="717"/>
      <c r="B516" s="717"/>
      <c r="C516" s="717"/>
      <c r="D516" s="717"/>
      <c r="E516" s="717"/>
      <c r="F516" s="717"/>
      <c r="G516" s="717"/>
      <c r="H516" s="717"/>
      <c r="I516" s="717"/>
      <c r="J516" s="717"/>
      <c r="K516" s="717"/>
      <c r="L516" s="717"/>
      <c r="M516" s="717"/>
      <c r="N516" s="717"/>
      <c r="O516" s="717"/>
      <c r="P516" s="717"/>
      <c r="Q516" s="717"/>
      <c r="R516" s="717"/>
      <c r="S516" s="717"/>
      <c r="T516" s="717"/>
      <c r="U516" s="717"/>
      <c r="V516" s="717"/>
      <c r="W516" s="717"/>
      <c r="X516" s="717"/>
      <c r="Y516" s="717"/>
      <c r="Z516" s="717"/>
      <c r="AA516" s="717"/>
      <c r="AB516" s="717"/>
      <c r="AC516" s="717"/>
      <c r="AD516" s="717"/>
      <c r="AE516" s="717"/>
      <c r="AF516" s="717"/>
      <c r="AG516" s="717"/>
      <c r="AH516" s="717"/>
      <c r="AI516" s="717"/>
      <c r="AJ516" s="717"/>
      <c r="AK516" s="717"/>
      <c r="AL516" s="717"/>
      <c r="AM516" s="717"/>
      <c r="AN516" s="717"/>
      <c r="AO516" s="717"/>
      <c r="AP516" s="717"/>
      <c r="AQ516" s="717"/>
      <c r="AR516" s="717"/>
      <c r="AS516" s="717"/>
      <c r="AT516" s="717"/>
      <c r="AU516" s="717"/>
      <c r="AV516" s="717"/>
      <c r="AW516" s="717"/>
      <c r="AX516" s="717"/>
      <c r="AY516" s="717"/>
      <c r="AZ516" s="717"/>
      <c r="BA516" s="717"/>
      <c r="BB516" s="717"/>
      <c r="BC516" s="717"/>
      <c r="BD516" s="717"/>
      <c r="BE516" s="717"/>
      <c r="BF516" s="717"/>
      <c r="BG516" s="717"/>
      <c r="BH516" s="717"/>
      <c r="BI516" s="717"/>
      <c r="BJ516" s="717"/>
    </row>
    <row r="517" customFormat="false" ht="15" hidden="false" customHeight="false" outlineLevel="0" collapsed="false">
      <c r="A517" s="717"/>
      <c r="B517" s="717"/>
      <c r="C517" s="717"/>
      <c r="D517" s="717"/>
      <c r="E517" s="717"/>
      <c r="F517" s="717"/>
      <c r="G517" s="717"/>
      <c r="H517" s="717"/>
      <c r="I517" s="717"/>
      <c r="J517" s="717"/>
      <c r="K517" s="717"/>
      <c r="L517" s="717"/>
      <c r="M517" s="717"/>
      <c r="N517" s="717"/>
      <c r="O517" s="717"/>
      <c r="P517" s="717"/>
      <c r="Q517" s="717"/>
      <c r="R517" s="717"/>
      <c r="S517" s="717"/>
      <c r="T517" s="717"/>
      <c r="U517" s="717"/>
      <c r="V517" s="717"/>
      <c r="W517" s="717"/>
      <c r="X517" s="717"/>
      <c r="Y517" s="717"/>
      <c r="Z517" s="717"/>
      <c r="AA517" s="717"/>
      <c r="AB517" s="717"/>
      <c r="AC517" s="717"/>
      <c r="AD517" s="717"/>
      <c r="AE517" s="717"/>
      <c r="AF517" s="717"/>
      <c r="AG517" s="717"/>
      <c r="AH517" s="717"/>
      <c r="AI517" s="717"/>
      <c r="AJ517" s="717"/>
      <c r="AK517" s="717"/>
      <c r="AL517" s="717"/>
      <c r="AM517" s="717"/>
      <c r="AN517" s="717"/>
      <c r="AO517" s="717"/>
      <c r="AP517" s="717"/>
      <c r="AQ517" s="717"/>
      <c r="AR517" s="717"/>
      <c r="AS517" s="717"/>
      <c r="AT517" s="717"/>
      <c r="AU517" s="717"/>
      <c r="AV517" s="717"/>
      <c r="AW517" s="717"/>
      <c r="AX517" s="717"/>
      <c r="AY517" s="717"/>
      <c r="AZ517" s="717"/>
      <c r="BA517" s="717"/>
      <c r="BB517" s="717"/>
      <c r="BC517" s="717"/>
      <c r="BD517" s="717"/>
      <c r="BE517" s="717"/>
      <c r="BF517" s="717"/>
      <c r="BG517" s="717"/>
      <c r="BH517" s="717"/>
      <c r="BI517" s="717"/>
      <c r="BJ517" s="717"/>
    </row>
    <row r="518" customFormat="false" ht="15" hidden="false" customHeight="false" outlineLevel="0" collapsed="false">
      <c r="A518" s="717"/>
      <c r="B518" s="717"/>
      <c r="C518" s="717"/>
      <c r="D518" s="717"/>
      <c r="E518" s="717"/>
      <c r="F518" s="717"/>
      <c r="G518" s="717"/>
      <c r="H518" s="717"/>
      <c r="I518" s="717"/>
      <c r="J518" s="717"/>
      <c r="K518" s="717"/>
      <c r="L518" s="717"/>
      <c r="M518" s="717"/>
      <c r="N518" s="717"/>
      <c r="O518" s="717"/>
      <c r="P518" s="717"/>
      <c r="Q518" s="717"/>
      <c r="R518" s="717"/>
      <c r="S518" s="717"/>
      <c r="T518" s="717"/>
      <c r="U518" s="717"/>
      <c r="V518" s="717"/>
      <c r="W518" s="717"/>
      <c r="X518" s="717"/>
      <c r="Y518" s="717"/>
      <c r="Z518" s="717"/>
      <c r="AA518" s="717"/>
      <c r="AB518" s="717"/>
      <c r="AC518" s="717"/>
      <c r="AD518" s="717"/>
      <c r="AE518" s="717"/>
      <c r="AF518" s="717"/>
      <c r="AG518" s="717"/>
      <c r="AH518" s="717"/>
      <c r="AI518" s="717"/>
      <c r="AJ518" s="717"/>
      <c r="AK518" s="717"/>
      <c r="AL518" s="717"/>
      <c r="AM518" s="717"/>
      <c r="AN518" s="717"/>
      <c r="AO518" s="717"/>
      <c r="AP518" s="717"/>
      <c r="AQ518" s="717"/>
      <c r="AR518" s="717"/>
      <c r="AS518" s="717"/>
      <c r="AT518" s="717"/>
      <c r="AU518" s="717"/>
      <c r="AV518" s="717"/>
      <c r="AW518" s="717"/>
      <c r="AX518" s="717"/>
      <c r="AY518" s="717"/>
      <c r="AZ518" s="717"/>
      <c r="BA518" s="717"/>
      <c r="BB518" s="717"/>
      <c r="BC518" s="717"/>
      <c r="BD518" s="717"/>
      <c r="BE518" s="717"/>
      <c r="BF518" s="717"/>
      <c r="BG518" s="717"/>
      <c r="BH518" s="717"/>
      <c r="BI518" s="717"/>
      <c r="BJ518" s="717"/>
    </row>
    <row r="519" customFormat="false" ht="15" hidden="false" customHeight="false" outlineLevel="0" collapsed="false">
      <c r="A519" s="717"/>
      <c r="B519" s="717"/>
      <c r="C519" s="717"/>
      <c r="D519" s="717"/>
      <c r="E519" s="717"/>
      <c r="F519" s="717"/>
      <c r="G519" s="717"/>
      <c r="H519" s="717"/>
      <c r="I519" s="717"/>
      <c r="J519" s="717"/>
      <c r="K519" s="717"/>
      <c r="L519" s="717"/>
      <c r="M519" s="717"/>
      <c r="N519" s="717"/>
      <c r="O519" s="717"/>
      <c r="P519" s="717"/>
      <c r="Q519" s="717"/>
      <c r="R519" s="717"/>
      <c r="S519" s="717"/>
      <c r="T519" s="717"/>
      <c r="U519" s="717"/>
      <c r="V519" s="717"/>
      <c r="W519" s="717"/>
      <c r="X519" s="717"/>
      <c r="Y519" s="717"/>
      <c r="Z519" s="717"/>
      <c r="AA519" s="717"/>
      <c r="AB519" s="717"/>
      <c r="AC519" s="717"/>
      <c r="AD519" s="717"/>
      <c r="AE519" s="717"/>
      <c r="AF519" s="717"/>
      <c r="AG519" s="717"/>
      <c r="AH519" s="717"/>
      <c r="AI519" s="717"/>
      <c r="AJ519" s="717"/>
      <c r="AK519" s="717"/>
      <c r="AL519" s="717"/>
      <c r="AM519" s="717"/>
      <c r="AN519" s="717"/>
      <c r="AO519" s="717"/>
      <c r="AP519" s="717"/>
      <c r="AQ519" s="717"/>
      <c r="AR519" s="717"/>
      <c r="AS519" s="717"/>
      <c r="AT519" s="717"/>
      <c r="AU519" s="717"/>
      <c r="AV519" s="717"/>
      <c r="AW519" s="717"/>
      <c r="AX519" s="717"/>
      <c r="AY519" s="717"/>
      <c r="AZ519" s="717"/>
      <c r="BA519" s="717"/>
      <c r="BB519" s="717"/>
      <c r="BC519" s="717"/>
      <c r="BD519" s="717"/>
      <c r="BE519" s="717"/>
      <c r="BF519" s="717"/>
      <c r="BG519" s="717"/>
      <c r="BH519" s="717"/>
      <c r="BI519" s="717"/>
      <c r="BJ519" s="717"/>
    </row>
    <row r="520" customFormat="false" ht="15" hidden="false" customHeight="false" outlineLevel="0" collapsed="false">
      <c r="A520" s="717"/>
      <c r="B520" s="717"/>
      <c r="C520" s="717"/>
      <c r="D520" s="717"/>
      <c r="E520" s="717"/>
      <c r="F520" s="717"/>
      <c r="G520" s="717"/>
      <c r="H520" s="717"/>
      <c r="I520" s="717"/>
      <c r="J520" s="717"/>
      <c r="K520" s="717"/>
      <c r="L520" s="717"/>
      <c r="M520" s="717"/>
      <c r="N520" s="717"/>
      <c r="O520" s="717"/>
      <c r="P520" s="717"/>
      <c r="Q520" s="717"/>
      <c r="R520" s="717"/>
      <c r="S520" s="717"/>
      <c r="T520" s="717"/>
      <c r="U520" s="717"/>
      <c r="V520" s="717"/>
      <c r="W520" s="717"/>
      <c r="X520" s="717"/>
      <c r="Y520" s="717"/>
      <c r="Z520" s="717"/>
      <c r="AA520" s="717"/>
      <c r="AB520" s="717"/>
      <c r="AC520" s="717"/>
      <c r="AD520" s="717"/>
      <c r="AE520" s="717"/>
      <c r="AF520" s="717"/>
      <c r="AG520" s="717"/>
      <c r="AH520" s="717"/>
      <c r="AI520" s="717"/>
      <c r="AJ520" s="717"/>
      <c r="AK520" s="717"/>
      <c r="AL520" s="717"/>
      <c r="AM520" s="717"/>
      <c r="AN520" s="717"/>
      <c r="AO520" s="717"/>
      <c r="AP520" s="717"/>
      <c r="AQ520" s="717"/>
      <c r="AR520" s="717"/>
      <c r="AS520" s="717"/>
      <c r="AT520" s="717"/>
      <c r="AU520" s="717"/>
      <c r="AV520" s="717"/>
      <c r="AW520" s="717"/>
      <c r="AX520" s="717"/>
      <c r="AY520" s="717"/>
      <c r="AZ520" s="717"/>
      <c r="BA520" s="717"/>
      <c r="BB520" s="717"/>
      <c r="BC520" s="717"/>
      <c r="BD520" s="717"/>
      <c r="BE520" s="717"/>
      <c r="BF520" s="717"/>
      <c r="BG520" s="717"/>
      <c r="BH520" s="717"/>
      <c r="BI520" s="717"/>
      <c r="BJ520" s="717"/>
    </row>
    <row r="521" customFormat="false" ht="15" hidden="false" customHeight="false" outlineLevel="0" collapsed="false">
      <c r="A521" s="717"/>
      <c r="B521" s="717"/>
      <c r="C521" s="717"/>
      <c r="D521" s="717"/>
      <c r="E521" s="717"/>
      <c r="F521" s="717"/>
      <c r="G521" s="717"/>
      <c r="H521" s="717"/>
      <c r="I521" s="717"/>
      <c r="J521" s="717"/>
      <c r="K521" s="717"/>
      <c r="L521" s="717"/>
      <c r="M521" s="717"/>
      <c r="N521" s="717"/>
      <c r="O521" s="717"/>
      <c r="P521" s="717"/>
      <c r="Q521" s="717"/>
      <c r="R521" s="717"/>
      <c r="S521" s="717"/>
      <c r="T521" s="717"/>
      <c r="U521" s="717"/>
      <c r="V521" s="717"/>
      <c r="W521" s="717"/>
      <c r="X521" s="717"/>
      <c r="Y521" s="717"/>
      <c r="Z521" s="717"/>
      <c r="AA521" s="717"/>
      <c r="AB521" s="717"/>
      <c r="AC521" s="717"/>
      <c r="AD521" s="717"/>
      <c r="AE521" s="717"/>
      <c r="AF521" s="717"/>
      <c r="AG521" s="717"/>
      <c r="AH521" s="717"/>
      <c r="AI521" s="717"/>
      <c r="AJ521" s="717"/>
      <c r="AK521" s="717"/>
      <c r="AL521" s="717"/>
      <c r="AM521" s="717"/>
      <c r="AN521" s="717"/>
      <c r="AO521" s="717"/>
      <c r="AP521" s="717"/>
      <c r="AQ521" s="717"/>
      <c r="AR521" s="717"/>
      <c r="AS521" s="717"/>
      <c r="AT521" s="717"/>
      <c r="AU521" s="717"/>
      <c r="AV521" s="717"/>
      <c r="AW521" s="717"/>
      <c r="AX521" s="717"/>
      <c r="AY521" s="717"/>
      <c r="AZ521" s="717"/>
      <c r="BA521" s="717"/>
      <c r="BB521" s="717"/>
      <c r="BC521" s="717"/>
      <c r="BD521" s="717"/>
      <c r="BE521" s="717"/>
      <c r="BF521" s="717"/>
      <c r="BG521" s="717"/>
      <c r="BH521" s="717"/>
      <c r="BI521" s="717"/>
      <c r="BJ521" s="717"/>
    </row>
    <row r="522" customFormat="false" ht="15" hidden="false" customHeight="false" outlineLevel="0" collapsed="false">
      <c r="A522" s="717"/>
      <c r="B522" s="717"/>
      <c r="C522" s="717"/>
      <c r="D522" s="717"/>
      <c r="E522" s="717"/>
      <c r="F522" s="717"/>
      <c r="G522" s="717"/>
      <c r="H522" s="717"/>
      <c r="I522" s="717"/>
      <c r="J522" s="717"/>
      <c r="K522" s="717"/>
      <c r="L522" s="717"/>
      <c r="M522" s="717"/>
      <c r="N522" s="717"/>
      <c r="O522" s="717"/>
      <c r="P522" s="717"/>
      <c r="Q522" s="717"/>
      <c r="R522" s="717"/>
      <c r="S522" s="717"/>
      <c r="T522" s="717"/>
      <c r="U522" s="717"/>
      <c r="V522" s="717"/>
      <c r="W522" s="717"/>
      <c r="X522" s="717"/>
      <c r="Y522" s="717"/>
      <c r="Z522" s="717"/>
      <c r="AA522" s="717"/>
      <c r="AB522" s="717"/>
      <c r="AC522" s="717"/>
      <c r="AD522" s="717"/>
      <c r="AE522" s="717"/>
      <c r="AF522" s="717"/>
      <c r="AG522" s="717"/>
      <c r="AH522" s="717"/>
      <c r="AI522" s="717"/>
      <c r="AJ522" s="717"/>
      <c r="AK522" s="717"/>
      <c r="AL522" s="717"/>
      <c r="AM522" s="717"/>
      <c r="AN522" s="717"/>
      <c r="AO522" s="717"/>
      <c r="AP522" s="717"/>
      <c r="AQ522" s="717"/>
      <c r="AR522" s="717"/>
      <c r="AS522" s="717"/>
      <c r="AT522" s="717"/>
      <c r="AU522" s="717"/>
      <c r="AV522" s="717"/>
      <c r="AW522" s="717"/>
      <c r="AX522" s="717"/>
      <c r="AY522" s="717"/>
      <c r="AZ522" s="717"/>
      <c r="BA522" s="717"/>
      <c r="BB522" s="717"/>
      <c r="BC522" s="717"/>
      <c r="BD522" s="717"/>
      <c r="BE522" s="717"/>
      <c r="BF522" s="717"/>
      <c r="BG522" s="717"/>
      <c r="BH522" s="717"/>
      <c r="BI522" s="717"/>
      <c r="BJ522" s="717"/>
    </row>
    <row r="523" customFormat="false" ht="15" hidden="false" customHeight="false" outlineLevel="0" collapsed="false">
      <c r="A523" s="717"/>
      <c r="B523" s="717"/>
      <c r="C523" s="717"/>
      <c r="D523" s="717"/>
      <c r="E523" s="717"/>
      <c r="F523" s="717"/>
      <c r="G523" s="717"/>
      <c r="H523" s="717"/>
      <c r="I523" s="717"/>
      <c r="J523" s="717"/>
      <c r="K523" s="717"/>
      <c r="L523" s="717"/>
      <c r="M523" s="717"/>
      <c r="N523" s="717"/>
      <c r="O523" s="717"/>
      <c r="P523" s="717"/>
      <c r="Q523" s="717"/>
      <c r="R523" s="717"/>
      <c r="S523" s="717"/>
      <c r="T523" s="717"/>
      <c r="U523" s="717"/>
      <c r="V523" s="717"/>
      <c r="W523" s="717"/>
      <c r="X523" s="717"/>
      <c r="Y523" s="717"/>
      <c r="Z523" s="717"/>
      <c r="AA523" s="717"/>
      <c r="AB523" s="717"/>
      <c r="AC523" s="717"/>
      <c r="AD523" s="717"/>
      <c r="AE523" s="717"/>
      <c r="AF523" s="717"/>
      <c r="AG523" s="717"/>
      <c r="AH523" s="717"/>
      <c r="AI523" s="717"/>
      <c r="AJ523" s="717"/>
      <c r="AK523" s="717"/>
      <c r="AL523" s="717"/>
      <c r="AM523" s="717"/>
      <c r="AN523" s="717"/>
      <c r="AO523" s="717"/>
      <c r="AP523" s="717"/>
      <c r="AQ523" s="717"/>
      <c r="AR523" s="717"/>
      <c r="AS523" s="717"/>
      <c r="AT523" s="717"/>
      <c r="AU523" s="717"/>
      <c r="AV523" s="717"/>
      <c r="AW523" s="717"/>
      <c r="AX523" s="717"/>
      <c r="AY523" s="717"/>
      <c r="AZ523" s="717"/>
      <c r="BA523" s="717"/>
      <c r="BB523" s="717"/>
      <c r="BC523" s="717"/>
      <c r="BD523" s="717"/>
      <c r="BE523" s="717"/>
      <c r="BF523" s="717"/>
      <c r="BG523" s="717"/>
      <c r="BH523" s="717"/>
      <c r="BI523" s="717"/>
      <c r="BJ523" s="717"/>
    </row>
    <row r="524" customFormat="false" ht="15" hidden="false" customHeight="false" outlineLevel="0" collapsed="false">
      <c r="A524" s="717"/>
      <c r="B524" s="717"/>
      <c r="C524" s="717"/>
      <c r="D524" s="717"/>
      <c r="E524" s="717"/>
      <c r="F524" s="717"/>
      <c r="G524" s="717"/>
      <c r="H524" s="717"/>
      <c r="I524" s="717"/>
      <c r="J524" s="717"/>
      <c r="K524" s="717"/>
      <c r="L524" s="717"/>
      <c r="M524" s="717"/>
      <c r="N524" s="717"/>
      <c r="O524" s="717"/>
      <c r="P524" s="717"/>
      <c r="Q524" s="717"/>
      <c r="R524" s="717"/>
      <c r="S524" s="717"/>
      <c r="T524" s="717"/>
      <c r="U524" s="717"/>
      <c r="V524" s="717"/>
      <c r="W524" s="717"/>
      <c r="X524" s="717"/>
      <c r="Y524" s="717"/>
      <c r="Z524" s="717"/>
      <c r="AA524" s="717"/>
      <c r="AB524" s="717"/>
      <c r="AC524" s="717"/>
      <c r="AD524" s="717"/>
      <c r="AE524" s="717"/>
      <c r="AF524" s="717"/>
      <c r="AG524" s="717"/>
      <c r="AH524" s="717"/>
      <c r="AI524" s="717"/>
      <c r="AJ524" s="717"/>
      <c r="AK524" s="717"/>
      <c r="AL524" s="717"/>
      <c r="AM524" s="717"/>
      <c r="AN524" s="717"/>
      <c r="AO524" s="717"/>
      <c r="AP524" s="717"/>
      <c r="AQ524" s="717"/>
      <c r="AR524" s="717"/>
      <c r="AS524" s="717"/>
      <c r="AT524" s="717"/>
      <c r="AU524" s="717"/>
      <c r="AV524" s="717"/>
      <c r="AW524" s="717"/>
      <c r="AX524" s="717"/>
      <c r="AY524" s="717"/>
      <c r="AZ524" s="717"/>
      <c r="BA524" s="717"/>
      <c r="BB524" s="717"/>
      <c r="BC524" s="717"/>
      <c r="BD524" s="717"/>
      <c r="BE524" s="717"/>
      <c r="BF524" s="717"/>
      <c r="BG524" s="717"/>
      <c r="BH524" s="717"/>
      <c r="BI524" s="717"/>
      <c r="BJ524" s="717"/>
    </row>
    <row r="525" customFormat="false" ht="15" hidden="false" customHeight="false" outlineLevel="0" collapsed="false">
      <c r="A525" s="717"/>
      <c r="B525" s="717"/>
      <c r="C525" s="717"/>
      <c r="D525" s="717"/>
      <c r="E525" s="717"/>
      <c r="F525" s="717"/>
      <c r="G525" s="717"/>
      <c r="H525" s="717"/>
      <c r="I525" s="717"/>
      <c r="J525" s="717"/>
      <c r="K525" s="717"/>
      <c r="L525" s="717"/>
      <c r="M525" s="717"/>
      <c r="N525" s="717"/>
      <c r="O525" s="717"/>
      <c r="P525" s="717"/>
      <c r="Q525" s="717"/>
      <c r="R525" s="717"/>
      <c r="S525" s="717"/>
      <c r="T525" s="717"/>
      <c r="U525" s="717"/>
      <c r="V525" s="717"/>
      <c r="W525" s="717"/>
      <c r="X525" s="717"/>
      <c r="Y525" s="717"/>
      <c r="Z525" s="717"/>
      <c r="AA525" s="717"/>
      <c r="AB525" s="717"/>
      <c r="AC525" s="717"/>
      <c r="AD525" s="717"/>
      <c r="AE525" s="717"/>
      <c r="AF525" s="717"/>
      <c r="AG525" s="717"/>
      <c r="AH525" s="717"/>
      <c r="AI525" s="717"/>
      <c r="AJ525" s="717"/>
      <c r="AK525" s="717"/>
      <c r="AL525" s="717"/>
      <c r="AM525" s="717"/>
      <c r="AN525" s="717"/>
      <c r="AO525" s="717"/>
      <c r="AP525" s="717"/>
      <c r="AQ525" s="717"/>
      <c r="AR525" s="717"/>
      <c r="AS525" s="717"/>
      <c r="AT525" s="717"/>
      <c r="AU525" s="717"/>
      <c r="AV525" s="717"/>
      <c r="AW525" s="717"/>
      <c r="AX525" s="717"/>
      <c r="AY525" s="717"/>
      <c r="AZ525" s="717"/>
      <c r="BA525" s="717"/>
      <c r="BB525" s="717"/>
      <c r="BC525" s="717"/>
      <c r="BD525" s="717"/>
      <c r="BE525" s="717"/>
      <c r="BF525" s="717"/>
      <c r="BG525" s="717"/>
      <c r="BH525" s="717"/>
      <c r="BI525" s="717"/>
      <c r="BJ525" s="717"/>
    </row>
    <row r="526" customFormat="false" ht="15" hidden="false" customHeight="false" outlineLevel="0" collapsed="false">
      <c r="A526" s="717"/>
      <c r="B526" s="717"/>
      <c r="C526" s="717"/>
      <c r="D526" s="717"/>
      <c r="E526" s="717"/>
      <c r="F526" s="717"/>
      <c r="G526" s="717"/>
      <c r="H526" s="717"/>
      <c r="I526" s="717"/>
      <c r="J526" s="717"/>
      <c r="K526" s="717"/>
      <c r="L526" s="717"/>
      <c r="M526" s="717"/>
      <c r="N526" s="717"/>
      <c r="O526" s="717"/>
      <c r="P526" s="717"/>
      <c r="Q526" s="717"/>
      <c r="R526" s="717"/>
      <c r="S526" s="717"/>
      <c r="T526" s="717"/>
      <c r="U526" s="717"/>
      <c r="V526" s="717"/>
      <c r="W526" s="717"/>
      <c r="X526" s="717"/>
      <c r="Y526" s="717"/>
      <c r="Z526" s="717"/>
      <c r="AA526" s="717"/>
      <c r="AB526" s="717"/>
      <c r="AC526" s="717"/>
      <c r="AD526" s="717"/>
      <c r="AE526" s="717"/>
      <c r="AF526" s="717"/>
      <c r="AG526" s="717"/>
      <c r="AH526" s="717"/>
      <c r="AI526" s="717"/>
      <c r="AJ526" s="717"/>
      <c r="AK526" s="717"/>
      <c r="AL526" s="717"/>
      <c r="AM526" s="717"/>
      <c r="AN526" s="717"/>
      <c r="AO526" s="717"/>
      <c r="AP526" s="717"/>
      <c r="AQ526" s="717"/>
      <c r="AR526" s="717"/>
      <c r="AS526" s="717"/>
      <c r="AT526" s="717"/>
      <c r="AU526" s="717"/>
      <c r="AV526" s="717"/>
      <c r="AW526" s="717"/>
      <c r="AX526" s="717"/>
      <c r="AY526" s="717"/>
      <c r="AZ526" s="717"/>
      <c r="BA526" s="717"/>
      <c r="BB526" s="717"/>
      <c r="BC526" s="717"/>
      <c r="BD526" s="717"/>
      <c r="BE526" s="717"/>
      <c r="BF526" s="717"/>
      <c r="BG526" s="717"/>
      <c r="BH526" s="717"/>
      <c r="BI526" s="717"/>
      <c r="BJ526" s="717"/>
    </row>
    <row r="527" customFormat="false" ht="15" hidden="false" customHeight="false" outlineLevel="0" collapsed="false">
      <c r="A527" s="717"/>
      <c r="B527" s="717"/>
      <c r="C527" s="717"/>
      <c r="D527" s="717"/>
      <c r="E527" s="717"/>
      <c r="F527" s="717"/>
      <c r="G527" s="717"/>
      <c r="H527" s="717"/>
      <c r="I527" s="717"/>
      <c r="J527" s="717"/>
      <c r="K527" s="717"/>
      <c r="L527" s="717"/>
      <c r="M527" s="717"/>
      <c r="N527" s="717"/>
      <c r="O527" s="717"/>
      <c r="P527" s="717"/>
      <c r="Q527" s="717"/>
      <c r="R527" s="717"/>
      <c r="S527" s="717"/>
      <c r="T527" s="717"/>
      <c r="U527" s="717"/>
      <c r="V527" s="717"/>
      <c r="W527" s="717"/>
      <c r="X527" s="717"/>
      <c r="Y527" s="717"/>
      <c r="Z527" s="717"/>
      <c r="AA527" s="717"/>
      <c r="AB527" s="717"/>
      <c r="AC527" s="717"/>
      <c r="AD527" s="717"/>
      <c r="AE527" s="717"/>
      <c r="AF527" s="717"/>
      <c r="AG527" s="717"/>
      <c r="AH527" s="717"/>
      <c r="AI527" s="717"/>
      <c r="AJ527" s="717"/>
      <c r="AK527" s="717"/>
      <c r="AL527" s="717"/>
      <c r="AM527" s="717"/>
      <c r="AN527" s="717"/>
      <c r="AO527" s="717"/>
      <c r="AP527" s="717"/>
      <c r="AQ527" s="717"/>
      <c r="AR527" s="717"/>
      <c r="AS527" s="717"/>
      <c r="AT527" s="717"/>
      <c r="AU527" s="717"/>
      <c r="AV527" s="717"/>
      <c r="AW527" s="717"/>
      <c r="AX527" s="717"/>
      <c r="AY527" s="717"/>
      <c r="AZ527" s="717"/>
      <c r="BA527" s="717"/>
      <c r="BB527" s="717"/>
      <c r="BC527" s="717"/>
      <c r="BD527" s="717"/>
      <c r="BE527" s="717"/>
      <c r="BF527" s="717"/>
      <c r="BG527" s="717"/>
      <c r="BH527" s="717"/>
      <c r="BI527" s="717"/>
      <c r="BJ527" s="717"/>
    </row>
    <row r="528" customFormat="false" ht="15" hidden="false" customHeight="false" outlineLevel="0" collapsed="false">
      <c r="A528" s="717"/>
      <c r="B528" s="717"/>
      <c r="C528" s="717"/>
      <c r="D528" s="717"/>
      <c r="E528" s="717"/>
      <c r="F528" s="717"/>
      <c r="G528" s="717"/>
      <c r="H528" s="717"/>
      <c r="I528" s="717"/>
      <c r="J528" s="717"/>
      <c r="K528" s="717"/>
      <c r="L528" s="717"/>
      <c r="M528" s="717"/>
      <c r="N528" s="717"/>
      <c r="O528" s="717"/>
      <c r="P528" s="717"/>
      <c r="Q528" s="717"/>
      <c r="R528" s="717"/>
      <c r="S528" s="717"/>
      <c r="T528" s="717"/>
      <c r="U528" s="717"/>
      <c r="V528" s="717"/>
      <c r="W528" s="717"/>
      <c r="X528" s="717"/>
      <c r="Y528" s="717"/>
      <c r="Z528" s="717"/>
      <c r="AA528" s="717"/>
      <c r="AB528" s="717"/>
      <c r="AC528" s="717"/>
      <c r="AD528" s="717"/>
      <c r="AE528" s="717"/>
      <c r="AF528" s="717"/>
      <c r="AG528" s="717"/>
      <c r="AH528" s="717"/>
      <c r="AI528" s="717"/>
      <c r="AJ528" s="717"/>
      <c r="AK528" s="717"/>
      <c r="AL528" s="717"/>
      <c r="AM528" s="717"/>
      <c r="AN528" s="717"/>
      <c r="AO528" s="717"/>
      <c r="AP528" s="717"/>
      <c r="AQ528" s="717"/>
      <c r="AR528" s="717"/>
      <c r="AS528" s="717"/>
      <c r="AT528" s="717"/>
      <c r="AU528" s="717"/>
      <c r="AV528" s="717"/>
      <c r="AW528" s="717"/>
      <c r="AX528" s="717"/>
      <c r="AY528" s="717"/>
      <c r="AZ528" s="717"/>
      <c r="BA528" s="717"/>
      <c r="BB528" s="717"/>
      <c r="BC528" s="717"/>
      <c r="BD528" s="717"/>
      <c r="BE528" s="717"/>
      <c r="BF528" s="717"/>
      <c r="BG528" s="717"/>
      <c r="BH528" s="717"/>
      <c r="BI528" s="717"/>
      <c r="BJ528" s="717"/>
    </row>
    <row r="529" customFormat="false" ht="15" hidden="false" customHeight="false" outlineLevel="0" collapsed="false">
      <c r="A529" s="717"/>
      <c r="B529" s="717"/>
      <c r="C529" s="717"/>
      <c r="D529" s="717"/>
      <c r="E529" s="717"/>
      <c r="F529" s="717"/>
      <c r="G529" s="717"/>
      <c r="H529" s="717"/>
      <c r="I529" s="717"/>
      <c r="J529" s="717"/>
      <c r="K529" s="717"/>
      <c r="L529" s="717"/>
      <c r="M529" s="717"/>
      <c r="N529" s="717"/>
      <c r="O529" s="717"/>
      <c r="P529" s="717"/>
      <c r="Q529" s="717"/>
      <c r="R529" s="717"/>
      <c r="S529" s="717"/>
      <c r="T529" s="717"/>
      <c r="U529" s="717"/>
      <c r="V529" s="717"/>
      <c r="W529" s="717"/>
      <c r="X529" s="717"/>
      <c r="Y529" s="717"/>
      <c r="Z529" s="717"/>
      <c r="AA529" s="717"/>
      <c r="AB529" s="717"/>
      <c r="AC529" s="717"/>
      <c r="AD529" s="717"/>
      <c r="AE529" s="717"/>
      <c r="AF529" s="717"/>
      <c r="AG529" s="717"/>
      <c r="AH529" s="717"/>
      <c r="AI529" s="717"/>
      <c r="AJ529" s="717"/>
      <c r="AK529" s="717"/>
      <c r="AL529" s="717"/>
      <c r="AM529" s="717"/>
      <c r="AN529" s="717"/>
      <c r="AO529" s="717"/>
      <c r="AP529" s="717"/>
      <c r="AQ529" s="717"/>
      <c r="AR529" s="717"/>
      <c r="AS529" s="717"/>
      <c r="AT529" s="717"/>
      <c r="AU529" s="717"/>
      <c r="AV529" s="717"/>
      <c r="AW529" s="717"/>
      <c r="AX529" s="717"/>
      <c r="AY529" s="717"/>
      <c r="AZ529" s="717"/>
      <c r="BA529" s="717"/>
      <c r="BB529" s="717"/>
      <c r="BC529" s="717"/>
      <c r="BD529" s="717"/>
      <c r="BE529" s="717"/>
      <c r="BF529" s="717"/>
      <c r="BG529" s="717"/>
      <c r="BH529" s="717"/>
      <c r="BI529" s="717"/>
      <c r="BJ529" s="717"/>
    </row>
    <row r="530" customFormat="false" ht="15" hidden="false" customHeight="false" outlineLevel="0" collapsed="false">
      <c r="A530" s="717"/>
      <c r="B530" s="717"/>
      <c r="C530" s="717"/>
      <c r="D530" s="717"/>
      <c r="E530" s="717"/>
      <c r="F530" s="717"/>
      <c r="G530" s="717"/>
      <c r="H530" s="717"/>
      <c r="I530" s="717"/>
      <c r="J530" s="717"/>
      <c r="K530" s="717"/>
      <c r="L530" s="717"/>
      <c r="M530" s="717"/>
      <c r="N530" s="717"/>
      <c r="O530" s="717"/>
      <c r="P530" s="717"/>
      <c r="Q530" s="717"/>
      <c r="R530" s="717"/>
      <c r="S530" s="717"/>
      <c r="T530" s="717"/>
      <c r="U530" s="717"/>
      <c r="V530" s="717"/>
      <c r="W530" s="717"/>
      <c r="X530" s="717"/>
      <c r="Y530" s="717"/>
      <c r="Z530" s="717"/>
      <c r="AA530" s="717"/>
      <c r="AB530" s="717"/>
      <c r="AC530" s="717"/>
      <c r="AD530" s="717"/>
      <c r="AE530" s="717"/>
      <c r="AF530" s="717"/>
      <c r="AG530" s="717"/>
      <c r="AH530" s="717"/>
      <c r="AI530" s="717"/>
      <c r="AJ530" s="717"/>
      <c r="AK530" s="717"/>
      <c r="AL530" s="717"/>
      <c r="AM530" s="717"/>
      <c r="AN530" s="717"/>
      <c r="AO530" s="717"/>
      <c r="AP530" s="717"/>
      <c r="AQ530" s="717"/>
      <c r="AR530" s="717"/>
      <c r="AS530" s="717"/>
      <c r="AT530" s="717"/>
      <c r="AU530" s="717"/>
      <c r="AV530" s="717"/>
      <c r="AW530" s="717"/>
      <c r="AX530" s="717"/>
      <c r="AY530" s="717"/>
      <c r="AZ530" s="717"/>
      <c r="BA530" s="717"/>
      <c r="BB530" s="717"/>
      <c r="BC530" s="717"/>
      <c r="BD530" s="717"/>
      <c r="BE530" s="717"/>
      <c r="BF530" s="717"/>
      <c r="BG530" s="717"/>
      <c r="BH530" s="717"/>
      <c r="BI530" s="717"/>
      <c r="BJ530" s="717"/>
    </row>
    <row r="531" customFormat="false" ht="15" hidden="false" customHeight="false" outlineLevel="0" collapsed="false">
      <c r="A531" s="717"/>
      <c r="B531" s="717"/>
      <c r="C531" s="717"/>
      <c r="D531" s="717"/>
      <c r="E531" s="717"/>
      <c r="F531" s="717"/>
      <c r="G531" s="717"/>
      <c r="H531" s="717"/>
      <c r="I531" s="717"/>
      <c r="J531" s="717"/>
      <c r="K531" s="717"/>
      <c r="L531" s="717"/>
      <c r="M531" s="717"/>
      <c r="N531" s="717"/>
      <c r="O531" s="717"/>
      <c r="P531" s="717"/>
      <c r="Q531" s="717"/>
      <c r="R531" s="717"/>
      <c r="S531" s="717"/>
      <c r="T531" s="717"/>
      <c r="U531" s="717"/>
      <c r="V531" s="717"/>
      <c r="W531" s="717"/>
      <c r="X531" s="717"/>
      <c r="Y531" s="717"/>
      <c r="Z531" s="717"/>
      <c r="AA531" s="717"/>
      <c r="AB531" s="717"/>
      <c r="AC531" s="717"/>
      <c r="AD531" s="717"/>
      <c r="AE531" s="717"/>
      <c r="AF531" s="717"/>
      <c r="AG531" s="717"/>
      <c r="AH531" s="717"/>
      <c r="AI531" s="717"/>
      <c r="AJ531" s="717"/>
      <c r="AK531" s="717"/>
      <c r="AL531" s="717"/>
      <c r="AM531" s="717"/>
      <c r="AN531" s="717"/>
      <c r="AO531" s="717"/>
      <c r="AP531" s="717"/>
      <c r="AQ531" s="717"/>
      <c r="AR531" s="717"/>
      <c r="AS531" s="717"/>
      <c r="AT531" s="717"/>
      <c r="AU531" s="717"/>
      <c r="AV531" s="717"/>
      <c r="AW531" s="717"/>
      <c r="AX531" s="717"/>
      <c r="AY531" s="717"/>
      <c r="AZ531" s="717"/>
      <c r="BA531" s="717"/>
      <c r="BB531" s="717"/>
      <c r="BC531" s="717"/>
      <c r="BD531" s="717"/>
      <c r="BE531" s="717"/>
      <c r="BF531" s="717"/>
      <c r="BG531" s="717"/>
      <c r="BH531" s="717"/>
      <c r="BI531" s="717"/>
      <c r="BJ531" s="717"/>
    </row>
    <row r="532" customFormat="false" ht="15" hidden="false" customHeight="false" outlineLevel="0" collapsed="false">
      <c r="A532" s="717"/>
      <c r="B532" s="717"/>
      <c r="C532" s="717"/>
      <c r="D532" s="717"/>
      <c r="E532" s="717"/>
      <c r="F532" s="717"/>
      <c r="G532" s="717"/>
      <c r="H532" s="717"/>
      <c r="I532" s="717"/>
      <c r="J532" s="717"/>
      <c r="K532" s="717"/>
      <c r="L532" s="717"/>
      <c r="M532" s="717"/>
      <c r="N532" s="717"/>
      <c r="O532" s="717"/>
      <c r="P532" s="717"/>
      <c r="Q532" s="717"/>
      <c r="R532" s="717"/>
      <c r="S532" s="717"/>
      <c r="T532" s="717"/>
      <c r="U532" s="717"/>
      <c r="V532" s="717"/>
      <c r="W532" s="717"/>
      <c r="X532" s="717"/>
      <c r="Y532" s="717"/>
      <c r="Z532" s="717"/>
      <c r="AA532" s="717"/>
      <c r="AB532" s="717"/>
      <c r="AC532" s="717"/>
      <c r="AD532" s="717"/>
      <c r="AE532" s="717"/>
      <c r="AF532" s="717"/>
      <c r="AG532" s="717"/>
      <c r="AH532" s="717"/>
      <c r="AI532" s="717"/>
      <c r="AJ532" s="717"/>
      <c r="AK532" s="717"/>
      <c r="AL532" s="717"/>
      <c r="AM532" s="717"/>
      <c r="AN532" s="717"/>
      <c r="AO532" s="717"/>
      <c r="AP532" s="717"/>
      <c r="AQ532" s="717"/>
      <c r="AR532" s="717"/>
      <c r="AS532" s="717"/>
      <c r="AT532" s="717"/>
      <c r="AU532" s="717"/>
      <c r="AV532" s="717"/>
      <c r="AW532" s="717"/>
      <c r="AX532" s="717"/>
      <c r="AY532" s="717"/>
      <c r="AZ532" s="717"/>
      <c r="BA532" s="717"/>
      <c r="BB532" s="717"/>
      <c r="BC532" s="717"/>
      <c r="BD532" s="717"/>
      <c r="BE532" s="717"/>
      <c r="BF532" s="717"/>
      <c r="BG532" s="717"/>
      <c r="BH532" s="717"/>
      <c r="BI532" s="717"/>
      <c r="BJ532" s="717"/>
    </row>
    <row r="533" customFormat="false" ht="15" hidden="false" customHeight="false" outlineLevel="0" collapsed="false">
      <c r="A533" s="717"/>
      <c r="B533" s="717"/>
      <c r="C533" s="717"/>
      <c r="D533" s="717"/>
      <c r="E533" s="717"/>
      <c r="F533" s="717"/>
      <c r="G533" s="717"/>
      <c r="H533" s="717"/>
      <c r="I533" s="717"/>
      <c r="J533" s="717"/>
      <c r="K533" s="717"/>
      <c r="L533" s="717"/>
      <c r="M533" s="717"/>
      <c r="N533" s="717"/>
      <c r="O533" s="717"/>
      <c r="P533" s="717"/>
      <c r="Q533" s="717"/>
      <c r="R533" s="717"/>
      <c r="S533" s="717"/>
      <c r="T533" s="717"/>
      <c r="U533" s="717"/>
      <c r="V533" s="717"/>
      <c r="W533" s="717"/>
      <c r="X533" s="717"/>
      <c r="Y533" s="717"/>
      <c r="Z533" s="717"/>
      <c r="AA533" s="717"/>
      <c r="AB533" s="717"/>
      <c r="AC533" s="717"/>
      <c r="AD533" s="717"/>
      <c r="AE533" s="717"/>
      <c r="AF533" s="717"/>
      <c r="AG533" s="717"/>
      <c r="AH533" s="717"/>
      <c r="AI533" s="717"/>
      <c r="AJ533" s="717"/>
      <c r="AK533" s="717"/>
      <c r="AL533" s="717"/>
      <c r="AM533" s="717"/>
      <c r="AN533" s="717"/>
      <c r="AO533" s="717"/>
      <c r="AP533" s="717"/>
      <c r="AQ533" s="717"/>
      <c r="AR533" s="717"/>
      <c r="AS533" s="717"/>
      <c r="AT533" s="717"/>
      <c r="AU533" s="717"/>
      <c r="AV533" s="717"/>
      <c r="AW533" s="717"/>
      <c r="AX533" s="717"/>
      <c r="AY533" s="717"/>
      <c r="AZ533" s="717"/>
      <c r="BA533" s="717"/>
      <c r="BB533" s="717"/>
      <c r="BC533" s="717"/>
      <c r="BD533" s="717"/>
      <c r="BE533" s="717"/>
      <c r="BF533" s="717"/>
      <c r="BG533" s="717"/>
      <c r="BH533" s="717"/>
      <c r="BI533" s="717"/>
      <c r="BJ533" s="717"/>
    </row>
    <row r="534" customFormat="false" ht="15" hidden="false" customHeight="false" outlineLevel="0" collapsed="false">
      <c r="A534" s="717"/>
      <c r="B534" s="717"/>
      <c r="C534" s="717"/>
      <c r="D534" s="717"/>
      <c r="E534" s="717"/>
      <c r="F534" s="717"/>
      <c r="G534" s="717"/>
      <c r="H534" s="717"/>
      <c r="I534" s="717"/>
      <c r="J534" s="717"/>
      <c r="K534" s="717"/>
      <c r="L534" s="717"/>
      <c r="M534" s="717"/>
      <c r="N534" s="717"/>
      <c r="O534" s="717"/>
      <c r="P534" s="717"/>
      <c r="Q534" s="717"/>
      <c r="R534" s="717"/>
      <c r="S534" s="717"/>
      <c r="T534" s="717"/>
      <c r="U534" s="717"/>
      <c r="V534" s="717"/>
      <c r="W534" s="717"/>
      <c r="X534" s="717"/>
      <c r="Y534" s="717"/>
      <c r="Z534" s="717"/>
      <c r="AA534" s="717"/>
      <c r="AB534" s="717"/>
      <c r="AC534" s="717"/>
      <c r="AD534" s="717"/>
      <c r="AE534" s="717"/>
      <c r="AF534" s="717"/>
      <c r="AG534" s="717"/>
      <c r="AH534" s="717"/>
      <c r="AI534" s="717"/>
      <c r="AJ534" s="717"/>
      <c r="AK534" s="717"/>
      <c r="AL534" s="717"/>
      <c r="AM534" s="717"/>
      <c r="AN534" s="717"/>
      <c r="AO534" s="717"/>
      <c r="AP534" s="717"/>
      <c r="AQ534" s="717"/>
      <c r="AR534" s="717"/>
      <c r="AS534" s="717"/>
      <c r="AT534" s="717"/>
      <c r="AU534" s="717"/>
      <c r="AV534" s="717"/>
      <c r="AW534" s="717"/>
      <c r="AX534" s="717"/>
      <c r="AY534" s="717"/>
      <c r="AZ534" s="717"/>
      <c r="BA534" s="717"/>
      <c r="BB534" s="717"/>
      <c r="BC534" s="717"/>
      <c r="BD534" s="717"/>
      <c r="BE534" s="717"/>
      <c r="BF534" s="717"/>
      <c r="BG534" s="717"/>
      <c r="BH534" s="717"/>
      <c r="BI534" s="717"/>
      <c r="BJ534" s="717"/>
    </row>
    <row r="535" customFormat="false" ht="15" hidden="false" customHeight="false" outlineLevel="0" collapsed="false">
      <c r="A535" s="717"/>
      <c r="B535" s="717"/>
      <c r="C535" s="717"/>
      <c r="D535" s="717"/>
      <c r="E535" s="717"/>
      <c r="F535" s="717"/>
      <c r="G535" s="717"/>
      <c r="H535" s="717"/>
      <c r="I535" s="717"/>
      <c r="J535" s="717"/>
      <c r="K535" s="717"/>
      <c r="L535" s="717"/>
      <c r="M535" s="717"/>
      <c r="N535" s="717"/>
      <c r="O535" s="717"/>
      <c r="P535" s="717"/>
      <c r="Q535" s="717"/>
      <c r="R535" s="717"/>
      <c r="S535" s="717"/>
      <c r="T535" s="717"/>
      <c r="U535" s="717"/>
      <c r="V535" s="717"/>
      <c r="W535" s="717"/>
      <c r="X535" s="717"/>
      <c r="Y535" s="717"/>
      <c r="Z535" s="717"/>
      <c r="AA535" s="717"/>
      <c r="AB535" s="717"/>
      <c r="AC535" s="717"/>
      <c r="AD535" s="717"/>
      <c r="AE535" s="717"/>
      <c r="AF535" s="717"/>
      <c r="AG535" s="717"/>
      <c r="AH535" s="717"/>
      <c r="AI535" s="717"/>
      <c r="AJ535" s="717"/>
      <c r="AK535" s="717"/>
      <c r="AL535" s="717"/>
      <c r="AM535" s="717"/>
      <c r="AN535" s="717"/>
      <c r="AO535" s="717"/>
      <c r="AP535" s="717"/>
      <c r="AQ535" s="717"/>
      <c r="AR535" s="717"/>
      <c r="AS535" s="717"/>
      <c r="AT535" s="717"/>
      <c r="AU535" s="717"/>
      <c r="AV535" s="717"/>
      <c r="AW535" s="717"/>
      <c r="AX535" s="717"/>
      <c r="AY535" s="717"/>
      <c r="AZ535" s="717"/>
      <c r="BA535" s="717"/>
      <c r="BB535" s="717"/>
      <c r="BC535" s="717"/>
      <c r="BD535" s="717"/>
      <c r="BE535" s="717"/>
      <c r="BF535" s="717"/>
      <c r="BG535" s="717"/>
      <c r="BH535" s="717"/>
      <c r="BI535" s="717"/>
      <c r="BJ535" s="717"/>
    </row>
    <row r="536" customFormat="false" ht="15" hidden="false" customHeight="false" outlineLevel="0" collapsed="false">
      <c r="A536" s="717"/>
      <c r="B536" s="717"/>
      <c r="C536" s="717"/>
      <c r="D536" s="717"/>
      <c r="E536" s="717"/>
      <c r="F536" s="717"/>
      <c r="G536" s="717"/>
      <c r="H536" s="717"/>
      <c r="I536" s="717"/>
      <c r="J536" s="717"/>
      <c r="K536" s="717"/>
      <c r="L536" s="717"/>
      <c r="M536" s="717"/>
      <c r="N536" s="717"/>
      <c r="O536" s="717"/>
      <c r="P536" s="717"/>
      <c r="Q536" s="717"/>
      <c r="R536" s="717"/>
      <c r="S536" s="717"/>
      <c r="T536" s="717"/>
      <c r="U536" s="717"/>
      <c r="V536" s="717"/>
      <c r="W536" s="717"/>
      <c r="X536" s="717"/>
      <c r="Y536" s="717"/>
      <c r="Z536" s="717"/>
      <c r="AA536" s="717"/>
      <c r="AB536" s="717"/>
      <c r="AC536" s="717"/>
      <c r="AD536" s="717"/>
      <c r="AE536" s="717"/>
      <c r="AF536" s="717"/>
      <c r="AG536" s="717"/>
      <c r="AH536" s="717"/>
      <c r="AI536" s="717"/>
      <c r="AJ536" s="717"/>
      <c r="AK536" s="717"/>
      <c r="AL536" s="717"/>
      <c r="AM536" s="717"/>
      <c r="AN536" s="717"/>
      <c r="AO536" s="717"/>
      <c r="AP536" s="717"/>
      <c r="AQ536" s="717"/>
      <c r="AR536" s="717"/>
      <c r="AS536" s="717"/>
      <c r="AT536" s="717"/>
      <c r="AU536" s="717"/>
      <c r="AV536" s="717"/>
      <c r="AW536" s="717"/>
      <c r="AX536" s="717"/>
      <c r="AY536" s="717"/>
      <c r="AZ536" s="717"/>
      <c r="BA536" s="717"/>
      <c r="BB536" s="717"/>
      <c r="BC536" s="717"/>
      <c r="BD536" s="717"/>
      <c r="BE536" s="717"/>
      <c r="BF536" s="717"/>
      <c r="BG536" s="717"/>
      <c r="BH536" s="717"/>
      <c r="BI536" s="717"/>
      <c r="BJ536" s="717"/>
    </row>
    <row r="537" customFormat="false" ht="15" hidden="false" customHeight="false" outlineLevel="0" collapsed="false">
      <c r="A537" s="717"/>
      <c r="B537" s="717"/>
      <c r="C537" s="717"/>
      <c r="D537" s="717"/>
      <c r="E537" s="717"/>
      <c r="F537" s="717"/>
      <c r="G537" s="717"/>
      <c r="H537" s="717"/>
      <c r="I537" s="717"/>
      <c r="J537" s="717"/>
      <c r="K537" s="717"/>
      <c r="L537" s="717"/>
      <c r="M537" s="717"/>
      <c r="N537" s="717"/>
      <c r="O537" s="717"/>
      <c r="P537" s="717"/>
      <c r="Q537" s="717"/>
      <c r="R537" s="717"/>
      <c r="S537" s="717"/>
      <c r="T537" s="717"/>
      <c r="U537" s="717"/>
      <c r="V537" s="717"/>
      <c r="W537" s="717"/>
      <c r="X537" s="717"/>
      <c r="Y537" s="717"/>
      <c r="Z537" s="717"/>
      <c r="AA537" s="717"/>
      <c r="AB537" s="717"/>
      <c r="AC537" s="717"/>
      <c r="AD537" s="717"/>
      <c r="AE537" s="717"/>
      <c r="AF537" s="717"/>
      <c r="AG537" s="717"/>
      <c r="AH537" s="717"/>
      <c r="AI537" s="717"/>
      <c r="AJ537" s="717"/>
      <c r="AK537" s="717"/>
      <c r="AL537" s="717"/>
      <c r="AM537" s="717"/>
      <c r="AN537" s="717"/>
      <c r="AO537" s="717"/>
      <c r="AP537" s="717"/>
      <c r="AQ537" s="717"/>
      <c r="AR537" s="717"/>
      <c r="AS537" s="717"/>
      <c r="AT537" s="717"/>
      <c r="AU537" s="717"/>
      <c r="AV537" s="717"/>
      <c r="AW537" s="717"/>
      <c r="AX537" s="717"/>
      <c r="AY537" s="717"/>
      <c r="AZ537" s="717"/>
      <c r="BA537" s="717"/>
      <c r="BB537" s="717"/>
      <c r="BC537" s="717"/>
      <c r="BD537" s="717"/>
      <c r="BE537" s="717"/>
      <c r="BF537" s="717"/>
      <c r="BG537" s="717"/>
      <c r="BH537" s="717"/>
      <c r="BI537" s="717"/>
      <c r="BJ537" s="717"/>
    </row>
    <row r="538" customFormat="false" ht="15" hidden="false" customHeight="false" outlineLevel="0" collapsed="false">
      <c r="A538" s="717"/>
      <c r="B538" s="717"/>
      <c r="C538" s="717"/>
      <c r="D538" s="717"/>
      <c r="E538" s="717"/>
      <c r="F538" s="717"/>
      <c r="G538" s="717"/>
      <c r="H538" s="717"/>
      <c r="I538" s="717"/>
      <c r="J538" s="717"/>
      <c r="K538" s="717"/>
      <c r="L538" s="717"/>
      <c r="M538" s="717"/>
      <c r="N538" s="717"/>
      <c r="O538" s="717"/>
      <c r="P538" s="717"/>
      <c r="Q538" s="717"/>
      <c r="R538" s="717"/>
      <c r="S538" s="717"/>
      <c r="T538" s="717"/>
      <c r="U538" s="717"/>
      <c r="V538" s="717"/>
      <c r="W538" s="717"/>
      <c r="X538" s="717"/>
      <c r="Y538" s="717"/>
      <c r="Z538" s="717"/>
      <c r="AA538" s="717"/>
      <c r="AB538" s="717"/>
      <c r="AC538" s="717"/>
      <c r="AD538" s="717"/>
      <c r="AE538" s="717"/>
      <c r="AF538" s="717"/>
      <c r="AG538" s="717"/>
      <c r="AH538" s="717"/>
      <c r="AI538" s="717"/>
      <c r="AJ538" s="717"/>
      <c r="AK538" s="717"/>
      <c r="AL538" s="717"/>
      <c r="AM538" s="717"/>
      <c r="AN538" s="717"/>
      <c r="AO538" s="717"/>
      <c r="AP538" s="717"/>
      <c r="AQ538" s="717"/>
      <c r="AR538" s="717"/>
      <c r="AS538" s="717"/>
      <c r="AT538" s="717"/>
      <c r="AU538" s="717"/>
      <c r="AV538" s="717"/>
      <c r="AW538" s="717"/>
      <c r="AX538" s="717"/>
      <c r="AY538" s="717"/>
      <c r="AZ538" s="717"/>
      <c r="BA538" s="717"/>
      <c r="BB538" s="717"/>
      <c r="BC538" s="717"/>
      <c r="BD538" s="717"/>
      <c r="BE538" s="717"/>
      <c r="BF538" s="717"/>
      <c r="BG538" s="717"/>
      <c r="BH538" s="717"/>
      <c r="BI538" s="717"/>
      <c r="BJ538" s="717"/>
    </row>
    <row r="539" customFormat="false" ht="15" hidden="false" customHeight="false" outlineLevel="0" collapsed="false">
      <c r="A539" s="717"/>
      <c r="B539" s="717"/>
      <c r="C539" s="717"/>
      <c r="D539" s="717"/>
      <c r="E539" s="717"/>
      <c r="F539" s="717"/>
      <c r="G539" s="717"/>
      <c r="H539" s="717"/>
      <c r="I539" s="717"/>
      <c r="J539" s="717"/>
      <c r="K539" s="717"/>
      <c r="L539" s="717"/>
      <c r="M539" s="717"/>
      <c r="N539" s="717"/>
      <c r="O539" s="717"/>
      <c r="P539" s="717"/>
      <c r="Q539" s="717"/>
      <c r="R539" s="717"/>
      <c r="S539" s="717"/>
      <c r="T539" s="717"/>
      <c r="U539" s="717"/>
      <c r="V539" s="717"/>
      <c r="W539" s="717"/>
      <c r="X539" s="717"/>
      <c r="Y539" s="717"/>
      <c r="Z539" s="717"/>
      <c r="AA539" s="717"/>
      <c r="AB539" s="717"/>
      <c r="AC539" s="717"/>
      <c r="AD539" s="717"/>
      <c r="AE539" s="717"/>
      <c r="AF539" s="717"/>
      <c r="AG539" s="717"/>
      <c r="AH539" s="717"/>
      <c r="AI539" s="717"/>
      <c r="AJ539" s="717"/>
      <c r="AK539" s="717"/>
      <c r="AL539" s="717"/>
      <c r="AM539" s="717"/>
      <c r="AN539" s="717"/>
      <c r="AO539" s="717"/>
      <c r="AP539" s="717"/>
      <c r="AQ539" s="717"/>
      <c r="AR539" s="717"/>
      <c r="AS539" s="717"/>
      <c r="AT539" s="717"/>
      <c r="AU539" s="717"/>
      <c r="AV539" s="717"/>
      <c r="AW539" s="717"/>
      <c r="AX539" s="717"/>
      <c r="AY539" s="717"/>
      <c r="AZ539" s="717"/>
      <c r="BA539" s="717"/>
      <c r="BB539" s="717"/>
      <c r="BC539" s="717"/>
      <c r="BD539" s="717"/>
      <c r="BE539" s="717"/>
      <c r="BF539" s="717"/>
      <c r="BG539" s="717"/>
      <c r="BH539" s="717"/>
      <c r="BI539" s="717"/>
      <c r="BJ539" s="717"/>
    </row>
    <row r="540" customFormat="false" ht="15" hidden="false" customHeight="false" outlineLevel="0" collapsed="false">
      <c r="A540" s="717"/>
      <c r="B540" s="717"/>
      <c r="C540" s="717"/>
      <c r="D540" s="717"/>
      <c r="E540" s="717"/>
      <c r="F540" s="717"/>
      <c r="G540" s="717"/>
      <c r="H540" s="717"/>
      <c r="I540" s="717"/>
      <c r="J540" s="717"/>
      <c r="K540" s="717"/>
      <c r="L540" s="717"/>
      <c r="M540" s="717"/>
      <c r="N540" s="717"/>
      <c r="O540" s="717"/>
      <c r="P540" s="717"/>
      <c r="Q540" s="717"/>
      <c r="R540" s="717"/>
      <c r="S540" s="717"/>
      <c r="T540" s="717"/>
      <c r="U540" s="717"/>
      <c r="V540" s="717"/>
      <c r="W540" s="717"/>
      <c r="X540" s="717"/>
      <c r="Y540" s="717"/>
      <c r="Z540" s="717"/>
      <c r="AA540" s="717"/>
      <c r="AB540" s="717"/>
      <c r="AC540" s="717"/>
      <c r="AD540" s="717"/>
      <c r="AE540" s="717"/>
      <c r="AF540" s="717"/>
      <c r="AG540" s="717"/>
      <c r="AH540" s="717"/>
      <c r="AI540" s="717"/>
      <c r="AJ540" s="717"/>
      <c r="AK540" s="717"/>
      <c r="AL540" s="717"/>
      <c r="AM540" s="717"/>
      <c r="AN540" s="717"/>
      <c r="AO540" s="717"/>
      <c r="AP540" s="717"/>
      <c r="AQ540" s="717"/>
      <c r="AR540" s="717"/>
      <c r="AS540" s="717"/>
      <c r="AT540" s="717"/>
      <c r="AU540" s="717"/>
      <c r="AV540" s="717"/>
      <c r="AW540" s="717"/>
      <c r="AX540" s="717"/>
      <c r="AY540" s="717"/>
      <c r="AZ540" s="717"/>
      <c r="BA540" s="717"/>
      <c r="BB540" s="717"/>
      <c r="BC540" s="717"/>
      <c r="BD540" s="717"/>
      <c r="BE540" s="717"/>
      <c r="BF540" s="717"/>
      <c r="BG540" s="717"/>
      <c r="BH540" s="717"/>
      <c r="BI540" s="717"/>
      <c r="BJ540" s="717"/>
    </row>
    <row r="541" customFormat="false" ht="15" hidden="false" customHeight="false" outlineLevel="0" collapsed="false">
      <c r="A541" s="717"/>
      <c r="B541" s="717"/>
      <c r="C541" s="717"/>
      <c r="D541" s="717"/>
      <c r="E541" s="717"/>
      <c r="F541" s="717"/>
      <c r="G541" s="717"/>
      <c r="H541" s="717"/>
      <c r="I541" s="717"/>
      <c r="J541" s="717"/>
      <c r="K541" s="717"/>
      <c r="L541" s="717"/>
      <c r="M541" s="717"/>
      <c r="N541" s="717"/>
      <c r="O541" s="717"/>
      <c r="P541" s="717"/>
      <c r="Q541" s="717"/>
      <c r="R541" s="717"/>
      <c r="S541" s="717"/>
      <c r="T541" s="717"/>
      <c r="U541" s="717"/>
      <c r="V541" s="717"/>
      <c r="W541" s="717"/>
      <c r="X541" s="717"/>
      <c r="Y541" s="717"/>
      <c r="Z541" s="717"/>
      <c r="AA541" s="717"/>
      <c r="AB541" s="717"/>
      <c r="AC541" s="717"/>
      <c r="AD541" s="717"/>
      <c r="AE541" s="717"/>
      <c r="AF541" s="717"/>
      <c r="AG541" s="717"/>
      <c r="AH541" s="717"/>
      <c r="AI541" s="717"/>
      <c r="AJ541" s="717"/>
      <c r="AK541" s="717"/>
      <c r="AL541" s="717"/>
      <c r="AM541" s="717"/>
      <c r="AN541" s="717"/>
      <c r="AO541" s="717"/>
      <c r="AP541" s="717"/>
      <c r="AQ541" s="717"/>
      <c r="AR541" s="717"/>
      <c r="AS541" s="717"/>
      <c r="AT541" s="717"/>
      <c r="AU541" s="717"/>
      <c r="AV541" s="717"/>
      <c r="AW541" s="717"/>
      <c r="AX541" s="717"/>
      <c r="AY541" s="717"/>
      <c r="AZ541" s="717"/>
      <c r="BA541" s="717"/>
      <c r="BB541" s="717"/>
      <c r="BC541" s="717"/>
      <c r="BD541" s="717"/>
      <c r="BE541" s="717"/>
      <c r="BF541" s="717"/>
      <c r="BG541" s="717"/>
      <c r="BH541" s="717"/>
      <c r="BI541" s="717"/>
      <c r="BJ541" s="717"/>
    </row>
    <row r="542" customFormat="false" ht="15" hidden="false" customHeight="false" outlineLevel="0" collapsed="false">
      <c r="A542" s="717"/>
      <c r="B542" s="717"/>
      <c r="C542" s="717"/>
      <c r="D542" s="717"/>
      <c r="E542" s="717"/>
      <c r="F542" s="717"/>
      <c r="G542" s="717"/>
      <c r="H542" s="717"/>
      <c r="I542" s="717"/>
      <c r="J542" s="717"/>
      <c r="K542" s="717"/>
      <c r="L542" s="717"/>
      <c r="M542" s="717"/>
      <c r="N542" s="717"/>
      <c r="O542" s="717"/>
      <c r="P542" s="717"/>
      <c r="Q542" s="717"/>
      <c r="R542" s="717"/>
      <c r="S542" s="717"/>
      <c r="T542" s="717"/>
      <c r="U542" s="717"/>
      <c r="V542" s="717"/>
      <c r="W542" s="717"/>
      <c r="X542" s="717"/>
      <c r="Y542" s="717"/>
      <c r="Z542" s="717"/>
      <c r="AA542" s="717"/>
      <c r="AB542" s="717"/>
      <c r="AC542" s="717"/>
      <c r="AD542" s="717"/>
      <c r="AE542" s="717"/>
      <c r="AF542" s="717"/>
      <c r="AG542" s="717"/>
      <c r="AH542" s="717"/>
      <c r="AI542" s="717"/>
      <c r="AJ542" s="717"/>
      <c r="AK542" s="717"/>
      <c r="AL542" s="717"/>
      <c r="AM542" s="717"/>
      <c r="AN542" s="717"/>
      <c r="AO542" s="717"/>
      <c r="AP542" s="717"/>
      <c r="AQ542" s="717"/>
      <c r="AR542" s="717"/>
      <c r="AS542" s="717"/>
      <c r="AT542" s="717"/>
      <c r="AU542" s="717"/>
      <c r="AV542" s="717"/>
      <c r="AW542" s="717"/>
      <c r="AX542" s="717"/>
      <c r="AY542" s="717"/>
      <c r="AZ542" s="717"/>
      <c r="BA542" s="717"/>
      <c r="BB542" s="717"/>
      <c r="BC542" s="717"/>
      <c r="BD542" s="717"/>
      <c r="BE542" s="717"/>
      <c r="BF542" s="717"/>
      <c r="BG542" s="717"/>
      <c r="BH542" s="717"/>
      <c r="BI542" s="717"/>
      <c r="BJ542" s="717"/>
    </row>
    <row r="543" customFormat="false" ht="15" hidden="false" customHeight="false" outlineLevel="0" collapsed="false">
      <c r="A543" s="717"/>
      <c r="B543" s="717"/>
      <c r="C543" s="717"/>
      <c r="D543" s="717"/>
      <c r="E543" s="717"/>
      <c r="F543" s="717"/>
      <c r="G543" s="717"/>
      <c r="H543" s="717"/>
      <c r="I543" s="717"/>
      <c r="J543" s="717"/>
      <c r="K543" s="717"/>
      <c r="L543" s="717"/>
      <c r="M543" s="717"/>
      <c r="N543" s="717"/>
      <c r="O543" s="717"/>
      <c r="P543" s="717"/>
      <c r="Q543" s="717"/>
      <c r="R543" s="717"/>
      <c r="S543" s="717"/>
      <c r="T543" s="717"/>
      <c r="U543" s="717"/>
      <c r="V543" s="717"/>
      <c r="W543" s="717"/>
      <c r="X543" s="717"/>
      <c r="Y543" s="717"/>
      <c r="Z543" s="717"/>
      <c r="AA543" s="717"/>
      <c r="AB543" s="717"/>
      <c r="AC543" s="717"/>
      <c r="AD543" s="717"/>
      <c r="AE543" s="717"/>
      <c r="AF543" s="717"/>
      <c r="AG543" s="717"/>
      <c r="AH543" s="717"/>
      <c r="AI543" s="717"/>
      <c r="AJ543" s="717"/>
      <c r="AK543" s="717"/>
      <c r="AL543" s="717"/>
      <c r="AM543" s="717"/>
      <c r="AN543" s="717"/>
      <c r="AO543" s="717"/>
      <c r="AP543" s="717"/>
      <c r="AQ543" s="717"/>
      <c r="AR543" s="717"/>
      <c r="AS543" s="717"/>
      <c r="AT543" s="717"/>
      <c r="AU543" s="717"/>
      <c r="AV543" s="717"/>
      <c r="AW543" s="717"/>
      <c r="AX543" s="717"/>
      <c r="AY543" s="717"/>
      <c r="AZ543" s="717"/>
      <c r="BA543" s="717"/>
      <c r="BB543" s="717"/>
      <c r="BC543" s="717"/>
      <c r="BD543" s="717"/>
      <c r="BE543" s="717"/>
      <c r="BF543" s="717"/>
      <c r="BG543" s="717"/>
      <c r="BH543" s="717"/>
      <c r="BI543" s="717"/>
      <c r="BJ543" s="717"/>
    </row>
    <row r="544" customFormat="false" ht="15" hidden="false" customHeight="false" outlineLevel="0" collapsed="false">
      <c r="A544" s="717"/>
      <c r="B544" s="717"/>
      <c r="C544" s="717"/>
      <c r="D544" s="717"/>
      <c r="E544" s="717"/>
      <c r="F544" s="717"/>
      <c r="G544" s="717"/>
      <c r="H544" s="717"/>
      <c r="I544" s="717"/>
      <c r="J544" s="717"/>
      <c r="K544" s="717"/>
      <c r="L544" s="717"/>
      <c r="M544" s="717"/>
      <c r="N544" s="717"/>
      <c r="O544" s="717"/>
      <c r="P544" s="717"/>
      <c r="Q544" s="717"/>
      <c r="R544" s="717"/>
      <c r="S544" s="717"/>
      <c r="T544" s="717"/>
      <c r="U544" s="717"/>
      <c r="V544" s="717"/>
      <c r="W544" s="717"/>
      <c r="X544" s="717"/>
      <c r="Y544" s="717"/>
      <c r="Z544" s="717"/>
      <c r="AA544" s="717"/>
      <c r="AB544" s="717"/>
      <c r="AC544" s="717"/>
      <c r="AD544" s="717"/>
      <c r="AE544" s="717"/>
      <c r="AF544" s="717"/>
      <c r="AG544" s="717"/>
      <c r="AH544" s="717"/>
      <c r="AI544" s="717"/>
      <c r="AJ544" s="717"/>
      <c r="AK544" s="717"/>
      <c r="AL544" s="717"/>
      <c r="AM544" s="717"/>
      <c r="AN544" s="717"/>
      <c r="AO544" s="717"/>
      <c r="AP544" s="717"/>
      <c r="AQ544" s="717"/>
      <c r="AR544" s="717"/>
      <c r="AS544" s="717"/>
      <c r="AT544" s="717"/>
      <c r="AU544" s="717"/>
      <c r="AV544" s="717"/>
      <c r="AW544" s="717"/>
      <c r="AX544" s="717"/>
      <c r="AY544" s="717"/>
      <c r="AZ544" s="717"/>
      <c r="BA544" s="717"/>
      <c r="BB544" s="717"/>
      <c r="BC544" s="717"/>
      <c r="BD544" s="717"/>
      <c r="BE544" s="717"/>
      <c r="BF544" s="717"/>
      <c r="BG544" s="717"/>
      <c r="BH544" s="717"/>
      <c r="BI544" s="717"/>
      <c r="BJ544" s="717"/>
    </row>
    <row r="545" customFormat="false" ht="15" hidden="false" customHeight="false" outlineLevel="0" collapsed="false">
      <c r="A545" s="717"/>
      <c r="B545" s="717"/>
      <c r="C545" s="717"/>
      <c r="D545" s="717"/>
      <c r="E545" s="717"/>
      <c r="F545" s="717"/>
      <c r="G545" s="717"/>
      <c r="H545" s="717"/>
      <c r="I545" s="717"/>
      <c r="J545" s="717"/>
      <c r="K545" s="717"/>
      <c r="L545" s="717"/>
      <c r="M545" s="717"/>
      <c r="N545" s="717"/>
      <c r="O545" s="717"/>
      <c r="P545" s="717"/>
      <c r="Q545" s="717"/>
      <c r="R545" s="717"/>
      <c r="S545" s="717"/>
      <c r="T545" s="717"/>
      <c r="U545" s="717"/>
      <c r="V545" s="717"/>
      <c r="W545" s="717"/>
      <c r="X545" s="717"/>
      <c r="Y545" s="717"/>
      <c r="Z545" s="717"/>
      <c r="AA545" s="717"/>
      <c r="AB545" s="717"/>
      <c r="AC545" s="717"/>
      <c r="AD545" s="717"/>
      <c r="AE545" s="717"/>
      <c r="AF545" s="717"/>
      <c r="AG545" s="717"/>
      <c r="AH545" s="717"/>
      <c r="AI545" s="717"/>
      <c r="AJ545" s="717"/>
      <c r="AK545" s="717"/>
      <c r="AL545" s="717"/>
      <c r="AM545" s="717"/>
      <c r="AN545" s="717"/>
      <c r="AO545" s="717"/>
      <c r="AP545" s="717"/>
      <c r="AQ545" s="717"/>
      <c r="AR545" s="717"/>
      <c r="AS545" s="717"/>
      <c r="AT545" s="717"/>
      <c r="AU545" s="717"/>
      <c r="AV545" s="717"/>
      <c r="AW545" s="717"/>
      <c r="AX545" s="717"/>
      <c r="AY545" s="717"/>
      <c r="AZ545" s="717"/>
      <c r="BA545" s="717"/>
      <c r="BB545" s="717"/>
      <c r="BC545" s="717"/>
      <c r="BD545" s="717"/>
      <c r="BE545" s="717"/>
      <c r="BF545" s="717"/>
      <c r="BG545" s="717"/>
      <c r="BH545" s="717"/>
      <c r="BI545" s="717"/>
      <c r="BJ545" s="717"/>
    </row>
    <row r="546" customFormat="false" ht="15" hidden="false" customHeight="false" outlineLevel="0" collapsed="false">
      <c r="A546" s="717"/>
      <c r="B546" s="717"/>
      <c r="C546" s="717"/>
      <c r="D546" s="717"/>
      <c r="E546" s="717"/>
      <c r="F546" s="717"/>
      <c r="G546" s="717"/>
      <c r="H546" s="717"/>
      <c r="I546" s="717"/>
      <c r="J546" s="717"/>
      <c r="K546" s="717"/>
      <c r="L546" s="717"/>
      <c r="M546" s="717"/>
      <c r="N546" s="717"/>
      <c r="O546" s="717"/>
      <c r="P546" s="717"/>
      <c r="Q546" s="717"/>
      <c r="R546" s="717"/>
      <c r="S546" s="717"/>
      <c r="T546" s="717"/>
      <c r="U546" s="717"/>
      <c r="V546" s="717"/>
      <c r="W546" s="717"/>
      <c r="X546" s="717"/>
      <c r="Y546" s="717"/>
      <c r="Z546" s="717"/>
      <c r="AA546" s="717"/>
      <c r="AB546" s="717"/>
      <c r="AC546" s="717"/>
      <c r="AD546" s="717"/>
      <c r="AE546" s="717"/>
      <c r="AF546" s="717"/>
      <c r="AG546" s="717"/>
      <c r="AH546" s="717"/>
      <c r="AI546" s="717"/>
      <c r="AJ546" s="717"/>
      <c r="AK546" s="717"/>
      <c r="AL546" s="717"/>
      <c r="AM546" s="717"/>
      <c r="AN546" s="717"/>
      <c r="AO546" s="717"/>
      <c r="AP546" s="717"/>
      <c r="AQ546" s="717"/>
      <c r="AR546" s="717"/>
      <c r="AS546" s="717"/>
      <c r="AT546" s="717"/>
      <c r="AU546" s="717"/>
      <c r="AV546" s="717"/>
      <c r="AW546" s="717"/>
      <c r="AX546" s="717"/>
      <c r="AY546" s="717"/>
      <c r="AZ546" s="717"/>
      <c r="BA546" s="717"/>
      <c r="BB546" s="717"/>
      <c r="BC546" s="717"/>
      <c r="BD546" s="717"/>
      <c r="BE546" s="717"/>
      <c r="BF546" s="717"/>
      <c r="BG546" s="717"/>
      <c r="BH546" s="717"/>
      <c r="BI546" s="717"/>
      <c r="BJ546" s="717"/>
    </row>
    <row r="547" customFormat="false" ht="15" hidden="false" customHeight="false" outlineLevel="0" collapsed="false">
      <c r="A547" s="717"/>
      <c r="B547" s="717"/>
      <c r="C547" s="717"/>
      <c r="D547" s="717"/>
      <c r="E547" s="717"/>
      <c r="F547" s="717"/>
      <c r="G547" s="717"/>
      <c r="H547" s="717"/>
      <c r="I547" s="717"/>
      <c r="J547" s="717"/>
      <c r="K547" s="717"/>
      <c r="L547" s="717"/>
      <c r="M547" s="717"/>
      <c r="N547" s="717"/>
      <c r="O547" s="717"/>
      <c r="P547" s="717"/>
      <c r="Q547" s="717"/>
      <c r="R547" s="717"/>
      <c r="S547" s="717"/>
      <c r="T547" s="717"/>
      <c r="U547" s="717"/>
      <c r="V547" s="717"/>
      <c r="W547" s="717"/>
      <c r="X547" s="717"/>
      <c r="Y547" s="717"/>
      <c r="Z547" s="717"/>
      <c r="AA547" s="717"/>
      <c r="AB547" s="717"/>
      <c r="AC547" s="717"/>
      <c r="AD547" s="717"/>
      <c r="AE547" s="717"/>
      <c r="AF547" s="717"/>
      <c r="AG547" s="717"/>
      <c r="AH547" s="717"/>
      <c r="AI547" s="717"/>
      <c r="AJ547" s="717"/>
      <c r="AK547" s="717"/>
      <c r="AL547" s="717"/>
      <c r="AM547" s="717"/>
      <c r="AN547" s="717"/>
      <c r="AO547" s="717"/>
      <c r="AP547" s="717"/>
      <c r="AQ547" s="717"/>
      <c r="AR547" s="717"/>
      <c r="AS547" s="717"/>
      <c r="AT547" s="717"/>
      <c r="AU547" s="717"/>
      <c r="AV547" s="717"/>
      <c r="AW547" s="717"/>
      <c r="AX547" s="717"/>
      <c r="AY547" s="717"/>
      <c r="AZ547" s="717"/>
      <c r="BA547" s="717"/>
      <c r="BB547" s="717"/>
      <c r="BC547" s="717"/>
      <c r="BD547" s="717"/>
      <c r="BE547" s="717"/>
      <c r="BF547" s="717"/>
      <c r="BG547" s="717"/>
      <c r="BH547" s="717"/>
      <c r="BI547" s="717"/>
      <c r="BJ547" s="717"/>
    </row>
    <row r="548" customFormat="false" ht="15" hidden="false" customHeight="false" outlineLevel="0" collapsed="false">
      <c r="A548" s="717"/>
      <c r="B548" s="717"/>
      <c r="C548" s="717"/>
      <c r="D548" s="717"/>
      <c r="E548" s="717"/>
      <c r="F548" s="717"/>
      <c r="G548" s="717"/>
      <c r="H548" s="717"/>
      <c r="I548" s="717"/>
      <c r="J548" s="717"/>
      <c r="K548" s="717"/>
      <c r="L548" s="717"/>
      <c r="M548" s="717"/>
      <c r="N548" s="717"/>
      <c r="O548" s="717"/>
      <c r="P548" s="717"/>
      <c r="Q548" s="717"/>
      <c r="R548" s="717"/>
      <c r="S548" s="717"/>
      <c r="T548" s="717"/>
      <c r="U548" s="717"/>
      <c r="V548" s="717"/>
      <c r="W548" s="717"/>
      <c r="X548" s="717"/>
      <c r="Y548" s="717"/>
      <c r="Z548" s="717"/>
      <c r="AA548" s="717"/>
      <c r="AB548" s="717"/>
      <c r="AC548" s="717"/>
      <c r="AD548" s="717"/>
      <c r="AE548" s="717"/>
      <c r="AF548" s="717"/>
      <c r="AG548" s="717"/>
      <c r="AH548" s="717"/>
      <c r="AI548" s="717"/>
      <c r="AJ548" s="717"/>
      <c r="AK548" s="717"/>
      <c r="AL548" s="717"/>
      <c r="AM548" s="717"/>
      <c r="AN548" s="717"/>
      <c r="AO548" s="717"/>
      <c r="AP548" s="717"/>
      <c r="AQ548" s="717"/>
      <c r="AR548" s="717"/>
      <c r="AS548" s="717"/>
      <c r="AT548" s="717"/>
      <c r="AU548" s="717"/>
      <c r="AV548" s="717"/>
      <c r="AW548" s="717"/>
      <c r="AX548" s="717"/>
      <c r="AY548" s="717"/>
      <c r="AZ548" s="717"/>
      <c r="BA548" s="717"/>
      <c r="BB548" s="717"/>
      <c r="BC548" s="717"/>
      <c r="BD548" s="717"/>
      <c r="BE548" s="717"/>
      <c r="BF548" s="717"/>
      <c r="BG548" s="717"/>
      <c r="BH548" s="717"/>
      <c r="BI548" s="717"/>
      <c r="BJ548" s="717"/>
    </row>
    <row r="549" customFormat="false" ht="15" hidden="false" customHeight="false" outlineLevel="0" collapsed="false">
      <c r="A549" s="717"/>
      <c r="B549" s="717"/>
      <c r="C549" s="717"/>
      <c r="D549" s="717"/>
      <c r="E549" s="717"/>
      <c r="F549" s="717"/>
      <c r="G549" s="717"/>
      <c r="H549" s="717"/>
      <c r="I549" s="717"/>
      <c r="J549" s="717"/>
      <c r="K549" s="717"/>
      <c r="L549" s="717"/>
      <c r="M549" s="717"/>
      <c r="N549" s="717"/>
      <c r="O549" s="717"/>
      <c r="P549" s="717"/>
      <c r="Q549" s="717"/>
      <c r="R549" s="717"/>
      <c r="S549" s="717"/>
      <c r="T549" s="717"/>
      <c r="U549" s="717"/>
      <c r="V549" s="717"/>
      <c r="W549" s="717"/>
      <c r="X549" s="717"/>
      <c r="Y549" s="717"/>
      <c r="Z549" s="717"/>
      <c r="AA549" s="717"/>
      <c r="AB549" s="717"/>
      <c r="AC549" s="717"/>
      <c r="AD549" s="717"/>
      <c r="AE549" s="717"/>
      <c r="AF549" s="717"/>
      <c r="AG549" s="717"/>
      <c r="AH549" s="717"/>
      <c r="AI549" s="717"/>
      <c r="AJ549" s="717"/>
      <c r="AK549" s="717"/>
      <c r="AL549" s="717"/>
      <c r="AM549" s="717"/>
      <c r="AN549" s="717"/>
      <c r="AO549" s="717"/>
      <c r="AP549" s="717"/>
      <c r="AQ549" s="717"/>
      <c r="AR549" s="717"/>
      <c r="AS549" s="717"/>
      <c r="AT549" s="717"/>
      <c r="AU549" s="717"/>
      <c r="AV549" s="717"/>
      <c r="AW549" s="717"/>
      <c r="AX549" s="717"/>
      <c r="AY549" s="717"/>
      <c r="AZ549" s="717"/>
      <c r="BA549" s="717"/>
      <c r="BB549" s="717"/>
      <c r="BC549" s="717"/>
      <c r="BD549" s="717"/>
      <c r="BE549" s="717"/>
      <c r="BF549" s="717"/>
      <c r="BG549" s="717"/>
      <c r="BH549" s="717"/>
      <c r="BI549" s="717"/>
      <c r="BJ549" s="717"/>
    </row>
    <row r="550" customFormat="false" ht="15" hidden="false" customHeight="false" outlineLevel="0" collapsed="false">
      <c r="A550" s="717"/>
      <c r="B550" s="717"/>
      <c r="C550" s="717"/>
      <c r="D550" s="717"/>
      <c r="E550" s="717"/>
      <c r="F550" s="717"/>
      <c r="G550" s="717"/>
      <c r="H550" s="717"/>
      <c r="I550" s="717"/>
      <c r="J550" s="717"/>
      <c r="K550" s="717"/>
      <c r="L550" s="717"/>
      <c r="M550" s="717"/>
      <c r="N550" s="717"/>
      <c r="O550" s="717"/>
      <c r="P550" s="717"/>
      <c r="Q550" s="717"/>
      <c r="R550" s="717"/>
      <c r="S550" s="717"/>
      <c r="T550" s="717"/>
      <c r="U550" s="717"/>
      <c r="V550" s="717"/>
      <c r="W550" s="717"/>
      <c r="X550" s="717"/>
      <c r="Y550" s="717"/>
      <c r="Z550" s="717"/>
      <c r="AA550" s="717"/>
      <c r="AB550" s="717"/>
      <c r="AC550" s="717"/>
      <c r="AD550" s="717"/>
      <c r="AE550" s="717"/>
      <c r="AF550" s="717"/>
      <c r="AG550" s="717"/>
      <c r="AH550" s="717"/>
      <c r="AI550" s="717"/>
      <c r="AJ550" s="717"/>
      <c r="AK550" s="717"/>
      <c r="AL550" s="717"/>
      <c r="AM550" s="717"/>
      <c r="AN550" s="717"/>
      <c r="AO550" s="717"/>
      <c r="AP550" s="717"/>
      <c r="AQ550" s="717"/>
      <c r="AR550" s="717"/>
      <c r="AS550" s="717"/>
      <c r="AT550" s="717"/>
      <c r="AU550" s="717"/>
      <c r="AV550" s="717"/>
      <c r="AW550" s="717"/>
      <c r="AX550" s="717"/>
      <c r="AY550" s="717"/>
      <c r="AZ550" s="717"/>
      <c r="BA550" s="717"/>
      <c r="BB550" s="717"/>
      <c r="BC550" s="717"/>
      <c r="BD550" s="717"/>
      <c r="BE550" s="717"/>
      <c r="BF550" s="717"/>
      <c r="BG550" s="717"/>
      <c r="BH550" s="717"/>
      <c r="BI550" s="717"/>
      <c r="BJ550" s="717"/>
    </row>
    <row r="551" customFormat="false" ht="15" hidden="false" customHeight="false" outlineLevel="0" collapsed="false">
      <c r="A551" s="717"/>
      <c r="B551" s="717"/>
      <c r="C551" s="717"/>
      <c r="D551" s="717"/>
      <c r="E551" s="717"/>
      <c r="F551" s="717"/>
      <c r="G551" s="717"/>
      <c r="H551" s="717"/>
      <c r="I551" s="717"/>
      <c r="J551" s="717"/>
      <c r="K551" s="717"/>
      <c r="L551" s="717"/>
      <c r="M551" s="717"/>
      <c r="N551" s="717"/>
      <c r="O551" s="717"/>
      <c r="P551" s="717"/>
      <c r="Q551" s="717"/>
      <c r="R551" s="717"/>
      <c r="S551" s="717"/>
      <c r="T551" s="717"/>
      <c r="U551" s="717"/>
      <c r="V551" s="717"/>
      <c r="W551" s="717"/>
      <c r="X551" s="717"/>
      <c r="Y551" s="717"/>
      <c r="Z551" s="717"/>
      <c r="AA551" s="717"/>
      <c r="AB551" s="717"/>
      <c r="AC551" s="717"/>
      <c r="AD551" s="717"/>
      <c r="AE551" s="717"/>
      <c r="AF551" s="717"/>
      <c r="AG551" s="717"/>
      <c r="AH551" s="717"/>
      <c r="AI551" s="717"/>
      <c r="AJ551" s="717"/>
      <c r="AK551" s="717"/>
      <c r="AL551" s="717"/>
      <c r="AM551" s="717"/>
      <c r="AN551" s="717"/>
      <c r="AO551" s="717"/>
      <c r="AP551" s="717"/>
      <c r="AQ551" s="717"/>
      <c r="AR551" s="717"/>
      <c r="AS551" s="717"/>
      <c r="AT551" s="717"/>
      <c r="AU551" s="717"/>
      <c r="AV551" s="717"/>
      <c r="AW551" s="717"/>
      <c r="AX551" s="717"/>
      <c r="AY551" s="717"/>
      <c r="AZ551" s="717"/>
      <c r="BA551" s="717"/>
      <c r="BB551" s="717"/>
      <c r="BC551" s="717"/>
      <c r="BD551" s="717"/>
      <c r="BE551" s="717"/>
      <c r="BF551" s="717"/>
      <c r="BG551" s="717"/>
      <c r="BH551" s="717"/>
      <c r="BI551" s="717"/>
      <c r="BJ551" s="717"/>
    </row>
    <row r="552" customFormat="false" ht="15" hidden="false" customHeight="false" outlineLevel="0" collapsed="false">
      <c r="A552" s="717"/>
      <c r="B552" s="717"/>
      <c r="C552" s="717"/>
      <c r="D552" s="717"/>
      <c r="E552" s="717"/>
      <c r="F552" s="717"/>
      <c r="G552" s="717"/>
      <c r="H552" s="717"/>
      <c r="I552" s="717"/>
      <c r="J552" s="717"/>
      <c r="K552" s="717"/>
      <c r="L552" s="717"/>
      <c r="M552" s="717"/>
      <c r="N552" s="717"/>
      <c r="O552" s="717"/>
      <c r="P552" s="717"/>
      <c r="Q552" s="717"/>
      <c r="R552" s="717"/>
      <c r="S552" s="717"/>
      <c r="T552" s="717"/>
      <c r="U552" s="717"/>
      <c r="V552" s="717"/>
      <c r="W552" s="717"/>
      <c r="X552" s="717"/>
      <c r="Y552" s="717"/>
      <c r="Z552" s="717"/>
      <c r="AA552" s="717"/>
      <c r="AB552" s="717"/>
      <c r="AC552" s="717"/>
      <c r="AD552" s="717"/>
      <c r="AE552" s="717"/>
      <c r="AF552" s="717"/>
      <c r="AG552" s="717"/>
      <c r="AH552" s="717"/>
      <c r="AI552" s="717"/>
      <c r="AJ552" s="717"/>
      <c r="AK552" s="717"/>
      <c r="AL552" s="717"/>
      <c r="AM552" s="717"/>
      <c r="AN552" s="717"/>
      <c r="AO552" s="717"/>
      <c r="AP552" s="717"/>
      <c r="AQ552" s="717"/>
      <c r="AR552" s="717"/>
      <c r="AS552" s="717"/>
      <c r="AT552" s="717"/>
      <c r="AU552" s="717"/>
      <c r="AV552" s="717"/>
      <c r="AW552" s="717"/>
      <c r="AX552" s="717"/>
      <c r="AY552" s="717"/>
      <c r="AZ552" s="717"/>
      <c r="BA552" s="717"/>
      <c r="BB552" s="717"/>
      <c r="BC552" s="717"/>
      <c r="BD552" s="717"/>
      <c r="BE552" s="717"/>
      <c r="BF552" s="717"/>
      <c r="BG552" s="717"/>
      <c r="BH552" s="717"/>
      <c r="BI552" s="717"/>
      <c r="BJ552" s="717"/>
    </row>
    <row r="553" customFormat="false" ht="15" hidden="false" customHeight="false" outlineLevel="0" collapsed="false">
      <c r="A553" s="717"/>
      <c r="B553" s="717"/>
      <c r="C553" s="717"/>
      <c r="D553" s="717"/>
      <c r="E553" s="717"/>
      <c r="F553" s="717"/>
      <c r="G553" s="717"/>
      <c r="H553" s="717"/>
      <c r="I553" s="717"/>
      <c r="J553" s="717"/>
      <c r="K553" s="717"/>
      <c r="L553" s="717"/>
      <c r="M553" s="717"/>
      <c r="N553" s="717"/>
      <c r="O553" s="717"/>
      <c r="P553" s="717"/>
      <c r="Q553" s="717"/>
      <c r="R553" s="717"/>
      <c r="S553" s="717"/>
      <c r="T553" s="717"/>
      <c r="U553" s="717"/>
      <c r="V553" s="717"/>
      <c r="W553" s="717"/>
      <c r="X553" s="717"/>
      <c r="Y553" s="717"/>
      <c r="Z553" s="717"/>
      <c r="AA553" s="717"/>
      <c r="AB553" s="717"/>
      <c r="AC553" s="717"/>
      <c r="AD553" s="717"/>
      <c r="AE553" s="717"/>
      <c r="AF553" s="717"/>
      <c r="AG553" s="717"/>
      <c r="AH553" s="717"/>
      <c r="AI553" s="717"/>
      <c r="AJ553" s="717"/>
      <c r="AK553" s="717"/>
      <c r="AL553" s="717"/>
      <c r="AM553" s="717"/>
      <c r="AN553" s="717"/>
      <c r="AO553" s="717"/>
      <c r="AP553" s="717"/>
      <c r="AQ553" s="717"/>
      <c r="AR553" s="717"/>
      <c r="AS553" s="717"/>
      <c r="AT553" s="717"/>
      <c r="AU553" s="717"/>
      <c r="AV553" s="717"/>
      <c r="AW553" s="717"/>
      <c r="AX553" s="717"/>
      <c r="AY553" s="717"/>
      <c r="AZ553" s="717"/>
      <c r="BA553" s="717"/>
      <c r="BB553" s="717"/>
      <c r="BC553" s="717"/>
      <c r="BD553" s="717"/>
      <c r="BE553" s="717"/>
      <c r="BF553" s="717"/>
      <c r="BG553" s="717"/>
      <c r="BH553" s="717"/>
      <c r="BI553" s="717"/>
      <c r="BJ553" s="717"/>
    </row>
    <row r="554" customFormat="false" ht="15" hidden="false" customHeight="false" outlineLevel="0" collapsed="false">
      <c r="A554" s="717"/>
      <c r="B554" s="717"/>
      <c r="C554" s="717"/>
      <c r="D554" s="717"/>
      <c r="E554" s="717"/>
      <c r="F554" s="717"/>
      <c r="G554" s="717"/>
      <c r="H554" s="717"/>
      <c r="I554" s="717"/>
      <c r="J554" s="717"/>
      <c r="K554" s="717"/>
      <c r="L554" s="717"/>
      <c r="M554" s="717"/>
      <c r="N554" s="717"/>
      <c r="O554" s="717"/>
      <c r="P554" s="717"/>
      <c r="Q554" s="717"/>
      <c r="R554" s="717"/>
      <c r="S554" s="717"/>
      <c r="T554" s="717"/>
      <c r="U554" s="717"/>
      <c r="V554" s="717"/>
      <c r="W554" s="717"/>
      <c r="X554" s="717"/>
      <c r="Y554" s="717"/>
      <c r="Z554" s="717"/>
      <c r="AA554" s="717"/>
      <c r="AB554" s="717"/>
      <c r="AC554" s="717"/>
      <c r="AD554" s="717"/>
      <c r="AE554" s="717"/>
      <c r="AF554" s="717"/>
      <c r="AG554" s="717"/>
      <c r="AH554" s="717"/>
      <c r="AI554" s="717"/>
      <c r="AJ554" s="717"/>
      <c r="AK554" s="717"/>
      <c r="AL554" s="717"/>
      <c r="AM554" s="717"/>
      <c r="AN554" s="717"/>
      <c r="AO554" s="717"/>
      <c r="AP554" s="717"/>
      <c r="AQ554" s="717"/>
      <c r="AR554" s="717"/>
      <c r="AS554" s="717"/>
      <c r="AT554" s="717"/>
      <c r="AU554" s="717"/>
      <c r="AV554" s="717"/>
      <c r="AW554" s="717"/>
      <c r="AX554" s="717"/>
      <c r="AY554" s="717"/>
      <c r="AZ554" s="717"/>
      <c r="BA554" s="717"/>
      <c r="BB554" s="717"/>
      <c r="BC554" s="717"/>
      <c r="BD554" s="717"/>
      <c r="BE554" s="717"/>
      <c r="BF554" s="717"/>
      <c r="BG554" s="717"/>
      <c r="BH554" s="717"/>
      <c r="BI554" s="717"/>
      <c r="BJ554" s="717"/>
    </row>
    <row r="555" customFormat="false" ht="15" hidden="false" customHeight="false" outlineLevel="0" collapsed="false">
      <c r="A555" s="717"/>
      <c r="B555" s="717"/>
      <c r="C555" s="717"/>
      <c r="D555" s="717"/>
      <c r="E555" s="717"/>
      <c r="F555" s="717"/>
      <c r="G555" s="717"/>
      <c r="H555" s="717"/>
      <c r="I555" s="717"/>
      <c r="J555" s="717"/>
      <c r="K555" s="717"/>
      <c r="L555" s="717"/>
      <c r="M555" s="717"/>
      <c r="N555" s="717"/>
      <c r="O555" s="717"/>
      <c r="P555" s="717"/>
      <c r="Q555" s="717"/>
      <c r="R555" s="717"/>
      <c r="S555" s="717"/>
      <c r="T555" s="717"/>
      <c r="U555" s="717"/>
      <c r="V555" s="717"/>
      <c r="W555" s="717"/>
      <c r="X555" s="717"/>
      <c r="Y555" s="717"/>
      <c r="Z555" s="717"/>
      <c r="AA555" s="717"/>
      <c r="AB555" s="717"/>
      <c r="AC555" s="717"/>
      <c r="AD555" s="717"/>
      <c r="AE555" s="717"/>
      <c r="AF555" s="717"/>
      <c r="AG555" s="717"/>
      <c r="AH555" s="717"/>
      <c r="AI555" s="717"/>
      <c r="AJ555" s="717"/>
      <c r="AK555" s="717"/>
      <c r="AL555" s="717"/>
      <c r="AM555" s="717"/>
      <c r="AN555" s="717"/>
      <c r="AO555" s="717"/>
      <c r="AP555" s="717"/>
      <c r="AQ555" s="717"/>
      <c r="AR555" s="717"/>
      <c r="AS555" s="717"/>
      <c r="AT555" s="717"/>
      <c r="AU555" s="717"/>
      <c r="AV555" s="717"/>
      <c r="AW555" s="717"/>
      <c r="AX555" s="717"/>
      <c r="AY555" s="717"/>
      <c r="AZ555" s="717"/>
      <c r="BA555" s="717"/>
      <c r="BB555" s="717"/>
      <c r="BC555" s="717"/>
      <c r="BD555" s="717"/>
      <c r="BE555" s="717"/>
      <c r="BF555" s="717"/>
      <c r="BG555" s="717"/>
      <c r="BH555" s="717"/>
      <c r="BI555" s="717"/>
      <c r="BJ555" s="717"/>
    </row>
    <row r="556" customFormat="false" ht="15" hidden="false" customHeight="false" outlineLevel="0" collapsed="false">
      <c r="A556" s="717"/>
      <c r="B556" s="717"/>
      <c r="C556" s="717"/>
      <c r="D556" s="717"/>
      <c r="E556" s="717"/>
      <c r="F556" s="717"/>
      <c r="G556" s="717"/>
      <c r="H556" s="717"/>
      <c r="I556" s="717"/>
      <c r="J556" s="717"/>
      <c r="K556" s="717"/>
      <c r="L556" s="717"/>
      <c r="M556" s="717"/>
      <c r="N556" s="717"/>
      <c r="O556" s="717"/>
      <c r="P556" s="717"/>
      <c r="Q556" s="717"/>
      <c r="R556" s="717"/>
      <c r="S556" s="717"/>
      <c r="T556" s="717"/>
      <c r="U556" s="717"/>
      <c r="V556" s="717"/>
      <c r="W556" s="717"/>
      <c r="X556" s="717"/>
      <c r="Y556" s="717"/>
      <c r="Z556" s="717"/>
      <c r="AA556" s="717"/>
      <c r="AB556" s="717"/>
      <c r="AC556" s="717"/>
      <c r="AD556" s="717"/>
      <c r="AE556" s="717"/>
      <c r="AF556" s="717"/>
      <c r="AG556" s="717"/>
      <c r="AH556" s="717"/>
      <c r="AI556" s="717"/>
      <c r="AJ556" s="717"/>
      <c r="AK556" s="717"/>
      <c r="AL556" s="717"/>
      <c r="AM556" s="717"/>
      <c r="AN556" s="717"/>
      <c r="AO556" s="717"/>
      <c r="AP556" s="717"/>
      <c r="AQ556" s="717"/>
      <c r="AR556" s="717"/>
      <c r="AS556" s="717"/>
      <c r="AT556" s="717"/>
      <c r="AU556" s="717"/>
      <c r="AV556" s="717"/>
      <c r="AW556" s="717"/>
      <c r="AX556" s="717"/>
      <c r="AY556" s="717"/>
      <c r="AZ556" s="717"/>
      <c r="BA556" s="717"/>
      <c r="BB556" s="717"/>
      <c r="BC556" s="717"/>
      <c r="BD556" s="717"/>
      <c r="BE556" s="717"/>
      <c r="BF556" s="717"/>
      <c r="BG556" s="717"/>
      <c r="BH556" s="717"/>
      <c r="BI556" s="717"/>
      <c r="BJ556" s="717"/>
    </row>
    <row r="557" customFormat="false" ht="15" hidden="false" customHeight="false" outlineLevel="0" collapsed="false">
      <c r="A557" s="717"/>
      <c r="B557" s="717"/>
      <c r="C557" s="717"/>
      <c r="D557" s="717"/>
      <c r="E557" s="717"/>
      <c r="F557" s="717"/>
      <c r="G557" s="717"/>
      <c r="H557" s="717"/>
      <c r="I557" s="717"/>
      <c r="J557" s="717"/>
      <c r="K557" s="717"/>
      <c r="L557" s="717"/>
      <c r="M557" s="717"/>
      <c r="N557" s="717"/>
      <c r="O557" s="717"/>
      <c r="P557" s="717"/>
      <c r="Q557" s="717"/>
      <c r="R557" s="717"/>
      <c r="S557" s="717"/>
      <c r="T557" s="717"/>
      <c r="U557" s="717"/>
      <c r="V557" s="717"/>
      <c r="W557" s="717"/>
      <c r="X557" s="717"/>
      <c r="Y557" s="717"/>
      <c r="Z557" s="717"/>
      <c r="AA557" s="717"/>
      <c r="AB557" s="717"/>
      <c r="AC557" s="717"/>
      <c r="AD557" s="717"/>
      <c r="AE557" s="717"/>
      <c r="AF557" s="717"/>
      <c r="AG557" s="717"/>
      <c r="AH557" s="717"/>
      <c r="AI557" s="717"/>
      <c r="AJ557" s="717"/>
      <c r="AK557" s="717"/>
      <c r="AL557" s="717"/>
      <c r="AM557" s="717"/>
      <c r="AN557" s="717"/>
      <c r="AO557" s="717"/>
      <c r="AP557" s="717"/>
      <c r="AQ557" s="717"/>
      <c r="AR557" s="717"/>
      <c r="AS557" s="717"/>
      <c r="AT557" s="717"/>
      <c r="AU557" s="717"/>
      <c r="AV557" s="717"/>
      <c r="AW557" s="717"/>
      <c r="AX557" s="717"/>
      <c r="AY557" s="717"/>
      <c r="AZ557" s="717"/>
      <c r="BA557" s="717"/>
      <c r="BB557" s="717"/>
      <c r="BC557" s="717"/>
      <c r="BD557" s="717"/>
      <c r="BE557" s="717"/>
      <c r="BF557" s="717"/>
      <c r="BG557" s="717"/>
      <c r="BH557" s="717"/>
      <c r="BI557" s="717"/>
      <c r="BJ557" s="717"/>
    </row>
    <row r="558" customFormat="false" ht="15" hidden="false" customHeight="false" outlineLevel="0" collapsed="false">
      <c r="A558" s="717"/>
      <c r="B558" s="717"/>
      <c r="C558" s="717"/>
      <c r="D558" s="717"/>
      <c r="E558" s="717"/>
      <c r="F558" s="717"/>
      <c r="G558" s="717"/>
      <c r="H558" s="717"/>
      <c r="I558" s="717"/>
      <c r="J558" s="717"/>
      <c r="K558" s="717"/>
      <c r="L558" s="717"/>
      <c r="M558" s="717"/>
      <c r="N558" s="717"/>
      <c r="O558" s="717"/>
      <c r="P558" s="717"/>
      <c r="Q558" s="717"/>
      <c r="R558" s="717"/>
      <c r="S558" s="717"/>
      <c r="T558" s="717"/>
      <c r="U558" s="717"/>
      <c r="V558" s="717"/>
      <c r="W558" s="717"/>
      <c r="X558" s="717"/>
      <c r="Y558" s="717"/>
      <c r="Z558" s="717"/>
      <c r="AA558" s="717"/>
      <c r="AB558" s="717"/>
      <c r="AC558" s="717"/>
      <c r="AD558" s="717"/>
      <c r="AE558" s="717"/>
      <c r="AF558" s="717"/>
      <c r="AG558" s="717"/>
      <c r="AH558" s="717"/>
      <c r="AI558" s="717"/>
      <c r="AJ558" s="717"/>
      <c r="AK558" s="717"/>
      <c r="AL558" s="717"/>
      <c r="AM558" s="717"/>
      <c r="AN558" s="717"/>
      <c r="AO558" s="717"/>
      <c r="AP558" s="717"/>
      <c r="AQ558" s="717"/>
      <c r="AR558" s="717"/>
      <c r="AS558" s="717"/>
      <c r="AT558" s="717"/>
      <c r="AU558" s="717"/>
      <c r="AV558" s="717"/>
      <c r="AW558" s="717"/>
      <c r="AX558" s="717"/>
      <c r="AY558" s="717"/>
      <c r="AZ558" s="717"/>
      <c r="BA558" s="717"/>
      <c r="BB558" s="717"/>
      <c r="BC558" s="717"/>
      <c r="BD558" s="717"/>
      <c r="BE558" s="717"/>
      <c r="BF558" s="717"/>
      <c r="BG558" s="717"/>
      <c r="BH558" s="717"/>
      <c r="BI558" s="717"/>
      <c r="BJ558" s="717"/>
    </row>
    <row r="559" customFormat="false" ht="15" hidden="false" customHeight="false" outlineLevel="0" collapsed="false">
      <c r="A559" s="717"/>
      <c r="B559" s="717"/>
      <c r="C559" s="717"/>
      <c r="D559" s="717"/>
      <c r="E559" s="717"/>
      <c r="F559" s="717"/>
      <c r="G559" s="717"/>
      <c r="H559" s="717"/>
      <c r="I559" s="717"/>
      <c r="J559" s="717"/>
      <c r="K559" s="717"/>
      <c r="L559" s="717"/>
      <c r="M559" s="717"/>
      <c r="N559" s="717"/>
      <c r="O559" s="717"/>
      <c r="P559" s="717"/>
      <c r="Q559" s="717"/>
      <c r="R559" s="717"/>
      <c r="S559" s="717"/>
      <c r="T559" s="717"/>
      <c r="U559" s="717"/>
      <c r="V559" s="717"/>
      <c r="W559" s="717"/>
      <c r="X559" s="717"/>
      <c r="Y559" s="717"/>
      <c r="Z559" s="717"/>
      <c r="AA559" s="717"/>
      <c r="AB559" s="717"/>
      <c r="AC559" s="717"/>
      <c r="AD559" s="717"/>
      <c r="AE559" s="717"/>
      <c r="AF559" s="717"/>
      <c r="AG559" s="717"/>
      <c r="AH559" s="717"/>
      <c r="AI559" s="717"/>
      <c r="AJ559" s="717"/>
      <c r="AK559" s="717"/>
      <c r="AL559" s="717"/>
      <c r="AM559" s="717"/>
      <c r="AN559" s="717"/>
      <c r="AO559" s="717"/>
      <c r="AP559" s="717"/>
      <c r="AQ559" s="717"/>
      <c r="AR559" s="717"/>
      <c r="AS559" s="717"/>
      <c r="AT559" s="717"/>
      <c r="AU559" s="717"/>
      <c r="AV559" s="717"/>
      <c r="AW559" s="717"/>
      <c r="AX559" s="717"/>
      <c r="AY559" s="717"/>
      <c r="AZ559" s="717"/>
      <c r="BA559" s="717"/>
      <c r="BB559" s="717"/>
      <c r="BC559" s="717"/>
      <c r="BD559" s="717"/>
      <c r="BE559" s="717"/>
      <c r="BF559" s="717"/>
      <c r="BG559" s="717"/>
      <c r="BH559" s="717"/>
      <c r="BI559" s="717"/>
      <c r="BJ559" s="717"/>
    </row>
    <row r="560" customFormat="false" ht="15" hidden="false" customHeight="false" outlineLevel="0" collapsed="false">
      <c r="A560" s="717"/>
      <c r="B560" s="717"/>
      <c r="C560" s="717"/>
      <c r="D560" s="717"/>
      <c r="E560" s="717"/>
      <c r="F560" s="717"/>
      <c r="G560" s="717"/>
      <c r="H560" s="717"/>
      <c r="I560" s="717"/>
      <c r="J560" s="717"/>
      <c r="K560" s="717"/>
      <c r="L560" s="717"/>
      <c r="M560" s="717"/>
      <c r="N560" s="717"/>
      <c r="O560" s="717"/>
      <c r="P560" s="717"/>
      <c r="Q560" s="717"/>
      <c r="R560" s="717"/>
      <c r="S560" s="717"/>
      <c r="T560" s="717"/>
      <c r="U560" s="717"/>
      <c r="V560" s="717"/>
      <c r="W560" s="717"/>
      <c r="X560" s="717"/>
      <c r="Y560" s="717"/>
      <c r="Z560" s="717"/>
      <c r="AA560" s="717"/>
      <c r="AB560" s="717"/>
      <c r="AC560" s="717"/>
      <c r="AD560" s="717"/>
      <c r="AE560" s="717"/>
      <c r="AF560" s="717"/>
      <c r="AG560" s="717"/>
      <c r="AH560" s="717"/>
      <c r="AI560" s="717"/>
      <c r="AJ560" s="717"/>
      <c r="AK560" s="717"/>
      <c r="AL560" s="717"/>
      <c r="AM560" s="717"/>
      <c r="AN560" s="717"/>
      <c r="AO560" s="717"/>
      <c r="AP560" s="717"/>
      <c r="AQ560" s="717"/>
      <c r="AR560" s="717"/>
      <c r="AS560" s="717"/>
      <c r="AT560" s="717"/>
      <c r="AU560" s="717"/>
      <c r="AV560" s="717"/>
      <c r="AW560" s="717"/>
      <c r="AX560" s="717"/>
      <c r="AY560" s="717"/>
      <c r="AZ560" s="717"/>
      <c r="BA560" s="717"/>
      <c r="BB560" s="717"/>
      <c r="BC560" s="717"/>
      <c r="BD560" s="717"/>
      <c r="BE560" s="717"/>
      <c r="BF560" s="717"/>
      <c r="BG560" s="717"/>
      <c r="BH560" s="717"/>
      <c r="BI560" s="717"/>
      <c r="BJ560" s="717"/>
    </row>
    <row r="561" customFormat="false" ht="15" hidden="false" customHeight="false" outlineLevel="0" collapsed="false">
      <c r="A561" s="717"/>
      <c r="B561" s="717"/>
      <c r="C561" s="717"/>
      <c r="D561" s="717"/>
      <c r="E561" s="717"/>
      <c r="F561" s="717"/>
      <c r="G561" s="717"/>
      <c r="H561" s="717"/>
      <c r="I561" s="717"/>
      <c r="J561" s="717"/>
      <c r="K561" s="717"/>
      <c r="L561" s="717"/>
      <c r="M561" s="717"/>
      <c r="N561" s="717"/>
      <c r="O561" s="717"/>
      <c r="P561" s="717"/>
      <c r="Q561" s="717"/>
      <c r="R561" s="717"/>
      <c r="S561" s="717"/>
      <c r="T561" s="717"/>
      <c r="U561" s="717"/>
      <c r="V561" s="717"/>
      <c r="W561" s="717"/>
      <c r="X561" s="717"/>
      <c r="Y561" s="717"/>
      <c r="Z561" s="717"/>
      <c r="AA561" s="717"/>
      <c r="AB561" s="717"/>
      <c r="AC561" s="717"/>
      <c r="AD561" s="717"/>
      <c r="AE561" s="717"/>
      <c r="AF561" s="717"/>
      <c r="AG561" s="717"/>
      <c r="AH561" s="717"/>
      <c r="AI561" s="717"/>
      <c r="AJ561" s="717"/>
      <c r="AK561" s="717"/>
      <c r="AL561" s="717"/>
      <c r="AM561" s="717"/>
      <c r="AN561" s="717"/>
      <c r="AO561" s="717"/>
      <c r="AP561" s="717"/>
      <c r="AQ561" s="717"/>
      <c r="AR561" s="717"/>
      <c r="AS561" s="717"/>
      <c r="AT561" s="717"/>
      <c r="AU561" s="717"/>
      <c r="AV561" s="717"/>
      <c r="AW561" s="717"/>
      <c r="AX561" s="717"/>
      <c r="AY561" s="717"/>
      <c r="AZ561" s="717"/>
      <c r="BA561" s="717"/>
      <c r="BB561" s="717"/>
      <c r="BC561" s="717"/>
      <c r="BD561" s="717"/>
      <c r="BE561" s="717"/>
      <c r="BF561" s="717"/>
      <c r="BG561" s="717"/>
      <c r="BH561" s="717"/>
      <c r="BI561" s="717"/>
      <c r="BJ561" s="717"/>
    </row>
    <row r="562" customFormat="false" ht="15" hidden="false" customHeight="false" outlineLevel="0" collapsed="false">
      <c r="A562" s="717"/>
      <c r="B562" s="717"/>
      <c r="C562" s="717"/>
      <c r="D562" s="717"/>
      <c r="E562" s="717"/>
      <c r="F562" s="717"/>
      <c r="G562" s="717"/>
      <c r="H562" s="717"/>
      <c r="I562" s="717"/>
      <c r="J562" s="717"/>
      <c r="K562" s="717"/>
      <c r="L562" s="717"/>
      <c r="M562" s="717"/>
      <c r="N562" s="717"/>
      <c r="O562" s="717"/>
      <c r="P562" s="717"/>
      <c r="Q562" s="717"/>
      <c r="R562" s="717"/>
      <c r="S562" s="717"/>
      <c r="T562" s="717"/>
      <c r="U562" s="717"/>
      <c r="V562" s="717"/>
      <c r="W562" s="717"/>
      <c r="X562" s="717"/>
      <c r="Y562" s="717"/>
      <c r="Z562" s="717"/>
      <c r="AA562" s="717"/>
      <c r="AB562" s="717"/>
      <c r="AC562" s="717"/>
      <c r="AD562" s="717"/>
      <c r="AE562" s="717"/>
      <c r="AF562" s="717"/>
      <c r="AG562" s="717"/>
      <c r="AH562" s="717"/>
      <c r="AI562" s="717"/>
      <c r="AJ562" s="717"/>
      <c r="AK562" s="717"/>
      <c r="AL562" s="717"/>
      <c r="AM562" s="717"/>
      <c r="AN562" s="717"/>
      <c r="AO562" s="717"/>
      <c r="AP562" s="717"/>
      <c r="AQ562" s="717"/>
      <c r="AR562" s="717"/>
      <c r="AS562" s="717"/>
      <c r="AT562" s="717"/>
      <c r="AU562" s="717"/>
      <c r="AV562" s="717"/>
      <c r="AW562" s="717"/>
      <c r="AX562" s="717"/>
      <c r="AY562" s="717"/>
      <c r="AZ562" s="717"/>
      <c r="BA562" s="717"/>
      <c r="BB562" s="717"/>
      <c r="BC562" s="717"/>
      <c r="BD562" s="717"/>
      <c r="BE562" s="717"/>
      <c r="BF562" s="717"/>
      <c r="BG562" s="717"/>
      <c r="BH562" s="717"/>
      <c r="BI562" s="717"/>
      <c r="BJ562" s="717"/>
    </row>
    <row r="563" customFormat="false" ht="15" hidden="false" customHeight="false" outlineLevel="0" collapsed="false">
      <c r="A563" s="717"/>
      <c r="B563" s="717"/>
      <c r="C563" s="717"/>
      <c r="D563" s="717"/>
      <c r="E563" s="717"/>
      <c r="F563" s="717"/>
      <c r="G563" s="717"/>
      <c r="H563" s="717"/>
      <c r="I563" s="717"/>
      <c r="J563" s="717"/>
      <c r="K563" s="717"/>
      <c r="L563" s="717"/>
      <c r="M563" s="717"/>
      <c r="N563" s="717"/>
      <c r="O563" s="717"/>
      <c r="P563" s="717"/>
      <c r="Q563" s="717"/>
      <c r="R563" s="717"/>
      <c r="S563" s="717"/>
      <c r="T563" s="717"/>
      <c r="U563" s="717"/>
      <c r="V563" s="717"/>
      <c r="W563" s="717"/>
      <c r="X563" s="717"/>
      <c r="Y563" s="717"/>
      <c r="Z563" s="717"/>
      <c r="AA563" s="717"/>
      <c r="AB563" s="717"/>
      <c r="AC563" s="717"/>
      <c r="AD563" s="717"/>
      <c r="AE563" s="717"/>
      <c r="AF563" s="717"/>
      <c r="AG563" s="717"/>
      <c r="AH563" s="717"/>
      <c r="AI563" s="717"/>
      <c r="AJ563" s="717"/>
      <c r="AK563" s="717"/>
      <c r="AL563" s="717"/>
      <c r="AM563" s="717"/>
      <c r="AN563" s="717"/>
      <c r="AO563" s="717"/>
      <c r="AP563" s="717"/>
      <c r="AQ563" s="717"/>
      <c r="AR563" s="717"/>
      <c r="AS563" s="717"/>
      <c r="AT563" s="717"/>
      <c r="AU563" s="717"/>
      <c r="AV563" s="717"/>
      <c r="AW563" s="717"/>
      <c r="AX563" s="717"/>
      <c r="AY563" s="717"/>
      <c r="AZ563" s="717"/>
      <c r="BA563" s="717"/>
      <c r="BB563" s="717"/>
      <c r="BC563" s="717"/>
      <c r="BD563" s="717"/>
      <c r="BE563" s="717"/>
      <c r="BF563" s="717"/>
      <c r="BG563" s="717"/>
      <c r="BH563" s="717"/>
      <c r="BI563" s="717"/>
      <c r="BJ563" s="717"/>
    </row>
    <row r="564" customFormat="false" ht="15" hidden="false" customHeight="false" outlineLevel="0" collapsed="false">
      <c r="A564" s="717"/>
      <c r="B564" s="717"/>
      <c r="C564" s="717"/>
      <c r="D564" s="717"/>
      <c r="E564" s="717"/>
      <c r="F564" s="717"/>
      <c r="G564" s="717"/>
      <c r="H564" s="717"/>
      <c r="I564" s="717"/>
      <c r="J564" s="717"/>
      <c r="K564" s="717"/>
      <c r="L564" s="717"/>
      <c r="M564" s="717"/>
      <c r="N564" s="717"/>
      <c r="O564" s="717"/>
      <c r="P564" s="717"/>
      <c r="Q564" s="717"/>
      <c r="R564" s="717"/>
      <c r="S564" s="717"/>
      <c r="T564" s="717"/>
      <c r="U564" s="717"/>
      <c r="V564" s="717"/>
      <c r="W564" s="717"/>
      <c r="X564" s="717"/>
      <c r="Y564" s="717"/>
      <c r="Z564" s="717"/>
      <c r="AA564" s="717"/>
      <c r="AB564" s="717"/>
      <c r="AC564" s="717"/>
      <c r="AD564" s="717"/>
      <c r="AE564" s="717"/>
      <c r="AF564" s="717"/>
      <c r="AG564" s="717"/>
      <c r="AH564" s="717"/>
      <c r="AI564" s="717"/>
      <c r="AJ564" s="717"/>
      <c r="AK564" s="717"/>
      <c r="AL564" s="717"/>
      <c r="AM564" s="717"/>
      <c r="AN564" s="717"/>
      <c r="AO564" s="717"/>
      <c r="AP564" s="717"/>
      <c r="AQ564" s="717"/>
      <c r="AR564" s="717"/>
      <c r="AS564" s="717"/>
      <c r="AT564" s="717"/>
      <c r="AU564" s="717"/>
      <c r="AV564" s="717"/>
      <c r="AW564" s="717"/>
      <c r="AX564" s="717"/>
      <c r="AY564" s="717"/>
      <c r="AZ564" s="717"/>
      <c r="BA564" s="717"/>
      <c r="BB564" s="717"/>
      <c r="BC564" s="717"/>
      <c r="BD564" s="717"/>
      <c r="BE564" s="717"/>
      <c r="BF564" s="717"/>
      <c r="BG564" s="717"/>
      <c r="BH564" s="717"/>
      <c r="BI564" s="717"/>
      <c r="BJ564" s="717"/>
    </row>
    <row r="565" customFormat="false" ht="15" hidden="false" customHeight="false" outlineLevel="0" collapsed="false">
      <c r="A565" s="717"/>
      <c r="B565" s="717"/>
      <c r="C565" s="717"/>
      <c r="D565" s="717"/>
      <c r="E565" s="717"/>
      <c r="F565" s="717"/>
      <c r="G565" s="717"/>
      <c r="H565" s="717"/>
      <c r="I565" s="717"/>
      <c r="J565" s="717"/>
      <c r="K565" s="717"/>
      <c r="L565" s="717"/>
      <c r="M565" s="717"/>
      <c r="N565" s="717"/>
      <c r="O565" s="717"/>
      <c r="P565" s="717"/>
      <c r="Q565" s="717"/>
      <c r="R565" s="717"/>
      <c r="S565" s="717"/>
      <c r="T565" s="717"/>
      <c r="U565" s="717"/>
      <c r="V565" s="717"/>
      <c r="W565" s="717"/>
      <c r="X565" s="717"/>
      <c r="Y565" s="717"/>
      <c r="Z565" s="717"/>
      <c r="AA565" s="717"/>
      <c r="AB565" s="717"/>
      <c r="AC565" s="717"/>
      <c r="AD565" s="717"/>
      <c r="AE565" s="717"/>
      <c r="AF565" s="717"/>
      <c r="AG565" s="717"/>
      <c r="AH565" s="717"/>
      <c r="AI565" s="717"/>
      <c r="AJ565" s="717"/>
      <c r="AK565" s="717"/>
      <c r="AL565" s="717"/>
      <c r="AM565" s="717"/>
      <c r="AN565" s="717"/>
      <c r="AO565" s="717"/>
      <c r="AP565" s="717"/>
      <c r="AQ565" s="717"/>
      <c r="AR565" s="717"/>
      <c r="AS565" s="717"/>
      <c r="AT565" s="717"/>
      <c r="AU565" s="717"/>
      <c r="AV565" s="717"/>
      <c r="AW565" s="717"/>
      <c r="AX565" s="717"/>
      <c r="AY565" s="717"/>
      <c r="AZ565" s="717"/>
      <c r="BA565" s="717"/>
      <c r="BB565" s="717"/>
      <c r="BC565" s="717"/>
      <c r="BD565" s="717"/>
      <c r="BE565" s="717"/>
      <c r="BF565" s="717"/>
      <c r="BG565" s="717"/>
      <c r="BH565" s="717"/>
      <c r="BI565" s="717"/>
      <c r="BJ565" s="717"/>
    </row>
    <row r="566" customFormat="false" ht="15" hidden="false" customHeight="false" outlineLevel="0" collapsed="false">
      <c r="A566" s="717"/>
      <c r="B566" s="717"/>
      <c r="C566" s="717"/>
      <c r="D566" s="717"/>
      <c r="E566" s="717"/>
      <c r="F566" s="717"/>
      <c r="G566" s="717"/>
      <c r="H566" s="717"/>
      <c r="I566" s="717"/>
      <c r="J566" s="717"/>
      <c r="K566" s="717"/>
      <c r="L566" s="717"/>
      <c r="M566" s="717"/>
      <c r="N566" s="717"/>
      <c r="O566" s="717"/>
      <c r="P566" s="717"/>
      <c r="Q566" s="717"/>
      <c r="R566" s="717"/>
      <c r="S566" s="717"/>
      <c r="T566" s="717"/>
      <c r="U566" s="717"/>
      <c r="V566" s="717"/>
      <c r="W566" s="717"/>
      <c r="X566" s="717"/>
      <c r="Y566" s="717"/>
      <c r="Z566" s="717"/>
      <c r="AA566" s="717"/>
      <c r="AB566" s="717"/>
      <c r="AC566" s="717"/>
      <c r="AD566" s="717"/>
      <c r="AE566" s="717"/>
      <c r="AF566" s="717"/>
      <c r="AG566" s="717"/>
      <c r="AH566" s="717"/>
      <c r="AI566" s="717"/>
      <c r="AJ566" s="717"/>
      <c r="AK566" s="717"/>
      <c r="AL566" s="717"/>
      <c r="AM566" s="717"/>
      <c r="AN566" s="717"/>
      <c r="AO566" s="717"/>
      <c r="AP566" s="717"/>
      <c r="AQ566" s="717"/>
      <c r="AR566" s="717"/>
      <c r="AS566" s="717"/>
      <c r="AT566" s="717"/>
      <c r="AU566" s="717"/>
      <c r="AV566" s="717"/>
      <c r="AW566" s="717"/>
      <c r="AX566" s="717"/>
      <c r="AY566" s="717"/>
      <c r="AZ566" s="717"/>
      <c r="BA566" s="717"/>
      <c r="BB566" s="717"/>
      <c r="BC566" s="717"/>
      <c r="BD566" s="717"/>
      <c r="BE566" s="717"/>
      <c r="BF566" s="717"/>
      <c r="BG566" s="717"/>
      <c r="BH566" s="717"/>
      <c r="BI566" s="717"/>
      <c r="BJ566" s="717"/>
    </row>
    <row r="567" customFormat="false" ht="15" hidden="false" customHeight="false" outlineLevel="0" collapsed="false">
      <c r="A567" s="717"/>
      <c r="B567" s="717"/>
      <c r="C567" s="717"/>
      <c r="D567" s="717"/>
      <c r="E567" s="717"/>
      <c r="F567" s="717"/>
      <c r="G567" s="717"/>
      <c r="H567" s="717"/>
      <c r="I567" s="717"/>
      <c r="J567" s="717"/>
      <c r="K567" s="717"/>
      <c r="L567" s="717"/>
      <c r="M567" s="717"/>
      <c r="N567" s="717"/>
      <c r="O567" s="717"/>
      <c r="P567" s="717"/>
      <c r="Q567" s="717"/>
      <c r="R567" s="717"/>
      <c r="S567" s="717"/>
      <c r="T567" s="717"/>
      <c r="U567" s="717"/>
      <c r="V567" s="717"/>
      <c r="W567" s="717"/>
      <c r="X567" s="717"/>
      <c r="Y567" s="717"/>
      <c r="Z567" s="717"/>
      <c r="AA567" s="717"/>
      <c r="AB567" s="717"/>
      <c r="AC567" s="717"/>
      <c r="AD567" s="717"/>
      <c r="AE567" s="717"/>
      <c r="AF567" s="717"/>
      <c r="AG567" s="717"/>
      <c r="AH567" s="717"/>
      <c r="AI567" s="717"/>
      <c r="AJ567" s="717"/>
      <c r="AK567" s="717"/>
      <c r="AL567" s="717"/>
      <c r="AM567" s="717"/>
      <c r="AN567" s="717"/>
      <c r="AO567" s="717"/>
      <c r="AP567" s="717"/>
      <c r="AQ567" s="717"/>
      <c r="AR567" s="717"/>
      <c r="AS567" s="717"/>
      <c r="AT567" s="717"/>
      <c r="AU567" s="717"/>
      <c r="AV567" s="717"/>
      <c r="AW567" s="717"/>
      <c r="AX567" s="717"/>
      <c r="AY567" s="717"/>
      <c r="AZ567" s="717"/>
      <c r="BA567" s="717"/>
      <c r="BB567" s="717"/>
      <c r="BC567" s="717"/>
      <c r="BD567" s="717"/>
      <c r="BE567" s="717"/>
      <c r="BF567" s="717"/>
      <c r="BG567" s="717"/>
      <c r="BH567" s="717"/>
      <c r="BI567" s="717"/>
      <c r="BJ567" s="717"/>
    </row>
    <row r="568" customFormat="false" ht="15" hidden="false" customHeight="false" outlineLevel="0" collapsed="false">
      <c r="A568" s="717"/>
      <c r="B568" s="717"/>
      <c r="C568" s="717"/>
      <c r="D568" s="717"/>
      <c r="E568" s="717"/>
      <c r="F568" s="717"/>
      <c r="G568" s="717"/>
      <c r="H568" s="717"/>
      <c r="I568" s="717"/>
      <c r="J568" s="717"/>
      <c r="K568" s="717"/>
      <c r="L568" s="717"/>
      <c r="M568" s="717"/>
      <c r="N568" s="717"/>
      <c r="O568" s="717"/>
      <c r="P568" s="717"/>
      <c r="Q568" s="717"/>
      <c r="R568" s="717"/>
      <c r="S568" s="717"/>
      <c r="T568" s="717"/>
      <c r="U568" s="717"/>
      <c r="V568" s="717"/>
      <c r="W568" s="717"/>
      <c r="X568" s="717"/>
      <c r="Y568" s="717"/>
      <c r="Z568" s="717"/>
      <c r="AA568" s="717"/>
      <c r="AB568" s="717"/>
      <c r="AC568" s="717"/>
      <c r="AD568" s="717"/>
      <c r="AE568" s="717"/>
      <c r="AF568" s="717"/>
      <c r="AG568" s="717"/>
      <c r="AH568" s="717"/>
      <c r="AI568" s="717"/>
      <c r="AJ568" s="717"/>
      <c r="AK568" s="717"/>
      <c r="AL568" s="717"/>
      <c r="AM568" s="717"/>
      <c r="AN568" s="717"/>
      <c r="AO568" s="717"/>
      <c r="AP568" s="717"/>
      <c r="AQ568" s="717"/>
      <c r="AR568" s="717"/>
      <c r="AS568" s="717"/>
      <c r="AT568" s="717"/>
      <c r="AU568" s="717"/>
      <c r="AV568" s="717"/>
      <c r="AW568" s="717"/>
      <c r="AX568" s="717"/>
      <c r="AY568" s="717"/>
      <c r="AZ568" s="717"/>
      <c r="BA568" s="717"/>
      <c r="BB568" s="717"/>
      <c r="BC568" s="717"/>
      <c r="BD568" s="717"/>
      <c r="BE568" s="717"/>
      <c r="BF568" s="717"/>
      <c r="BG568" s="717"/>
      <c r="BH568" s="717"/>
      <c r="BI568" s="717"/>
      <c r="BJ568" s="717"/>
    </row>
    <row r="569" customFormat="false" ht="15" hidden="false" customHeight="false" outlineLevel="0" collapsed="false">
      <c r="A569" s="717"/>
      <c r="B569" s="717"/>
      <c r="C569" s="717"/>
      <c r="D569" s="717"/>
      <c r="E569" s="717"/>
      <c r="F569" s="717"/>
      <c r="G569" s="717"/>
      <c r="H569" s="717"/>
      <c r="I569" s="717"/>
      <c r="J569" s="717"/>
      <c r="K569" s="717"/>
      <c r="L569" s="717"/>
      <c r="M569" s="717"/>
      <c r="N569" s="717"/>
      <c r="O569" s="717"/>
      <c r="P569" s="717"/>
      <c r="Q569" s="717"/>
      <c r="R569" s="717"/>
      <c r="S569" s="717"/>
      <c r="T569" s="717"/>
      <c r="U569" s="717"/>
      <c r="V569" s="717"/>
      <c r="W569" s="717"/>
      <c r="X569" s="717"/>
      <c r="Y569" s="717"/>
      <c r="Z569" s="717"/>
      <c r="AA569" s="717"/>
      <c r="AB569" s="717"/>
      <c r="AC569" s="717"/>
      <c r="AD569" s="717"/>
      <c r="AE569" s="717"/>
      <c r="AF569" s="717"/>
      <c r="AG569" s="717"/>
      <c r="AH569" s="717"/>
      <c r="AI569" s="717"/>
      <c r="AJ569" s="717"/>
      <c r="AK569" s="717"/>
      <c r="AL569" s="717"/>
      <c r="AM569" s="717"/>
      <c r="AN569" s="717"/>
      <c r="AO569" s="717"/>
      <c r="AP569" s="717"/>
      <c r="AQ569" s="717"/>
      <c r="AR569" s="717"/>
      <c r="AS569" s="717"/>
      <c r="AT569" s="717"/>
      <c r="AU569" s="717"/>
      <c r="AV569" s="717"/>
      <c r="AW569" s="717"/>
      <c r="AX569" s="717"/>
      <c r="AY569" s="717"/>
      <c r="AZ569" s="717"/>
      <c r="BA569" s="717"/>
      <c r="BB569" s="717"/>
      <c r="BC569" s="717"/>
      <c r="BD569" s="717"/>
      <c r="BE569" s="717"/>
      <c r="BF569" s="717"/>
      <c r="BG569" s="717"/>
      <c r="BH569" s="717"/>
      <c r="BI569" s="717"/>
      <c r="BJ569" s="717"/>
    </row>
    <row r="570" customFormat="false" ht="15" hidden="false" customHeight="false" outlineLevel="0" collapsed="false">
      <c r="A570" s="717"/>
      <c r="B570" s="717"/>
      <c r="C570" s="717"/>
      <c r="D570" s="717"/>
      <c r="E570" s="717"/>
      <c r="F570" s="717"/>
      <c r="G570" s="717"/>
      <c r="H570" s="717"/>
      <c r="I570" s="717"/>
      <c r="J570" s="717"/>
      <c r="K570" s="717"/>
      <c r="L570" s="717"/>
      <c r="M570" s="717"/>
      <c r="N570" s="717"/>
      <c r="O570" s="717"/>
      <c r="P570" s="717"/>
      <c r="Q570" s="717"/>
      <c r="R570" s="717"/>
      <c r="S570" s="717"/>
      <c r="T570" s="717"/>
      <c r="U570" s="717"/>
      <c r="V570" s="717"/>
      <c r="W570" s="717"/>
      <c r="X570" s="717"/>
      <c r="Y570" s="717"/>
      <c r="Z570" s="717"/>
      <c r="AA570" s="717"/>
      <c r="AB570" s="717"/>
      <c r="AC570" s="717"/>
      <c r="AD570" s="717"/>
      <c r="AE570" s="717"/>
      <c r="AF570" s="717"/>
      <c r="AG570" s="717"/>
      <c r="AH570" s="717"/>
      <c r="AI570" s="717"/>
      <c r="AJ570" s="717"/>
      <c r="AK570" s="717"/>
      <c r="AL570" s="717"/>
      <c r="AM570" s="717"/>
      <c r="AN570" s="717"/>
      <c r="AO570" s="717"/>
      <c r="AP570" s="717"/>
      <c r="AQ570" s="717"/>
      <c r="AR570" s="717"/>
      <c r="AS570" s="717"/>
      <c r="AT570" s="717"/>
      <c r="AU570" s="717"/>
      <c r="AV570" s="717"/>
      <c r="AW570" s="717"/>
      <c r="AX570" s="717"/>
      <c r="AY570" s="717"/>
      <c r="AZ570" s="717"/>
      <c r="BA570" s="717"/>
      <c r="BB570" s="717"/>
      <c r="BC570" s="717"/>
      <c r="BD570" s="717"/>
      <c r="BE570" s="717"/>
      <c r="BF570" s="717"/>
      <c r="BG570" s="717"/>
      <c r="BH570" s="717"/>
      <c r="BI570" s="717"/>
      <c r="BJ570" s="717"/>
    </row>
    <row r="571" customFormat="false" ht="15" hidden="false" customHeight="false" outlineLevel="0" collapsed="false">
      <c r="A571" s="717"/>
      <c r="B571" s="717"/>
      <c r="C571" s="717"/>
      <c r="D571" s="717"/>
      <c r="E571" s="717"/>
      <c r="F571" s="717"/>
      <c r="G571" s="717"/>
      <c r="H571" s="717"/>
      <c r="I571" s="717"/>
      <c r="J571" s="717"/>
      <c r="K571" s="717"/>
      <c r="L571" s="717"/>
      <c r="M571" s="717"/>
      <c r="N571" s="717"/>
      <c r="O571" s="717"/>
      <c r="P571" s="717"/>
      <c r="Q571" s="717"/>
      <c r="R571" s="717"/>
      <c r="S571" s="717"/>
      <c r="T571" s="717"/>
      <c r="U571" s="717"/>
      <c r="V571" s="717"/>
      <c r="W571" s="717"/>
      <c r="X571" s="717"/>
      <c r="Y571" s="717"/>
      <c r="Z571" s="717"/>
      <c r="AA571" s="717"/>
      <c r="AB571" s="717"/>
      <c r="AC571" s="717"/>
      <c r="AD571" s="717"/>
      <c r="AE571" s="717"/>
      <c r="AF571" s="717"/>
      <c r="AG571" s="717"/>
      <c r="AH571" s="717"/>
      <c r="AI571" s="717"/>
      <c r="AJ571" s="717"/>
      <c r="AK571" s="717"/>
      <c r="AL571" s="717"/>
      <c r="AM571" s="717"/>
      <c r="AN571" s="717"/>
      <c r="AO571" s="717"/>
      <c r="AP571" s="717"/>
      <c r="AQ571" s="717"/>
      <c r="AR571" s="717"/>
      <c r="AS571" s="717"/>
      <c r="AT571" s="717"/>
      <c r="AU571" s="717"/>
      <c r="AV571" s="717"/>
      <c r="AW571" s="717"/>
      <c r="AX571" s="717"/>
      <c r="AY571" s="717"/>
      <c r="AZ571" s="717"/>
      <c r="BA571" s="717"/>
      <c r="BB571" s="717"/>
      <c r="BC571" s="717"/>
      <c r="BD571" s="717"/>
      <c r="BE571" s="717"/>
      <c r="BF571" s="717"/>
      <c r="BG571" s="717"/>
      <c r="BH571" s="717"/>
      <c r="BI571" s="717"/>
      <c r="BJ571" s="717"/>
    </row>
    <row r="572" customFormat="false" ht="15" hidden="false" customHeight="false" outlineLevel="0" collapsed="false">
      <c r="A572" s="717"/>
      <c r="B572" s="717"/>
      <c r="C572" s="717"/>
      <c r="D572" s="717"/>
      <c r="E572" s="717"/>
      <c r="F572" s="717"/>
      <c r="G572" s="717"/>
      <c r="H572" s="717"/>
      <c r="I572" s="717"/>
      <c r="J572" s="717"/>
      <c r="K572" s="717"/>
      <c r="L572" s="717"/>
      <c r="M572" s="717"/>
      <c r="N572" s="717"/>
      <c r="O572" s="717"/>
      <c r="P572" s="717"/>
      <c r="Q572" s="717"/>
      <c r="R572" s="717"/>
      <c r="S572" s="717"/>
      <c r="T572" s="717"/>
      <c r="U572" s="717"/>
      <c r="V572" s="717"/>
      <c r="W572" s="717"/>
      <c r="X572" s="717"/>
      <c r="Y572" s="717"/>
      <c r="Z572" s="717"/>
      <c r="AA572" s="717"/>
      <c r="AB572" s="717"/>
      <c r="AC572" s="717"/>
      <c r="AD572" s="717"/>
      <c r="AE572" s="717"/>
      <c r="AF572" s="717"/>
      <c r="AG572" s="717"/>
      <c r="AH572" s="717"/>
      <c r="AI572" s="717"/>
      <c r="AJ572" s="717"/>
      <c r="AK572" s="717"/>
      <c r="AL572" s="717"/>
      <c r="AM572" s="717"/>
      <c r="AN572" s="717"/>
      <c r="AO572" s="717"/>
      <c r="AP572" s="717"/>
      <c r="AQ572" s="717"/>
      <c r="AR572" s="717"/>
      <c r="AS572" s="717"/>
      <c r="AT572" s="717"/>
      <c r="AU572" s="717"/>
      <c r="AV572" s="717"/>
      <c r="AW572" s="717"/>
      <c r="AX572" s="717"/>
      <c r="AY572" s="717"/>
      <c r="AZ572" s="717"/>
      <c r="BA572" s="717"/>
      <c r="BB572" s="717"/>
      <c r="BC572" s="717"/>
      <c r="BD572" s="717"/>
      <c r="BE572" s="717"/>
      <c r="BF572" s="717"/>
      <c r="BG572" s="717"/>
      <c r="BH572" s="717"/>
      <c r="BI572" s="717"/>
      <c r="BJ572" s="717"/>
    </row>
    <row r="573" customFormat="false" ht="15" hidden="false" customHeight="false" outlineLevel="0" collapsed="false">
      <c r="A573" s="717"/>
      <c r="B573" s="717"/>
      <c r="C573" s="717"/>
      <c r="D573" s="717"/>
      <c r="E573" s="717"/>
      <c r="F573" s="717"/>
      <c r="G573" s="717"/>
      <c r="H573" s="717"/>
      <c r="I573" s="717"/>
      <c r="J573" s="717"/>
      <c r="K573" s="717"/>
      <c r="L573" s="717"/>
      <c r="M573" s="717"/>
      <c r="N573" s="717"/>
      <c r="O573" s="717"/>
      <c r="P573" s="717"/>
      <c r="Q573" s="717"/>
      <c r="R573" s="717"/>
      <c r="S573" s="717"/>
      <c r="T573" s="717"/>
      <c r="U573" s="717"/>
      <c r="V573" s="717"/>
      <c r="W573" s="717"/>
      <c r="X573" s="717"/>
      <c r="Y573" s="717"/>
      <c r="Z573" s="717"/>
      <c r="AA573" s="717"/>
      <c r="AB573" s="717"/>
      <c r="AC573" s="717"/>
      <c r="AD573" s="717"/>
      <c r="AE573" s="717"/>
      <c r="AF573" s="717"/>
      <c r="AG573" s="717"/>
      <c r="AH573" s="717"/>
      <c r="AI573" s="717"/>
      <c r="AJ573" s="717"/>
      <c r="AK573" s="717"/>
      <c r="AL573" s="717"/>
      <c r="AM573" s="717"/>
      <c r="AN573" s="717"/>
      <c r="AO573" s="717"/>
      <c r="AP573" s="717"/>
      <c r="AQ573" s="717"/>
      <c r="AR573" s="717"/>
      <c r="AS573" s="717"/>
      <c r="AT573" s="717"/>
      <c r="AU573" s="717"/>
      <c r="AV573" s="717"/>
      <c r="AW573" s="717"/>
      <c r="AX573" s="717"/>
      <c r="AY573" s="717"/>
      <c r="AZ573" s="717"/>
      <c r="BA573" s="717"/>
      <c r="BB573" s="717"/>
      <c r="BC573" s="717"/>
      <c r="BD573" s="717"/>
      <c r="BE573" s="717"/>
      <c r="BF573" s="717"/>
      <c r="BG573" s="717"/>
      <c r="BH573" s="717"/>
      <c r="BI573" s="717"/>
      <c r="BJ573" s="717"/>
    </row>
    <row r="574" customFormat="false" ht="15" hidden="false" customHeight="false" outlineLevel="0" collapsed="false">
      <c r="A574" s="717"/>
      <c r="B574" s="717"/>
      <c r="C574" s="717"/>
      <c r="D574" s="717"/>
      <c r="E574" s="717"/>
      <c r="F574" s="717"/>
      <c r="G574" s="717"/>
      <c r="H574" s="717"/>
      <c r="I574" s="717"/>
      <c r="J574" s="717"/>
      <c r="K574" s="717"/>
      <c r="L574" s="717"/>
      <c r="M574" s="717"/>
      <c r="N574" s="717"/>
      <c r="O574" s="717"/>
      <c r="P574" s="717"/>
      <c r="Q574" s="717"/>
      <c r="R574" s="717"/>
      <c r="S574" s="717"/>
      <c r="T574" s="717"/>
      <c r="U574" s="717"/>
      <c r="V574" s="717"/>
      <c r="W574" s="717"/>
      <c r="X574" s="717"/>
      <c r="Y574" s="717"/>
      <c r="Z574" s="717"/>
      <c r="AA574" s="717"/>
      <c r="AB574" s="717"/>
      <c r="AC574" s="717"/>
      <c r="AD574" s="717"/>
      <c r="AE574" s="717"/>
      <c r="AF574" s="717"/>
      <c r="AG574" s="717"/>
      <c r="AH574" s="717"/>
      <c r="AI574" s="717"/>
      <c r="AJ574" s="717"/>
      <c r="AK574" s="717"/>
      <c r="AL574" s="717"/>
      <c r="AM574" s="717"/>
      <c r="AN574" s="717"/>
      <c r="AO574" s="717"/>
      <c r="AP574" s="717"/>
      <c r="AQ574" s="717"/>
      <c r="AR574" s="717"/>
      <c r="AS574" s="717"/>
      <c r="AT574" s="717"/>
      <c r="AU574" s="717"/>
      <c r="AV574" s="717"/>
      <c r="AW574" s="717"/>
      <c r="AX574" s="717"/>
      <c r="AY574" s="717"/>
      <c r="AZ574" s="717"/>
      <c r="BA574" s="717"/>
      <c r="BB574" s="717"/>
      <c r="BC574" s="717"/>
      <c r="BD574" s="717"/>
      <c r="BE574" s="717"/>
      <c r="BF574" s="717"/>
      <c r="BG574" s="717"/>
      <c r="BH574" s="717"/>
      <c r="BI574" s="717"/>
      <c r="BJ574" s="717"/>
    </row>
    <row r="575" customFormat="false" ht="15" hidden="false" customHeight="false" outlineLevel="0" collapsed="false">
      <c r="A575" s="717"/>
      <c r="B575" s="717"/>
      <c r="C575" s="717"/>
      <c r="D575" s="717"/>
      <c r="E575" s="717"/>
      <c r="F575" s="717"/>
      <c r="G575" s="717"/>
      <c r="H575" s="717"/>
      <c r="I575" s="717"/>
      <c r="J575" s="717"/>
      <c r="K575" s="717"/>
      <c r="L575" s="717"/>
      <c r="M575" s="717"/>
      <c r="N575" s="717"/>
      <c r="O575" s="717"/>
      <c r="P575" s="717"/>
      <c r="Q575" s="717"/>
      <c r="R575" s="717"/>
      <c r="S575" s="717"/>
      <c r="T575" s="717"/>
      <c r="U575" s="717"/>
      <c r="V575" s="717"/>
      <c r="W575" s="717"/>
      <c r="X575" s="717"/>
      <c r="Y575" s="717"/>
      <c r="Z575" s="717"/>
      <c r="AA575" s="717"/>
      <c r="AB575" s="717"/>
      <c r="AC575" s="717"/>
      <c r="AD575" s="717"/>
      <c r="AE575" s="717"/>
      <c r="AF575" s="717"/>
      <c r="AG575" s="717"/>
      <c r="AH575" s="717"/>
      <c r="AI575" s="717"/>
      <c r="AJ575" s="717"/>
      <c r="AK575" s="717"/>
      <c r="AL575" s="717"/>
      <c r="AM575" s="717"/>
      <c r="AN575" s="717"/>
      <c r="AO575" s="717"/>
      <c r="AP575" s="717"/>
      <c r="AQ575" s="717"/>
      <c r="AR575" s="717"/>
      <c r="AS575" s="717"/>
      <c r="AT575" s="717"/>
      <c r="AU575" s="717"/>
      <c r="AV575" s="717"/>
      <c r="AW575" s="717"/>
      <c r="AX575" s="717"/>
      <c r="AY575" s="717"/>
      <c r="AZ575" s="717"/>
      <c r="BA575" s="717"/>
      <c r="BB575" s="717"/>
      <c r="BC575" s="717"/>
      <c r="BD575" s="717"/>
      <c r="BE575" s="717"/>
      <c r="BF575" s="717"/>
      <c r="BG575" s="717"/>
      <c r="BH575" s="717"/>
      <c r="BI575" s="717"/>
      <c r="BJ575" s="717"/>
    </row>
    <row r="576" customFormat="false" ht="15" hidden="false" customHeight="false" outlineLevel="0" collapsed="false">
      <c r="A576" s="717"/>
      <c r="B576" s="717"/>
      <c r="C576" s="717"/>
      <c r="D576" s="717"/>
      <c r="E576" s="717"/>
      <c r="F576" s="717"/>
      <c r="G576" s="717"/>
      <c r="H576" s="717"/>
      <c r="I576" s="717"/>
      <c r="J576" s="717"/>
      <c r="K576" s="717"/>
      <c r="L576" s="717"/>
      <c r="M576" s="717"/>
      <c r="N576" s="717"/>
      <c r="O576" s="717"/>
      <c r="P576" s="717"/>
      <c r="Q576" s="717"/>
      <c r="R576" s="717"/>
      <c r="S576" s="717"/>
      <c r="T576" s="717"/>
      <c r="U576" s="717"/>
      <c r="V576" s="717"/>
      <c r="W576" s="717"/>
      <c r="X576" s="717"/>
      <c r="Y576" s="717"/>
      <c r="Z576" s="717"/>
      <c r="AA576" s="717"/>
      <c r="AB576" s="717"/>
      <c r="AC576" s="717"/>
      <c r="AD576" s="717"/>
      <c r="AE576" s="717"/>
      <c r="AF576" s="717"/>
      <c r="AG576" s="717"/>
      <c r="AH576" s="717"/>
      <c r="AI576" s="717"/>
      <c r="AJ576" s="717"/>
      <c r="AK576" s="717"/>
      <c r="AL576" s="717"/>
      <c r="AM576" s="717"/>
      <c r="AN576" s="717"/>
      <c r="AO576" s="717"/>
      <c r="AP576" s="717"/>
      <c r="AQ576" s="717"/>
      <c r="AR576" s="717"/>
      <c r="AS576" s="717"/>
      <c r="AT576" s="717"/>
      <c r="AU576" s="717"/>
      <c r="AV576" s="717"/>
      <c r="AW576" s="717"/>
      <c r="AX576" s="717"/>
      <c r="AY576" s="717"/>
      <c r="AZ576" s="717"/>
      <c r="BA576" s="717"/>
      <c r="BB576" s="717"/>
      <c r="BC576" s="717"/>
      <c r="BD576" s="717"/>
      <c r="BE576" s="717"/>
      <c r="BF576" s="717"/>
      <c r="BG576" s="717"/>
      <c r="BH576" s="717"/>
      <c r="BI576" s="717"/>
      <c r="BJ576" s="717"/>
    </row>
    <row r="577" customFormat="false" ht="15" hidden="false" customHeight="false" outlineLevel="0" collapsed="false">
      <c r="A577" s="717"/>
      <c r="B577" s="717"/>
      <c r="C577" s="717"/>
      <c r="D577" s="717"/>
      <c r="E577" s="717"/>
      <c r="F577" s="717"/>
      <c r="G577" s="717"/>
      <c r="H577" s="717"/>
      <c r="I577" s="717"/>
      <c r="J577" s="717"/>
      <c r="K577" s="717"/>
      <c r="L577" s="717"/>
      <c r="M577" s="717"/>
      <c r="N577" s="717"/>
      <c r="O577" s="717"/>
      <c r="P577" s="717"/>
      <c r="Q577" s="717"/>
      <c r="R577" s="717"/>
      <c r="S577" s="717"/>
      <c r="T577" s="717"/>
      <c r="U577" s="717"/>
      <c r="V577" s="717"/>
      <c r="W577" s="717"/>
      <c r="X577" s="717"/>
      <c r="Y577" s="717"/>
      <c r="Z577" s="717"/>
      <c r="AA577" s="717"/>
      <c r="AB577" s="717"/>
      <c r="AC577" s="717"/>
      <c r="AD577" s="717"/>
      <c r="AE577" s="717"/>
      <c r="AF577" s="717"/>
      <c r="AG577" s="717"/>
      <c r="AH577" s="717"/>
      <c r="AI577" s="717"/>
      <c r="AJ577" s="717"/>
      <c r="AK577" s="717"/>
      <c r="AL577" s="717"/>
      <c r="AM577" s="717"/>
      <c r="AN577" s="717"/>
      <c r="AO577" s="717"/>
      <c r="AP577" s="717"/>
      <c r="AQ577" s="717"/>
      <c r="AR577" s="717"/>
      <c r="AS577" s="717"/>
      <c r="AT577" s="717"/>
      <c r="AU577" s="717"/>
      <c r="AV577" s="717"/>
      <c r="AW577" s="717"/>
      <c r="AX577" s="717"/>
      <c r="AY577" s="717"/>
      <c r="AZ577" s="717"/>
      <c r="BA577" s="717"/>
      <c r="BB577" s="717"/>
      <c r="BC577" s="717"/>
      <c r="BD577" s="717"/>
      <c r="BE577" s="717"/>
      <c r="BF577" s="717"/>
      <c r="BG577" s="717"/>
      <c r="BH577" s="717"/>
      <c r="BI577" s="717"/>
      <c r="BJ577" s="717"/>
    </row>
    <row r="578" customFormat="false" ht="15" hidden="false" customHeight="false" outlineLevel="0" collapsed="false">
      <c r="A578" s="717"/>
      <c r="B578" s="717"/>
      <c r="C578" s="717"/>
      <c r="D578" s="717"/>
      <c r="E578" s="717"/>
      <c r="F578" s="717"/>
      <c r="G578" s="717"/>
      <c r="H578" s="717"/>
      <c r="I578" s="717"/>
      <c r="J578" s="717"/>
      <c r="K578" s="717"/>
      <c r="L578" s="717"/>
      <c r="M578" s="717"/>
      <c r="N578" s="717"/>
      <c r="O578" s="717"/>
      <c r="P578" s="717"/>
      <c r="Q578" s="717"/>
      <c r="R578" s="717"/>
      <c r="S578" s="717"/>
      <c r="T578" s="717"/>
      <c r="U578" s="717"/>
      <c r="V578" s="717"/>
      <c r="W578" s="717"/>
      <c r="X578" s="717"/>
      <c r="Y578" s="717"/>
      <c r="Z578" s="717"/>
      <c r="AA578" s="717"/>
      <c r="AB578" s="717"/>
      <c r="AC578" s="717"/>
      <c r="AD578" s="717"/>
      <c r="AE578" s="717"/>
      <c r="AF578" s="717"/>
      <c r="AG578" s="717"/>
      <c r="AH578" s="717"/>
      <c r="AI578" s="717"/>
      <c r="AJ578" s="717"/>
      <c r="AK578" s="717"/>
      <c r="AL578" s="717"/>
      <c r="AM578" s="717"/>
      <c r="AN578" s="717"/>
      <c r="AO578" s="717"/>
      <c r="AP578" s="717"/>
      <c r="AQ578" s="717"/>
      <c r="AR578" s="717"/>
      <c r="AS578" s="717"/>
      <c r="AT578" s="717"/>
      <c r="AU578" s="717"/>
      <c r="AV578" s="717"/>
      <c r="AW578" s="717"/>
      <c r="AX578" s="717"/>
      <c r="AY578" s="717"/>
      <c r="AZ578" s="717"/>
      <c r="BA578" s="717"/>
      <c r="BB578" s="717"/>
      <c r="BC578" s="717"/>
      <c r="BD578" s="717"/>
      <c r="BE578" s="717"/>
      <c r="BF578" s="717"/>
      <c r="BG578" s="717"/>
      <c r="BH578" s="717"/>
      <c r="BI578" s="717"/>
      <c r="BJ578" s="717"/>
    </row>
    <row r="579" customFormat="false" ht="15" hidden="false" customHeight="false" outlineLevel="0" collapsed="false">
      <c r="A579" s="717"/>
      <c r="B579" s="717"/>
      <c r="C579" s="717"/>
      <c r="D579" s="717"/>
      <c r="E579" s="717"/>
      <c r="F579" s="717"/>
      <c r="G579" s="717"/>
      <c r="H579" s="717"/>
      <c r="I579" s="717"/>
      <c r="J579" s="717"/>
      <c r="K579" s="717"/>
      <c r="L579" s="717"/>
      <c r="M579" s="717"/>
      <c r="N579" s="717"/>
      <c r="O579" s="717"/>
      <c r="P579" s="717"/>
      <c r="Q579" s="717"/>
      <c r="R579" s="717"/>
      <c r="S579" s="717"/>
      <c r="T579" s="717"/>
      <c r="U579" s="717"/>
      <c r="V579" s="717"/>
      <c r="W579" s="717"/>
      <c r="X579" s="717"/>
      <c r="Y579" s="717"/>
      <c r="Z579" s="717"/>
      <c r="AA579" s="717"/>
      <c r="AB579" s="717"/>
      <c r="AC579" s="717"/>
      <c r="AD579" s="717"/>
      <c r="AE579" s="717"/>
      <c r="AF579" s="717"/>
      <c r="AG579" s="717"/>
      <c r="AH579" s="717"/>
      <c r="AI579" s="717"/>
      <c r="AJ579" s="717"/>
      <c r="AK579" s="717"/>
      <c r="AL579" s="717"/>
      <c r="AM579" s="717"/>
      <c r="AN579" s="717"/>
      <c r="AO579" s="717"/>
      <c r="AP579" s="717"/>
      <c r="AQ579" s="717"/>
      <c r="AR579" s="717"/>
      <c r="AS579" s="717"/>
      <c r="AT579" s="717"/>
      <c r="AU579" s="717"/>
      <c r="AV579" s="717"/>
      <c r="AW579" s="717"/>
      <c r="AX579" s="717"/>
      <c r="AY579" s="717"/>
      <c r="AZ579" s="717"/>
      <c r="BA579" s="717"/>
      <c r="BB579" s="717"/>
      <c r="BC579" s="717"/>
      <c r="BD579" s="717"/>
      <c r="BE579" s="717"/>
      <c r="BF579" s="717"/>
      <c r="BG579" s="717"/>
      <c r="BH579" s="717"/>
      <c r="BI579" s="717"/>
      <c r="BJ579" s="717"/>
    </row>
    <row r="580" customFormat="false" ht="15" hidden="false" customHeight="false" outlineLevel="0" collapsed="false">
      <c r="A580" s="717"/>
      <c r="B580" s="717"/>
      <c r="C580" s="717"/>
      <c r="D580" s="717"/>
      <c r="E580" s="717"/>
      <c r="F580" s="717"/>
      <c r="G580" s="717"/>
      <c r="H580" s="717"/>
      <c r="I580" s="717"/>
      <c r="J580" s="717"/>
      <c r="K580" s="717"/>
      <c r="L580" s="717"/>
      <c r="M580" s="717"/>
      <c r="N580" s="717"/>
      <c r="O580" s="717"/>
      <c r="P580" s="717"/>
      <c r="Q580" s="717"/>
      <c r="R580" s="717"/>
      <c r="S580" s="717"/>
      <c r="T580" s="717"/>
      <c r="U580" s="717"/>
      <c r="V580" s="717"/>
      <c r="W580" s="717"/>
      <c r="X580" s="717"/>
      <c r="Y580" s="717"/>
      <c r="Z580" s="717"/>
      <c r="AA580" s="717"/>
      <c r="AB580" s="717"/>
      <c r="AC580" s="717"/>
      <c r="AD580" s="717"/>
      <c r="AE580" s="717"/>
      <c r="AF580" s="717"/>
      <c r="AG580" s="717"/>
      <c r="AH580" s="717"/>
      <c r="AI580" s="717"/>
      <c r="AJ580" s="717"/>
      <c r="AK580" s="717"/>
      <c r="AL580" s="717"/>
      <c r="AM580" s="717"/>
      <c r="AN580" s="717"/>
      <c r="AO580" s="717"/>
      <c r="AP580" s="717"/>
      <c r="AQ580" s="717"/>
      <c r="AR580" s="717"/>
      <c r="AS580" s="717"/>
      <c r="AT580" s="717"/>
      <c r="AU580" s="717"/>
      <c r="AV580" s="717"/>
      <c r="AW580" s="717"/>
      <c r="AX580" s="717"/>
      <c r="AY580" s="717"/>
      <c r="AZ580" s="717"/>
      <c r="BA580" s="717"/>
      <c r="BB580" s="717"/>
      <c r="BC580" s="717"/>
      <c r="BD580" s="717"/>
      <c r="BE580" s="717"/>
      <c r="BF580" s="717"/>
      <c r="BG580" s="717"/>
      <c r="BH580" s="717"/>
      <c r="BI580" s="717"/>
      <c r="BJ580" s="717"/>
    </row>
    <row r="581" customFormat="false" ht="15" hidden="false" customHeight="false" outlineLevel="0" collapsed="false">
      <c r="A581" s="717"/>
      <c r="B581" s="717"/>
      <c r="C581" s="717"/>
      <c r="D581" s="717"/>
      <c r="E581" s="717"/>
      <c r="F581" s="717"/>
      <c r="G581" s="717"/>
      <c r="H581" s="717"/>
      <c r="I581" s="717"/>
      <c r="J581" s="717"/>
      <c r="K581" s="717"/>
      <c r="L581" s="717"/>
      <c r="M581" s="717"/>
      <c r="N581" s="717"/>
      <c r="O581" s="717"/>
      <c r="P581" s="717"/>
      <c r="Q581" s="717"/>
      <c r="R581" s="717"/>
      <c r="S581" s="717"/>
      <c r="T581" s="717"/>
      <c r="U581" s="717"/>
      <c r="V581" s="717"/>
      <c r="W581" s="717"/>
      <c r="X581" s="717"/>
      <c r="Y581" s="717"/>
      <c r="Z581" s="717"/>
      <c r="AA581" s="717"/>
      <c r="AB581" s="717"/>
      <c r="AC581" s="717"/>
      <c r="AD581" s="717"/>
      <c r="AE581" s="717"/>
      <c r="AF581" s="717"/>
      <c r="AG581" s="717"/>
      <c r="AH581" s="717"/>
      <c r="AI581" s="717"/>
      <c r="AJ581" s="717"/>
      <c r="AK581" s="717"/>
      <c r="AL581" s="717"/>
      <c r="AM581" s="717"/>
      <c r="AN581" s="717"/>
      <c r="AO581" s="717"/>
      <c r="AP581" s="717"/>
      <c r="AQ581" s="717"/>
      <c r="AR581" s="717"/>
      <c r="AS581" s="717"/>
      <c r="AT581" s="717"/>
      <c r="AU581" s="717"/>
      <c r="AV581" s="717"/>
      <c r="AW581" s="717"/>
      <c r="AX581" s="717"/>
      <c r="AY581" s="717"/>
      <c r="AZ581" s="717"/>
      <c r="BA581" s="717"/>
      <c r="BB581" s="717"/>
      <c r="BC581" s="717"/>
      <c r="BD581" s="717"/>
      <c r="BE581" s="717"/>
      <c r="BF581" s="717"/>
      <c r="BG581" s="717"/>
      <c r="BH581" s="717"/>
      <c r="BI581" s="717"/>
      <c r="BJ581" s="717"/>
    </row>
    <row r="582" customFormat="false" ht="15" hidden="false" customHeight="false" outlineLevel="0" collapsed="false">
      <c r="A582" s="717"/>
      <c r="B582" s="717"/>
      <c r="C582" s="717"/>
      <c r="D582" s="717"/>
      <c r="E582" s="717"/>
      <c r="F582" s="717"/>
      <c r="G582" s="717"/>
      <c r="H582" s="717"/>
      <c r="I582" s="717"/>
      <c r="J582" s="717"/>
      <c r="K582" s="717"/>
      <c r="L582" s="717"/>
      <c r="M582" s="717"/>
      <c r="N582" s="717"/>
      <c r="O582" s="717"/>
      <c r="P582" s="717"/>
      <c r="Q582" s="717"/>
      <c r="R582" s="717"/>
      <c r="S582" s="717"/>
      <c r="T582" s="717"/>
      <c r="U582" s="717"/>
      <c r="V582" s="717"/>
      <c r="W582" s="717"/>
      <c r="X582" s="717"/>
      <c r="Y582" s="717"/>
      <c r="Z582" s="717"/>
      <c r="AA582" s="717"/>
      <c r="AB582" s="717"/>
      <c r="AC582" s="717"/>
      <c r="AD582" s="717"/>
      <c r="AE582" s="717"/>
      <c r="AF582" s="717"/>
      <c r="AG582" s="717"/>
      <c r="AH582" s="717"/>
      <c r="AI582" s="717"/>
      <c r="AJ582" s="717"/>
      <c r="AK582" s="717"/>
      <c r="AL582" s="717"/>
      <c r="AM582" s="717"/>
      <c r="AN582" s="717"/>
      <c r="AO582" s="717"/>
      <c r="AP582" s="717"/>
      <c r="AQ582" s="717"/>
      <c r="AR582" s="717"/>
      <c r="AS582" s="717"/>
      <c r="AT582" s="717"/>
      <c r="AU582" s="717"/>
      <c r="AV582" s="717"/>
      <c r="AW582" s="717"/>
      <c r="AX582" s="717"/>
      <c r="AY582" s="717"/>
      <c r="AZ582" s="717"/>
      <c r="BA582" s="717"/>
      <c r="BB582" s="717"/>
      <c r="BC582" s="717"/>
      <c r="BD582" s="717"/>
      <c r="BE582" s="717"/>
      <c r="BF582" s="717"/>
      <c r="BG582" s="717"/>
      <c r="BH582" s="717"/>
      <c r="BI582" s="717"/>
      <c r="BJ582" s="717"/>
    </row>
    <row r="583" customFormat="false" ht="15" hidden="false" customHeight="false" outlineLevel="0" collapsed="false">
      <c r="A583" s="717"/>
      <c r="B583" s="717"/>
      <c r="C583" s="717"/>
      <c r="D583" s="717"/>
      <c r="E583" s="717"/>
      <c r="F583" s="717"/>
      <c r="G583" s="717"/>
      <c r="H583" s="717"/>
      <c r="I583" s="717"/>
      <c r="J583" s="717"/>
      <c r="K583" s="717"/>
      <c r="L583" s="717"/>
      <c r="M583" s="717"/>
      <c r="N583" s="717"/>
      <c r="O583" s="717"/>
      <c r="P583" s="717"/>
      <c r="Q583" s="717"/>
      <c r="R583" s="717"/>
      <c r="S583" s="717"/>
      <c r="T583" s="717"/>
      <c r="U583" s="717"/>
      <c r="V583" s="717"/>
      <c r="W583" s="717"/>
      <c r="X583" s="717"/>
      <c r="Y583" s="717"/>
      <c r="Z583" s="717"/>
      <c r="AA583" s="717"/>
      <c r="AB583" s="717"/>
      <c r="AC583" s="717"/>
      <c r="AD583" s="717"/>
      <c r="AE583" s="717"/>
      <c r="AF583" s="717"/>
      <c r="AG583" s="717"/>
      <c r="AH583" s="717"/>
      <c r="AI583" s="717"/>
      <c r="AJ583" s="717"/>
      <c r="AK583" s="717"/>
      <c r="AL583" s="717"/>
      <c r="AM583" s="717"/>
      <c r="AN583" s="717"/>
      <c r="AO583" s="717"/>
      <c r="AP583" s="717"/>
      <c r="AQ583" s="717"/>
      <c r="AR583" s="717"/>
      <c r="AS583" s="717"/>
      <c r="AT583" s="717"/>
      <c r="AU583" s="717"/>
      <c r="AV583" s="717"/>
      <c r="AW583" s="717"/>
      <c r="AX583" s="717"/>
      <c r="AY583" s="717"/>
      <c r="AZ583" s="717"/>
      <c r="BA583" s="717"/>
      <c r="BB583" s="717"/>
      <c r="BC583" s="717"/>
      <c r="BD583" s="717"/>
      <c r="BE583" s="717"/>
      <c r="BF583" s="717"/>
      <c r="BG583" s="717"/>
      <c r="BH583" s="717"/>
      <c r="BI583" s="717"/>
      <c r="BJ583" s="717"/>
    </row>
    <row r="584" customFormat="false" ht="15" hidden="false" customHeight="false" outlineLevel="0" collapsed="false">
      <c r="A584" s="717"/>
      <c r="B584" s="717"/>
      <c r="C584" s="717"/>
      <c r="D584" s="717"/>
      <c r="E584" s="717"/>
      <c r="F584" s="717"/>
      <c r="G584" s="717"/>
      <c r="H584" s="717"/>
      <c r="I584" s="717"/>
      <c r="J584" s="717"/>
      <c r="K584" s="717"/>
      <c r="L584" s="717"/>
      <c r="M584" s="717"/>
      <c r="N584" s="717"/>
      <c r="O584" s="717"/>
      <c r="P584" s="717"/>
      <c r="Q584" s="717"/>
      <c r="R584" s="717"/>
      <c r="S584" s="717"/>
      <c r="T584" s="717"/>
      <c r="U584" s="717"/>
      <c r="V584" s="717"/>
      <c r="W584" s="717"/>
      <c r="X584" s="717"/>
      <c r="Y584" s="717"/>
      <c r="Z584" s="717"/>
      <c r="AA584" s="717"/>
      <c r="AB584" s="717"/>
      <c r="AC584" s="717"/>
      <c r="AD584" s="717"/>
      <c r="AE584" s="717"/>
      <c r="AF584" s="717"/>
      <c r="AG584" s="717"/>
      <c r="AH584" s="717"/>
      <c r="AI584" s="717"/>
      <c r="AJ584" s="717"/>
      <c r="AK584" s="717"/>
      <c r="AL584" s="717"/>
      <c r="AM584" s="717"/>
      <c r="AN584" s="717"/>
      <c r="AO584" s="717"/>
      <c r="AP584" s="717"/>
      <c r="AQ584" s="717"/>
      <c r="AR584" s="717"/>
      <c r="AS584" s="717"/>
      <c r="AT584" s="717"/>
      <c r="AU584" s="717"/>
      <c r="AV584" s="717"/>
      <c r="AW584" s="717"/>
      <c r="AX584" s="717"/>
      <c r="AY584" s="717"/>
      <c r="AZ584" s="717"/>
      <c r="BA584" s="717"/>
      <c r="BB584" s="717"/>
      <c r="BC584" s="717"/>
      <c r="BD584" s="717"/>
      <c r="BE584" s="717"/>
      <c r="BF584" s="717"/>
      <c r="BG584" s="717"/>
      <c r="BH584" s="717"/>
      <c r="BI584" s="717"/>
      <c r="BJ584" s="717"/>
    </row>
    <row r="585" customFormat="false" ht="15" hidden="false" customHeight="false" outlineLevel="0" collapsed="false">
      <c r="A585" s="717"/>
      <c r="B585" s="717"/>
      <c r="C585" s="717"/>
      <c r="D585" s="717"/>
      <c r="E585" s="717"/>
      <c r="F585" s="717"/>
      <c r="G585" s="717"/>
      <c r="H585" s="717"/>
      <c r="I585" s="717"/>
      <c r="J585" s="717"/>
      <c r="K585" s="717"/>
      <c r="L585" s="717"/>
      <c r="M585" s="717"/>
      <c r="N585" s="717"/>
      <c r="O585" s="717"/>
      <c r="P585" s="717"/>
      <c r="Q585" s="717"/>
      <c r="R585" s="717"/>
      <c r="S585" s="717"/>
      <c r="T585" s="717"/>
      <c r="U585" s="717"/>
      <c r="V585" s="717"/>
      <c r="W585" s="717"/>
      <c r="X585" s="717"/>
      <c r="Y585" s="717"/>
      <c r="Z585" s="717"/>
      <c r="AA585" s="717"/>
      <c r="AB585" s="717"/>
      <c r="AC585" s="717"/>
      <c r="AD585" s="717"/>
      <c r="AE585" s="717"/>
      <c r="AF585" s="717"/>
      <c r="AG585" s="717"/>
      <c r="AH585" s="717"/>
      <c r="AI585" s="717"/>
      <c r="AJ585" s="717"/>
      <c r="AK585" s="717"/>
      <c r="AL585" s="717"/>
      <c r="AM585" s="717"/>
      <c r="AN585" s="717"/>
      <c r="AO585" s="717"/>
      <c r="AP585" s="717"/>
      <c r="AQ585" s="717"/>
      <c r="AR585" s="717"/>
      <c r="AS585" s="717"/>
      <c r="AT585" s="717"/>
      <c r="AU585" s="717"/>
      <c r="AV585" s="717"/>
      <c r="AW585" s="717"/>
      <c r="AX585" s="717"/>
      <c r="AY585" s="717"/>
      <c r="AZ585" s="717"/>
      <c r="BA585" s="717"/>
      <c r="BB585" s="717"/>
      <c r="BC585" s="717"/>
      <c r="BD585" s="717"/>
      <c r="BE585" s="717"/>
      <c r="BF585" s="717"/>
      <c r="BG585" s="717"/>
      <c r="BH585" s="717"/>
      <c r="BI585" s="717"/>
      <c r="BJ585" s="717"/>
    </row>
    <row r="586" customFormat="false" ht="15" hidden="false" customHeight="false" outlineLevel="0" collapsed="false">
      <c r="A586" s="717"/>
      <c r="B586" s="717"/>
      <c r="C586" s="717"/>
      <c r="D586" s="717"/>
      <c r="E586" s="717"/>
      <c r="F586" s="717"/>
      <c r="G586" s="717"/>
      <c r="H586" s="717"/>
      <c r="I586" s="717"/>
      <c r="J586" s="717"/>
      <c r="K586" s="717"/>
      <c r="L586" s="717"/>
      <c r="M586" s="717"/>
      <c r="N586" s="717"/>
      <c r="O586" s="717"/>
      <c r="P586" s="717"/>
      <c r="Q586" s="717"/>
      <c r="R586" s="717"/>
      <c r="S586" s="717"/>
      <c r="T586" s="717"/>
      <c r="U586" s="717"/>
      <c r="V586" s="717"/>
      <c r="W586" s="717"/>
      <c r="X586" s="717"/>
      <c r="Y586" s="717"/>
      <c r="Z586" s="717"/>
      <c r="AA586" s="717"/>
      <c r="AB586" s="717"/>
      <c r="AC586" s="717"/>
      <c r="AD586" s="717"/>
      <c r="AE586" s="717"/>
      <c r="AF586" s="717"/>
      <c r="AG586" s="717"/>
      <c r="AH586" s="717"/>
      <c r="AI586" s="717"/>
      <c r="AJ586" s="717"/>
      <c r="AK586" s="717"/>
      <c r="AL586" s="717"/>
      <c r="AM586" s="717"/>
      <c r="AN586" s="717"/>
      <c r="AO586" s="717"/>
      <c r="AP586" s="717"/>
      <c r="AQ586" s="717"/>
      <c r="AR586" s="717"/>
      <c r="AS586" s="717"/>
      <c r="AT586" s="717"/>
      <c r="AU586" s="717"/>
      <c r="AV586" s="717"/>
      <c r="AW586" s="717"/>
      <c r="AX586" s="717"/>
      <c r="AY586" s="717"/>
      <c r="AZ586" s="717"/>
      <c r="BA586" s="717"/>
      <c r="BB586" s="717"/>
      <c r="BC586" s="717"/>
      <c r="BD586" s="717"/>
      <c r="BE586" s="717"/>
      <c r="BF586" s="717"/>
      <c r="BG586" s="717"/>
      <c r="BH586" s="717"/>
      <c r="BI586" s="717"/>
      <c r="BJ586" s="717"/>
    </row>
    <row r="587" customFormat="false" ht="15" hidden="false" customHeight="false" outlineLevel="0" collapsed="false">
      <c r="A587" s="717"/>
      <c r="B587" s="717"/>
      <c r="C587" s="717"/>
      <c r="D587" s="717"/>
      <c r="E587" s="717"/>
      <c r="F587" s="717"/>
      <c r="G587" s="717"/>
      <c r="H587" s="717"/>
      <c r="I587" s="717"/>
      <c r="J587" s="717"/>
      <c r="K587" s="717"/>
      <c r="L587" s="717"/>
      <c r="M587" s="717"/>
      <c r="N587" s="717"/>
      <c r="O587" s="717"/>
      <c r="P587" s="717"/>
      <c r="Q587" s="717"/>
      <c r="R587" s="717"/>
      <c r="S587" s="717"/>
      <c r="T587" s="717"/>
      <c r="U587" s="717"/>
      <c r="V587" s="717"/>
      <c r="W587" s="717"/>
      <c r="X587" s="717"/>
      <c r="Y587" s="717"/>
      <c r="Z587" s="717"/>
      <c r="AA587" s="717"/>
      <c r="AB587" s="717"/>
      <c r="AC587" s="717"/>
      <c r="AD587" s="717"/>
      <c r="AE587" s="717"/>
      <c r="AF587" s="717"/>
      <c r="AG587" s="717"/>
      <c r="AH587" s="717"/>
      <c r="AI587" s="717"/>
      <c r="AJ587" s="717"/>
      <c r="AK587" s="717"/>
      <c r="AL587" s="717"/>
      <c r="AM587" s="717"/>
      <c r="AN587" s="717"/>
      <c r="AO587" s="717"/>
      <c r="AP587" s="717"/>
      <c r="AQ587" s="717"/>
      <c r="AR587" s="717"/>
      <c r="AS587" s="717"/>
      <c r="AT587" s="717"/>
      <c r="AU587" s="717"/>
      <c r="AV587" s="717"/>
      <c r="AW587" s="717"/>
      <c r="AX587" s="717"/>
      <c r="AY587" s="717"/>
      <c r="AZ587" s="717"/>
      <c r="BA587" s="717"/>
      <c r="BB587" s="717"/>
      <c r="BC587" s="717"/>
      <c r="BD587" s="717"/>
      <c r="BE587" s="717"/>
      <c r="BF587" s="717"/>
      <c r="BG587" s="717"/>
      <c r="BH587" s="717"/>
      <c r="BI587" s="717"/>
      <c r="BJ587" s="717"/>
    </row>
    <row r="588" customFormat="false" ht="15" hidden="false" customHeight="false" outlineLevel="0" collapsed="false">
      <c r="A588" s="717"/>
      <c r="B588" s="717"/>
      <c r="C588" s="717"/>
      <c r="D588" s="717"/>
      <c r="E588" s="717"/>
      <c r="F588" s="717"/>
      <c r="G588" s="717"/>
      <c r="H588" s="717"/>
      <c r="I588" s="717"/>
      <c r="J588" s="717"/>
      <c r="K588" s="717"/>
      <c r="L588" s="717"/>
      <c r="M588" s="717"/>
      <c r="N588" s="717"/>
      <c r="O588" s="717"/>
      <c r="P588" s="717"/>
      <c r="Q588" s="717"/>
      <c r="R588" s="717"/>
      <c r="S588" s="717"/>
      <c r="T588" s="717"/>
      <c r="U588" s="717"/>
      <c r="V588" s="717"/>
      <c r="W588" s="717"/>
      <c r="X588" s="717"/>
      <c r="Y588" s="717"/>
      <c r="Z588" s="717"/>
      <c r="AA588" s="717"/>
      <c r="AB588" s="717"/>
      <c r="AC588" s="717"/>
      <c r="AD588" s="717"/>
      <c r="AE588" s="717"/>
      <c r="AF588" s="717"/>
      <c r="AG588" s="717"/>
      <c r="AH588" s="717"/>
      <c r="AI588" s="717"/>
      <c r="AJ588" s="717"/>
      <c r="AK588" s="717"/>
      <c r="AL588" s="717"/>
      <c r="AM588" s="717"/>
      <c r="AN588" s="717"/>
      <c r="AO588" s="717"/>
      <c r="AP588" s="717"/>
      <c r="AQ588" s="717"/>
      <c r="AR588" s="717"/>
      <c r="AS588" s="717"/>
      <c r="AT588" s="717"/>
      <c r="AU588" s="717"/>
      <c r="AV588" s="717"/>
      <c r="AW588" s="717"/>
      <c r="AX588" s="717"/>
      <c r="AY588" s="717"/>
      <c r="AZ588" s="717"/>
      <c r="BA588" s="717"/>
      <c r="BB588" s="717"/>
      <c r="BC588" s="717"/>
      <c r="BD588" s="717"/>
      <c r="BE588" s="717"/>
      <c r="BF588" s="717"/>
      <c r="BG588" s="717"/>
      <c r="BH588" s="717"/>
      <c r="BI588" s="717"/>
      <c r="BJ588" s="717"/>
    </row>
    <row r="589" customFormat="false" ht="15" hidden="false" customHeight="false" outlineLevel="0" collapsed="false">
      <c r="A589" s="717"/>
      <c r="B589" s="717"/>
      <c r="C589" s="717"/>
      <c r="D589" s="717"/>
      <c r="E589" s="717"/>
      <c r="F589" s="717"/>
      <c r="G589" s="717"/>
      <c r="H589" s="717"/>
      <c r="I589" s="717"/>
      <c r="J589" s="717"/>
      <c r="K589" s="717"/>
      <c r="L589" s="717"/>
      <c r="M589" s="717"/>
      <c r="N589" s="717"/>
      <c r="O589" s="717"/>
      <c r="P589" s="717"/>
      <c r="Q589" s="717"/>
      <c r="R589" s="717"/>
      <c r="S589" s="717"/>
      <c r="T589" s="717"/>
      <c r="U589" s="717"/>
      <c r="V589" s="717"/>
      <c r="W589" s="717"/>
      <c r="X589" s="717"/>
      <c r="Y589" s="717"/>
      <c r="Z589" s="717"/>
      <c r="AA589" s="717"/>
      <c r="AB589" s="717"/>
      <c r="AC589" s="717"/>
      <c r="AD589" s="717"/>
      <c r="AE589" s="717"/>
      <c r="AF589" s="717"/>
      <c r="AG589" s="717"/>
      <c r="AH589" s="717"/>
      <c r="AI589" s="717"/>
      <c r="AJ589" s="717"/>
      <c r="AK589" s="717"/>
      <c r="AL589" s="717"/>
      <c r="AM589" s="717"/>
      <c r="AN589" s="717"/>
      <c r="AO589" s="717"/>
      <c r="AP589" s="717"/>
      <c r="AQ589" s="717"/>
      <c r="AR589" s="717"/>
      <c r="AS589" s="717"/>
      <c r="AT589" s="717"/>
      <c r="AU589" s="717"/>
      <c r="AV589" s="717"/>
      <c r="AW589" s="717"/>
      <c r="AX589" s="717"/>
      <c r="AY589" s="717"/>
      <c r="AZ589" s="717"/>
      <c r="BA589" s="717"/>
      <c r="BB589" s="717"/>
      <c r="BC589" s="717"/>
      <c r="BD589" s="717"/>
      <c r="BE589" s="717"/>
      <c r="BF589" s="717"/>
      <c r="BG589" s="717"/>
      <c r="BH589" s="717"/>
      <c r="BI589" s="717"/>
      <c r="BJ589" s="717"/>
    </row>
    <row r="590" customFormat="false" ht="15" hidden="false" customHeight="false" outlineLevel="0" collapsed="false">
      <c r="A590" s="717"/>
      <c r="B590" s="717"/>
      <c r="C590" s="717"/>
      <c r="D590" s="717"/>
      <c r="E590" s="717"/>
      <c r="F590" s="717"/>
      <c r="G590" s="717"/>
      <c r="H590" s="717"/>
      <c r="I590" s="717"/>
      <c r="J590" s="717"/>
      <c r="K590" s="717"/>
      <c r="L590" s="717"/>
      <c r="M590" s="717"/>
      <c r="N590" s="717"/>
      <c r="O590" s="717"/>
      <c r="P590" s="717"/>
      <c r="Q590" s="717"/>
      <c r="R590" s="717"/>
      <c r="S590" s="717"/>
      <c r="T590" s="717"/>
      <c r="U590" s="717"/>
      <c r="V590" s="717"/>
      <c r="W590" s="717"/>
      <c r="X590" s="717"/>
      <c r="Y590" s="717"/>
      <c r="Z590" s="717"/>
      <c r="AA590" s="717"/>
      <c r="AB590" s="717"/>
      <c r="AC590" s="717"/>
      <c r="AD590" s="717"/>
      <c r="AE590" s="717"/>
      <c r="AF590" s="717"/>
      <c r="AG590" s="717"/>
      <c r="AH590" s="717"/>
      <c r="AI590" s="717"/>
      <c r="AJ590" s="717"/>
      <c r="AK590" s="717"/>
      <c r="AL590" s="717"/>
      <c r="AM590" s="717"/>
      <c r="AN590" s="717"/>
      <c r="AO590" s="717"/>
      <c r="AP590" s="717"/>
      <c r="AQ590" s="717"/>
      <c r="AR590" s="717"/>
      <c r="AS590" s="717"/>
      <c r="AT590" s="717"/>
      <c r="AU590" s="717"/>
      <c r="AV590" s="717"/>
      <c r="AW590" s="717"/>
      <c r="AX590" s="717"/>
      <c r="AY590" s="717"/>
      <c r="AZ590" s="717"/>
      <c r="BA590" s="717"/>
      <c r="BB590" s="717"/>
      <c r="BC590" s="717"/>
      <c r="BD590" s="717"/>
      <c r="BE590" s="717"/>
      <c r="BF590" s="717"/>
      <c r="BG590" s="717"/>
      <c r="BH590" s="717"/>
      <c r="BI590" s="717"/>
      <c r="BJ590" s="717"/>
    </row>
    <row r="591" customFormat="false" ht="15" hidden="false" customHeight="false" outlineLevel="0" collapsed="false">
      <c r="A591" s="717"/>
      <c r="B591" s="717"/>
      <c r="C591" s="717"/>
      <c r="D591" s="717"/>
      <c r="E591" s="717"/>
      <c r="F591" s="717"/>
      <c r="G591" s="717"/>
      <c r="H591" s="717"/>
      <c r="I591" s="717"/>
      <c r="J591" s="717"/>
      <c r="K591" s="717"/>
      <c r="L591" s="717"/>
      <c r="M591" s="717"/>
      <c r="N591" s="717"/>
      <c r="O591" s="717"/>
      <c r="P591" s="717"/>
      <c r="Q591" s="717"/>
      <c r="R591" s="717"/>
      <c r="S591" s="717"/>
      <c r="T591" s="717"/>
      <c r="U591" s="717"/>
      <c r="V591" s="717"/>
      <c r="W591" s="717"/>
      <c r="X591" s="717"/>
      <c r="Y591" s="717"/>
      <c r="Z591" s="717"/>
      <c r="AA591" s="717"/>
      <c r="AB591" s="717"/>
      <c r="AC591" s="717"/>
      <c r="AD591" s="717"/>
      <c r="AE591" s="717"/>
      <c r="AF591" s="717"/>
      <c r="AG591" s="717"/>
      <c r="AH591" s="717"/>
      <c r="AI591" s="717"/>
      <c r="AJ591" s="717"/>
      <c r="AK591" s="717"/>
      <c r="AL591" s="717"/>
      <c r="AM591" s="717"/>
      <c r="AN591" s="717"/>
      <c r="AO591" s="717"/>
      <c r="AP591" s="717"/>
      <c r="AQ591" s="717"/>
      <c r="AR591" s="717"/>
      <c r="AS591" s="717"/>
      <c r="AT591" s="717"/>
      <c r="AU591" s="717"/>
      <c r="AV591" s="717"/>
      <c r="AW591" s="717"/>
      <c r="AX591" s="717"/>
      <c r="AY591" s="717"/>
      <c r="AZ591" s="717"/>
      <c r="BA591" s="717"/>
      <c r="BB591" s="717"/>
      <c r="BC591" s="717"/>
      <c r="BD591" s="717"/>
      <c r="BE591" s="717"/>
      <c r="BF591" s="717"/>
      <c r="BG591" s="717"/>
      <c r="BH591" s="717"/>
      <c r="BI591" s="717"/>
      <c r="BJ591" s="717"/>
    </row>
    <row r="592" customFormat="false" ht="15" hidden="false" customHeight="false" outlineLevel="0" collapsed="false">
      <c r="A592" s="717"/>
      <c r="B592" s="717"/>
      <c r="C592" s="717"/>
      <c r="D592" s="717"/>
      <c r="E592" s="717"/>
      <c r="F592" s="717"/>
      <c r="G592" s="717"/>
      <c r="H592" s="717"/>
      <c r="I592" s="717"/>
      <c r="J592" s="717"/>
      <c r="K592" s="717"/>
      <c r="L592" s="717"/>
      <c r="M592" s="717"/>
      <c r="N592" s="717"/>
      <c r="O592" s="717"/>
      <c r="P592" s="717"/>
      <c r="Q592" s="717"/>
      <c r="R592" s="717"/>
      <c r="S592" s="717"/>
      <c r="T592" s="717"/>
      <c r="U592" s="717"/>
      <c r="V592" s="717"/>
      <c r="W592" s="717"/>
      <c r="X592" s="717"/>
      <c r="Y592" s="717"/>
      <c r="Z592" s="717"/>
      <c r="AA592" s="717"/>
      <c r="AB592" s="717"/>
      <c r="AC592" s="717"/>
      <c r="AD592" s="717"/>
      <c r="AE592" s="717"/>
      <c r="AF592" s="717"/>
      <c r="AG592" s="717"/>
      <c r="AH592" s="717"/>
      <c r="AI592" s="717"/>
      <c r="AJ592" s="717"/>
      <c r="AK592" s="717"/>
      <c r="AL592" s="717"/>
      <c r="AM592" s="717"/>
      <c r="AN592" s="717"/>
      <c r="AO592" s="717"/>
      <c r="AP592" s="717"/>
      <c r="AQ592" s="717"/>
      <c r="AR592" s="717"/>
      <c r="AS592" s="717"/>
      <c r="AT592" s="717"/>
      <c r="AU592" s="717"/>
      <c r="AV592" s="717"/>
      <c r="AW592" s="717"/>
      <c r="AX592" s="717"/>
      <c r="AY592" s="717"/>
      <c r="AZ592" s="717"/>
      <c r="BA592" s="717"/>
      <c r="BB592" s="717"/>
      <c r="BC592" s="717"/>
      <c r="BD592" s="717"/>
      <c r="BE592" s="717"/>
      <c r="BF592" s="717"/>
      <c r="BG592" s="717"/>
      <c r="BH592" s="717"/>
      <c r="BI592" s="717"/>
      <c r="BJ592" s="717"/>
    </row>
    <row r="593" customFormat="false" ht="15" hidden="false" customHeight="false" outlineLevel="0" collapsed="false">
      <c r="A593" s="717"/>
      <c r="B593" s="717"/>
      <c r="C593" s="717"/>
      <c r="D593" s="717"/>
      <c r="E593" s="717"/>
      <c r="F593" s="717"/>
      <c r="G593" s="717"/>
      <c r="H593" s="717"/>
      <c r="I593" s="717"/>
      <c r="J593" s="717"/>
      <c r="K593" s="717"/>
      <c r="L593" s="717"/>
      <c r="M593" s="717"/>
      <c r="N593" s="717"/>
      <c r="O593" s="717"/>
      <c r="P593" s="717"/>
      <c r="Q593" s="717"/>
      <c r="R593" s="717"/>
      <c r="S593" s="717"/>
      <c r="T593" s="717"/>
      <c r="U593" s="717"/>
      <c r="V593" s="717"/>
      <c r="W593" s="717"/>
      <c r="X593" s="717"/>
      <c r="Y593" s="717"/>
      <c r="Z593" s="717"/>
      <c r="AA593" s="717"/>
      <c r="AB593" s="717"/>
      <c r="AC593" s="717"/>
      <c r="AD593" s="717"/>
      <c r="AE593" s="717"/>
      <c r="AF593" s="717"/>
      <c r="AG593" s="717"/>
      <c r="AH593" s="717"/>
      <c r="AI593" s="717"/>
      <c r="AJ593" s="717"/>
      <c r="AK593" s="717"/>
      <c r="AL593" s="717"/>
      <c r="AM593" s="717"/>
      <c r="AN593" s="717"/>
      <c r="AO593" s="717"/>
      <c r="AP593" s="717"/>
      <c r="AQ593" s="717"/>
      <c r="AR593" s="717"/>
      <c r="AS593" s="717"/>
      <c r="AT593" s="717"/>
      <c r="AU593" s="717"/>
      <c r="AV593" s="717"/>
      <c r="AW593" s="717"/>
      <c r="AX593" s="717"/>
      <c r="AY593" s="717"/>
      <c r="AZ593" s="717"/>
      <c r="BA593" s="717"/>
      <c r="BB593" s="717"/>
      <c r="BC593" s="717"/>
      <c r="BD593" s="717"/>
      <c r="BE593" s="717"/>
      <c r="BF593" s="717"/>
      <c r="BG593" s="717"/>
      <c r="BH593" s="717"/>
      <c r="BI593" s="717"/>
      <c r="BJ593" s="717"/>
    </row>
    <row r="594" customFormat="false" ht="15" hidden="false" customHeight="false" outlineLevel="0" collapsed="false">
      <c r="A594" s="717"/>
      <c r="B594" s="717"/>
      <c r="C594" s="717"/>
      <c r="D594" s="717"/>
      <c r="E594" s="717"/>
      <c r="F594" s="717"/>
      <c r="G594" s="717"/>
      <c r="H594" s="717"/>
      <c r="I594" s="717"/>
      <c r="J594" s="717"/>
      <c r="K594" s="717"/>
      <c r="L594" s="717"/>
      <c r="M594" s="717"/>
      <c r="N594" s="717"/>
      <c r="O594" s="717"/>
      <c r="P594" s="717"/>
      <c r="Q594" s="717"/>
      <c r="R594" s="717"/>
      <c r="S594" s="717"/>
      <c r="T594" s="717"/>
      <c r="U594" s="717"/>
      <c r="V594" s="717"/>
      <c r="W594" s="717"/>
      <c r="X594" s="717"/>
      <c r="Y594" s="717"/>
      <c r="Z594" s="717"/>
      <c r="AA594" s="717"/>
      <c r="AB594" s="717"/>
      <c r="AC594" s="717"/>
      <c r="AD594" s="717"/>
      <c r="AE594" s="717"/>
      <c r="AF594" s="717"/>
      <c r="AG594" s="717"/>
      <c r="AH594" s="717"/>
      <c r="AI594" s="717"/>
      <c r="AJ594" s="717"/>
      <c r="AK594" s="717"/>
      <c r="AL594" s="717"/>
      <c r="AM594" s="717"/>
      <c r="AN594" s="717"/>
      <c r="AO594" s="717"/>
      <c r="AP594" s="717"/>
      <c r="AQ594" s="717"/>
      <c r="AR594" s="717"/>
      <c r="AS594" s="717"/>
      <c r="AT594" s="717"/>
      <c r="AU594" s="717"/>
      <c r="AV594" s="717"/>
      <c r="AW594" s="717"/>
      <c r="AX594" s="717"/>
      <c r="AY594" s="717"/>
      <c r="AZ594" s="717"/>
      <c r="BA594" s="717"/>
      <c r="BB594" s="717"/>
      <c r="BC594" s="717"/>
      <c r="BD594" s="717"/>
      <c r="BE594" s="717"/>
      <c r="BF594" s="717"/>
      <c r="BG594" s="717"/>
      <c r="BH594" s="717"/>
      <c r="BI594" s="717"/>
      <c r="BJ594" s="717"/>
    </row>
    <row r="595" customFormat="false" ht="15" hidden="false" customHeight="false" outlineLevel="0" collapsed="false">
      <c r="A595" s="717"/>
      <c r="B595" s="717"/>
      <c r="C595" s="717"/>
      <c r="D595" s="717"/>
      <c r="E595" s="717"/>
      <c r="F595" s="717"/>
      <c r="G595" s="717"/>
      <c r="H595" s="717"/>
      <c r="I595" s="717"/>
      <c r="J595" s="717"/>
      <c r="K595" s="717"/>
      <c r="L595" s="717"/>
      <c r="M595" s="717"/>
      <c r="N595" s="717"/>
      <c r="O595" s="717"/>
      <c r="P595" s="717"/>
      <c r="Q595" s="717"/>
      <c r="R595" s="717"/>
      <c r="S595" s="717"/>
      <c r="T595" s="717"/>
      <c r="U595" s="717"/>
      <c r="V595" s="717"/>
      <c r="W595" s="717"/>
      <c r="X595" s="717"/>
      <c r="Y595" s="717"/>
      <c r="Z595" s="717"/>
      <c r="AA595" s="717"/>
      <c r="AB595" s="717"/>
      <c r="AC595" s="717"/>
      <c r="AD595" s="717"/>
      <c r="AE595" s="717"/>
      <c r="AF595" s="717"/>
      <c r="AG595" s="717"/>
      <c r="AH595" s="717"/>
      <c r="AI595" s="717"/>
      <c r="AJ595" s="717"/>
      <c r="AK595" s="717"/>
      <c r="AL595" s="717"/>
      <c r="AM595" s="717"/>
      <c r="AN595" s="717"/>
      <c r="AO595" s="717"/>
      <c r="AP595" s="717"/>
      <c r="AQ595" s="717"/>
      <c r="AR595" s="717"/>
      <c r="AS595" s="717"/>
      <c r="AT595" s="717"/>
      <c r="AU595" s="717"/>
      <c r="AV595" s="717"/>
      <c r="AW595" s="717"/>
      <c r="AX595" s="717"/>
      <c r="AY595" s="717"/>
      <c r="AZ595" s="717"/>
      <c r="BA595" s="717"/>
      <c r="BB595" s="717"/>
      <c r="BC595" s="717"/>
      <c r="BD595" s="717"/>
      <c r="BE595" s="717"/>
      <c r="BF595" s="717"/>
      <c r="BG595" s="717"/>
      <c r="BH595" s="717"/>
      <c r="BI595" s="717"/>
      <c r="BJ595" s="717"/>
    </row>
    <row r="596" customFormat="false" ht="15" hidden="false" customHeight="false" outlineLevel="0" collapsed="false">
      <c r="A596" s="717"/>
      <c r="B596" s="717"/>
      <c r="C596" s="717"/>
      <c r="D596" s="717"/>
      <c r="E596" s="717"/>
      <c r="F596" s="717"/>
      <c r="G596" s="717"/>
      <c r="H596" s="717"/>
      <c r="I596" s="717"/>
      <c r="J596" s="717"/>
      <c r="K596" s="717"/>
      <c r="L596" s="717"/>
      <c r="M596" s="717"/>
      <c r="N596" s="717"/>
      <c r="O596" s="717"/>
      <c r="P596" s="717"/>
      <c r="Q596" s="717"/>
      <c r="R596" s="717"/>
      <c r="S596" s="717"/>
      <c r="T596" s="717"/>
      <c r="U596" s="717"/>
      <c r="V596" s="717"/>
      <c r="W596" s="717"/>
      <c r="X596" s="717"/>
      <c r="Y596" s="717"/>
      <c r="Z596" s="717"/>
      <c r="AA596" s="717"/>
      <c r="AB596" s="717"/>
      <c r="AC596" s="717"/>
      <c r="AD596" s="717"/>
      <c r="AE596" s="717"/>
      <c r="AF596" s="717"/>
      <c r="AG596" s="717"/>
      <c r="AH596" s="717"/>
      <c r="AI596" s="717"/>
      <c r="AJ596" s="717"/>
      <c r="AK596" s="717"/>
      <c r="AL596" s="717"/>
      <c r="AM596" s="717"/>
      <c r="AN596" s="717"/>
      <c r="AO596" s="717"/>
      <c r="AP596" s="717"/>
      <c r="AQ596" s="717"/>
      <c r="AR596" s="717"/>
      <c r="AS596" s="717"/>
      <c r="AT596" s="717"/>
      <c r="AU596" s="717"/>
      <c r="AV596" s="717"/>
      <c r="AW596" s="717"/>
      <c r="AX596" s="717"/>
      <c r="AY596" s="717"/>
      <c r="AZ596" s="717"/>
      <c r="BA596" s="717"/>
      <c r="BB596" s="717"/>
      <c r="BC596" s="717"/>
      <c r="BD596" s="717"/>
      <c r="BE596" s="717"/>
      <c r="BF596" s="717"/>
      <c r="BG596" s="717"/>
      <c r="BH596" s="717"/>
      <c r="BI596" s="717"/>
      <c r="BJ596" s="717"/>
    </row>
    <row r="597" customFormat="false" ht="15" hidden="false" customHeight="false" outlineLevel="0" collapsed="false">
      <c r="A597" s="717"/>
      <c r="B597" s="717"/>
      <c r="C597" s="717"/>
      <c r="D597" s="717"/>
      <c r="E597" s="717"/>
      <c r="F597" s="717"/>
      <c r="G597" s="717"/>
      <c r="H597" s="717"/>
      <c r="I597" s="717"/>
      <c r="J597" s="717"/>
      <c r="K597" s="717"/>
      <c r="L597" s="717"/>
      <c r="M597" s="717"/>
      <c r="N597" s="717"/>
      <c r="O597" s="717"/>
      <c r="P597" s="717"/>
      <c r="Q597" s="717"/>
      <c r="R597" s="717"/>
      <c r="S597" s="717"/>
      <c r="T597" s="717"/>
      <c r="U597" s="717"/>
      <c r="V597" s="717"/>
      <c r="W597" s="717"/>
      <c r="X597" s="717"/>
      <c r="Y597" s="717"/>
      <c r="Z597" s="717"/>
      <c r="AA597" s="717"/>
      <c r="AB597" s="717"/>
      <c r="AC597" s="717"/>
      <c r="AD597" s="717"/>
      <c r="AE597" s="717"/>
      <c r="AF597" s="717"/>
      <c r="AG597" s="717"/>
      <c r="AH597" s="717"/>
      <c r="AI597" s="717"/>
      <c r="AJ597" s="717"/>
      <c r="AK597" s="717"/>
      <c r="AL597" s="717"/>
      <c r="AM597" s="717"/>
      <c r="AN597" s="717"/>
      <c r="AO597" s="717"/>
      <c r="AP597" s="717"/>
      <c r="AQ597" s="717"/>
      <c r="AR597" s="717"/>
      <c r="AS597" s="717"/>
      <c r="AT597" s="717"/>
      <c r="AU597" s="717"/>
      <c r="AV597" s="717"/>
      <c r="AW597" s="717"/>
      <c r="AX597" s="717"/>
      <c r="AY597" s="717"/>
      <c r="AZ597" s="717"/>
      <c r="BA597" s="717"/>
      <c r="BB597" s="717"/>
      <c r="BC597" s="717"/>
      <c r="BD597" s="717"/>
      <c r="BE597" s="717"/>
      <c r="BF597" s="717"/>
      <c r="BG597" s="717"/>
      <c r="BH597" s="717"/>
      <c r="BI597" s="717"/>
      <c r="BJ597" s="717"/>
    </row>
    <row r="598" customFormat="false" ht="15" hidden="false" customHeight="false" outlineLevel="0" collapsed="false">
      <c r="A598" s="717"/>
      <c r="B598" s="717"/>
      <c r="C598" s="717"/>
      <c r="D598" s="717"/>
      <c r="E598" s="717"/>
      <c r="F598" s="717"/>
      <c r="G598" s="717"/>
      <c r="H598" s="717"/>
      <c r="I598" s="717"/>
      <c r="J598" s="717"/>
      <c r="K598" s="717"/>
      <c r="L598" s="717"/>
      <c r="M598" s="717"/>
      <c r="N598" s="717"/>
      <c r="O598" s="717"/>
      <c r="P598" s="717"/>
      <c r="Q598" s="717"/>
      <c r="R598" s="717"/>
      <c r="S598" s="717"/>
      <c r="T598" s="717"/>
      <c r="U598" s="717"/>
      <c r="V598" s="717"/>
      <c r="W598" s="717"/>
      <c r="X598" s="717"/>
      <c r="Y598" s="717"/>
      <c r="Z598" s="717"/>
      <c r="AA598" s="717"/>
      <c r="AB598" s="717"/>
      <c r="AC598" s="717"/>
      <c r="AD598" s="717"/>
      <c r="AE598" s="717"/>
      <c r="AF598" s="717"/>
      <c r="AG598" s="717"/>
      <c r="AH598" s="717"/>
      <c r="AI598" s="717"/>
      <c r="AJ598" s="717"/>
      <c r="AK598" s="717"/>
      <c r="AL598" s="717"/>
      <c r="AM598" s="717"/>
      <c r="AN598" s="717"/>
      <c r="AO598" s="717"/>
      <c r="AP598" s="717"/>
      <c r="AQ598" s="717"/>
      <c r="AR598" s="717"/>
      <c r="AS598" s="717"/>
      <c r="AT598" s="717"/>
      <c r="AU598" s="717"/>
      <c r="AV598" s="717"/>
      <c r="AW598" s="717"/>
      <c r="AX598" s="717"/>
      <c r="AY598" s="717"/>
      <c r="AZ598" s="717"/>
      <c r="BA598" s="717"/>
      <c r="BB598" s="717"/>
      <c r="BC598" s="717"/>
      <c r="BD598" s="717"/>
      <c r="BE598" s="717"/>
      <c r="BF598" s="717"/>
      <c r="BG598" s="717"/>
      <c r="BH598" s="717"/>
      <c r="BI598" s="717"/>
      <c r="BJ598" s="717"/>
    </row>
    <row r="599" customFormat="false" ht="15" hidden="false" customHeight="false" outlineLevel="0" collapsed="false">
      <c r="A599" s="717"/>
      <c r="B599" s="717"/>
      <c r="C599" s="717"/>
      <c r="D599" s="717"/>
      <c r="E599" s="717"/>
      <c r="F599" s="717"/>
      <c r="G599" s="717"/>
      <c r="H599" s="717"/>
      <c r="I599" s="717"/>
      <c r="J599" s="717"/>
      <c r="K599" s="717"/>
      <c r="L599" s="717"/>
      <c r="M599" s="717"/>
      <c r="N599" s="717"/>
      <c r="O599" s="717"/>
      <c r="P599" s="717"/>
      <c r="Q599" s="717"/>
      <c r="R599" s="717"/>
      <c r="S599" s="717"/>
      <c r="T599" s="717"/>
      <c r="U599" s="717"/>
      <c r="V599" s="717"/>
      <c r="W599" s="717"/>
      <c r="X599" s="717"/>
      <c r="Y599" s="717"/>
      <c r="Z599" s="717"/>
      <c r="AA599" s="717"/>
      <c r="AB599" s="717"/>
      <c r="AC599" s="717"/>
      <c r="AD599" s="717"/>
      <c r="AE599" s="717"/>
      <c r="AF599" s="717"/>
      <c r="AG599" s="717"/>
      <c r="AH599" s="717"/>
      <c r="AI599" s="717"/>
      <c r="AJ599" s="717"/>
      <c r="AK599" s="717"/>
      <c r="AL599" s="717"/>
      <c r="AM599" s="717"/>
      <c r="AN599" s="717"/>
      <c r="AO599" s="717"/>
      <c r="AP599" s="717"/>
      <c r="AQ599" s="717"/>
      <c r="AR599" s="717"/>
      <c r="AS599" s="717"/>
      <c r="AT599" s="717"/>
      <c r="AU599" s="717"/>
      <c r="AV599" s="717"/>
      <c r="AW599" s="717"/>
      <c r="AX599" s="717"/>
      <c r="AY599" s="717"/>
      <c r="AZ599" s="717"/>
      <c r="BA599" s="717"/>
      <c r="BB599" s="717"/>
      <c r="BC599" s="717"/>
      <c r="BD599" s="717"/>
      <c r="BE599" s="717"/>
      <c r="BF599" s="717"/>
      <c r="BG599" s="717"/>
      <c r="BH599" s="717"/>
      <c r="BI599" s="717"/>
      <c r="BJ599" s="717"/>
    </row>
    <row r="600" customFormat="false" ht="15" hidden="false" customHeight="false" outlineLevel="0" collapsed="false">
      <c r="A600" s="717"/>
      <c r="B600" s="717"/>
      <c r="C600" s="717"/>
      <c r="D600" s="717"/>
      <c r="E600" s="717"/>
      <c r="F600" s="717"/>
      <c r="G600" s="717"/>
      <c r="H600" s="717"/>
      <c r="I600" s="717"/>
      <c r="J600" s="717"/>
      <c r="K600" s="717"/>
      <c r="L600" s="717"/>
      <c r="M600" s="717"/>
      <c r="N600" s="717"/>
      <c r="O600" s="717"/>
      <c r="P600" s="717"/>
      <c r="Q600" s="717"/>
      <c r="R600" s="717"/>
      <c r="S600" s="717"/>
      <c r="T600" s="717"/>
      <c r="U600" s="717"/>
      <c r="V600" s="717"/>
      <c r="W600" s="717"/>
      <c r="X600" s="717"/>
      <c r="Y600" s="717"/>
      <c r="Z600" s="717"/>
      <c r="AA600" s="717"/>
      <c r="AB600" s="717"/>
      <c r="AC600" s="717"/>
      <c r="AD600" s="717"/>
      <c r="AE600" s="717"/>
      <c r="AF600" s="717"/>
      <c r="AG600" s="717"/>
      <c r="AH600" s="717"/>
      <c r="AI600" s="717"/>
      <c r="AJ600" s="717"/>
      <c r="AK600" s="717"/>
      <c r="AL600" s="717"/>
      <c r="AM600" s="717"/>
      <c r="AN600" s="717"/>
      <c r="AO600" s="717"/>
      <c r="AP600" s="717"/>
      <c r="AQ600" s="717"/>
      <c r="AR600" s="717"/>
      <c r="AS600" s="717"/>
      <c r="AT600" s="717"/>
      <c r="AU600" s="717"/>
      <c r="AV600" s="717"/>
      <c r="AW600" s="717"/>
      <c r="AX600" s="717"/>
      <c r="AY600" s="717"/>
      <c r="AZ600" s="717"/>
      <c r="BA600" s="717"/>
      <c r="BB600" s="717"/>
      <c r="BC600" s="717"/>
      <c r="BD600" s="717"/>
      <c r="BE600" s="717"/>
      <c r="BF600" s="717"/>
      <c r="BG600" s="717"/>
      <c r="BH600" s="717"/>
      <c r="BI600" s="717"/>
      <c r="BJ600" s="717"/>
    </row>
    <row r="601" customFormat="false" ht="15" hidden="false" customHeight="false" outlineLevel="0" collapsed="false">
      <c r="A601" s="717"/>
      <c r="B601" s="717"/>
      <c r="C601" s="717"/>
      <c r="D601" s="717"/>
      <c r="E601" s="717"/>
      <c r="F601" s="717"/>
      <c r="G601" s="717"/>
      <c r="H601" s="717"/>
      <c r="I601" s="717"/>
      <c r="J601" s="717"/>
      <c r="K601" s="717"/>
      <c r="L601" s="717"/>
      <c r="M601" s="717"/>
      <c r="N601" s="717"/>
      <c r="O601" s="717"/>
      <c r="P601" s="717"/>
      <c r="Q601" s="717"/>
      <c r="R601" s="717"/>
      <c r="S601" s="717"/>
      <c r="T601" s="717"/>
      <c r="U601" s="717"/>
      <c r="V601" s="717"/>
      <c r="W601" s="717"/>
      <c r="X601" s="717"/>
      <c r="Y601" s="717"/>
      <c r="Z601" s="717"/>
      <c r="AA601" s="717"/>
      <c r="AB601" s="717"/>
      <c r="AC601" s="717"/>
      <c r="AD601" s="717"/>
      <c r="AE601" s="717"/>
      <c r="AF601" s="717"/>
      <c r="AG601" s="717"/>
      <c r="AH601" s="717"/>
      <c r="AI601" s="717"/>
      <c r="AJ601" s="717"/>
      <c r="AK601" s="717"/>
      <c r="AL601" s="717"/>
      <c r="AM601" s="717"/>
      <c r="AN601" s="717"/>
      <c r="AO601" s="717"/>
      <c r="AP601" s="717"/>
      <c r="AQ601" s="717"/>
      <c r="AR601" s="717"/>
      <c r="AS601" s="717"/>
      <c r="AT601" s="717"/>
      <c r="AU601" s="717"/>
      <c r="AV601" s="717"/>
      <c r="AW601" s="717"/>
      <c r="AX601" s="717"/>
      <c r="AY601" s="717"/>
      <c r="AZ601" s="717"/>
      <c r="BA601" s="717"/>
      <c r="BB601" s="717"/>
      <c r="BC601" s="717"/>
      <c r="BD601" s="717"/>
      <c r="BE601" s="717"/>
      <c r="BF601" s="717"/>
      <c r="BG601" s="717"/>
      <c r="BH601" s="717"/>
      <c r="BI601" s="717"/>
      <c r="BJ601" s="717"/>
    </row>
    <row r="602" customFormat="false" ht="15" hidden="false" customHeight="false" outlineLevel="0" collapsed="false">
      <c r="A602" s="717"/>
      <c r="B602" s="717"/>
      <c r="C602" s="717"/>
      <c r="D602" s="717"/>
      <c r="E602" s="717"/>
      <c r="F602" s="717"/>
      <c r="G602" s="717"/>
      <c r="H602" s="717"/>
      <c r="I602" s="717"/>
      <c r="J602" s="717"/>
      <c r="K602" s="717"/>
      <c r="L602" s="717"/>
      <c r="M602" s="717"/>
      <c r="N602" s="717"/>
      <c r="O602" s="717"/>
      <c r="P602" s="717"/>
      <c r="Q602" s="717"/>
      <c r="R602" s="717"/>
      <c r="S602" s="717"/>
      <c r="T602" s="717"/>
      <c r="U602" s="717"/>
      <c r="V602" s="717"/>
      <c r="W602" s="717"/>
      <c r="X602" s="717"/>
      <c r="Y602" s="717"/>
      <c r="Z602" s="717"/>
      <c r="AA602" s="717"/>
      <c r="AB602" s="717"/>
      <c r="AC602" s="717"/>
      <c r="AD602" s="717"/>
      <c r="AE602" s="717"/>
      <c r="AF602" s="717"/>
      <c r="AG602" s="717"/>
      <c r="AH602" s="717"/>
      <c r="AI602" s="717"/>
      <c r="AJ602" s="717"/>
      <c r="AK602" s="717"/>
      <c r="AL602" s="717"/>
      <c r="AM602" s="717"/>
      <c r="AN602" s="717"/>
      <c r="AO602" s="717"/>
      <c r="AP602" s="717"/>
      <c r="AQ602" s="717"/>
      <c r="AR602" s="717"/>
      <c r="AS602" s="717"/>
      <c r="AT602" s="717"/>
      <c r="AU602" s="717"/>
      <c r="AV602" s="717"/>
      <c r="AW602" s="717"/>
      <c r="AX602" s="717"/>
      <c r="AY602" s="717"/>
      <c r="AZ602" s="717"/>
      <c r="BA602" s="717"/>
      <c r="BB602" s="717"/>
      <c r="BC602" s="717"/>
      <c r="BD602" s="717"/>
      <c r="BE602" s="717"/>
      <c r="BF602" s="717"/>
      <c r="BG602" s="717"/>
      <c r="BH602" s="717"/>
      <c r="BI602" s="717"/>
      <c r="BJ602" s="717"/>
    </row>
    <row r="603" customFormat="false" ht="15" hidden="false" customHeight="false" outlineLevel="0" collapsed="false">
      <c r="A603" s="717"/>
      <c r="B603" s="717"/>
      <c r="C603" s="717"/>
      <c r="D603" s="717"/>
      <c r="E603" s="717"/>
      <c r="F603" s="717"/>
      <c r="G603" s="717"/>
      <c r="H603" s="717"/>
      <c r="I603" s="717"/>
      <c r="J603" s="717"/>
      <c r="K603" s="717"/>
      <c r="L603" s="717"/>
      <c r="M603" s="717"/>
      <c r="N603" s="717"/>
      <c r="O603" s="717"/>
      <c r="P603" s="717"/>
      <c r="Q603" s="717"/>
      <c r="R603" s="717"/>
      <c r="S603" s="717"/>
      <c r="T603" s="717"/>
      <c r="U603" s="717"/>
      <c r="V603" s="717"/>
      <c r="W603" s="717"/>
      <c r="X603" s="717"/>
      <c r="Y603" s="717"/>
      <c r="Z603" s="717"/>
      <c r="AA603" s="717"/>
      <c r="AB603" s="717"/>
      <c r="AC603" s="717"/>
      <c r="AD603" s="717"/>
      <c r="AE603" s="717"/>
      <c r="AF603" s="717"/>
      <c r="AG603" s="717"/>
      <c r="AH603" s="717"/>
      <c r="AI603" s="717"/>
      <c r="AJ603" s="717"/>
      <c r="AK603" s="717"/>
      <c r="AL603" s="717"/>
      <c r="AM603" s="717"/>
      <c r="AN603" s="717"/>
      <c r="AO603" s="717"/>
      <c r="AP603" s="717"/>
      <c r="AQ603" s="717"/>
      <c r="AR603" s="717"/>
      <c r="AS603" s="717"/>
      <c r="AT603" s="717"/>
      <c r="AU603" s="717"/>
      <c r="AV603" s="717"/>
      <c r="AW603" s="717"/>
      <c r="AX603" s="717"/>
      <c r="AY603" s="717"/>
      <c r="AZ603" s="717"/>
      <c r="BA603" s="717"/>
      <c r="BB603" s="717"/>
      <c r="BC603" s="717"/>
      <c r="BD603" s="717"/>
      <c r="BE603" s="717"/>
      <c r="BF603" s="717"/>
      <c r="BG603" s="717"/>
      <c r="BH603" s="717"/>
      <c r="BI603" s="717"/>
      <c r="BJ603" s="717"/>
    </row>
    <row r="604" customFormat="false" ht="15" hidden="false" customHeight="false" outlineLevel="0" collapsed="false">
      <c r="A604" s="717"/>
      <c r="B604" s="717"/>
      <c r="C604" s="717"/>
      <c r="D604" s="717"/>
      <c r="E604" s="717"/>
      <c r="F604" s="717"/>
      <c r="G604" s="717"/>
      <c r="H604" s="717"/>
      <c r="I604" s="717"/>
      <c r="J604" s="717"/>
      <c r="K604" s="717"/>
      <c r="L604" s="717"/>
      <c r="M604" s="717"/>
      <c r="N604" s="717"/>
      <c r="O604" s="717"/>
      <c r="P604" s="717"/>
      <c r="Q604" s="717"/>
      <c r="R604" s="717"/>
      <c r="S604" s="717"/>
      <c r="T604" s="717"/>
      <c r="U604" s="717"/>
      <c r="V604" s="717"/>
      <c r="W604" s="717"/>
      <c r="X604" s="717"/>
      <c r="Y604" s="717"/>
      <c r="Z604" s="717"/>
      <c r="AA604" s="717"/>
      <c r="AB604" s="717"/>
      <c r="AC604" s="717"/>
      <c r="AD604" s="717"/>
      <c r="AE604" s="717"/>
      <c r="AF604" s="717"/>
      <c r="AG604" s="717"/>
      <c r="AH604" s="717"/>
      <c r="AI604" s="717"/>
      <c r="AJ604" s="717"/>
      <c r="AK604" s="717"/>
      <c r="AL604" s="717"/>
      <c r="AM604" s="717"/>
      <c r="AN604" s="717"/>
      <c r="AO604" s="717"/>
      <c r="AP604" s="717"/>
      <c r="AQ604" s="717"/>
      <c r="AR604" s="717"/>
      <c r="AS604" s="717"/>
      <c r="AT604" s="717"/>
      <c r="AU604" s="717"/>
      <c r="AV604" s="717"/>
      <c r="AW604" s="717"/>
      <c r="AX604" s="717"/>
      <c r="AY604" s="717"/>
      <c r="AZ604" s="717"/>
      <c r="BA604" s="717"/>
      <c r="BB604" s="717"/>
      <c r="BC604" s="717"/>
      <c r="BD604" s="717"/>
      <c r="BE604" s="717"/>
      <c r="BF604" s="717"/>
      <c r="BG604" s="717"/>
      <c r="BH604" s="717"/>
      <c r="BI604" s="717"/>
      <c r="BJ604" s="717"/>
    </row>
    <row r="605" customFormat="false" ht="15" hidden="false" customHeight="false" outlineLevel="0" collapsed="false">
      <c r="A605" s="717"/>
      <c r="B605" s="717"/>
      <c r="C605" s="717"/>
      <c r="D605" s="717"/>
      <c r="E605" s="717"/>
      <c r="F605" s="717"/>
      <c r="G605" s="717"/>
      <c r="H605" s="717"/>
      <c r="I605" s="717"/>
      <c r="J605" s="717"/>
      <c r="K605" s="717"/>
      <c r="L605" s="717"/>
      <c r="M605" s="717"/>
      <c r="N605" s="717"/>
      <c r="O605" s="717"/>
      <c r="P605" s="717"/>
      <c r="Q605" s="717"/>
      <c r="R605" s="717"/>
      <c r="S605" s="717"/>
      <c r="T605" s="717"/>
      <c r="U605" s="717"/>
      <c r="V605" s="717"/>
      <c r="W605" s="717"/>
      <c r="X605" s="717"/>
      <c r="Y605" s="717"/>
      <c r="Z605" s="717"/>
      <c r="AA605" s="717"/>
      <c r="AB605" s="717"/>
      <c r="AC605" s="717"/>
      <c r="AD605" s="717"/>
      <c r="AE605" s="717"/>
      <c r="AF605" s="717"/>
      <c r="AG605" s="717"/>
      <c r="AH605" s="717"/>
      <c r="AI605" s="717"/>
      <c r="AJ605" s="717"/>
      <c r="AK605" s="717"/>
      <c r="AL605" s="717"/>
      <c r="AM605" s="717"/>
      <c r="AN605" s="717"/>
      <c r="AO605" s="717"/>
      <c r="AP605" s="717"/>
      <c r="AQ605" s="717"/>
      <c r="AR605" s="717"/>
      <c r="AS605" s="717"/>
      <c r="AT605" s="717"/>
      <c r="AU605" s="717"/>
      <c r="AV605" s="717"/>
      <c r="AW605" s="717"/>
      <c r="AX605" s="717"/>
      <c r="AY605" s="717"/>
      <c r="AZ605" s="717"/>
      <c r="BA605" s="717"/>
      <c r="BB605" s="717"/>
      <c r="BC605" s="717"/>
      <c r="BD605" s="717"/>
      <c r="BE605" s="717"/>
      <c r="BF605" s="717"/>
      <c r="BG605" s="717"/>
      <c r="BH605" s="717"/>
      <c r="BI605" s="717"/>
      <c r="BJ605" s="717"/>
    </row>
    <row r="606" customFormat="false" ht="15" hidden="false" customHeight="false" outlineLevel="0" collapsed="false">
      <c r="A606" s="717"/>
      <c r="B606" s="717"/>
      <c r="C606" s="717"/>
      <c r="D606" s="717"/>
      <c r="E606" s="717"/>
      <c r="F606" s="717"/>
      <c r="G606" s="717"/>
      <c r="H606" s="717"/>
      <c r="I606" s="717"/>
      <c r="J606" s="717"/>
      <c r="K606" s="717"/>
      <c r="L606" s="717"/>
      <c r="M606" s="717"/>
      <c r="N606" s="717"/>
      <c r="O606" s="717"/>
      <c r="P606" s="717"/>
      <c r="Q606" s="717"/>
      <c r="R606" s="717"/>
      <c r="S606" s="717"/>
      <c r="T606" s="717"/>
      <c r="U606" s="717"/>
      <c r="V606" s="717"/>
      <c r="W606" s="717"/>
      <c r="X606" s="717"/>
      <c r="Y606" s="717"/>
      <c r="Z606" s="717"/>
      <c r="AA606" s="717"/>
      <c r="AB606" s="717"/>
      <c r="AC606" s="717"/>
      <c r="AD606" s="717"/>
      <c r="AE606" s="717"/>
      <c r="AF606" s="717"/>
      <c r="AG606" s="717"/>
      <c r="AH606" s="717"/>
      <c r="AI606" s="717"/>
      <c r="AJ606" s="717"/>
      <c r="AK606" s="717"/>
      <c r="AL606" s="717"/>
      <c r="AM606" s="717"/>
      <c r="AN606" s="717"/>
      <c r="AO606" s="717"/>
      <c r="AP606" s="717"/>
      <c r="AQ606" s="717"/>
      <c r="AR606" s="717"/>
      <c r="AS606" s="717"/>
      <c r="AT606" s="717"/>
      <c r="AU606" s="717"/>
      <c r="AV606" s="717"/>
      <c r="AW606" s="717"/>
      <c r="AX606" s="717"/>
      <c r="AY606" s="717"/>
      <c r="AZ606" s="717"/>
      <c r="BA606" s="717"/>
      <c r="BB606" s="717"/>
      <c r="BC606" s="717"/>
      <c r="BD606" s="717"/>
      <c r="BE606" s="717"/>
      <c r="BF606" s="717"/>
      <c r="BG606" s="717"/>
      <c r="BH606" s="717"/>
      <c r="BI606" s="717"/>
      <c r="BJ606" s="717"/>
    </row>
    <row r="607" customFormat="false" ht="15" hidden="false" customHeight="false" outlineLevel="0" collapsed="false">
      <c r="A607" s="717"/>
      <c r="B607" s="717"/>
      <c r="C607" s="717"/>
      <c r="D607" s="717"/>
      <c r="E607" s="717"/>
      <c r="F607" s="717"/>
      <c r="G607" s="717"/>
      <c r="H607" s="717"/>
      <c r="I607" s="717"/>
      <c r="J607" s="717"/>
      <c r="K607" s="717"/>
      <c r="L607" s="717"/>
      <c r="M607" s="717"/>
      <c r="N607" s="717"/>
      <c r="O607" s="717"/>
      <c r="P607" s="717"/>
      <c r="Q607" s="717"/>
      <c r="R607" s="717"/>
      <c r="S607" s="717"/>
      <c r="T607" s="717"/>
      <c r="U607" s="717"/>
      <c r="V607" s="717"/>
      <c r="W607" s="717"/>
      <c r="X607" s="717"/>
      <c r="Y607" s="717"/>
      <c r="Z607" s="717"/>
      <c r="AA607" s="717"/>
      <c r="AB607" s="717"/>
      <c r="AC607" s="717"/>
      <c r="AD607" s="717"/>
      <c r="AE607" s="717"/>
      <c r="AF607" s="717"/>
      <c r="AG607" s="717"/>
      <c r="AH607" s="717"/>
      <c r="AI607" s="717"/>
      <c r="AJ607" s="717"/>
      <c r="AK607" s="717"/>
      <c r="AL607" s="717"/>
      <c r="AM607" s="717"/>
      <c r="AN607" s="717"/>
      <c r="AO607" s="717"/>
      <c r="AP607" s="717"/>
      <c r="AQ607" s="717"/>
      <c r="AR607" s="717"/>
      <c r="AS607" s="717"/>
      <c r="AT607" s="717"/>
      <c r="AU607" s="717"/>
      <c r="AV607" s="717"/>
      <c r="AW607" s="717"/>
      <c r="AX607" s="717"/>
      <c r="AY607" s="717"/>
      <c r="AZ607" s="717"/>
      <c r="BA607" s="717"/>
      <c r="BB607" s="717"/>
      <c r="BC607" s="717"/>
      <c r="BD607" s="717"/>
      <c r="BE607" s="717"/>
      <c r="BF607" s="717"/>
      <c r="BG607" s="717"/>
      <c r="BH607" s="717"/>
      <c r="BI607" s="717"/>
      <c r="BJ607" s="717"/>
    </row>
    <row r="608" customFormat="false" ht="15" hidden="false" customHeight="false" outlineLevel="0" collapsed="false">
      <c r="A608" s="717"/>
      <c r="B608" s="717"/>
      <c r="C608" s="717"/>
      <c r="D608" s="717"/>
      <c r="E608" s="717"/>
      <c r="F608" s="717"/>
      <c r="G608" s="717"/>
      <c r="H608" s="717"/>
      <c r="I608" s="717"/>
      <c r="J608" s="717"/>
      <c r="K608" s="717"/>
      <c r="L608" s="717"/>
      <c r="M608" s="717"/>
      <c r="N608" s="717"/>
      <c r="O608" s="717"/>
      <c r="P608" s="717"/>
      <c r="Q608" s="717"/>
      <c r="R608" s="717"/>
      <c r="S608" s="717"/>
      <c r="T608" s="717"/>
      <c r="U608" s="717"/>
      <c r="V608" s="717"/>
      <c r="W608" s="717"/>
      <c r="X608" s="717"/>
      <c r="Y608" s="717"/>
      <c r="Z608" s="717"/>
      <c r="AA608" s="717"/>
      <c r="AB608" s="717"/>
      <c r="AC608" s="717"/>
      <c r="AD608" s="717"/>
      <c r="AE608" s="717"/>
      <c r="AF608" s="717"/>
      <c r="AG608" s="717"/>
      <c r="AH608" s="717"/>
      <c r="AI608" s="717"/>
      <c r="AJ608" s="717"/>
      <c r="AK608" s="717"/>
      <c r="AL608" s="717"/>
      <c r="AM608" s="717"/>
      <c r="AN608" s="717"/>
      <c r="AO608" s="717"/>
      <c r="AP608" s="717"/>
      <c r="AQ608" s="717"/>
      <c r="AR608" s="717"/>
      <c r="AS608" s="717"/>
      <c r="AT608" s="717"/>
      <c r="AU608" s="717"/>
      <c r="AV608" s="717"/>
      <c r="AW608" s="717"/>
      <c r="AX608" s="717"/>
      <c r="AY608" s="717"/>
      <c r="AZ608" s="717"/>
      <c r="BA608" s="717"/>
      <c r="BB608" s="717"/>
      <c r="BC608" s="717"/>
      <c r="BD608" s="717"/>
      <c r="BE608" s="717"/>
      <c r="BF608" s="717"/>
      <c r="BG608" s="717"/>
      <c r="BH608" s="717"/>
      <c r="BI608" s="717"/>
      <c r="BJ608" s="717"/>
    </row>
    <row r="609" customFormat="false" ht="15" hidden="false" customHeight="false" outlineLevel="0" collapsed="false">
      <c r="A609" s="717"/>
      <c r="B609" s="717"/>
      <c r="C609" s="717"/>
      <c r="D609" s="717"/>
      <c r="E609" s="717"/>
      <c r="F609" s="717"/>
      <c r="G609" s="717"/>
      <c r="H609" s="717"/>
      <c r="I609" s="717"/>
      <c r="J609" s="717"/>
      <c r="K609" s="717"/>
      <c r="L609" s="717"/>
      <c r="M609" s="717"/>
      <c r="N609" s="717"/>
      <c r="O609" s="717"/>
      <c r="P609" s="717"/>
      <c r="Q609" s="717"/>
      <c r="R609" s="717"/>
      <c r="S609" s="717"/>
      <c r="T609" s="717"/>
      <c r="U609" s="717"/>
      <c r="V609" s="717"/>
      <c r="W609" s="717"/>
      <c r="X609" s="717"/>
      <c r="Y609" s="717"/>
      <c r="Z609" s="717"/>
      <c r="AA609" s="717"/>
      <c r="AB609" s="717"/>
      <c r="AC609" s="717"/>
      <c r="AD609" s="717"/>
      <c r="AE609" s="717"/>
      <c r="AF609" s="717"/>
      <c r="AG609" s="717"/>
      <c r="AH609" s="717"/>
      <c r="AI609" s="717"/>
      <c r="AJ609" s="717"/>
      <c r="AK609" s="717"/>
      <c r="AL609" s="717"/>
      <c r="AM609" s="717"/>
      <c r="AN609" s="717"/>
      <c r="AO609" s="717"/>
      <c r="AP609" s="717"/>
      <c r="AQ609" s="717"/>
      <c r="AR609" s="717"/>
      <c r="AS609" s="717"/>
      <c r="AT609" s="717"/>
      <c r="AU609" s="717"/>
      <c r="AV609" s="717"/>
      <c r="AW609" s="717"/>
      <c r="AX609" s="717"/>
      <c r="AY609" s="717"/>
      <c r="AZ609" s="717"/>
      <c r="BA609" s="717"/>
      <c r="BB609" s="717"/>
      <c r="BC609" s="717"/>
      <c r="BD609" s="717"/>
      <c r="BE609" s="717"/>
      <c r="BF609" s="717"/>
      <c r="BG609" s="717"/>
      <c r="BH609" s="717"/>
      <c r="BI609" s="717"/>
      <c r="BJ609" s="717"/>
    </row>
    <row r="610" customFormat="false" ht="15" hidden="false" customHeight="false" outlineLevel="0" collapsed="false">
      <c r="A610" s="717"/>
      <c r="B610" s="717"/>
      <c r="C610" s="717"/>
      <c r="D610" s="717"/>
      <c r="E610" s="717"/>
      <c r="F610" s="717"/>
      <c r="G610" s="717"/>
      <c r="H610" s="717"/>
      <c r="I610" s="717"/>
      <c r="J610" s="717"/>
      <c r="K610" s="717"/>
      <c r="L610" s="717"/>
      <c r="M610" s="717"/>
      <c r="N610" s="717"/>
      <c r="O610" s="717"/>
      <c r="P610" s="717"/>
      <c r="Q610" s="717"/>
      <c r="R610" s="717"/>
      <c r="S610" s="717"/>
      <c r="T610" s="717"/>
      <c r="U610" s="717"/>
      <c r="V610" s="717"/>
      <c r="W610" s="717"/>
      <c r="X610" s="717"/>
      <c r="Y610" s="717"/>
      <c r="Z610" s="717"/>
      <c r="AA610" s="717"/>
      <c r="AB610" s="717"/>
      <c r="AC610" s="717"/>
      <c r="AD610" s="717"/>
      <c r="AE610" s="717"/>
      <c r="AF610" s="717"/>
      <c r="AG610" s="717"/>
      <c r="AH610" s="717"/>
      <c r="AI610" s="717"/>
      <c r="AJ610" s="717"/>
      <c r="AK610" s="717"/>
      <c r="AL610" s="717"/>
      <c r="AM610" s="717"/>
      <c r="AN610" s="717"/>
      <c r="AO610" s="717"/>
      <c r="AP610" s="717"/>
      <c r="AQ610" s="717"/>
      <c r="AR610" s="717"/>
      <c r="AS610" s="717"/>
      <c r="AT610" s="717"/>
      <c r="AU610" s="717"/>
      <c r="AV610" s="717"/>
      <c r="AW610" s="717"/>
      <c r="AX610" s="717"/>
      <c r="AY610" s="717"/>
      <c r="AZ610" s="717"/>
      <c r="BA610" s="717"/>
      <c r="BB610" s="717"/>
      <c r="BC610" s="717"/>
      <c r="BD610" s="717"/>
      <c r="BE610" s="717"/>
      <c r="BF610" s="717"/>
      <c r="BG610" s="717"/>
      <c r="BH610" s="717"/>
      <c r="BI610" s="717"/>
      <c r="BJ610" s="717"/>
    </row>
    <row r="611" customFormat="false" ht="15" hidden="false" customHeight="false" outlineLevel="0" collapsed="false">
      <c r="A611" s="717"/>
      <c r="B611" s="717"/>
      <c r="C611" s="717"/>
      <c r="D611" s="717"/>
      <c r="E611" s="717"/>
      <c r="F611" s="717"/>
      <c r="G611" s="717"/>
      <c r="H611" s="717"/>
      <c r="I611" s="717"/>
      <c r="J611" s="717"/>
      <c r="K611" s="717"/>
      <c r="L611" s="717"/>
      <c r="M611" s="717"/>
      <c r="N611" s="717"/>
      <c r="O611" s="717"/>
      <c r="P611" s="717"/>
      <c r="Q611" s="717"/>
      <c r="R611" s="717"/>
      <c r="S611" s="717"/>
      <c r="T611" s="717"/>
      <c r="U611" s="717"/>
      <c r="V611" s="717"/>
      <c r="W611" s="717"/>
      <c r="X611" s="717"/>
      <c r="Y611" s="717"/>
      <c r="Z611" s="717"/>
      <c r="AA611" s="717"/>
      <c r="AB611" s="717"/>
      <c r="AC611" s="717"/>
      <c r="AD611" s="717"/>
      <c r="AE611" s="717"/>
      <c r="AF611" s="717"/>
      <c r="AG611" s="717"/>
      <c r="AH611" s="717"/>
      <c r="AI611" s="717"/>
      <c r="AJ611" s="717"/>
      <c r="AK611" s="717"/>
      <c r="AL611" s="717"/>
      <c r="AM611" s="717"/>
      <c r="AN611" s="717"/>
      <c r="AO611" s="717"/>
      <c r="AP611" s="717"/>
      <c r="AQ611" s="717"/>
      <c r="AR611" s="717"/>
      <c r="AS611" s="717"/>
      <c r="AT611" s="717"/>
      <c r="AU611" s="717"/>
      <c r="AV611" s="717"/>
      <c r="AW611" s="717"/>
      <c r="AX611" s="717"/>
      <c r="AY611" s="717"/>
      <c r="AZ611" s="717"/>
      <c r="BA611" s="717"/>
      <c r="BB611" s="717"/>
      <c r="BC611" s="717"/>
      <c r="BD611" s="717"/>
      <c r="BE611" s="717"/>
      <c r="BF611" s="717"/>
      <c r="BG611" s="717"/>
      <c r="BH611" s="717"/>
      <c r="BI611" s="717"/>
      <c r="BJ611" s="717"/>
    </row>
    <row r="612" customFormat="false" ht="15" hidden="false" customHeight="false" outlineLevel="0" collapsed="false">
      <c r="A612" s="717"/>
      <c r="B612" s="717"/>
      <c r="C612" s="717"/>
      <c r="D612" s="717"/>
      <c r="E612" s="717"/>
      <c r="F612" s="717"/>
      <c r="G612" s="717"/>
      <c r="H612" s="717"/>
      <c r="I612" s="717"/>
      <c r="J612" s="717"/>
      <c r="K612" s="717"/>
      <c r="L612" s="717"/>
      <c r="M612" s="717"/>
      <c r="N612" s="717"/>
      <c r="O612" s="717"/>
      <c r="P612" s="717"/>
      <c r="Q612" s="717"/>
      <c r="R612" s="717"/>
      <c r="S612" s="717"/>
      <c r="T612" s="717"/>
      <c r="U612" s="717"/>
      <c r="V612" s="717"/>
      <c r="W612" s="717"/>
      <c r="X612" s="717"/>
      <c r="Y612" s="717"/>
      <c r="Z612" s="717"/>
      <c r="AA612" s="717"/>
      <c r="AB612" s="717"/>
      <c r="AC612" s="717"/>
      <c r="AD612" s="717"/>
      <c r="AE612" s="717"/>
      <c r="AF612" s="717"/>
      <c r="AG612" s="717"/>
      <c r="AH612" s="717"/>
      <c r="AI612" s="717"/>
      <c r="AJ612" s="717"/>
      <c r="AK612" s="717"/>
      <c r="AL612" s="717"/>
      <c r="AM612" s="717"/>
      <c r="AN612" s="717"/>
      <c r="AO612" s="717"/>
      <c r="AP612" s="717"/>
      <c r="AQ612" s="717"/>
      <c r="AR612" s="717"/>
      <c r="AS612" s="717"/>
      <c r="AT612" s="717"/>
      <c r="AU612" s="717"/>
      <c r="AV612" s="717"/>
      <c r="AW612" s="717"/>
      <c r="AX612" s="717"/>
      <c r="AY612" s="717"/>
      <c r="AZ612" s="717"/>
      <c r="BA612" s="717"/>
      <c r="BB612" s="717"/>
      <c r="BC612" s="717"/>
      <c r="BD612" s="717"/>
      <c r="BE612" s="717"/>
      <c r="BF612" s="717"/>
      <c r="BG612" s="717"/>
      <c r="BH612" s="717"/>
      <c r="BI612" s="717"/>
      <c r="BJ612" s="717"/>
    </row>
    <row r="613" customFormat="false" ht="15" hidden="false" customHeight="false" outlineLevel="0" collapsed="false">
      <c r="A613" s="717"/>
      <c r="B613" s="717"/>
      <c r="C613" s="717"/>
      <c r="D613" s="717"/>
      <c r="E613" s="717"/>
      <c r="F613" s="717"/>
      <c r="G613" s="717"/>
      <c r="H613" s="717"/>
      <c r="I613" s="717"/>
      <c r="J613" s="717"/>
      <c r="K613" s="717"/>
      <c r="L613" s="717"/>
      <c r="M613" s="717"/>
      <c r="N613" s="717"/>
      <c r="O613" s="717"/>
      <c r="P613" s="717"/>
      <c r="Q613" s="717"/>
      <c r="R613" s="717"/>
      <c r="S613" s="717"/>
      <c r="T613" s="717"/>
      <c r="U613" s="717"/>
      <c r="V613" s="717"/>
      <c r="W613" s="717"/>
      <c r="X613" s="717"/>
      <c r="Y613" s="717"/>
      <c r="Z613" s="717"/>
      <c r="AA613" s="717"/>
      <c r="AB613" s="717"/>
      <c r="AC613" s="717"/>
      <c r="AD613" s="717"/>
      <c r="AE613" s="717"/>
      <c r="AF613" s="717"/>
      <c r="AG613" s="717"/>
      <c r="AH613" s="717"/>
      <c r="AI613" s="717"/>
      <c r="AJ613" s="717"/>
      <c r="AK613" s="717"/>
      <c r="AL613" s="717"/>
      <c r="AM613" s="717"/>
      <c r="AN613" s="717"/>
      <c r="AO613" s="717"/>
      <c r="AP613" s="717"/>
      <c r="AQ613" s="717"/>
      <c r="AR613" s="717"/>
      <c r="AS613" s="717"/>
      <c r="AT613" s="717"/>
      <c r="AU613" s="717"/>
      <c r="AV613" s="717"/>
      <c r="AW613" s="717"/>
      <c r="AX613" s="717"/>
      <c r="AY613" s="717"/>
      <c r="AZ613" s="717"/>
      <c r="BA613" s="717"/>
      <c r="BB613" s="717"/>
      <c r="BC613" s="717"/>
      <c r="BD613" s="717"/>
      <c r="BE613" s="717"/>
      <c r="BF613" s="717"/>
      <c r="BG613" s="717"/>
      <c r="BH613" s="717"/>
      <c r="BI613" s="717"/>
      <c r="BJ613" s="717"/>
    </row>
    <row r="614" customFormat="false" ht="15" hidden="false" customHeight="false" outlineLevel="0" collapsed="false">
      <c r="A614" s="717"/>
      <c r="B614" s="717"/>
      <c r="C614" s="717"/>
      <c r="D614" s="717"/>
      <c r="E614" s="717"/>
      <c r="F614" s="717"/>
      <c r="G614" s="717"/>
      <c r="H614" s="717"/>
      <c r="I614" s="717"/>
      <c r="J614" s="717"/>
      <c r="K614" s="717"/>
      <c r="L614" s="717"/>
      <c r="M614" s="717"/>
      <c r="N614" s="717"/>
      <c r="O614" s="717"/>
      <c r="P614" s="717"/>
      <c r="Q614" s="717"/>
      <c r="R614" s="717"/>
      <c r="S614" s="717"/>
      <c r="T614" s="717"/>
      <c r="U614" s="717"/>
      <c r="V614" s="717"/>
      <c r="W614" s="717"/>
      <c r="X614" s="717"/>
      <c r="Y614" s="717"/>
      <c r="Z614" s="717"/>
      <c r="AA614" s="717"/>
      <c r="AB614" s="717"/>
      <c r="AC614" s="717"/>
      <c r="AD614" s="717"/>
      <c r="AE614" s="717"/>
      <c r="AF614" s="717"/>
      <c r="AG614" s="717"/>
      <c r="AH614" s="717"/>
      <c r="AI614" s="717"/>
      <c r="AJ614" s="717"/>
      <c r="AK614" s="717"/>
      <c r="AL614" s="717"/>
      <c r="AM614" s="717"/>
      <c r="AN614" s="717"/>
      <c r="AO614" s="717"/>
      <c r="AP614" s="717"/>
      <c r="AQ614" s="717"/>
      <c r="AR614" s="717"/>
      <c r="AS614" s="717"/>
      <c r="AT614" s="717"/>
      <c r="AU614" s="717"/>
      <c r="AV614" s="717"/>
      <c r="AW614" s="717"/>
      <c r="AX614" s="717"/>
      <c r="AY614" s="717"/>
      <c r="AZ614" s="717"/>
      <c r="BA614" s="717"/>
      <c r="BB614" s="717"/>
      <c r="BC614" s="717"/>
      <c r="BD614" s="717"/>
      <c r="BE614" s="717"/>
      <c r="BF614" s="717"/>
      <c r="BG614" s="717"/>
      <c r="BH614" s="717"/>
      <c r="BI614" s="717"/>
      <c r="BJ614" s="717"/>
    </row>
    <row r="615" customFormat="false" ht="15" hidden="false" customHeight="false" outlineLevel="0" collapsed="false">
      <c r="A615" s="717"/>
      <c r="B615" s="717"/>
      <c r="C615" s="717"/>
      <c r="D615" s="717"/>
      <c r="E615" s="717"/>
      <c r="F615" s="717"/>
      <c r="G615" s="717"/>
      <c r="H615" s="717"/>
      <c r="I615" s="717"/>
      <c r="J615" s="717"/>
      <c r="K615" s="717"/>
      <c r="L615" s="717"/>
      <c r="M615" s="717"/>
      <c r="N615" s="717"/>
      <c r="O615" s="717"/>
      <c r="P615" s="717"/>
      <c r="Q615" s="717"/>
      <c r="R615" s="717"/>
      <c r="S615" s="717"/>
      <c r="T615" s="717"/>
      <c r="U615" s="717"/>
      <c r="V615" s="717"/>
      <c r="W615" s="717"/>
      <c r="X615" s="717"/>
      <c r="Y615" s="717"/>
      <c r="Z615" s="717"/>
      <c r="AA615" s="717"/>
      <c r="AB615" s="717"/>
      <c r="AC615" s="717"/>
      <c r="AD615" s="717"/>
      <c r="AE615" s="717"/>
      <c r="AF615" s="717"/>
      <c r="AG615" s="717"/>
      <c r="AH615" s="717"/>
      <c r="AI615" s="717"/>
      <c r="AJ615" s="717"/>
      <c r="AK615" s="717"/>
      <c r="AL615" s="717"/>
      <c r="AM615" s="717"/>
      <c r="AN615" s="717"/>
      <c r="AO615" s="717"/>
      <c r="AP615" s="717"/>
      <c r="AQ615" s="717"/>
      <c r="AR615" s="717"/>
      <c r="AS615" s="717"/>
      <c r="AT615" s="717"/>
      <c r="AU615" s="717"/>
      <c r="AV615" s="717"/>
      <c r="AW615" s="717"/>
      <c r="AX615" s="717"/>
      <c r="AY615" s="717"/>
      <c r="AZ615" s="717"/>
      <c r="BA615" s="717"/>
      <c r="BB615" s="717"/>
      <c r="BC615" s="717"/>
      <c r="BD615" s="717"/>
      <c r="BE615" s="717"/>
      <c r="BF615" s="717"/>
      <c r="BG615" s="717"/>
      <c r="BH615" s="717"/>
      <c r="BI615" s="717"/>
      <c r="BJ615" s="717"/>
    </row>
    <row r="616" customFormat="false" ht="15" hidden="false" customHeight="false" outlineLevel="0" collapsed="false">
      <c r="A616" s="717"/>
      <c r="B616" s="717"/>
      <c r="C616" s="717"/>
      <c r="D616" s="717"/>
      <c r="E616" s="717"/>
      <c r="F616" s="717"/>
      <c r="G616" s="717"/>
      <c r="H616" s="717"/>
      <c r="I616" s="717"/>
      <c r="J616" s="717"/>
      <c r="K616" s="717"/>
      <c r="L616" s="717"/>
      <c r="M616" s="717"/>
      <c r="N616" s="717"/>
      <c r="O616" s="717"/>
      <c r="P616" s="717"/>
      <c r="Q616" s="717"/>
      <c r="R616" s="717"/>
      <c r="S616" s="717"/>
      <c r="T616" s="717"/>
      <c r="U616" s="717"/>
      <c r="V616" s="717"/>
      <c r="W616" s="717"/>
      <c r="X616" s="717"/>
      <c r="Y616" s="717"/>
      <c r="Z616" s="717"/>
      <c r="AA616" s="717"/>
      <c r="AB616" s="717"/>
      <c r="AC616" s="717"/>
      <c r="AD616" s="717"/>
      <c r="AE616" s="717"/>
      <c r="AF616" s="717"/>
      <c r="AG616" s="717"/>
      <c r="AH616" s="717"/>
      <c r="AI616" s="717"/>
      <c r="AJ616" s="717"/>
      <c r="AK616" s="717"/>
      <c r="AL616" s="717"/>
      <c r="AM616" s="717"/>
      <c r="AN616" s="717"/>
      <c r="AO616" s="717"/>
      <c r="AP616" s="717"/>
      <c r="AQ616" s="717"/>
      <c r="AR616" s="717"/>
      <c r="AS616" s="717"/>
      <c r="AT616" s="717"/>
      <c r="AU616" s="717"/>
      <c r="AV616" s="717"/>
      <c r="AW616" s="717"/>
      <c r="AX616" s="717"/>
      <c r="AY616" s="717"/>
      <c r="AZ616" s="717"/>
      <c r="BA616" s="717"/>
      <c r="BB616" s="717"/>
      <c r="BC616" s="717"/>
      <c r="BD616" s="717"/>
      <c r="BE616" s="717"/>
      <c r="BF616" s="717"/>
      <c r="BG616" s="717"/>
      <c r="BH616" s="717"/>
      <c r="BI616" s="717"/>
      <c r="BJ616" s="717"/>
    </row>
    <row r="617" customFormat="false" ht="15" hidden="false" customHeight="false" outlineLevel="0" collapsed="false">
      <c r="A617" s="717"/>
      <c r="B617" s="717"/>
      <c r="C617" s="717"/>
      <c r="D617" s="717"/>
      <c r="E617" s="717"/>
      <c r="F617" s="717"/>
      <c r="G617" s="717"/>
      <c r="H617" s="717"/>
      <c r="I617" s="717"/>
      <c r="J617" s="717"/>
      <c r="K617" s="717"/>
      <c r="L617" s="717"/>
      <c r="M617" s="717"/>
      <c r="N617" s="717"/>
      <c r="O617" s="717"/>
      <c r="P617" s="717"/>
      <c r="Q617" s="717"/>
      <c r="R617" s="717"/>
      <c r="S617" s="717"/>
      <c r="T617" s="717"/>
      <c r="U617" s="717"/>
      <c r="V617" s="717"/>
      <c r="W617" s="717"/>
      <c r="X617" s="717"/>
      <c r="Y617" s="717"/>
      <c r="Z617" s="717"/>
      <c r="AA617" s="717"/>
      <c r="AB617" s="717"/>
      <c r="AC617" s="717"/>
      <c r="AD617" s="717"/>
      <c r="AE617" s="717"/>
      <c r="AF617" s="717"/>
      <c r="AG617" s="717"/>
      <c r="AH617" s="717"/>
      <c r="AI617" s="717"/>
      <c r="AJ617" s="717"/>
      <c r="AK617" s="717"/>
      <c r="AL617" s="717"/>
      <c r="AM617" s="717"/>
      <c r="AN617" s="717"/>
      <c r="AO617" s="717"/>
      <c r="AP617" s="717"/>
      <c r="AQ617" s="717"/>
      <c r="AR617" s="717"/>
      <c r="AS617" s="717"/>
      <c r="AT617" s="717"/>
      <c r="AU617" s="717"/>
      <c r="AV617" s="717"/>
      <c r="AW617" s="717"/>
      <c r="AX617" s="717"/>
      <c r="AY617" s="717"/>
      <c r="AZ617" s="717"/>
      <c r="BA617" s="717"/>
      <c r="BB617" s="717"/>
      <c r="BC617" s="717"/>
      <c r="BD617" s="717"/>
      <c r="BE617" s="717"/>
      <c r="BF617" s="717"/>
      <c r="BG617" s="717"/>
      <c r="BH617" s="717"/>
      <c r="BI617" s="717"/>
      <c r="BJ617" s="717"/>
    </row>
    <row r="618" customFormat="false" ht="15" hidden="false" customHeight="false" outlineLevel="0" collapsed="false">
      <c r="A618" s="717"/>
      <c r="B618" s="717"/>
      <c r="C618" s="717"/>
      <c r="D618" s="717"/>
      <c r="E618" s="717"/>
      <c r="F618" s="717"/>
      <c r="G618" s="717"/>
      <c r="H618" s="717"/>
      <c r="I618" s="717"/>
      <c r="J618" s="717"/>
      <c r="K618" s="717"/>
      <c r="L618" s="717"/>
      <c r="M618" s="717"/>
      <c r="N618" s="717"/>
      <c r="O618" s="717"/>
      <c r="P618" s="717"/>
      <c r="Q618" s="717"/>
      <c r="R618" s="717"/>
      <c r="S618" s="717"/>
      <c r="T618" s="717"/>
      <c r="U618" s="717"/>
      <c r="V618" s="717"/>
      <c r="W618" s="717"/>
      <c r="X618" s="717"/>
      <c r="Y618" s="717"/>
      <c r="Z618" s="717"/>
      <c r="AA618" s="717"/>
      <c r="AB618" s="717"/>
      <c r="AC618" s="717"/>
      <c r="AD618" s="717"/>
      <c r="AE618" s="717"/>
      <c r="AF618" s="717"/>
      <c r="AG618" s="717"/>
      <c r="AH618" s="717"/>
      <c r="AI618" s="717"/>
      <c r="AJ618" s="717"/>
      <c r="AK618" s="717"/>
      <c r="AL618" s="717"/>
      <c r="AM618" s="717"/>
      <c r="AN618" s="717"/>
      <c r="AO618" s="717"/>
      <c r="AP618" s="717"/>
      <c r="AQ618" s="717"/>
      <c r="AR618" s="717"/>
      <c r="AS618" s="717"/>
      <c r="AT618" s="717"/>
      <c r="AU618" s="717"/>
      <c r="AV618" s="717"/>
      <c r="AW618" s="717"/>
      <c r="AX618" s="717"/>
      <c r="AY618" s="717"/>
      <c r="AZ618" s="717"/>
      <c r="BA618" s="717"/>
      <c r="BB618" s="717"/>
      <c r="BC618" s="717"/>
      <c r="BD618" s="717"/>
      <c r="BE618" s="717"/>
      <c r="BF618" s="717"/>
      <c r="BG618" s="717"/>
      <c r="BH618" s="717"/>
      <c r="BI618" s="717"/>
      <c r="BJ618" s="717"/>
    </row>
    <row r="619" customFormat="false" ht="15" hidden="false" customHeight="false" outlineLevel="0" collapsed="false">
      <c r="A619" s="717"/>
      <c r="B619" s="717"/>
      <c r="C619" s="717"/>
      <c r="D619" s="717"/>
      <c r="E619" s="717"/>
      <c r="F619" s="717"/>
      <c r="G619" s="717"/>
      <c r="H619" s="717"/>
      <c r="I619" s="717"/>
      <c r="J619" s="717"/>
      <c r="K619" s="717"/>
      <c r="L619" s="717"/>
      <c r="M619" s="717"/>
      <c r="N619" s="717"/>
      <c r="O619" s="717"/>
      <c r="P619" s="717"/>
      <c r="Q619" s="717"/>
      <c r="R619" s="717"/>
      <c r="S619" s="717"/>
      <c r="T619" s="717"/>
      <c r="U619" s="717"/>
      <c r="V619" s="717"/>
      <c r="W619" s="717"/>
      <c r="X619" s="717"/>
      <c r="Y619" s="717"/>
      <c r="Z619" s="717"/>
      <c r="AA619" s="717"/>
      <c r="AB619" s="717"/>
      <c r="AC619" s="717"/>
      <c r="AD619" s="717"/>
      <c r="AE619" s="717"/>
      <c r="AF619" s="717"/>
      <c r="AG619" s="717"/>
      <c r="AH619" s="717"/>
      <c r="AI619" s="717"/>
      <c r="AJ619" s="717"/>
      <c r="AK619" s="717"/>
      <c r="AL619" s="717"/>
      <c r="AM619" s="717"/>
      <c r="AN619" s="717"/>
      <c r="AO619" s="717"/>
      <c r="AP619" s="717"/>
      <c r="AQ619" s="717"/>
      <c r="AR619" s="717"/>
      <c r="AS619" s="717"/>
      <c r="AT619" s="717"/>
      <c r="AU619" s="717"/>
      <c r="AV619" s="717"/>
      <c r="AW619" s="717"/>
      <c r="AX619" s="717"/>
      <c r="AY619" s="717"/>
      <c r="AZ619" s="717"/>
      <c r="BA619" s="717"/>
      <c r="BB619" s="717"/>
      <c r="BC619" s="717"/>
      <c r="BD619" s="717"/>
      <c r="BE619" s="717"/>
      <c r="BF619" s="717"/>
      <c r="BG619" s="717"/>
      <c r="BH619" s="717"/>
      <c r="BI619" s="717"/>
      <c r="BJ619" s="717"/>
    </row>
    <row r="620" customFormat="false" ht="15" hidden="false" customHeight="false" outlineLevel="0" collapsed="false">
      <c r="A620" s="717"/>
      <c r="B620" s="717"/>
      <c r="C620" s="717"/>
      <c r="D620" s="717"/>
      <c r="E620" s="717"/>
      <c r="F620" s="717"/>
      <c r="G620" s="717"/>
      <c r="H620" s="717"/>
      <c r="I620" s="717"/>
      <c r="J620" s="717"/>
      <c r="K620" s="717"/>
      <c r="L620" s="717"/>
      <c r="M620" s="717"/>
      <c r="N620" s="717"/>
      <c r="O620" s="717"/>
      <c r="P620" s="717"/>
      <c r="Q620" s="717"/>
      <c r="R620" s="717"/>
      <c r="S620" s="717"/>
      <c r="T620" s="717"/>
      <c r="U620" s="717"/>
      <c r="V620" s="717"/>
      <c r="W620" s="717"/>
      <c r="X620" s="717"/>
      <c r="Y620" s="717"/>
      <c r="Z620" s="717"/>
      <c r="AA620" s="717"/>
      <c r="AB620" s="717"/>
      <c r="AC620" s="717"/>
      <c r="AD620" s="717"/>
      <c r="AE620" s="717"/>
      <c r="AF620" s="717"/>
      <c r="AG620" s="717"/>
      <c r="AH620" s="717"/>
      <c r="AI620" s="717"/>
      <c r="AJ620" s="717"/>
      <c r="AK620" s="717"/>
      <c r="AL620" s="717"/>
      <c r="AM620" s="717"/>
      <c r="AN620" s="717"/>
      <c r="AO620" s="717"/>
      <c r="AP620" s="717"/>
      <c r="AQ620" s="717"/>
      <c r="AR620" s="717"/>
      <c r="AS620" s="717"/>
      <c r="AT620" s="717"/>
      <c r="AU620" s="717"/>
      <c r="AV620" s="717"/>
      <c r="AW620" s="717"/>
      <c r="AX620" s="717"/>
      <c r="AY620" s="717"/>
      <c r="AZ620" s="717"/>
      <c r="BA620" s="717"/>
      <c r="BB620" s="717"/>
      <c r="BC620" s="717"/>
      <c r="BD620" s="717"/>
      <c r="BE620" s="717"/>
      <c r="BF620" s="717"/>
      <c r="BG620" s="717"/>
      <c r="BH620" s="717"/>
      <c r="BI620" s="717"/>
      <c r="BJ620" s="717"/>
    </row>
    <row r="621" customFormat="false" ht="15" hidden="false" customHeight="false" outlineLevel="0" collapsed="false">
      <c r="A621" s="717"/>
      <c r="B621" s="717"/>
      <c r="C621" s="717"/>
      <c r="D621" s="717"/>
      <c r="E621" s="717"/>
      <c r="F621" s="717"/>
      <c r="G621" s="717"/>
      <c r="H621" s="717"/>
      <c r="I621" s="717"/>
      <c r="J621" s="717"/>
      <c r="K621" s="717"/>
      <c r="L621" s="717"/>
      <c r="M621" s="717"/>
      <c r="N621" s="717"/>
      <c r="O621" s="717"/>
      <c r="P621" s="717"/>
      <c r="Q621" s="717"/>
      <c r="R621" s="717"/>
      <c r="S621" s="717"/>
      <c r="T621" s="717"/>
      <c r="U621" s="717"/>
      <c r="V621" s="717"/>
      <c r="W621" s="717"/>
      <c r="X621" s="717"/>
      <c r="Y621" s="717"/>
      <c r="Z621" s="717"/>
      <c r="AA621" s="717"/>
      <c r="AB621" s="717"/>
      <c r="AC621" s="717"/>
      <c r="AD621" s="717"/>
      <c r="AE621" s="717"/>
      <c r="AF621" s="717"/>
      <c r="AG621" s="717"/>
      <c r="AH621" s="717"/>
      <c r="AI621" s="717"/>
      <c r="AJ621" s="717"/>
      <c r="AK621" s="717"/>
      <c r="AL621" s="717"/>
      <c r="AM621" s="717"/>
      <c r="AN621" s="717"/>
      <c r="AO621" s="717"/>
      <c r="AP621" s="717"/>
      <c r="AQ621" s="717"/>
      <c r="AR621" s="717"/>
      <c r="AS621" s="717"/>
      <c r="AT621" s="717"/>
      <c r="AU621" s="717"/>
      <c r="AV621" s="717"/>
      <c r="AW621" s="717"/>
      <c r="AX621" s="717"/>
      <c r="AY621" s="717"/>
      <c r="AZ621" s="717"/>
      <c r="BA621" s="717"/>
      <c r="BB621" s="717"/>
      <c r="BC621" s="717"/>
      <c r="BD621" s="717"/>
      <c r="BE621" s="717"/>
      <c r="BF621" s="717"/>
      <c r="BG621" s="717"/>
      <c r="BH621" s="717"/>
      <c r="BI621" s="717"/>
      <c r="BJ621" s="717"/>
    </row>
    <row r="622" customFormat="false" ht="15" hidden="false" customHeight="false" outlineLevel="0" collapsed="false">
      <c r="A622" s="717"/>
      <c r="B622" s="717"/>
      <c r="C622" s="717"/>
      <c r="D622" s="717"/>
      <c r="E622" s="717"/>
      <c r="F622" s="717"/>
      <c r="G622" s="717"/>
      <c r="H622" s="717"/>
      <c r="I622" s="717"/>
      <c r="J622" s="717"/>
      <c r="K622" s="717"/>
      <c r="L622" s="717"/>
      <c r="M622" s="717"/>
      <c r="N622" s="717"/>
      <c r="O622" s="717"/>
      <c r="P622" s="717"/>
      <c r="Q622" s="717"/>
      <c r="R622" s="717"/>
      <c r="S622" s="717"/>
      <c r="T622" s="717"/>
      <c r="U622" s="717"/>
      <c r="V622" s="717"/>
      <c r="W622" s="717"/>
      <c r="X622" s="717"/>
      <c r="Y622" s="717"/>
      <c r="Z622" s="717"/>
      <c r="AA622" s="717"/>
      <c r="AB622" s="717"/>
      <c r="AC622" s="717"/>
      <c r="AD622" s="717"/>
      <c r="AE622" s="717"/>
      <c r="AF622" s="717"/>
      <c r="AG622" s="717"/>
      <c r="AH622" s="717"/>
      <c r="AI622" s="717"/>
      <c r="AJ622" s="717"/>
      <c r="AK622" s="717"/>
      <c r="AL622" s="717"/>
      <c r="AM622" s="717"/>
      <c r="AN622" s="717"/>
      <c r="AO622" s="717"/>
      <c r="AP622" s="717"/>
      <c r="AQ622" s="717"/>
      <c r="AR622" s="717"/>
      <c r="AS622" s="717"/>
      <c r="AT622" s="717"/>
      <c r="AU622" s="717"/>
      <c r="AV622" s="717"/>
      <c r="AW622" s="717"/>
      <c r="AX622" s="717"/>
      <c r="AY622" s="717"/>
      <c r="AZ622" s="717"/>
      <c r="BA622" s="717"/>
      <c r="BB622" s="717"/>
      <c r="BC622" s="717"/>
      <c r="BD622" s="717"/>
      <c r="BE622" s="717"/>
      <c r="BF622" s="717"/>
      <c r="BG622" s="717"/>
      <c r="BH622" s="717"/>
      <c r="BI622" s="717"/>
      <c r="BJ622" s="717"/>
    </row>
  </sheetData>
  <mergeCells count="18">
    <mergeCell ref="E1:H1"/>
    <mergeCell ref="U1:X1"/>
    <mergeCell ref="AN1:AQ1"/>
    <mergeCell ref="E2:H2"/>
    <mergeCell ref="U2:X2"/>
    <mergeCell ref="AN2:AQ2"/>
    <mergeCell ref="E3:H3"/>
    <mergeCell ref="U3:X3"/>
    <mergeCell ref="AN3:AQ3"/>
    <mergeCell ref="E4:H4"/>
    <mergeCell ref="U4:X4"/>
    <mergeCell ref="AN4:AQ4"/>
    <mergeCell ref="F6:G6"/>
    <mergeCell ref="AM6:AO6"/>
    <mergeCell ref="AS6:AU6"/>
    <mergeCell ref="AP7:AQ7"/>
    <mergeCell ref="AV7:AW7"/>
    <mergeCell ref="B8:C8"/>
  </mergeCells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3" man="true" max="16383" min="0"/>
  </rowBreaks>
  <colBreaks count="2" manualBreakCount="2">
    <brk id="11" man="true" max="65535" min="0"/>
    <brk id="33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220"/>
  <sheetViews>
    <sheetView showFormulas="false" showGridLines="false" showRowColHeaders="true" showZeros="true" rightToLeft="false" tabSelected="true" showOutlineSymbols="true" defaultGridColor="true" view="normal" topLeftCell="A5" colorId="64" zoomScale="100" zoomScaleNormal="100" zoomScalePageLayoutView="100" workbookViewId="0">
      <pane xSplit="2" ySplit="3" topLeftCell="C8" activePane="bottomRight" state="frozen"/>
      <selection pane="topLeft" activeCell="A5" activeCellId="0" sqref="A5"/>
      <selection pane="topRight" activeCell="C5" activeCellId="0" sqref="C5"/>
      <selection pane="bottomLeft" activeCell="A8" activeCellId="0" sqref="A8"/>
      <selection pane="bottomRigh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6" width="45.7"/>
    <col collapsed="false" customWidth="true" hidden="false" outlineLevel="0" max="2" min="2" style="797" width="8.7"/>
    <col collapsed="false" customWidth="true" hidden="false" outlineLevel="0" max="14" min="3" style="796" width="9.7"/>
    <col collapsed="false" customWidth="true" hidden="false" outlineLevel="0" max="17" min="15" style="796" width="10.71"/>
    <col collapsed="false" customWidth="true" hidden="false" outlineLevel="0" max="19" min="18" style="796" width="9.99"/>
    <col collapsed="false" customWidth="true" hidden="false" outlineLevel="0" max="20" min="20" style="796" width="45.7"/>
    <col collapsed="false" customWidth="true" hidden="false" outlineLevel="0" max="21" min="21" style="797" width="8.7"/>
    <col collapsed="false" customWidth="true" hidden="false" outlineLevel="0" max="25" min="22" style="796" width="9.7"/>
    <col collapsed="false" customWidth="true" hidden="false" outlineLevel="0" max="26" min="26" style="796" width="3.7"/>
    <col collapsed="false" customWidth="true" hidden="false" outlineLevel="0" max="27" min="27" style="796" width="10.71"/>
    <col collapsed="false" customWidth="true" hidden="false" outlineLevel="0" max="29" min="28" style="796" width="9.99"/>
    <col collapsed="false" customWidth="true" hidden="false" outlineLevel="0" max="30" min="30" style="796" width="45.7"/>
    <col collapsed="false" customWidth="true" hidden="false" outlineLevel="0" max="31" min="31" style="797" width="8.7"/>
    <col collapsed="false" customWidth="true" hidden="false" outlineLevel="0" max="43" min="32" style="796" width="9.7"/>
    <col collapsed="false" customWidth="true" hidden="false" outlineLevel="0" max="45" min="44" style="796" width="8.28"/>
    <col collapsed="false" customWidth="false" hidden="false" outlineLevel="0" max="257" min="46" style="796" width="9.14"/>
  </cols>
  <sheetData>
    <row r="1" customFormat="false" ht="12.75" hidden="false" customHeight="false" outlineLevel="0" collapsed="false">
      <c r="A1" s="3" t="s">
        <v>503</v>
      </c>
      <c r="C1" s="798"/>
      <c r="D1" s="798"/>
      <c r="E1" s="798"/>
      <c r="F1" s="798"/>
      <c r="G1" s="799" t="s">
        <v>1066</v>
      </c>
      <c r="H1" s="799"/>
      <c r="I1" s="799"/>
      <c r="J1" s="799"/>
      <c r="K1" s="798"/>
      <c r="L1" s="798"/>
      <c r="M1" s="798"/>
      <c r="N1" s="798"/>
      <c r="O1" s="798"/>
      <c r="P1" s="798"/>
      <c r="Q1" s="798"/>
      <c r="R1" s="798"/>
      <c r="S1" s="800"/>
      <c r="T1" s="801"/>
      <c r="U1" s="802"/>
      <c r="V1" s="803" t="str">
        <f aca="false">G1</f>
        <v>NORTHERN NATURAL GAS GROUP</v>
      </c>
      <c r="W1" s="803"/>
      <c r="X1" s="803"/>
      <c r="Y1" s="803"/>
      <c r="Z1" s="800"/>
      <c r="AA1" s="800"/>
      <c r="AB1" s="800"/>
      <c r="AC1" s="798"/>
      <c r="AD1" s="801" t="str">
        <f aca="false">A1</f>
        <v> </v>
      </c>
      <c r="AI1" s="804" t="str">
        <f aca="false">G1</f>
        <v>NORTHERN NATURAL GAS GROUP</v>
      </c>
      <c r="AJ1" s="804"/>
      <c r="AK1" s="804"/>
      <c r="AL1" s="804"/>
      <c r="AR1" s="798"/>
      <c r="AS1" s="798"/>
      <c r="AT1" s="798"/>
      <c r="AU1" s="798"/>
      <c r="AV1" s="798"/>
      <c r="AW1" s="798"/>
    </row>
    <row r="2" customFormat="false" ht="12.75" hidden="false" customHeight="false" outlineLevel="0" collapsed="false">
      <c r="A2" s="805" t="s">
        <v>1067</v>
      </c>
      <c r="C2" s="806"/>
      <c r="D2" s="807"/>
      <c r="E2" s="806"/>
      <c r="F2" s="800"/>
      <c r="G2" s="808" t="s">
        <v>1068</v>
      </c>
      <c r="H2" s="808"/>
      <c r="I2" s="808"/>
      <c r="J2" s="808"/>
      <c r="K2" s="806"/>
      <c r="L2" s="806"/>
      <c r="M2" s="806"/>
      <c r="N2" s="806"/>
      <c r="O2" s="798"/>
      <c r="P2" s="798"/>
      <c r="Q2" s="798"/>
      <c r="R2" s="798"/>
      <c r="S2" s="800"/>
      <c r="T2" s="809" t="s">
        <v>1069</v>
      </c>
      <c r="U2" s="802"/>
      <c r="V2" s="803" t="str">
        <f aca="false">G2</f>
        <v>2002 OPERATING PLAN</v>
      </c>
      <c r="W2" s="803"/>
      <c r="X2" s="803"/>
      <c r="Y2" s="803"/>
      <c r="Z2" s="800"/>
      <c r="AA2" s="800"/>
      <c r="AB2" s="798"/>
      <c r="AC2" s="798"/>
      <c r="AD2" s="810" t="s">
        <v>1070</v>
      </c>
      <c r="AF2" s="811"/>
      <c r="AG2" s="811"/>
      <c r="AH2" s="811"/>
      <c r="AI2" s="804" t="str">
        <f aca="false">G2</f>
        <v>2002 OPERATING PLAN</v>
      </c>
      <c r="AJ2" s="804"/>
      <c r="AK2" s="804"/>
      <c r="AL2" s="804"/>
      <c r="AN2" s="811"/>
      <c r="AO2" s="811"/>
      <c r="AP2" s="811"/>
      <c r="AQ2" s="811"/>
      <c r="AR2" s="798"/>
      <c r="AS2" s="798"/>
      <c r="AT2" s="798"/>
      <c r="AU2" s="798"/>
      <c r="AV2" s="798"/>
      <c r="AW2" s="798"/>
    </row>
    <row r="3" customFormat="false" ht="12.75" hidden="false" customHeight="false" outlineLevel="0" collapsed="false">
      <c r="A3" s="805" t="s">
        <v>1068</v>
      </c>
      <c r="C3" s="806"/>
      <c r="D3" s="806"/>
      <c r="E3" s="806"/>
      <c r="F3" s="806"/>
      <c r="G3" s="799" t="s">
        <v>1071</v>
      </c>
      <c r="H3" s="799"/>
      <c r="I3" s="799"/>
      <c r="J3" s="799"/>
      <c r="K3" s="806"/>
      <c r="L3" s="806"/>
      <c r="M3" s="806"/>
      <c r="N3" s="806"/>
      <c r="O3" s="798"/>
      <c r="P3" s="798"/>
      <c r="Q3" s="798"/>
      <c r="R3" s="798"/>
      <c r="S3" s="800"/>
      <c r="T3" s="812" t="str">
        <f aca="false">A3</f>
        <v>2002 OPERATING PLAN</v>
      </c>
      <c r="U3" s="802"/>
      <c r="V3" s="803" t="str">
        <f aca="false">G3</f>
        <v>RESULTS OF OPERATIONS </v>
      </c>
      <c r="W3" s="803"/>
      <c r="X3" s="803"/>
      <c r="Y3" s="803"/>
      <c r="Z3" s="800"/>
      <c r="AA3" s="800"/>
      <c r="AB3" s="798"/>
      <c r="AC3" s="798"/>
      <c r="AD3" s="801" t="str">
        <f aca="false">A3</f>
        <v>2002 OPERATING PLAN</v>
      </c>
      <c r="AF3" s="811"/>
      <c r="AG3" s="811"/>
      <c r="AH3" s="811"/>
      <c r="AI3" s="799" t="s">
        <v>1072</v>
      </c>
      <c r="AJ3" s="799"/>
      <c r="AK3" s="799"/>
      <c r="AL3" s="799"/>
      <c r="AN3" s="811"/>
      <c r="AO3" s="811"/>
      <c r="AP3" s="811"/>
      <c r="AQ3" s="811"/>
      <c r="AR3" s="798"/>
      <c r="AS3" s="798"/>
      <c r="AT3" s="798"/>
      <c r="AU3" s="798"/>
      <c r="AV3" s="798"/>
      <c r="AW3" s="798"/>
    </row>
    <row r="4" customFormat="false" ht="12.75" hidden="false" customHeight="false" outlineLevel="0" collapsed="false">
      <c r="A4" s="813"/>
      <c r="B4" s="814" t="n">
        <f aca="true">NOW()</f>
        <v>45926.9641762897</v>
      </c>
      <c r="C4" s="806"/>
      <c r="D4" s="806"/>
      <c r="E4" s="806"/>
      <c r="F4" s="806"/>
      <c r="G4" s="799" t="s">
        <v>1073</v>
      </c>
      <c r="H4" s="799"/>
      <c r="I4" s="799"/>
      <c r="J4" s="799"/>
      <c r="K4" s="806"/>
      <c r="L4" s="806"/>
      <c r="M4" s="806"/>
      <c r="N4" s="806"/>
      <c r="O4" s="798"/>
      <c r="P4" s="798"/>
      <c r="Q4" s="798"/>
      <c r="R4" s="798"/>
      <c r="S4" s="800"/>
      <c r="U4" s="814" t="n">
        <f aca="true">NOW()</f>
        <v>45926.9641762898</v>
      </c>
      <c r="V4" s="803" t="str">
        <f aca="false">G4</f>
        <v>(Thousands of Dollars)</v>
      </c>
      <c r="W4" s="803"/>
      <c r="X4" s="803"/>
      <c r="Y4" s="803"/>
      <c r="Z4" s="800"/>
      <c r="AA4" s="800"/>
      <c r="AB4" s="798"/>
      <c r="AC4" s="798"/>
      <c r="AD4" s="798"/>
      <c r="AE4" s="814" t="n">
        <f aca="true">NOW()</f>
        <v>45926.9641762898</v>
      </c>
      <c r="AF4" s="811"/>
      <c r="AG4" s="811"/>
      <c r="AH4" s="811"/>
      <c r="AI4" s="804" t="str">
        <f aca="false">G4</f>
        <v>(Thousands of Dollars)</v>
      </c>
      <c r="AJ4" s="804"/>
      <c r="AK4" s="804"/>
      <c r="AL4" s="804"/>
      <c r="AN4" s="811"/>
      <c r="AO4" s="811"/>
      <c r="AP4" s="811"/>
      <c r="AQ4" s="811"/>
      <c r="AR4" s="798"/>
      <c r="AS4" s="798"/>
      <c r="AT4" s="798"/>
      <c r="AU4" s="798"/>
      <c r="AV4" s="798"/>
      <c r="AW4" s="798"/>
    </row>
    <row r="5" customFormat="false" ht="12.75" hidden="false" customHeight="false" outlineLevel="0" collapsed="false">
      <c r="A5" s="815" t="s">
        <v>1074</v>
      </c>
      <c r="B5" s="816" t="n">
        <f aca="true">NOW()</f>
        <v>45926.9641762899</v>
      </c>
      <c r="C5" s="806"/>
      <c r="D5" s="9"/>
      <c r="E5" s="9"/>
      <c r="F5" s="806"/>
      <c r="G5" s="9"/>
      <c r="H5" s="806"/>
      <c r="I5" s="817"/>
      <c r="J5" s="806"/>
      <c r="K5" s="806"/>
      <c r="L5" s="806"/>
      <c r="M5" s="806"/>
      <c r="N5" s="806"/>
      <c r="O5" s="798"/>
      <c r="P5" s="798"/>
      <c r="Q5" s="798"/>
      <c r="R5" s="798"/>
      <c r="S5" s="798"/>
      <c r="T5" s="818" t="s">
        <v>1075</v>
      </c>
      <c r="U5" s="816" t="n">
        <f aca="true">NOW()</f>
        <v>45926.9641762899</v>
      </c>
      <c r="V5" s="800"/>
      <c r="W5" s="798"/>
      <c r="X5" s="798"/>
      <c r="Y5" s="798"/>
      <c r="Z5" s="798"/>
      <c r="AA5" s="798"/>
      <c r="AB5" s="798"/>
      <c r="AC5" s="798"/>
      <c r="AD5" s="815" t="s">
        <v>1076</v>
      </c>
      <c r="AE5" s="816" t="n">
        <f aca="true">NOW()</f>
        <v>45926.96417629</v>
      </c>
      <c r="AF5" s="811"/>
      <c r="AG5" s="811"/>
      <c r="AH5" s="811"/>
      <c r="AI5" s="811"/>
      <c r="AJ5" s="811"/>
      <c r="AK5" s="811"/>
      <c r="AL5" s="811"/>
      <c r="AM5" s="811"/>
      <c r="AN5" s="811"/>
      <c r="AO5" s="811"/>
      <c r="AP5" s="811"/>
      <c r="AQ5" s="811"/>
      <c r="AR5" s="798"/>
      <c r="AS5" s="798"/>
      <c r="AT5" s="798"/>
      <c r="AU5" s="798"/>
      <c r="AV5" s="798"/>
      <c r="AW5" s="798"/>
    </row>
    <row r="6" customFormat="false" ht="12.75" hidden="false" customHeight="false" outlineLevel="0" collapsed="false">
      <c r="A6" s="811"/>
      <c r="C6" s="802" t="str">
        <f aca="false">DataBase!C2</f>
        <v>PLAN</v>
      </c>
      <c r="D6" s="802" t="str">
        <f aca="false">DataBase!D2</f>
        <v>PLAN</v>
      </c>
      <c r="E6" s="802" t="str">
        <f aca="false">DataBase!E2</f>
        <v>PLAN</v>
      </c>
      <c r="F6" s="802" t="str">
        <f aca="false">DataBase!F2</f>
        <v>PLAN</v>
      </c>
      <c r="G6" s="802" t="str">
        <f aca="false">DataBase!G2</f>
        <v>PLAN</v>
      </c>
      <c r="H6" s="802" t="str">
        <f aca="false">DataBase!H2</f>
        <v>PLAN</v>
      </c>
      <c r="I6" s="802" t="str">
        <f aca="false">DataBase!I2</f>
        <v>PLAN</v>
      </c>
      <c r="J6" s="802" t="str">
        <f aca="false">DataBase!J2</f>
        <v>PLAN</v>
      </c>
      <c r="K6" s="802" t="str">
        <f aca="false">DataBase!K2</f>
        <v>PLAN</v>
      </c>
      <c r="L6" s="802" t="str">
        <f aca="false">DataBase!L2</f>
        <v>PLAN</v>
      </c>
      <c r="M6" s="802" t="str">
        <f aca="false">DataBase!M2</f>
        <v>PLAN</v>
      </c>
      <c r="N6" s="802" t="str">
        <f aca="false">DataBase!N2</f>
        <v>PLAN</v>
      </c>
      <c r="O6" s="802" t="str">
        <f aca="false">DataBase!O2</f>
        <v>TOTAL</v>
      </c>
      <c r="P6" s="819" t="s">
        <v>1077</v>
      </c>
      <c r="Q6" s="10" t="s">
        <v>1078</v>
      </c>
      <c r="R6" s="798"/>
      <c r="S6" s="800"/>
      <c r="T6" s="800"/>
      <c r="U6" s="802"/>
      <c r="V6" s="10" t="s">
        <v>19</v>
      </c>
      <c r="W6" s="10" t="s">
        <v>20</v>
      </c>
      <c r="X6" s="10" t="s">
        <v>21</v>
      </c>
      <c r="Y6" s="10" t="s">
        <v>22</v>
      </c>
      <c r="Z6" s="798"/>
      <c r="AA6" s="820" t="str">
        <f aca="false">DataBase!O2</f>
        <v>TOTAL</v>
      </c>
      <c r="AB6" s="798"/>
      <c r="AC6" s="798"/>
      <c r="AD6" s="811"/>
      <c r="AF6" s="817" t="str">
        <f aca="false">DataBase!C2</f>
        <v>PLAN</v>
      </c>
      <c r="AG6" s="817" t="str">
        <f aca="false">DataBase!D2</f>
        <v>PLAN</v>
      </c>
      <c r="AH6" s="817" t="str">
        <f aca="false">DataBase!E2</f>
        <v>PLAN</v>
      </c>
      <c r="AI6" s="817" t="str">
        <f aca="false">DataBase!F2</f>
        <v>PLAN</v>
      </c>
      <c r="AJ6" s="817" t="str">
        <f aca="false">DataBase!G2</f>
        <v>PLAN</v>
      </c>
      <c r="AK6" s="817" t="str">
        <f aca="false">DataBase!H2</f>
        <v>PLAN</v>
      </c>
      <c r="AL6" s="817" t="str">
        <f aca="false">DataBase!I2</f>
        <v>PLAN</v>
      </c>
      <c r="AM6" s="817" t="str">
        <f aca="false">DataBase!J2</f>
        <v>PLAN</v>
      </c>
      <c r="AN6" s="817" t="str">
        <f aca="false">DataBase!K2</f>
        <v>PLAN</v>
      </c>
      <c r="AO6" s="817" t="str">
        <f aca="false">DataBase!L2</f>
        <v>PLAN</v>
      </c>
      <c r="AP6" s="817" t="str">
        <f aca="false">DataBase!M2</f>
        <v>PLAN</v>
      </c>
      <c r="AQ6" s="817" t="str">
        <f aca="false">DataBase!N2</f>
        <v>PLAN</v>
      </c>
      <c r="AR6" s="798"/>
      <c r="AS6" s="798"/>
      <c r="AT6" s="798"/>
      <c r="AU6" s="798"/>
      <c r="AV6" s="798"/>
      <c r="AW6" s="798"/>
    </row>
    <row r="7" customFormat="false" ht="12.75" hidden="false" customHeight="false" outlineLevel="0" collapsed="false">
      <c r="A7" s="811"/>
      <c r="C7" s="360" t="s">
        <v>5</v>
      </c>
      <c r="D7" s="360" t="s">
        <v>6</v>
      </c>
      <c r="E7" s="360" t="s">
        <v>7</v>
      </c>
      <c r="F7" s="360" t="s">
        <v>8</v>
      </c>
      <c r="G7" s="360" t="s">
        <v>9</v>
      </c>
      <c r="H7" s="360" t="s">
        <v>10</v>
      </c>
      <c r="I7" s="360" t="s">
        <v>11</v>
      </c>
      <c r="J7" s="360" t="s">
        <v>12</v>
      </c>
      <c r="K7" s="360" t="s">
        <v>13</v>
      </c>
      <c r="L7" s="360" t="s">
        <v>14</v>
      </c>
      <c r="M7" s="360" t="s">
        <v>15</v>
      </c>
      <c r="N7" s="360" t="s">
        <v>16</v>
      </c>
      <c r="O7" s="821" t="str">
        <f aca="false">DataBase!O3</f>
        <v>2002</v>
      </c>
      <c r="P7" s="822" t="s">
        <v>1079</v>
      </c>
      <c r="Q7" s="360" t="s">
        <v>1080</v>
      </c>
      <c r="R7" s="806"/>
      <c r="S7" s="800"/>
      <c r="T7" s="800"/>
      <c r="U7" s="802"/>
      <c r="V7" s="360" t="s">
        <v>505</v>
      </c>
      <c r="W7" s="823" t="str">
        <f aca="false">V$7</f>
        <v>Quarter</v>
      </c>
      <c r="X7" s="823" t="str">
        <f aca="false">W$7</f>
        <v>Quarter</v>
      </c>
      <c r="Y7" s="823" t="str">
        <f aca="false">X$7</f>
        <v>Quarter</v>
      </c>
      <c r="Z7" s="824"/>
      <c r="AA7" s="821" t="str">
        <f aca="false">O7</f>
        <v>2002</v>
      </c>
      <c r="AB7" s="798"/>
      <c r="AC7" s="798"/>
      <c r="AD7" s="811"/>
      <c r="AF7" s="825" t="str">
        <f aca="false">C7</f>
        <v>JAN</v>
      </c>
      <c r="AG7" s="825" t="str">
        <f aca="false">D7</f>
        <v>FEB</v>
      </c>
      <c r="AH7" s="825" t="str">
        <f aca="false">E7</f>
        <v>MAR</v>
      </c>
      <c r="AI7" s="825" t="str">
        <f aca="false">F7</f>
        <v>APR</v>
      </c>
      <c r="AJ7" s="825" t="str">
        <f aca="false">G7</f>
        <v>MAY</v>
      </c>
      <c r="AK7" s="825" t="str">
        <f aca="false">H7</f>
        <v>JUN</v>
      </c>
      <c r="AL7" s="825" t="str">
        <f aca="false">I7</f>
        <v>JUL</v>
      </c>
      <c r="AM7" s="825" t="str">
        <f aca="false">J7</f>
        <v>AUG</v>
      </c>
      <c r="AN7" s="825" t="str">
        <f aca="false">K7</f>
        <v>SEP</v>
      </c>
      <c r="AO7" s="825" t="str">
        <f aca="false">L7</f>
        <v>OCT</v>
      </c>
      <c r="AP7" s="825" t="str">
        <f aca="false">M7</f>
        <v>NOV</v>
      </c>
      <c r="AQ7" s="825" t="str">
        <f aca="false">N7</f>
        <v>DEC</v>
      </c>
      <c r="AR7" s="798"/>
      <c r="AS7" s="798"/>
      <c r="AT7" s="798"/>
      <c r="AU7" s="798"/>
      <c r="AV7" s="798"/>
      <c r="AW7" s="798"/>
    </row>
    <row r="8" customFormat="false" ht="12.75" hidden="false" customHeight="false" outlineLevel="0" collapsed="false">
      <c r="A8" s="826" t="s">
        <v>1081</v>
      </c>
      <c r="T8" s="827" t="str">
        <f aca="false">A8</f>
        <v>OPERATING REVENUES</v>
      </c>
      <c r="AD8" s="798" t="str">
        <f aca="false">A8</f>
        <v>OPERATING REVENUES</v>
      </c>
    </row>
    <row r="9" customFormat="false" ht="12.75" hidden="false" customHeight="false" outlineLevel="0" collapsed="false">
      <c r="A9" s="828" t="s">
        <v>1082</v>
      </c>
      <c r="C9" s="829" t="n">
        <f aca="false">'Sales&amp;Liq-COS'!C35</f>
        <v>0</v>
      </c>
      <c r="D9" s="829" t="n">
        <f aca="false">'Sales&amp;Liq-COS'!D35</f>
        <v>0</v>
      </c>
      <c r="E9" s="829" t="n">
        <f aca="false">'Sales&amp;Liq-COS'!E35</f>
        <v>0</v>
      </c>
      <c r="F9" s="829" t="n">
        <f aca="false">'Sales&amp;Liq-COS'!F35</f>
        <v>0</v>
      </c>
      <c r="G9" s="829" t="n">
        <f aca="false">'Sales&amp;Liq-COS'!G35</f>
        <v>0</v>
      </c>
      <c r="H9" s="829" t="n">
        <f aca="false">'Sales&amp;Liq-COS'!H35</f>
        <v>0</v>
      </c>
      <c r="I9" s="829" t="n">
        <f aca="false">'Sales&amp;Liq-COS'!I35</f>
        <v>0</v>
      </c>
      <c r="J9" s="829" t="n">
        <f aca="false">'Sales&amp;Liq-COS'!J35</f>
        <v>0</v>
      </c>
      <c r="K9" s="829" t="n">
        <f aca="false">'Sales&amp;Liq-COS'!K35</f>
        <v>0</v>
      </c>
      <c r="L9" s="829" t="n">
        <f aca="false">'Sales&amp;Liq-COS'!L35</f>
        <v>0</v>
      </c>
      <c r="M9" s="829" t="n">
        <f aca="false">'Sales&amp;Liq-COS'!M35</f>
        <v>0</v>
      </c>
      <c r="N9" s="829" t="n">
        <f aca="false">'Sales&amp;Liq-COS'!N35</f>
        <v>0</v>
      </c>
      <c r="O9" s="829" t="n">
        <f aca="false">SUM(C9:N9)</f>
        <v>0</v>
      </c>
      <c r="P9" s="830" t="n">
        <f aca="false">SUM(C9:D9)</f>
        <v>0</v>
      </c>
      <c r="Q9" s="829" t="n">
        <f aca="false">O9-P9</f>
        <v>0</v>
      </c>
      <c r="R9" s="831"/>
      <c r="S9" s="811"/>
      <c r="T9" s="832" t="str">
        <f aca="false">A9</f>
        <v>   Gas Sales &amp; Liquids Revenue</v>
      </c>
      <c r="V9" s="829" t="n">
        <f aca="false">C9+D9+E9</f>
        <v>0</v>
      </c>
      <c r="W9" s="829" t="n">
        <f aca="false">F9+G9+H9</f>
        <v>0</v>
      </c>
      <c r="X9" s="829" t="n">
        <f aca="false">I9+J9+K9</f>
        <v>0</v>
      </c>
      <c r="Y9" s="829" t="n">
        <f aca="false">L9+M9+N9</f>
        <v>0</v>
      </c>
      <c r="Z9" s="829"/>
      <c r="AA9" s="829" t="n">
        <f aca="false">SUM(V9:Y9)</f>
        <v>0</v>
      </c>
      <c r="AB9" s="811"/>
      <c r="AC9" s="811"/>
      <c r="AD9" s="796" t="str">
        <f aca="false">A9</f>
        <v>   Gas Sales &amp; Liquids Revenue</v>
      </c>
      <c r="AF9" s="829" t="n">
        <f aca="false">C9</f>
        <v>0</v>
      </c>
      <c r="AG9" s="829" t="n">
        <f aca="false">D9+AF9</f>
        <v>0</v>
      </c>
      <c r="AH9" s="829" t="n">
        <f aca="false">E9+AG9</f>
        <v>0</v>
      </c>
      <c r="AI9" s="829" t="n">
        <f aca="false">F9+AH9</f>
        <v>0</v>
      </c>
      <c r="AJ9" s="829" t="n">
        <f aca="false">G9+AI9</f>
        <v>0</v>
      </c>
      <c r="AK9" s="829" t="n">
        <f aca="false">H9+AJ9</f>
        <v>0</v>
      </c>
      <c r="AL9" s="829" t="n">
        <f aca="false">I9+AK9</f>
        <v>0</v>
      </c>
      <c r="AM9" s="829" t="n">
        <f aca="false">J9+AL9</f>
        <v>0</v>
      </c>
      <c r="AN9" s="829" t="n">
        <f aca="false">K9+AM9</f>
        <v>0</v>
      </c>
      <c r="AO9" s="829" t="n">
        <f aca="false">L9+AN9</f>
        <v>0</v>
      </c>
      <c r="AP9" s="829" t="n">
        <f aca="false">M9+AO9</f>
        <v>0</v>
      </c>
      <c r="AQ9" s="829" t="n">
        <f aca="false">N9+AP9</f>
        <v>0</v>
      </c>
    </row>
    <row r="10" customFormat="false" ht="12.75" hidden="false" customHeight="false" outlineLevel="0" collapsed="false">
      <c r="A10" s="828" t="s">
        <v>1083</v>
      </c>
      <c r="C10" s="833" t="n">
        <f aca="false">'Sales&amp;Liq-COS'!C45</f>
        <v>0</v>
      </c>
      <c r="D10" s="833" t="n">
        <f aca="false">'Sales&amp;Liq-COS'!D45</f>
        <v>0</v>
      </c>
      <c r="E10" s="833" t="n">
        <f aca="false">'Sales&amp;Liq-COS'!E45</f>
        <v>0</v>
      </c>
      <c r="F10" s="833" t="n">
        <f aca="false">'Sales&amp;Liq-COS'!F45</f>
        <v>0</v>
      </c>
      <c r="G10" s="833" t="n">
        <f aca="false">'Sales&amp;Liq-COS'!G45</f>
        <v>0</v>
      </c>
      <c r="H10" s="833" t="n">
        <f aca="false">'Sales&amp;Liq-COS'!H45</f>
        <v>0</v>
      </c>
      <c r="I10" s="833" t="n">
        <f aca="false">'Sales&amp;Liq-COS'!I45</f>
        <v>0</v>
      </c>
      <c r="J10" s="833" t="n">
        <f aca="false">'Sales&amp;Liq-COS'!J45</f>
        <v>0</v>
      </c>
      <c r="K10" s="833" t="n">
        <f aca="false">'Sales&amp;Liq-COS'!K45</f>
        <v>0</v>
      </c>
      <c r="L10" s="833" t="n">
        <f aca="false">'Sales&amp;Liq-COS'!L45</f>
        <v>0</v>
      </c>
      <c r="M10" s="833" t="n">
        <f aca="false">'Sales&amp;Liq-COS'!M45</f>
        <v>0</v>
      </c>
      <c r="N10" s="833" t="n">
        <f aca="false">'Sales&amp;Liq-COS'!N45</f>
        <v>0</v>
      </c>
      <c r="O10" s="833" t="n">
        <f aca="false">SUM(C10:N10)</f>
        <v>0</v>
      </c>
      <c r="P10" s="834" t="n">
        <f aca="false">SUM(C10:D10)</f>
        <v>0</v>
      </c>
      <c r="Q10" s="833" t="n">
        <f aca="false">O10-P10</f>
        <v>0</v>
      </c>
      <c r="R10" s="835"/>
      <c r="S10" s="811"/>
      <c r="T10" s="832" t="str">
        <f aca="false">A10</f>
        <v>     Less:  Cost of Sales</v>
      </c>
      <c r="V10" s="833" t="n">
        <f aca="false">C10+D10+E10</f>
        <v>0</v>
      </c>
      <c r="W10" s="833" t="n">
        <f aca="false">F10+G10+H10</f>
        <v>0</v>
      </c>
      <c r="X10" s="833" t="n">
        <f aca="false">I10+J10+K10</f>
        <v>0</v>
      </c>
      <c r="Y10" s="833" t="n">
        <f aca="false">L10+M10+N10</f>
        <v>0</v>
      </c>
      <c r="Z10" s="833"/>
      <c r="AA10" s="833" t="n">
        <f aca="false">SUM(V10:Y10)</f>
        <v>0</v>
      </c>
      <c r="AB10" s="811"/>
      <c r="AC10" s="811"/>
      <c r="AD10" s="796" t="str">
        <f aca="false">A10</f>
        <v>     Less:  Cost of Sales</v>
      </c>
      <c r="AF10" s="833" t="n">
        <f aca="false">C10</f>
        <v>0</v>
      </c>
      <c r="AG10" s="833" t="n">
        <f aca="false">D10+AF10</f>
        <v>0</v>
      </c>
      <c r="AH10" s="833" t="n">
        <f aca="false">E10+AG10</f>
        <v>0</v>
      </c>
      <c r="AI10" s="833" t="n">
        <f aca="false">F10+AH10</f>
        <v>0</v>
      </c>
      <c r="AJ10" s="833" t="n">
        <f aca="false">G10+AI10</f>
        <v>0</v>
      </c>
      <c r="AK10" s="833" t="n">
        <f aca="false">H10+AJ10</f>
        <v>0</v>
      </c>
      <c r="AL10" s="833" t="n">
        <f aca="false">I10+AK10</f>
        <v>0</v>
      </c>
      <c r="AM10" s="833" t="n">
        <f aca="false">J10+AL10</f>
        <v>0</v>
      </c>
      <c r="AN10" s="833" t="n">
        <f aca="false">K10+AM10</f>
        <v>0</v>
      </c>
      <c r="AO10" s="833" t="n">
        <f aca="false">L10+AN10</f>
        <v>0</v>
      </c>
      <c r="AP10" s="833" t="n">
        <f aca="false">M10+AO10</f>
        <v>0</v>
      </c>
      <c r="AQ10" s="833" t="n">
        <f aca="false">N10+AP10</f>
        <v>0</v>
      </c>
    </row>
    <row r="11" customFormat="false" ht="6" hidden="false" customHeight="true" outlineLevel="0" collapsed="false">
      <c r="A11" s="813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  <c r="O11" s="829"/>
      <c r="P11" s="829"/>
      <c r="Q11" s="829"/>
      <c r="R11" s="830"/>
      <c r="S11" s="811"/>
      <c r="V11" s="829"/>
      <c r="W11" s="829"/>
      <c r="X11" s="829"/>
      <c r="Y11" s="829"/>
      <c r="Z11" s="829"/>
      <c r="AA11" s="829"/>
      <c r="AB11" s="811"/>
      <c r="AC11" s="811"/>
      <c r="AD11" s="811"/>
      <c r="AF11" s="829"/>
      <c r="AG11" s="829"/>
      <c r="AH11" s="829"/>
      <c r="AI11" s="829"/>
      <c r="AJ11" s="829"/>
      <c r="AK11" s="829"/>
      <c r="AL11" s="829"/>
      <c r="AM11" s="829"/>
      <c r="AN11" s="829"/>
      <c r="AO11" s="829"/>
      <c r="AP11" s="829"/>
      <c r="AQ11" s="829"/>
    </row>
    <row r="12" customFormat="false" ht="12" hidden="false" customHeight="true" outlineLevel="0" collapsed="false">
      <c r="A12" s="815" t="s">
        <v>1084</v>
      </c>
      <c r="B12" s="802"/>
      <c r="C12" s="836" t="n">
        <f aca="false">C9-C10</f>
        <v>0</v>
      </c>
      <c r="D12" s="836" t="n">
        <f aca="false">D9-D10</f>
        <v>0</v>
      </c>
      <c r="E12" s="836" t="n">
        <f aca="false">E9-E10</f>
        <v>0</v>
      </c>
      <c r="F12" s="836" t="n">
        <f aca="false">F9-F10</f>
        <v>0</v>
      </c>
      <c r="G12" s="836" t="n">
        <f aca="false">G9-G10</f>
        <v>0</v>
      </c>
      <c r="H12" s="836" t="n">
        <f aca="false">H9-H10</f>
        <v>0</v>
      </c>
      <c r="I12" s="836" t="n">
        <f aca="false">I9-I10</f>
        <v>0</v>
      </c>
      <c r="J12" s="836" t="n">
        <f aca="false">J9-J10</f>
        <v>0</v>
      </c>
      <c r="K12" s="836" t="n">
        <f aca="false">K9-K10</f>
        <v>0</v>
      </c>
      <c r="L12" s="836" t="n">
        <f aca="false">L9-L10</f>
        <v>0</v>
      </c>
      <c r="M12" s="836" t="n">
        <f aca="false">M9-M10</f>
        <v>0</v>
      </c>
      <c r="N12" s="836" t="n">
        <f aca="false">N9-N10</f>
        <v>0</v>
      </c>
      <c r="O12" s="836" t="n">
        <f aca="false">O9-O10</f>
        <v>0</v>
      </c>
      <c r="P12" s="836" t="n">
        <f aca="false">P9-P10</f>
        <v>0</v>
      </c>
      <c r="Q12" s="836" t="n">
        <f aca="false">Q9-Q10</f>
        <v>0</v>
      </c>
      <c r="R12" s="837"/>
      <c r="S12" s="806"/>
      <c r="T12" s="827" t="str">
        <f aca="false">A12</f>
        <v>      Sales Margin</v>
      </c>
      <c r="U12" s="802"/>
      <c r="V12" s="838" t="n">
        <f aca="false">V9-V10</f>
        <v>0</v>
      </c>
      <c r="W12" s="838" t="n">
        <f aca="false">W9-W10</f>
        <v>0</v>
      </c>
      <c r="X12" s="838" t="n">
        <f aca="false">X9-X10</f>
        <v>0</v>
      </c>
      <c r="Y12" s="838" t="n">
        <f aca="false">Y9-Y10</f>
        <v>0</v>
      </c>
      <c r="Z12" s="838"/>
      <c r="AA12" s="838" t="n">
        <f aca="false">AA9-AA10</f>
        <v>0</v>
      </c>
      <c r="AB12" s="806"/>
      <c r="AC12" s="806"/>
      <c r="AD12" s="798" t="str">
        <f aca="false">A12</f>
        <v>      Sales Margin</v>
      </c>
      <c r="AF12" s="838" t="n">
        <f aca="false">C12</f>
        <v>0</v>
      </c>
      <c r="AG12" s="838" t="n">
        <f aca="false">D12+AF12</f>
        <v>0</v>
      </c>
      <c r="AH12" s="838" t="n">
        <f aca="false">E12+AG12</f>
        <v>0</v>
      </c>
      <c r="AI12" s="838" t="n">
        <f aca="false">F12+AH12</f>
        <v>0</v>
      </c>
      <c r="AJ12" s="838" t="n">
        <f aca="false">G12+AI12</f>
        <v>0</v>
      </c>
      <c r="AK12" s="838" t="n">
        <f aca="false">H12+AJ12</f>
        <v>0</v>
      </c>
      <c r="AL12" s="838" t="n">
        <f aca="false">I12+AK12</f>
        <v>0</v>
      </c>
      <c r="AM12" s="838" t="n">
        <f aca="false">J12+AL12</f>
        <v>0</v>
      </c>
      <c r="AN12" s="838" t="n">
        <f aca="false">K12+AM12</f>
        <v>0</v>
      </c>
      <c r="AO12" s="838" t="n">
        <f aca="false">L12+AN12</f>
        <v>0</v>
      </c>
      <c r="AP12" s="838" t="n">
        <f aca="false">M12+AO12</f>
        <v>0</v>
      </c>
      <c r="AQ12" s="838" t="n">
        <f aca="false">N12+AP12</f>
        <v>0</v>
      </c>
    </row>
    <row r="13" customFormat="false" ht="6" hidden="false" customHeight="true" outlineLevel="0" collapsed="false">
      <c r="A13" s="813"/>
      <c r="C13" s="829"/>
      <c r="D13" s="829"/>
      <c r="E13" s="829"/>
      <c r="F13" s="829"/>
      <c r="G13" s="829"/>
      <c r="H13" s="829"/>
      <c r="I13" s="829"/>
      <c r="J13" s="829"/>
      <c r="K13" s="829"/>
      <c r="L13" s="829"/>
      <c r="M13" s="829"/>
      <c r="N13" s="829"/>
      <c r="O13" s="829"/>
      <c r="P13" s="829"/>
      <c r="Q13" s="829"/>
      <c r="R13" s="830"/>
      <c r="S13" s="811"/>
      <c r="V13" s="829"/>
      <c r="W13" s="829"/>
      <c r="X13" s="829"/>
      <c r="Y13" s="829"/>
      <c r="Z13" s="829"/>
      <c r="AA13" s="829"/>
      <c r="AB13" s="811"/>
      <c r="AC13" s="811"/>
      <c r="AD13" s="839"/>
      <c r="AF13" s="829"/>
      <c r="AG13" s="829"/>
      <c r="AH13" s="829"/>
      <c r="AI13" s="829"/>
      <c r="AJ13" s="829"/>
      <c r="AK13" s="829"/>
      <c r="AL13" s="829"/>
      <c r="AM13" s="829"/>
      <c r="AN13" s="829"/>
      <c r="AO13" s="829"/>
      <c r="AP13" s="829"/>
      <c r="AQ13" s="829"/>
    </row>
    <row r="14" customFormat="false" ht="12.75" hidden="false" customHeight="false" outlineLevel="0" collapsed="false">
      <c r="A14" s="828" t="s">
        <v>1085</v>
      </c>
      <c r="C14" s="829" t="n">
        <f aca="false">Transport!C64</f>
        <v>55287</v>
      </c>
      <c r="D14" s="829" t="n">
        <f aca="false">Transport!D64</f>
        <v>54297</v>
      </c>
      <c r="E14" s="829" t="n">
        <f aca="false">Transport!E64</f>
        <v>57788</v>
      </c>
      <c r="F14" s="829" t="n">
        <f aca="false">Transport!F64</f>
        <v>23074</v>
      </c>
      <c r="G14" s="829" t="n">
        <f aca="false">Transport!G64</f>
        <v>22070</v>
      </c>
      <c r="H14" s="829" t="n">
        <f aca="false">Transport!H64</f>
        <v>25185</v>
      </c>
      <c r="I14" s="829" t="n">
        <f aca="false">Transport!I64</f>
        <v>25128</v>
      </c>
      <c r="J14" s="829" t="n">
        <f aca="false">Transport!J64</f>
        <v>24715</v>
      </c>
      <c r="K14" s="829" t="n">
        <f aca="false">Transport!K64</f>
        <v>24496</v>
      </c>
      <c r="L14" s="829" t="n">
        <f aca="false">Transport!L64</f>
        <v>24301</v>
      </c>
      <c r="M14" s="829" t="n">
        <f aca="false">Transport!M64</f>
        <v>52563</v>
      </c>
      <c r="N14" s="829" t="n">
        <f aca="false">Transport!N64</f>
        <v>53454</v>
      </c>
      <c r="O14" s="829" t="n">
        <f aca="false">SUM(C14:N14)</f>
        <v>442358</v>
      </c>
      <c r="P14" s="830" t="n">
        <f aca="false">SUM(C14:D14)</f>
        <v>109584</v>
      </c>
      <c r="Q14" s="829" t="n">
        <f aca="false">O14-P14</f>
        <v>332774</v>
      </c>
      <c r="R14" s="831"/>
      <c r="S14" s="811"/>
      <c r="T14" s="832" t="str">
        <f aca="false">A14</f>
        <v>   Transportation &amp; Storage Revenue</v>
      </c>
      <c r="V14" s="829" t="n">
        <f aca="false">C14+D14+E14</f>
        <v>167372</v>
      </c>
      <c r="W14" s="829" t="n">
        <f aca="false">F14+G14+H14</f>
        <v>70329</v>
      </c>
      <c r="X14" s="829" t="n">
        <f aca="false">I14+J14+K14</f>
        <v>74339</v>
      </c>
      <c r="Y14" s="829" t="n">
        <f aca="false">L14+M14+N14</f>
        <v>130318</v>
      </c>
      <c r="Z14" s="829"/>
      <c r="AA14" s="829" t="n">
        <f aca="false">SUM(V14:Y14)</f>
        <v>442358</v>
      </c>
      <c r="AB14" s="811"/>
      <c r="AC14" s="811"/>
      <c r="AD14" s="796" t="str">
        <f aca="false">A14</f>
        <v>   Transportation &amp; Storage Revenue</v>
      </c>
      <c r="AF14" s="829" t="n">
        <f aca="false">C14</f>
        <v>55287</v>
      </c>
      <c r="AG14" s="829" t="n">
        <f aca="false">D14+AF14</f>
        <v>109584</v>
      </c>
      <c r="AH14" s="829" t="n">
        <f aca="false">E14+AG14</f>
        <v>167372</v>
      </c>
      <c r="AI14" s="829" t="n">
        <f aca="false">F14+AH14</f>
        <v>190446</v>
      </c>
      <c r="AJ14" s="829" t="n">
        <f aca="false">G14+AI14</f>
        <v>212516</v>
      </c>
      <c r="AK14" s="829" t="n">
        <f aca="false">H14+AJ14</f>
        <v>237701</v>
      </c>
      <c r="AL14" s="829" t="n">
        <f aca="false">I14+AK14</f>
        <v>262829</v>
      </c>
      <c r="AM14" s="829" t="n">
        <f aca="false">J14+AL14</f>
        <v>287544</v>
      </c>
      <c r="AN14" s="829" t="n">
        <f aca="false">K14+AM14</f>
        <v>312040</v>
      </c>
      <c r="AO14" s="829" t="n">
        <f aca="false">L14+AN14</f>
        <v>336341</v>
      </c>
      <c r="AP14" s="829" t="n">
        <f aca="false">M14+AO14</f>
        <v>388904</v>
      </c>
      <c r="AQ14" s="829" t="n">
        <f aca="false">N14+AP14</f>
        <v>442358</v>
      </c>
      <c r="AR14" s="811"/>
    </row>
    <row r="15" customFormat="false" ht="12.75" hidden="false" customHeight="false" outlineLevel="0" collapsed="false">
      <c r="A15" s="828" t="s">
        <v>1086</v>
      </c>
      <c r="C15" s="833" t="n">
        <f aca="false">OtherRev!C28</f>
        <v>842</v>
      </c>
      <c r="D15" s="833" t="n">
        <f aca="false">OtherRev!D28</f>
        <v>793</v>
      </c>
      <c r="E15" s="833" t="n">
        <f aca="false">OtherRev!E28</f>
        <v>1169</v>
      </c>
      <c r="F15" s="833" t="n">
        <f aca="false">OtherRev!F28</f>
        <v>692</v>
      </c>
      <c r="G15" s="833" t="n">
        <f aca="false">OtherRev!G28</f>
        <v>693</v>
      </c>
      <c r="H15" s="833" t="n">
        <f aca="false">OtherRev!H28</f>
        <v>3094</v>
      </c>
      <c r="I15" s="833" t="n">
        <f aca="false">OtherRev!I28</f>
        <v>692</v>
      </c>
      <c r="J15" s="833" t="n">
        <f aca="false">OtherRev!J28</f>
        <v>693</v>
      </c>
      <c r="K15" s="833" t="n">
        <f aca="false">OtherRev!K28</f>
        <v>1095</v>
      </c>
      <c r="L15" s="833" t="n">
        <f aca="false">OtherRev!L28</f>
        <v>693</v>
      </c>
      <c r="M15" s="833" t="n">
        <f aca="false">OtherRev!M28</f>
        <v>1284</v>
      </c>
      <c r="N15" s="833" t="n">
        <f aca="false">OtherRev!N28</f>
        <v>1710</v>
      </c>
      <c r="O15" s="833" t="n">
        <f aca="false">SUM(C15:N15)</f>
        <v>13450</v>
      </c>
      <c r="P15" s="834" t="n">
        <f aca="false">SUM(C15:D15)</f>
        <v>1635</v>
      </c>
      <c r="Q15" s="833" t="n">
        <f aca="false">O15-P15</f>
        <v>11815</v>
      </c>
      <c r="R15" s="835"/>
      <c r="S15" s="811"/>
      <c r="T15" s="832" t="str">
        <f aca="false">A15</f>
        <v>   Other Revenue</v>
      </c>
      <c r="V15" s="833" t="n">
        <f aca="false">C15+D15+E15</f>
        <v>2804</v>
      </c>
      <c r="W15" s="833" t="n">
        <f aca="false">F15+G15+H15</f>
        <v>4479</v>
      </c>
      <c r="X15" s="833" t="n">
        <f aca="false">I15+J15+K15</f>
        <v>2480</v>
      </c>
      <c r="Y15" s="833" t="n">
        <f aca="false">L15+M15+N15</f>
        <v>3687</v>
      </c>
      <c r="Z15" s="833"/>
      <c r="AA15" s="833" t="n">
        <f aca="false">SUM(V15:Y15)</f>
        <v>13450</v>
      </c>
      <c r="AB15" s="811"/>
      <c r="AC15" s="811"/>
      <c r="AD15" s="796" t="str">
        <f aca="false">A15</f>
        <v>   Other Revenue</v>
      </c>
      <c r="AF15" s="833" t="n">
        <f aca="false">C15</f>
        <v>842</v>
      </c>
      <c r="AG15" s="833" t="n">
        <f aca="false">D15+AF15</f>
        <v>1635</v>
      </c>
      <c r="AH15" s="833" t="n">
        <f aca="false">E15+AG15</f>
        <v>2804</v>
      </c>
      <c r="AI15" s="833" t="n">
        <f aca="false">F15+AH15</f>
        <v>3496</v>
      </c>
      <c r="AJ15" s="833" t="n">
        <f aca="false">G15+AI15</f>
        <v>4189</v>
      </c>
      <c r="AK15" s="833" t="n">
        <f aca="false">H15+AJ15</f>
        <v>7283</v>
      </c>
      <c r="AL15" s="833" t="n">
        <f aca="false">I15+AK15</f>
        <v>7975</v>
      </c>
      <c r="AM15" s="833" t="n">
        <f aca="false">J15+AL15</f>
        <v>8668</v>
      </c>
      <c r="AN15" s="833" t="n">
        <f aca="false">K15+AM15</f>
        <v>9763</v>
      </c>
      <c r="AO15" s="833" t="n">
        <f aca="false">L15+AN15</f>
        <v>10456</v>
      </c>
      <c r="AP15" s="833" t="n">
        <f aca="false">M15+AO15</f>
        <v>11740</v>
      </c>
      <c r="AQ15" s="833" t="n">
        <f aca="false">N15+AP15</f>
        <v>13450</v>
      </c>
    </row>
    <row r="16" customFormat="false" ht="3.95" hidden="false" customHeight="true" outlineLevel="0" collapsed="false">
      <c r="A16" s="811"/>
      <c r="C16" s="829"/>
      <c r="D16" s="829"/>
      <c r="E16" s="829"/>
      <c r="F16" s="829"/>
      <c r="G16" s="829"/>
      <c r="H16" s="829"/>
      <c r="I16" s="829"/>
      <c r="J16" s="829"/>
      <c r="K16" s="829"/>
      <c r="L16" s="829"/>
      <c r="M16" s="829"/>
      <c r="N16" s="829"/>
      <c r="O16" s="829"/>
      <c r="P16" s="829"/>
      <c r="Q16" s="829"/>
      <c r="R16" s="830"/>
      <c r="S16" s="811"/>
      <c r="T16" s="832"/>
      <c r="V16" s="829"/>
      <c r="W16" s="829"/>
      <c r="X16" s="829"/>
      <c r="Y16" s="829"/>
      <c r="Z16" s="829"/>
      <c r="AA16" s="829"/>
      <c r="AB16" s="811"/>
      <c r="AC16" s="811"/>
      <c r="AD16" s="811"/>
      <c r="AF16" s="829"/>
      <c r="AG16" s="829"/>
      <c r="AH16" s="829"/>
      <c r="AI16" s="829"/>
      <c r="AJ16" s="829"/>
      <c r="AK16" s="829"/>
      <c r="AL16" s="829"/>
      <c r="AM16" s="829"/>
      <c r="AN16" s="829"/>
      <c r="AO16" s="829"/>
      <c r="AP16" s="829"/>
      <c r="AQ16" s="829"/>
    </row>
    <row r="17" customFormat="false" ht="12.75" hidden="false" customHeight="false" outlineLevel="0" collapsed="false">
      <c r="A17" s="826" t="s">
        <v>1087</v>
      </c>
      <c r="B17" s="840"/>
      <c r="C17" s="836" t="n">
        <f aca="false">C12+C14+C15</f>
        <v>56129</v>
      </c>
      <c r="D17" s="836" t="n">
        <f aca="false">D12+D14+D15</f>
        <v>55090</v>
      </c>
      <c r="E17" s="836" t="n">
        <f aca="false">E12+E14+E15</f>
        <v>58957</v>
      </c>
      <c r="F17" s="836" t="n">
        <f aca="false">F12+F14+F15</f>
        <v>23766</v>
      </c>
      <c r="G17" s="836" t="n">
        <f aca="false">G12+G14+G15</f>
        <v>22763</v>
      </c>
      <c r="H17" s="836" t="n">
        <f aca="false">H12+H14+H15</f>
        <v>28279</v>
      </c>
      <c r="I17" s="836" t="n">
        <f aca="false">I12+I14+I15</f>
        <v>25820</v>
      </c>
      <c r="J17" s="836" t="n">
        <f aca="false">J12+J14+J15</f>
        <v>25408</v>
      </c>
      <c r="K17" s="836" t="n">
        <f aca="false">K12+K14+K15</f>
        <v>25591</v>
      </c>
      <c r="L17" s="836" t="n">
        <f aca="false">L12+L14+L15</f>
        <v>24994</v>
      </c>
      <c r="M17" s="836" t="n">
        <f aca="false">M12+M14+M15</f>
        <v>53847</v>
      </c>
      <c r="N17" s="836" t="n">
        <f aca="false">N12+N14+N15</f>
        <v>55164</v>
      </c>
      <c r="O17" s="836" t="n">
        <f aca="false">O12+O14+O15</f>
        <v>455808</v>
      </c>
      <c r="P17" s="836" t="n">
        <f aca="false">P12+P14+P15</f>
        <v>111219</v>
      </c>
      <c r="Q17" s="836" t="n">
        <f aca="false">Q12+Q14+Q15</f>
        <v>344589</v>
      </c>
      <c r="R17" s="841"/>
      <c r="S17" s="806"/>
      <c r="T17" s="827" t="str">
        <f aca="false">A17</f>
        <v>      Net Operating Income</v>
      </c>
      <c r="U17" s="802"/>
      <c r="V17" s="836" t="n">
        <f aca="false">SUM(V12:V15)</f>
        <v>170176</v>
      </c>
      <c r="W17" s="836" t="n">
        <f aca="false">SUM(W12:W15)</f>
        <v>74808</v>
      </c>
      <c r="X17" s="836" t="n">
        <f aca="false">SUM(X12:X15)</f>
        <v>76819</v>
      </c>
      <c r="Y17" s="836" t="n">
        <f aca="false">SUM(Y12:Y15)</f>
        <v>134005</v>
      </c>
      <c r="Z17" s="836"/>
      <c r="AA17" s="836" t="n">
        <f aca="false">SUM(AA12:AA15)</f>
        <v>455808</v>
      </c>
      <c r="AB17" s="806"/>
      <c r="AC17" s="806"/>
      <c r="AD17" s="798" t="str">
        <f aca="false">A17</f>
        <v>      Net Operating Income</v>
      </c>
      <c r="AF17" s="836" t="n">
        <f aca="false">C17</f>
        <v>56129</v>
      </c>
      <c r="AG17" s="836" t="n">
        <f aca="false">D17+AF17</f>
        <v>111219</v>
      </c>
      <c r="AH17" s="836" t="n">
        <f aca="false">E17+AG17</f>
        <v>170176</v>
      </c>
      <c r="AI17" s="836" t="n">
        <f aca="false">F17+AH17</f>
        <v>193942</v>
      </c>
      <c r="AJ17" s="836" t="n">
        <f aca="false">G17+AI17</f>
        <v>216705</v>
      </c>
      <c r="AK17" s="836" t="n">
        <f aca="false">H17+AJ17</f>
        <v>244984</v>
      </c>
      <c r="AL17" s="836" t="n">
        <f aca="false">I17+AK17</f>
        <v>270804</v>
      </c>
      <c r="AM17" s="836" t="n">
        <f aca="false">J17+AL17</f>
        <v>296212</v>
      </c>
      <c r="AN17" s="836" t="n">
        <f aca="false">K17+AM17</f>
        <v>321803</v>
      </c>
      <c r="AO17" s="836" t="n">
        <f aca="false">L17+AN17</f>
        <v>346797</v>
      </c>
      <c r="AP17" s="836" t="n">
        <f aca="false">M17+AO17</f>
        <v>400644</v>
      </c>
      <c r="AQ17" s="836" t="n">
        <f aca="false">N17+AP17</f>
        <v>455808</v>
      </c>
    </row>
    <row r="18" customFormat="false" ht="12.75" hidden="false" customHeight="false" outlineLevel="0" collapsed="false">
      <c r="A18" s="811"/>
      <c r="C18" s="829"/>
      <c r="D18" s="829"/>
      <c r="E18" s="829"/>
      <c r="F18" s="842"/>
      <c r="G18" s="829"/>
      <c r="H18" s="829"/>
      <c r="I18" s="829"/>
      <c r="J18" s="829"/>
      <c r="K18" s="829"/>
      <c r="L18" s="829"/>
      <c r="M18" s="829"/>
      <c r="N18" s="829"/>
      <c r="O18" s="829"/>
      <c r="P18" s="829"/>
      <c r="Q18" s="829"/>
      <c r="R18" s="830"/>
      <c r="S18" s="811"/>
      <c r="T18" s="832"/>
      <c r="V18" s="829"/>
      <c r="W18" s="829"/>
      <c r="X18" s="829"/>
      <c r="Y18" s="829"/>
      <c r="Z18" s="829"/>
      <c r="AA18" s="829"/>
      <c r="AB18" s="811"/>
      <c r="AC18" s="811"/>
      <c r="AD18" s="811"/>
      <c r="AF18" s="829"/>
      <c r="AG18" s="829"/>
      <c r="AH18" s="829"/>
      <c r="AI18" s="829"/>
      <c r="AJ18" s="829"/>
      <c r="AK18" s="829"/>
      <c r="AL18" s="829"/>
      <c r="AM18" s="829"/>
      <c r="AN18" s="829"/>
      <c r="AO18" s="829"/>
      <c r="AP18" s="829"/>
      <c r="AQ18" s="829"/>
    </row>
    <row r="19" customFormat="false" ht="12.75" hidden="false" customHeight="false" outlineLevel="0" collapsed="false">
      <c r="A19" s="826" t="s">
        <v>1088</v>
      </c>
      <c r="C19" s="830"/>
      <c r="D19" s="830"/>
      <c r="E19" s="830"/>
      <c r="F19" s="830"/>
      <c r="G19" s="830"/>
      <c r="H19" s="830"/>
      <c r="I19" s="830"/>
      <c r="J19" s="830"/>
      <c r="K19" s="830"/>
      <c r="L19" s="830"/>
      <c r="M19" s="830"/>
      <c r="N19" s="830"/>
      <c r="O19" s="830"/>
      <c r="P19" s="830"/>
      <c r="Q19" s="829"/>
      <c r="R19" s="830"/>
      <c r="S19" s="811"/>
      <c r="T19" s="827" t="str">
        <f aca="false">A19</f>
        <v>OPERATING EXPENSES</v>
      </c>
      <c r="V19" s="829"/>
      <c r="W19" s="829"/>
      <c r="X19" s="829"/>
      <c r="Y19" s="829"/>
      <c r="Z19" s="829"/>
      <c r="AA19" s="829"/>
      <c r="AB19" s="811"/>
      <c r="AC19" s="811"/>
      <c r="AD19" s="798" t="str">
        <f aca="false">A19</f>
        <v>OPERATING EXPENSES</v>
      </c>
      <c r="AF19" s="829"/>
      <c r="AG19" s="829"/>
      <c r="AH19" s="829"/>
      <c r="AI19" s="829"/>
      <c r="AJ19" s="829"/>
      <c r="AK19" s="829"/>
      <c r="AL19" s="829"/>
      <c r="AM19" s="829"/>
      <c r="AN19" s="829"/>
      <c r="AO19" s="829"/>
      <c r="AP19" s="829"/>
      <c r="AQ19" s="829"/>
      <c r="AR19" s="811"/>
    </row>
    <row r="20" customFormat="false" ht="12.75" hidden="false" customHeight="false" outlineLevel="0" collapsed="false">
      <c r="A20" s="828" t="s">
        <v>1089</v>
      </c>
      <c r="C20" s="829" t="n">
        <f aca="false">'O&amp;M'!C50</f>
        <v>13530</v>
      </c>
      <c r="D20" s="829" t="n">
        <f aca="false">'O&amp;M'!D50</f>
        <v>13563</v>
      </c>
      <c r="E20" s="829" t="n">
        <f aca="false">'O&amp;M'!E50</f>
        <v>13451</v>
      </c>
      <c r="F20" s="829" t="n">
        <f aca="false">'O&amp;M'!F50</f>
        <v>13926</v>
      </c>
      <c r="G20" s="829" t="n">
        <f aca="false">'O&amp;M'!G50</f>
        <v>13494</v>
      </c>
      <c r="H20" s="829" t="n">
        <f aca="false">'O&amp;M'!H50</f>
        <v>13717</v>
      </c>
      <c r="I20" s="829" t="n">
        <f aca="false">'O&amp;M'!I50</f>
        <v>16156</v>
      </c>
      <c r="J20" s="829" t="n">
        <f aca="false">'O&amp;M'!J50</f>
        <v>14756</v>
      </c>
      <c r="K20" s="829" t="n">
        <f aca="false">'O&amp;M'!K50</f>
        <v>15077</v>
      </c>
      <c r="L20" s="829" t="n">
        <f aca="false">'O&amp;M'!L50</f>
        <v>15610</v>
      </c>
      <c r="M20" s="829" t="n">
        <f aca="false">'O&amp;M'!M50</f>
        <v>14291</v>
      </c>
      <c r="N20" s="843" t="n">
        <f aca="false">'O&amp;M'!N50</f>
        <v>14679</v>
      </c>
      <c r="O20" s="829" t="n">
        <f aca="false">SUM(C20:N20)</f>
        <v>172250</v>
      </c>
      <c r="P20" s="830" t="n">
        <f aca="false">SUM(C20:D20)</f>
        <v>27093</v>
      </c>
      <c r="Q20" s="829" t="n">
        <f aca="false">O20-P20</f>
        <v>145157</v>
      </c>
      <c r="R20" s="831"/>
      <c r="S20" s="811"/>
      <c r="T20" s="832" t="str">
        <f aca="false">A20</f>
        <v>   Operations and Maintenance</v>
      </c>
      <c r="V20" s="829" t="n">
        <f aca="false">C20+D20+E20</f>
        <v>40544</v>
      </c>
      <c r="W20" s="829" t="n">
        <f aca="false">F20+G20+H20</f>
        <v>41137</v>
      </c>
      <c r="X20" s="829" t="n">
        <f aca="false">I20+J20+K20</f>
        <v>45989</v>
      </c>
      <c r="Y20" s="829" t="n">
        <f aca="false">L20+M20+N20</f>
        <v>44580</v>
      </c>
      <c r="Z20" s="829"/>
      <c r="AA20" s="829" t="n">
        <f aca="false">SUM(V20:Y20)</f>
        <v>172250</v>
      </c>
      <c r="AB20" s="811"/>
      <c r="AD20" s="796" t="str">
        <f aca="false">A20</f>
        <v>   Operations and Maintenance</v>
      </c>
      <c r="AF20" s="829" t="n">
        <f aca="false">C20</f>
        <v>13530</v>
      </c>
      <c r="AG20" s="829" t="n">
        <f aca="false">D20+AF20</f>
        <v>27093</v>
      </c>
      <c r="AH20" s="829" t="n">
        <f aca="false">E20+AG20</f>
        <v>40544</v>
      </c>
      <c r="AI20" s="829" t="n">
        <f aca="false">F20+AH20</f>
        <v>54470</v>
      </c>
      <c r="AJ20" s="829" t="n">
        <f aca="false">G20+AI20</f>
        <v>67964</v>
      </c>
      <c r="AK20" s="829" t="n">
        <f aca="false">H20+AJ20</f>
        <v>81681</v>
      </c>
      <c r="AL20" s="829" t="n">
        <f aca="false">I20+AK20</f>
        <v>97837</v>
      </c>
      <c r="AM20" s="829" t="n">
        <f aca="false">J20+AL20</f>
        <v>112593</v>
      </c>
      <c r="AN20" s="829" t="n">
        <f aca="false">K20+AM20</f>
        <v>127670</v>
      </c>
      <c r="AO20" s="829" t="n">
        <f aca="false">L20+AN20</f>
        <v>143280</v>
      </c>
      <c r="AP20" s="829" t="n">
        <f aca="false">M20+AO20</f>
        <v>157571</v>
      </c>
      <c r="AQ20" s="829" t="n">
        <f aca="false">N20+AP20</f>
        <v>172250</v>
      </c>
    </row>
    <row r="21" customFormat="false" ht="12.75" hidden="false" customHeight="false" outlineLevel="0" collapsed="false">
      <c r="A21" s="828" t="s">
        <v>1090</v>
      </c>
      <c r="C21" s="829" t="n">
        <f aca="false">RegAmort!C59</f>
        <v>1648</v>
      </c>
      <c r="D21" s="829" t="n">
        <f aca="false">RegAmort!D59</f>
        <v>1575</v>
      </c>
      <c r="E21" s="829" t="n">
        <f aca="false">RegAmort!E59</f>
        <v>1514</v>
      </c>
      <c r="F21" s="829" t="n">
        <f aca="false">RegAmort!F59</f>
        <v>1408</v>
      </c>
      <c r="G21" s="829" t="n">
        <f aca="false">RegAmort!G59</f>
        <v>1335</v>
      </c>
      <c r="H21" s="829" t="n">
        <f aca="false">RegAmort!H59</f>
        <v>1347</v>
      </c>
      <c r="I21" s="829" t="n">
        <f aca="false">RegAmort!I59</f>
        <v>1344</v>
      </c>
      <c r="J21" s="829" t="n">
        <f aca="false">RegAmort!J59</f>
        <v>1352</v>
      </c>
      <c r="K21" s="829" t="n">
        <f aca="false">RegAmort!K59</f>
        <v>1356</v>
      </c>
      <c r="L21" s="829" t="n">
        <f aca="false">RegAmort!L59</f>
        <v>1428</v>
      </c>
      <c r="M21" s="829" t="n">
        <f aca="false">RegAmort!M59</f>
        <v>1511</v>
      </c>
      <c r="N21" s="829" t="n">
        <f aca="false">RegAmort!N59</f>
        <v>1676</v>
      </c>
      <c r="O21" s="829" t="n">
        <f aca="false">SUM(C21:N21)</f>
        <v>17494</v>
      </c>
      <c r="P21" s="830" t="n">
        <f aca="false">SUM(C21:D21)</f>
        <v>3223</v>
      </c>
      <c r="Q21" s="829" t="n">
        <f aca="false">O21-P21</f>
        <v>14271</v>
      </c>
      <c r="R21" s="831"/>
      <c r="S21" s="811"/>
      <c r="T21" s="832" t="str">
        <f aca="false">A21</f>
        <v>   Regulatory Amortization</v>
      </c>
      <c r="V21" s="829" t="n">
        <f aca="false">C21+D21+E21</f>
        <v>4737</v>
      </c>
      <c r="W21" s="829" t="n">
        <f aca="false">F21+G21+H21</f>
        <v>4090</v>
      </c>
      <c r="X21" s="829" t="n">
        <f aca="false">I21+J21+K21</f>
        <v>4052</v>
      </c>
      <c r="Y21" s="829" t="n">
        <f aca="false">L21+M21+N21</f>
        <v>4615</v>
      </c>
      <c r="Z21" s="829"/>
      <c r="AA21" s="829" t="n">
        <f aca="false">SUM(V21:Y21)</f>
        <v>17494</v>
      </c>
      <c r="AB21" s="811"/>
      <c r="AC21" s="811"/>
      <c r="AD21" s="796" t="str">
        <f aca="false">A21</f>
        <v>   Regulatory Amortization</v>
      </c>
      <c r="AF21" s="829" t="n">
        <f aca="false">C21</f>
        <v>1648</v>
      </c>
      <c r="AG21" s="829" t="n">
        <f aca="false">D21+AF21</f>
        <v>3223</v>
      </c>
      <c r="AH21" s="829" t="n">
        <f aca="false">E21+AG21</f>
        <v>4737</v>
      </c>
      <c r="AI21" s="829" t="n">
        <f aca="false">F21+AH21</f>
        <v>6145</v>
      </c>
      <c r="AJ21" s="829" t="n">
        <f aca="false">G21+AI21</f>
        <v>7480</v>
      </c>
      <c r="AK21" s="829" t="n">
        <f aca="false">H21+AJ21</f>
        <v>8827</v>
      </c>
      <c r="AL21" s="829" t="n">
        <f aca="false">I21+AK21</f>
        <v>10171</v>
      </c>
      <c r="AM21" s="829" t="n">
        <f aca="false">J21+AL21</f>
        <v>11523</v>
      </c>
      <c r="AN21" s="829" t="n">
        <f aca="false">K21+AM21</f>
        <v>12879</v>
      </c>
      <c r="AO21" s="829" t="n">
        <f aca="false">L21+AN21</f>
        <v>14307</v>
      </c>
      <c r="AP21" s="829" t="n">
        <f aca="false">M21+AO21</f>
        <v>15818</v>
      </c>
      <c r="AQ21" s="829" t="n">
        <f aca="false">N21+AP21</f>
        <v>17494</v>
      </c>
    </row>
    <row r="22" customFormat="false" ht="12.75" hidden="false" customHeight="false" outlineLevel="0" collapsed="false">
      <c r="A22" s="844" t="s">
        <v>1091</v>
      </c>
      <c r="C22" s="829" t="n">
        <f aca="false">'Fuel-Depr-OtherTax'!C13</f>
        <v>0</v>
      </c>
      <c r="D22" s="829" t="n">
        <f aca="false">'Fuel-Depr-OtherTax'!D13</f>
        <v>0</v>
      </c>
      <c r="E22" s="829" t="n">
        <f aca="false">'Fuel-Depr-OtherTax'!E13</f>
        <v>0</v>
      </c>
      <c r="F22" s="829" t="n">
        <f aca="false">'Fuel-Depr-OtherTax'!F13</f>
        <v>0</v>
      </c>
      <c r="G22" s="829" t="n">
        <f aca="false">'Fuel-Depr-OtherTax'!G13</f>
        <v>0</v>
      </c>
      <c r="H22" s="829" t="n">
        <f aca="false">'Fuel-Depr-OtherTax'!H13</f>
        <v>0</v>
      </c>
      <c r="I22" s="829" t="n">
        <f aca="false">'Fuel-Depr-OtherTax'!I13</f>
        <v>0</v>
      </c>
      <c r="J22" s="829" t="n">
        <f aca="false">'Fuel-Depr-OtherTax'!J13</f>
        <v>0</v>
      </c>
      <c r="K22" s="829" t="n">
        <f aca="false">'Fuel-Depr-OtherTax'!K13</f>
        <v>0</v>
      </c>
      <c r="L22" s="829" t="n">
        <f aca="false">'Fuel-Depr-OtherTax'!L13</f>
        <v>0</v>
      </c>
      <c r="M22" s="829" t="n">
        <f aca="false">'Fuel-Depr-OtherTax'!M13</f>
        <v>0</v>
      </c>
      <c r="N22" s="829" t="n">
        <f aca="false">'Fuel-Depr-OtherTax'!N13</f>
        <v>0</v>
      </c>
      <c r="O22" s="829" t="n">
        <f aca="false">SUM(C22:N22)</f>
        <v>0</v>
      </c>
      <c r="P22" s="830" t="n">
        <f aca="false">SUM(C22:D22)</f>
        <v>0</v>
      </c>
      <c r="Q22" s="829" t="n">
        <f aca="false">O22-P22</f>
        <v>0</v>
      </c>
      <c r="R22" s="831"/>
      <c r="S22" s="811"/>
      <c r="T22" s="832" t="str">
        <f aca="false">A22</f>
        <v>   Fuel Used in Operations</v>
      </c>
      <c r="V22" s="829" t="n">
        <f aca="false">C22+D22+E22</f>
        <v>0</v>
      </c>
      <c r="W22" s="829" t="n">
        <f aca="false">F22+G22+H22</f>
        <v>0</v>
      </c>
      <c r="X22" s="829" t="n">
        <f aca="false">I22+J22+K22</f>
        <v>0</v>
      </c>
      <c r="Y22" s="829" t="n">
        <f aca="false">L22+M22+N22</f>
        <v>0</v>
      </c>
      <c r="Z22" s="829"/>
      <c r="AA22" s="829" t="n">
        <f aca="false">SUM(V22:Y22)</f>
        <v>0</v>
      </c>
      <c r="AB22" s="811"/>
      <c r="AC22" s="811"/>
      <c r="AD22" s="796" t="str">
        <f aca="false">A22</f>
        <v>   Fuel Used in Operations</v>
      </c>
      <c r="AF22" s="829" t="n">
        <f aca="false">C22</f>
        <v>0</v>
      </c>
      <c r="AG22" s="829" t="n">
        <f aca="false">D22+AF22</f>
        <v>0</v>
      </c>
      <c r="AH22" s="829" t="n">
        <f aca="false">E22+AG22</f>
        <v>0</v>
      </c>
      <c r="AI22" s="829" t="n">
        <f aca="false">F22+AH22</f>
        <v>0</v>
      </c>
      <c r="AJ22" s="829" t="n">
        <f aca="false">G22+AI22</f>
        <v>0</v>
      </c>
      <c r="AK22" s="829" t="n">
        <f aca="false">H22+AJ22</f>
        <v>0</v>
      </c>
      <c r="AL22" s="829" t="n">
        <f aca="false">I22+AK22</f>
        <v>0</v>
      </c>
      <c r="AM22" s="829" t="n">
        <f aca="false">J22+AL22</f>
        <v>0</v>
      </c>
      <c r="AN22" s="829" t="n">
        <f aca="false">K22+AM22</f>
        <v>0</v>
      </c>
      <c r="AO22" s="829" t="n">
        <f aca="false">L22+AN22</f>
        <v>0</v>
      </c>
      <c r="AP22" s="829" t="n">
        <f aca="false">M22+AO22</f>
        <v>0</v>
      </c>
      <c r="AQ22" s="829" t="n">
        <f aca="false">N22+AP22</f>
        <v>0</v>
      </c>
    </row>
    <row r="23" customFormat="false" ht="12.75" hidden="false" customHeight="false" outlineLevel="0" collapsed="false">
      <c r="A23" s="845" t="s">
        <v>1092</v>
      </c>
      <c r="B23" s="846"/>
      <c r="C23" s="829" t="n">
        <f aca="false">'TC&amp;S'!C69</f>
        <v>2093</v>
      </c>
      <c r="D23" s="829" t="n">
        <f aca="false">'TC&amp;S'!D69</f>
        <v>1989</v>
      </c>
      <c r="E23" s="829" t="n">
        <f aca="false">'TC&amp;S'!E69</f>
        <v>2047</v>
      </c>
      <c r="F23" s="829" t="n">
        <f aca="false">'TC&amp;S'!F69</f>
        <v>1831</v>
      </c>
      <c r="G23" s="829" t="n">
        <f aca="false">'TC&amp;S'!G69</f>
        <v>1732</v>
      </c>
      <c r="H23" s="829" t="n">
        <f aca="false">'TC&amp;S'!H69</f>
        <v>1525</v>
      </c>
      <c r="I23" s="829" t="n">
        <f aca="false">'TC&amp;S'!I69</f>
        <v>1236</v>
      </c>
      <c r="J23" s="829" t="n">
        <f aca="false">'TC&amp;S'!J69</f>
        <v>1280</v>
      </c>
      <c r="K23" s="829" t="n">
        <f aca="false">'TC&amp;S'!K69</f>
        <v>1324</v>
      </c>
      <c r="L23" s="829" t="n">
        <f aca="false">'TC&amp;S'!L69</f>
        <v>1383</v>
      </c>
      <c r="M23" s="829" t="n">
        <f aca="false">'TC&amp;S'!M69</f>
        <v>1590</v>
      </c>
      <c r="N23" s="829" t="n">
        <f aca="false">'TC&amp;S'!N69</f>
        <v>1675</v>
      </c>
      <c r="O23" s="829" t="n">
        <f aca="false">SUM(C23:N23)</f>
        <v>19705</v>
      </c>
      <c r="P23" s="830" t="n">
        <f aca="false">SUM(C23:D23)</f>
        <v>4082</v>
      </c>
      <c r="Q23" s="829" t="n">
        <f aca="false">O23-P23</f>
        <v>15623</v>
      </c>
      <c r="R23" s="831"/>
      <c r="S23" s="811"/>
      <c r="T23" s="832" t="str">
        <f aca="false">A23</f>
        <v>   Transmission, Compression &amp; Storage</v>
      </c>
      <c r="U23" s="846"/>
      <c r="V23" s="829" t="n">
        <f aca="false">C23+D23+E23</f>
        <v>6129</v>
      </c>
      <c r="W23" s="829" t="n">
        <f aca="false">F23+G23+H23</f>
        <v>5088</v>
      </c>
      <c r="X23" s="829" t="n">
        <f aca="false">I23+J23+K23</f>
        <v>3840</v>
      </c>
      <c r="Y23" s="829" t="n">
        <f aca="false">L23+M23+N23</f>
        <v>4648</v>
      </c>
      <c r="Z23" s="829"/>
      <c r="AA23" s="829" t="n">
        <f aca="false">SUM(V23:Y23)</f>
        <v>19705</v>
      </c>
      <c r="AB23" s="811"/>
      <c r="AC23" s="811"/>
      <c r="AD23" s="796" t="str">
        <f aca="false">A23</f>
        <v>   Transmission, Compression &amp; Storage</v>
      </c>
      <c r="AF23" s="829" t="n">
        <f aca="false">C23</f>
        <v>2093</v>
      </c>
      <c r="AG23" s="829" t="n">
        <f aca="false">D23+AF23</f>
        <v>4082</v>
      </c>
      <c r="AH23" s="829" t="n">
        <f aca="false">E23+AG23</f>
        <v>6129</v>
      </c>
      <c r="AI23" s="829" t="n">
        <f aca="false">F23+AH23</f>
        <v>7960</v>
      </c>
      <c r="AJ23" s="829" t="n">
        <f aca="false">G23+AI23</f>
        <v>9692</v>
      </c>
      <c r="AK23" s="829" t="n">
        <f aca="false">H23+AJ23</f>
        <v>11217</v>
      </c>
      <c r="AL23" s="829" t="n">
        <f aca="false">I23+AK23</f>
        <v>12453</v>
      </c>
      <c r="AM23" s="829" t="n">
        <f aca="false">J23+AL23</f>
        <v>13733</v>
      </c>
      <c r="AN23" s="829" t="n">
        <f aca="false">K23+AM23</f>
        <v>15057</v>
      </c>
      <c r="AO23" s="829" t="n">
        <f aca="false">L23+AN23</f>
        <v>16440</v>
      </c>
      <c r="AP23" s="829" t="n">
        <f aca="false">M23+AO23</f>
        <v>18030</v>
      </c>
      <c r="AQ23" s="829" t="n">
        <f aca="false">N23+AP23</f>
        <v>19705</v>
      </c>
    </row>
    <row r="24" customFormat="false" ht="12.75" hidden="false" customHeight="false" outlineLevel="0" collapsed="false">
      <c r="A24" s="828" t="s">
        <v>1093</v>
      </c>
      <c r="C24" s="829" t="n">
        <f aca="false">'Fuel-Depr-OtherTax'!C28</f>
        <v>4056</v>
      </c>
      <c r="D24" s="829" t="n">
        <f aca="false">'Fuel-Depr-OtherTax'!D28</f>
        <v>4056</v>
      </c>
      <c r="E24" s="829" t="n">
        <f aca="false">'Fuel-Depr-OtherTax'!E28</f>
        <v>4062</v>
      </c>
      <c r="F24" s="829" t="n">
        <f aca="false">'Fuel-Depr-OtherTax'!F28</f>
        <v>4109</v>
      </c>
      <c r="G24" s="829" t="n">
        <f aca="false">'Fuel-Depr-OtherTax'!G28</f>
        <v>4109</v>
      </c>
      <c r="H24" s="829" t="n">
        <f aca="false">'Fuel-Depr-OtherTax'!H28</f>
        <v>4112</v>
      </c>
      <c r="I24" s="829" t="n">
        <f aca="false">'Fuel-Depr-OtherTax'!I28</f>
        <v>4114</v>
      </c>
      <c r="J24" s="829" t="n">
        <f aca="false">'Fuel-Depr-OtherTax'!J28</f>
        <v>4133</v>
      </c>
      <c r="K24" s="829" t="n">
        <f aca="false">'Fuel-Depr-OtherTax'!K28</f>
        <v>4145</v>
      </c>
      <c r="L24" s="829" t="n">
        <f aca="false">'Fuel-Depr-OtherTax'!L28</f>
        <v>4240</v>
      </c>
      <c r="M24" s="829" t="n">
        <f aca="false">'Fuel-Depr-OtherTax'!M28</f>
        <v>4240</v>
      </c>
      <c r="N24" s="829" t="n">
        <f aca="false">'Fuel-Depr-OtherTax'!N28</f>
        <v>4239</v>
      </c>
      <c r="O24" s="829" t="n">
        <f aca="false">SUM(C24:N24)</f>
        <v>49615</v>
      </c>
      <c r="P24" s="830" t="n">
        <f aca="false">SUM(C24:D24)</f>
        <v>8112</v>
      </c>
      <c r="Q24" s="829" t="n">
        <f aca="false">O24-P24</f>
        <v>41503</v>
      </c>
      <c r="R24" s="831"/>
      <c r="S24" s="811"/>
      <c r="T24" s="832" t="str">
        <f aca="false">A24</f>
        <v>   Depreciation &amp; Amortization</v>
      </c>
      <c r="V24" s="829" t="n">
        <f aca="false">C24+D24+E24</f>
        <v>12174</v>
      </c>
      <c r="W24" s="829" t="n">
        <f aca="false">F24+G24+H24</f>
        <v>12330</v>
      </c>
      <c r="X24" s="829" t="n">
        <f aca="false">I24+J24+K24</f>
        <v>12392</v>
      </c>
      <c r="Y24" s="829" t="n">
        <f aca="false">L24+M24+N24</f>
        <v>12719</v>
      </c>
      <c r="Z24" s="829"/>
      <c r="AA24" s="829" t="n">
        <f aca="false">SUM(V24:Y24)</f>
        <v>49615</v>
      </c>
      <c r="AB24" s="811"/>
      <c r="AC24" s="811"/>
      <c r="AD24" s="796" t="str">
        <f aca="false">A24</f>
        <v>   Depreciation &amp; Amortization</v>
      </c>
      <c r="AE24" s="846"/>
      <c r="AF24" s="829" t="n">
        <f aca="false">C24</f>
        <v>4056</v>
      </c>
      <c r="AG24" s="829" t="n">
        <f aca="false">D24+AF24</f>
        <v>8112</v>
      </c>
      <c r="AH24" s="829" t="n">
        <f aca="false">E24+AG24</f>
        <v>12174</v>
      </c>
      <c r="AI24" s="829" t="n">
        <f aca="false">F24+AH24</f>
        <v>16283</v>
      </c>
      <c r="AJ24" s="829" t="n">
        <f aca="false">G24+AI24</f>
        <v>20392</v>
      </c>
      <c r="AK24" s="829" t="n">
        <f aca="false">H24+AJ24</f>
        <v>24504</v>
      </c>
      <c r="AL24" s="829" t="n">
        <f aca="false">I24+AK24</f>
        <v>28618</v>
      </c>
      <c r="AM24" s="829" t="n">
        <f aca="false">J24+AL24</f>
        <v>32751</v>
      </c>
      <c r="AN24" s="829" t="n">
        <f aca="false">K24+AM24</f>
        <v>36896</v>
      </c>
      <c r="AO24" s="829" t="n">
        <f aca="false">L24+AN24</f>
        <v>41136</v>
      </c>
      <c r="AP24" s="829" t="n">
        <f aca="false">M24+AO24</f>
        <v>45376</v>
      </c>
      <c r="AQ24" s="829" t="n">
        <f aca="false">N24+AP24</f>
        <v>49615</v>
      </c>
    </row>
    <row r="25" customFormat="false" ht="12.75" hidden="false" customHeight="false" outlineLevel="0" collapsed="false">
      <c r="A25" s="828" t="s">
        <v>1094</v>
      </c>
      <c r="C25" s="833" t="n">
        <f aca="false">'Fuel-Depr-OtherTax'!C50</f>
        <v>2763</v>
      </c>
      <c r="D25" s="833" t="n">
        <f aca="false">'Fuel-Depr-OtherTax'!D50</f>
        <v>3070</v>
      </c>
      <c r="E25" s="833" t="n">
        <f aca="false">'Fuel-Depr-OtherTax'!E50</f>
        <v>2763</v>
      </c>
      <c r="F25" s="833" t="n">
        <f aca="false">'Fuel-Depr-OtherTax'!F50</f>
        <v>2763</v>
      </c>
      <c r="G25" s="833" t="n">
        <f aca="false">'Fuel-Depr-OtherTax'!G50</f>
        <v>2738</v>
      </c>
      <c r="H25" s="833" t="n">
        <f aca="false">'Fuel-Depr-OtherTax'!H50</f>
        <v>2738</v>
      </c>
      <c r="I25" s="833" t="n">
        <f aca="false">'Fuel-Depr-OtherTax'!I50</f>
        <v>2738</v>
      </c>
      <c r="J25" s="833" t="n">
        <f aca="false">'Fuel-Depr-OtherTax'!J50</f>
        <v>2737</v>
      </c>
      <c r="K25" s="833" t="n">
        <f aca="false">'Fuel-Depr-OtherTax'!K50</f>
        <v>2736</v>
      </c>
      <c r="L25" s="833" t="n">
        <f aca="false">'Fuel-Depr-OtherTax'!L50</f>
        <v>2736</v>
      </c>
      <c r="M25" s="833" t="n">
        <f aca="false">'Fuel-Depr-OtherTax'!M50</f>
        <v>2738</v>
      </c>
      <c r="N25" s="833" t="n">
        <f aca="false">'Fuel-Depr-OtherTax'!N50</f>
        <v>2738</v>
      </c>
      <c r="O25" s="833" t="n">
        <f aca="false">SUM(C25:N25)</f>
        <v>33258</v>
      </c>
      <c r="P25" s="834" t="n">
        <f aca="false">SUM(C25:D25)</f>
        <v>5833</v>
      </c>
      <c r="Q25" s="833" t="n">
        <f aca="false">O25-P25</f>
        <v>27425</v>
      </c>
      <c r="R25" s="835"/>
      <c r="S25" s="811"/>
      <c r="T25" s="832" t="str">
        <f aca="false">A25</f>
        <v>   Taxes Other Than Income</v>
      </c>
      <c r="V25" s="833" t="n">
        <f aca="false">C25+D25+E25</f>
        <v>8596</v>
      </c>
      <c r="W25" s="833" t="n">
        <f aca="false">F25+G25+H25</f>
        <v>8239</v>
      </c>
      <c r="X25" s="833" t="n">
        <f aca="false">I25+J25+K25</f>
        <v>8211</v>
      </c>
      <c r="Y25" s="833" t="n">
        <f aca="false">L25+M25+N25</f>
        <v>8212</v>
      </c>
      <c r="Z25" s="833"/>
      <c r="AA25" s="833" t="n">
        <f aca="false">SUM(V25:Y25)</f>
        <v>33258</v>
      </c>
      <c r="AB25" s="811"/>
      <c r="AC25" s="811"/>
      <c r="AD25" s="796" t="str">
        <f aca="false">A25</f>
        <v>   Taxes Other Than Income</v>
      </c>
      <c r="AF25" s="833" t="n">
        <f aca="false">C25</f>
        <v>2763</v>
      </c>
      <c r="AG25" s="833" t="n">
        <f aca="false">D25+AF25</f>
        <v>5833</v>
      </c>
      <c r="AH25" s="833" t="n">
        <f aca="false">E25+AG25</f>
        <v>8596</v>
      </c>
      <c r="AI25" s="833" t="n">
        <f aca="false">F25+AH25</f>
        <v>11359</v>
      </c>
      <c r="AJ25" s="833" t="n">
        <f aca="false">G25+AI25</f>
        <v>14097</v>
      </c>
      <c r="AK25" s="833" t="n">
        <f aca="false">H25+AJ25</f>
        <v>16835</v>
      </c>
      <c r="AL25" s="833" t="n">
        <f aca="false">I25+AK25</f>
        <v>19573</v>
      </c>
      <c r="AM25" s="833" t="n">
        <f aca="false">J25+AL25</f>
        <v>22310</v>
      </c>
      <c r="AN25" s="833" t="n">
        <f aca="false">K25+AM25</f>
        <v>25046</v>
      </c>
      <c r="AO25" s="833" t="n">
        <f aca="false">L25+AN25</f>
        <v>27782</v>
      </c>
      <c r="AP25" s="833" t="n">
        <f aca="false">M25+AO25</f>
        <v>30520</v>
      </c>
      <c r="AQ25" s="833" t="n">
        <f aca="false">N25+AP25</f>
        <v>33258</v>
      </c>
    </row>
    <row r="26" customFormat="false" ht="3.95" hidden="false" customHeight="true" outlineLevel="0" collapsed="false">
      <c r="A26" s="811"/>
      <c r="C26" s="829"/>
      <c r="D26" s="829"/>
      <c r="E26" s="829"/>
      <c r="F26" s="829"/>
      <c r="G26" s="829"/>
      <c r="H26" s="829"/>
      <c r="I26" s="829"/>
      <c r="J26" s="829"/>
      <c r="K26" s="829"/>
      <c r="L26" s="829"/>
      <c r="M26" s="829"/>
      <c r="N26" s="829"/>
      <c r="O26" s="829"/>
      <c r="P26" s="829"/>
      <c r="Q26" s="829"/>
      <c r="R26" s="830"/>
      <c r="S26" s="811"/>
      <c r="T26" s="832"/>
      <c r="V26" s="829"/>
      <c r="W26" s="829"/>
      <c r="X26" s="829"/>
      <c r="Y26" s="829"/>
      <c r="Z26" s="829"/>
      <c r="AA26" s="829"/>
      <c r="AB26" s="811"/>
      <c r="AC26" s="811"/>
      <c r="AD26" s="811"/>
      <c r="AF26" s="829"/>
      <c r="AG26" s="829"/>
      <c r="AH26" s="829"/>
      <c r="AI26" s="829"/>
      <c r="AJ26" s="829"/>
      <c r="AK26" s="829"/>
      <c r="AL26" s="829"/>
      <c r="AM26" s="829"/>
      <c r="AN26" s="829"/>
      <c r="AO26" s="829"/>
      <c r="AP26" s="829"/>
      <c r="AQ26" s="829"/>
    </row>
    <row r="27" customFormat="false" ht="12.75" hidden="false" customHeight="false" outlineLevel="0" collapsed="false">
      <c r="A27" s="826" t="s">
        <v>1095</v>
      </c>
      <c r="B27" s="840"/>
      <c r="C27" s="836" t="n">
        <f aca="false">SUM(C20:C25)</f>
        <v>24090</v>
      </c>
      <c r="D27" s="836" t="n">
        <f aca="false">SUM(D20:D25)</f>
        <v>24253</v>
      </c>
      <c r="E27" s="836" t="n">
        <f aca="false">SUM(E20:E25)</f>
        <v>23837</v>
      </c>
      <c r="F27" s="836" t="n">
        <f aca="false">SUM(F20:F25)</f>
        <v>24037</v>
      </c>
      <c r="G27" s="836" t="n">
        <f aca="false">SUM(G20:G25)</f>
        <v>23408</v>
      </c>
      <c r="H27" s="836" t="n">
        <f aca="false">SUM(H20:H25)</f>
        <v>23439</v>
      </c>
      <c r="I27" s="836" t="n">
        <f aca="false">SUM(I20:I25)</f>
        <v>25588</v>
      </c>
      <c r="J27" s="836" t="n">
        <f aca="false">SUM(J20:J25)</f>
        <v>24258</v>
      </c>
      <c r="K27" s="836" t="n">
        <f aca="false">SUM(K20:K25)</f>
        <v>24638</v>
      </c>
      <c r="L27" s="836" t="n">
        <f aca="false">SUM(L20:L25)</f>
        <v>25397</v>
      </c>
      <c r="M27" s="836" t="n">
        <f aca="false">SUM(M20:M25)</f>
        <v>24370</v>
      </c>
      <c r="N27" s="836" t="n">
        <f aca="false">SUM(N20:N25)</f>
        <v>25007</v>
      </c>
      <c r="O27" s="836" t="n">
        <f aca="false">SUM(O20:O25)</f>
        <v>292322</v>
      </c>
      <c r="P27" s="836" t="n">
        <f aca="false">SUM(P20:P25)</f>
        <v>48343</v>
      </c>
      <c r="Q27" s="836" t="n">
        <f aca="false">SUM(Q20:Q25)</f>
        <v>243979</v>
      </c>
      <c r="R27" s="837"/>
      <c r="S27" s="806"/>
      <c r="T27" s="827" t="str">
        <f aca="false">A27</f>
        <v>     Total Operating Expenses</v>
      </c>
      <c r="U27" s="802"/>
      <c r="V27" s="836" t="n">
        <f aca="false">SUM(V20:V25)</f>
        <v>72180</v>
      </c>
      <c r="W27" s="836" t="n">
        <f aca="false">SUM(W20:W25)</f>
        <v>70884</v>
      </c>
      <c r="X27" s="836" t="n">
        <f aca="false">SUM(X20:X25)</f>
        <v>74484</v>
      </c>
      <c r="Y27" s="836" t="n">
        <f aca="false">SUM(Y20:Y25)</f>
        <v>74774</v>
      </c>
      <c r="Z27" s="836"/>
      <c r="AA27" s="836" t="n">
        <f aca="false">SUM(AA20:AA25)</f>
        <v>292322</v>
      </c>
      <c r="AB27" s="806"/>
      <c r="AC27" s="806"/>
      <c r="AD27" s="798" t="str">
        <f aca="false">A27</f>
        <v>     Total Operating Expenses</v>
      </c>
      <c r="AF27" s="836" t="n">
        <f aca="false">C27</f>
        <v>24090</v>
      </c>
      <c r="AG27" s="836" t="n">
        <f aca="false">D27+AF27</f>
        <v>48343</v>
      </c>
      <c r="AH27" s="836" t="n">
        <f aca="false">E27+AG27</f>
        <v>72180</v>
      </c>
      <c r="AI27" s="836" t="n">
        <f aca="false">F27+AH27</f>
        <v>96217</v>
      </c>
      <c r="AJ27" s="836" t="n">
        <f aca="false">G27+AI27</f>
        <v>119625</v>
      </c>
      <c r="AK27" s="836" t="n">
        <f aca="false">H27+AJ27</f>
        <v>143064</v>
      </c>
      <c r="AL27" s="836" t="n">
        <f aca="false">I27+AK27</f>
        <v>168652</v>
      </c>
      <c r="AM27" s="836" t="n">
        <f aca="false">J27+AL27</f>
        <v>192910</v>
      </c>
      <c r="AN27" s="836" t="n">
        <f aca="false">K27+AM27</f>
        <v>217548</v>
      </c>
      <c r="AO27" s="836" t="n">
        <f aca="false">L27+AN27</f>
        <v>242945</v>
      </c>
      <c r="AP27" s="836" t="n">
        <f aca="false">M27+AO27</f>
        <v>267315</v>
      </c>
      <c r="AQ27" s="836" t="n">
        <f aca="false">N27+AP27</f>
        <v>292322</v>
      </c>
    </row>
    <row r="28" customFormat="false" ht="12.75" hidden="false" customHeight="false" outlineLevel="0" collapsed="false">
      <c r="A28" s="811"/>
      <c r="C28" s="829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  <c r="O28" s="829"/>
      <c r="P28" s="829"/>
      <c r="Q28" s="829"/>
      <c r="R28" s="830"/>
      <c r="S28" s="811"/>
      <c r="T28" s="811"/>
      <c r="V28" s="829"/>
      <c r="W28" s="829"/>
      <c r="X28" s="829"/>
      <c r="Y28" s="829"/>
      <c r="Z28" s="829"/>
      <c r="AA28" s="829"/>
      <c r="AB28" s="811"/>
      <c r="AC28" s="811"/>
      <c r="AD28" s="811"/>
      <c r="AF28" s="829"/>
      <c r="AG28" s="829"/>
      <c r="AH28" s="829"/>
      <c r="AI28" s="829"/>
      <c r="AJ28" s="829"/>
      <c r="AK28" s="829"/>
      <c r="AL28" s="829"/>
      <c r="AM28" s="829"/>
      <c r="AN28" s="829"/>
      <c r="AO28" s="829"/>
      <c r="AP28" s="829"/>
      <c r="AQ28" s="829"/>
    </row>
    <row r="29" customFormat="false" ht="12.75" hidden="false" customHeight="false" outlineLevel="0" collapsed="false">
      <c r="A29" s="826" t="s">
        <v>1096</v>
      </c>
      <c r="B29" s="802"/>
      <c r="C29" s="836" t="n">
        <f aca="false">C17-C27</f>
        <v>32039</v>
      </c>
      <c r="D29" s="836" t="n">
        <f aca="false">D17-D27</f>
        <v>30837</v>
      </c>
      <c r="E29" s="836" t="n">
        <f aca="false">E17-E27</f>
        <v>35120</v>
      </c>
      <c r="F29" s="836" t="n">
        <f aca="false">F17-F27</f>
        <v>-271</v>
      </c>
      <c r="G29" s="836" t="n">
        <f aca="false">G17-G27</f>
        <v>-645</v>
      </c>
      <c r="H29" s="836" t="n">
        <f aca="false">H17-H27</f>
        <v>4840</v>
      </c>
      <c r="I29" s="836" t="n">
        <f aca="false">I17-I27</f>
        <v>232</v>
      </c>
      <c r="J29" s="836" t="n">
        <f aca="false">J17-J27</f>
        <v>1150</v>
      </c>
      <c r="K29" s="836" t="n">
        <f aca="false">K17-K27</f>
        <v>953</v>
      </c>
      <c r="L29" s="836" t="n">
        <f aca="false">L17-L27</f>
        <v>-403</v>
      </c>
      <c r="M29" s="836" t="n">
        <f aca="false">M17-M27</f>
        <v>29477</v>
      </c>
      <c r="N29" s="836" t="n">
        <f aca="false">N17-N27</f>
        <v>30157</v>
      </c>
      <c r="O29" s="836" t="n">
        <f aca="false">O17-O27</f>
        <v>163486</v>
      </c>
      <c r="P29" s="836" t="n">
        <f aca="false">P17-P27</f>
        <v>62876</v>
      </c>
      <c r="Q29" s="836" t="n">
        <f aca="false">Q17-Q27</f>
        <v>100610</v>
      </c>
      <c r="R29" s="837"/>
      <c r="S29" s="806"/>
      <c r="T29" s="827" t="str">
        <f aca="false">A29</f>
        <v>OPERATING INCOME</v>
      </c>
      <c r="U29" s="802"/>
      <c r="V29" s="836" t="n">
        <f aca="false">V17-V27</f>
        <v>97996</v>
      </c>
      <c r="W29" s="836" t="n">
        <f aca="false">W17-W27</f>
        <v>3924</v>
      </c>
      <c r="X29" s="836" t="n">
        <f aca="false">X17-X27</f>
        <v>2335</v>
      </c>
      <c r="Y29" s="836" t="n">
        <f aca="false">Y17-Y27</f>
        <v>59231</v>
      </c>
      <c r="Z29" s="836"/>
      <c r="AA29" s="836" t="n">
        <f aca="false">AA17-AA27</f>
        <v>163486</v>
      </c>
      <c r="AB29" s="806"/>
      <c r="AC29" s="806"/>
      <c r="AD29" s="798" t="str">
        <f aca="false">A29</f>
        <v>OPERATING INCOME</v>
      </c>
      <c r="AF29" s="836" t="n">
        <f aca="false">C29</f>
        <v>32039</v>
      </c>
      <c r="AG29" s="836" t="n">
        <f aca="false">D29+AF29</f>
        <v>62876</v>
      </c>
      <c r="AH29" s="836" t="n">
        <f aca="false">E29+AG29</f>
        <v>97996</v>
      </c>
      <c r="AI29" s="836" t="n">
        <f aca="false">F29+AH29</f>
        <v>97725</v>
      </c>
      <c r="AJ29" s="836" t="n">
        <f aca="false">G29+AI29</f>
        <v>97080</v>
      </c>
      <c r="AK29" s="836" t="n">
        <f aca="false">H29+AJ29</f>
        <v>101920</v>
      </c>
      <c r="AL29" s="836" t="n">
        <f aca="false">I29+AK29</f>
        <v>102152</v>
      </c>
      <c r="AM29" s="836" t="n">
        <f aca="false">J29+AL29</f>
        <v>103302</v>
      </c>
      <c r="AN29" s="836" t="n">
        <f aca="false">K29+AM29</f>
        <v>104255</v>
      </c>
      <c r="AO29" s="836" t="n">
        <f aca="false">L29+AN29</f>
        <v>103852</v>
      </c>
      <c r="AP29" s="836" t="n">
        <f aca="false">M29+AO29</f>
        <v>133329</v>
      </c>
      <c r="AQ29" s="836" t="n">
        <f aca="false">N29+AP29</f>
        <v>163486</v>
      </c>
      <c r="AR29" s="811"/>
    </row>
    <row r="30" customFormat="false" ht="12.75" hidden="false" customHeight="false" outlineLevel="0" collapsed="false">
      <c r="A30" s="811"/>
      <c r="C30" s="829"/>
      <c r="D30" s="829"/>
      <c r="E30" s="829"/>
      <c r="F30" s="829"/>
      <c r="G30" s="829"/>
      <c r="H30" s="829"/>
      <c r="I30" s="829"/>
      <c r="J30" s="829"/>
      <c r="K30" s="829"/>
      <c r="L30" s="829"/>
      <c r="M30" s="829"/>
      <c r="N30" s="829"/>
      <c r="O30" s="829"/>
      <c r="P30" s="829"/>
      <c r="Q30" s="829"/>
      <c r="R30" s="830"/>
      <c r="S30" s="811"/>
      <c r="T30" s="811"/>
      <c r="V30" s="829"/>
      <c r="W30" s="829"/>
      <c r="X30" s="829"/>
      <c r="Y30" s="829"/>
      <c r="Z30" s="829"/>
      <c r="AA30" s="829"/>
      <c r="AB30" s="811"/>
      <c r="AC30" s="811"/>
      <c r="AD30" s="811"/>
      <c r="AF30" s="829"/>
      <c r="AG30" s="829"/>
      <c r="AH30" s="829"/>
      <c r="AI30" s="829"/>
      <c r="AJ30" s="829"/>
      <c r="AK30" s="829"/>
      <c r="AL30" s="829"/>
      <c r="AM30" s="829"/>
      <c r="AN30" s="829"/>
      <c r="AO30" s="829"/>
      <c r="AP30" s="829"/>
      <c r="AQ30" s="829"/>
    </row>
    <row r="31" customFormat="false" ht="12.75" hidden="false" customHeight="false" outlineLevel="0" collapsed="false">
      <c r="A31" s="815" t="s">
        <v>1097</v>
      </c>
      <c r="C31" s="829"/>
      <c r="D31" s="829"/>
      <c r="E31" s="829"/>
      <c r="F31" s="829"/>
      <c r="G31" s="829"/>
      <c r="H31" s="829"/>
      <c r="I31" s="829"/>
      <c r="J31" s="829"/>
      <c r="K31" s="829"/>
      <c r="L31" s="829"/>
      <c r="M31" s="829"/>
      <c r="N31" s="829"/>
      <c r="O31" s="830"/>
      <c r="P31" s="830"/>
      <c r="Q31" s="829"/>
      <c r="R31" s="830"/>
      <c r="S31" s="811"/>
      <c r="T31" s="827" t="str">
        <f aca="false">A31</f>
        <v>OTHER INCOME</v>
      </c>
      <c r="V31" s="829"/>
      <c r="W31" s="829"/>
      <c r="X31" s="829"/>
      <c r="Y31" s="829"/>
      <c r="Z31" s="829"/>
      <c r="AA31" s="829"/>
      <c r="AB31" s="811"/>
      <c r="AC31" s="811"/>
      <c r="AD31" s="798" t="str">
        <f aca="false">A31</f>
        <v>OTHER INCOME</v>
      </c>
      <c r="AF31" s="829"/>
      <c r="AG31" s="829"/>
      <c r="AH31" s="829"/>
      <c r="AI31" s="829"/>
      <c r="AJ31" s="829"/>
      <c r="AK31" s="829"/>
      <c r="AL31" s="829"/>
      <c r="AM31" s="829"/>
      <c r="AN31" s="829"/>
      <c r="AO31" s="829"/>
      <c r="AP31" s="829"/>
      <c r="AQ31" s="829"/>
      <c r="AR31" s="811"/>
    </row>
    <row r="32" customFormat="false" ht="12.75" hidden="false" customHeight="false" outlineLevel="0" collapsed="false">
      <c r="A32" s="844" t="s">
        <v>1098</v>
      </c>
      <c r="C32" s="829" t="n">
        <f aca="false">OtherInc!C12</f>
        <v>289</v>
      </c>
      <c r="D32" s="829" t="n">
        <f aca="false">OtherInc!D12</f>
        <v>287</v>
      </c>
      <c r="E32" s="829" t="n">
        <f aca="false">OtherInc!E12</f>
        <v>289</v>
      </c>
      <c r="F32" s="829" t="n">
        <f aca="false">OtherInc!F12</f>
        <v>287</v>
      </c>
      <c r="G32" s="829" t="n">
        <f aca="false">OtherInc!G12</f>
        <v>285</v>
      </c>
      <c r="H32" s="829" t="n">
        <f aca="false">OtherInc!H12</f>
        <v>846</v>
      </c>
      <c r="I32" s="829" t="n">
        <f aca="false">OtherInc!I12</f>
        <v>847</v>
      </c>
      <c r="J32" s="829" t="n">
        <f aca="false">OtherInc!J12</f>
        <v>711</v>
      </c>
      <c r="K32" s="829" t="n">
        <f aca="false">OtherInc!K12</f>
        <v>710</v>
      </c>
      <c r="L32" s="829" t="n">
        <f aca="false">OtherInc!L12</f>
        <v>681</v>
      </c>
      <c r="M32" s="829" t="n">
        <f aca="false">OtherInc!M12</f>
        <v>703</v>
      </c>
      <c r="N32" s="829" t="n">
        <f aca="false">OtherInc!N12</f>
        <v>704</v>
      </c>
      <c r="O32" s="829" t="n">
        <f aca="false">SUM(C32:N32)</f>
        <v>6639</v>
      </c>
      <c r="P32" s="830" t="n">
        <f aca="false">SUM(C32:D32)</f>
        <v>576</v>
      </c>
      <c r="Q32" s="829" t="n">
        <f aca="false">O32-P32</f>
        <v>6063</v>
      </c>
      <c r="R32" s="831"/>
      <c r="S32" s="811"/>
      <c r="T32" s="832" t="str">
        <f aca="false">A32</f>
        <v>   Partnership Income</v>
      </c>
      <c r="V32" s="829" t="n">
        <f aca="false">C32+D32+E32</f>
        <v>865</v>
      </c>
      <c r="W32" s="829" t="n">
        <f aca="false">F32+G32+H32</f>
        <v>1418</v>
      </c>
      <c r="X32" s="829" t="n">
        <f aca="false">I32+J32+K32</f>
        <v>2268</v>
      </c>
      <c r="Y32" s="829" t="n">
        <f aca="false">L32+M32+N32</f>
        <v>2088</v>
      </c>
      <c r="Z32" s="829"/>
      <c r="AA32" s="829" t="n">
        <f aca="false">SUM(V32:Y32)</f>
        <v>6639</v>
      </c>
      <c r="AB32" s="811"/>
      <c r="AC32" s="811"/>
      <c r="AD32" s="796" t="str">
        <f aca="false">A32</f>
        <v>   Partnership Income</v>
      </c>
      <c r="AF32" s="829" t="n">
        <f aca="false">C32</f>
        <v>289</v>
      </c>
      <c r="AG32" s="829" t="n">
        <f aca="false">D32+AF32</f>
        <v>576</v>
      </c>
      <c r="AH32" s="829" t="n">
        <f aca="false">E32+AG32</f>
        <v>865</v>
      </c>
      <c r="AI32" s="829" t="n">
        <f aca="false">F32+AH32</f>
        <v>1152</v>
      </c>
      <c r="AJ32" s="829" t="n">
        <f aca="false">G32+AI32</f>
        <v>1437</v>
      </c>
      <c r="AK32" s="829" t="n">
        <f aca="false">H32+AJ32</f>
        <v>2283</v>
      </c>
      <c r="AL32" s="829" t="n">
        <f aca="false">I32+AK32</f>
        <v>3130</v>
      </c>
      <c r="AM32" s="829" t="n">
        <f aca="false">J32+AL32</f>
        <v>3841</v>
      </c>
      <c r="AN32" s="829" t="n">
        <f aca="false">K32+AM32</f>
        <v>4551</v>
      </c>
      <c r="AO32" s="829" t="n">
        <f aca="false">L32+AN32</f>
        <v>5232</v>
      </c>
      <c r="AP32" s="829" t="n">
        <f aca="false">M32+AO32</f>
        <v>5935</v>
      </c>
      <c r="AQ32" s="829" t="n">
        <f aca="false">N32+AP32</f>
        <v>6639</v>
      </c>
    </row>
    <row r="33" customFormat="false" ht="12.75" hidden="false" customHeight="false" outlineLevel="0" collapsed="false">
      <c r="A33" s="844" t="s">
        <v>1099</v>
      </c>
      <c r="C33" s="829" t="n">
        <f aca="false">OtherInc!C24</f>
        <v>36</v>
      </c>
      <c r="D33" s="829" t="n">
        <f aca="false">OtherInc!D24</f>
        <v>29</v>
      </c>
      <c r="E33" s="829" t="n">
        <f aca="false">OtherInc!E24</f>
        <v>31</v>
      </c>
      <c r="F33" s="829" t="n">
        <f aca="false">OtherInc!F24</f>
        <v>36</v>
      </c>
      <c r="G33" s="829" t="n">
        <f aca="false">OtherInc!G24</f>
        <v>31</v>
      </c>
      <c r="H33" s="829" t="n">
        <f aca="false">OtherInc!H24</f>
        <v>31</v>
      </c>
      <c r="I33" s="829" t="n">
        <f aca="false">OtherInc!I24</f>
        <v>36</v>
      </c>
      <c r="J33" s="829" t="n">
        <f aca="false">OtherInc!J24</f>
        <v>32</v>
      </c>
      <c r="K33" s="829" t="n">
        <f aca="false">OtherInc!K24</f>
        <v>31</v>
      </c>
      <c r="L33" s="829" t="n">
        <f aca="false">OtherInc!L24</f>
        <v>36</v>
      </c>
      <c r="M33" s="829" t="n">
        <f aca="false">OtherInc!M24</f>
        <v>32</v>
      </c>
      <c r="N33" s="829" t="n">
        <f aca="false">OtherInc!N24</f>
        <v>32</v>
      </c>
      <c r="O33" s="829" t="n">
        <f aca="false">SUM(C33:N33)</f>
        <v>393</v>
      </c>
      <c r="P33" s="830" t="n">
        <f aca="false">SUM(C33:D33)</f>
        <v>65</v>
      </c>
      <c r="Q33" s="829" t="n">
        <f aca="false">O33-P33</f>
        <v>328</v>
      </c>
      <c r="R33" s="831"/>
      <c r="T33" s="832" t="str">
        <f aca="false">A33</f>
        <v>   Interest Income</v>
      </c>
      <c r="V33" s="829" t="n">
        <f aca="false">C33+D33+E33</f>
        <v>96</v>
      </c>
      <c r="W33" s="829" t="n">
        <f aca="false">F33+G33+H33</f>
        <v>98</v>
      </c>
      <c r="X33" s="829" t="n">
        <f aca="false">I33+J33+K33</f>
        <v>99</v>
      </c>
      <c r="Y33" s="829" t="n">
        <f aca="false">L33+M33+N33</f>
        <v>100</v>
      </c>
      <c r="Z33" s="829"/>
      <c r="AA33" s="829" t="n">
        <f aca="false">SUM(V33:Y33)</f>
        <v>393</v>
      </c>
      <c r="AD33" s="796" t="str">
        <f aca="false">A33</f>
        <v>   Interest Income</v>
      </c>
      <c r="AF33" s="829" t="n">
        <f aca="false">C33</f>
        <v>36</v>
      </c>
      <c r="AG33" s="829" t="n">
        <f aca="false">D33+AF33</f>
        <v>65</v>
      </c>
      <c r="AH33" s="829" t="n">
        <f aca="false">E33+AG33</f>
        <v>96</v>
      </c>
      <c r="AI33" s="829" t="n">
        <f aca="false">F33+AH33</f>
        <v>132</v>
      </c>
      <c r="AJ33" s="829" t="n">
        <f aca="false">G33+AI33</f>
        <v>163</v>
      </c>
      <c r="AK33" s="829" t="n">
        <f aca="false">H33+AJ33</f>
        <v>194</v>
      </c>
      <c r="AL33" s="829" t="n">
        <f aca="false">I33+AK33</f>
        <v>230</v>
      </c>
      <c r="AM33" s="829" t="n">
        <f aca="false">J33+AL33</f>
        <v>262</v>
      </c>
      <c r="AN33" s="829" t="n">
        <f aca="false">K33+AM33</f>
        <v>293</v>
      </c>
      <c r="AO33" s="829" t="n">
        <f aca="false">L33+AN33</f>
        <v>329</v>
      </c>
      <c r="AP33" s="829" t="n">
        <f aca="false">M33+AO33</f>
        <v>361</v>
      </c>
      <c r="AQ33" s="829" t="n">
        <f aca="false">N33+AP33</f>
        <v>393</v>
      </c>
    </row>
    <row r="34" customFormat="false" ht="12.75" hidden="false" customHeight="false" outlineLevel="0" collapsed="false">
      <c r="A34" s="844" t="s">
        <v>1100</v>
      </c>
      <c r="C34" s="833" t="n">
        <f aca="false">OtherInc!C49-IntDeduct!C55</f>
        <v>135</v>
      </c>
      <c r="D34" s="833" t="n">
        <f aca="false">OtherInc!D49-IntDeduct!D55</f>
        <v>162</v>
      </c>
      <c r="E34" s="833" t="n">
        <f aca="false">OtherInc!E49-IntDeduct!E55</f>
        <v>181</v>
      </c>
      <c r="F34" s="833" t="n">
        <f aca="false">OtherInc!F49-IntDeduct!F55</f>
        <v>237</v>
      </c>
      <c r="G34" s="833" t="n">
        <f aca="false">OtherInc!G49-IntDeduct!G55</f>
        <v>474</v>
      </c>
      <c r="H34" s="833" t="n">
        <f aca="false">OtherInc!H49-IntDeduct!H55</f>
        <v>9094</v>
      </c>
      <c r="I34" s="833" t="n">
        <f aca="false">OtherInc!I49-IntDeduct!I55</f>
        <v>139</v>
      </c>
      <c r="J34" s="833" t="n">
        <f aca="false">OtherInc!J49-IntDeduct!J55</f>
        <v>289</v>
      </c>
      <c r="K34" s="833" t="n">
        <f aca="false">OtherInc!K49-IntDeduct!K55</f>
        <v>452</v>
      </c>
      <c r="L34" s="833" t="n">
        <f aca="false">OtherInc!L49-IntDeduct!L55</f>
        <v>526</v>
      </c>
      <c r="M34" s="833" t="n">
        <f aca="false">OtherInc!M49-IntDeduct!M55</f>
        <v>530</v>
      </c>
      <c r="N34" s="833" t="n">
        <f aca="false">OtherInc!N49-IntDeduct!N55</f>
        <v>6413</v>
      </c>
      <c r="O34" s="833" t="n">
        <f aca="false">SUM(C34:N34)</f>
        <v>18632</v>
      </c>
      <c r="P34" s="834" t="n">
        <f aca="false">SUM(C34:D34)</f>
        <v>297</v>
      </c>
      <c r="Q34" s="833" t="n">
        <f aca="false">O34-P34</f>
        <v>18335</v>
      </c>
      <c r="R34" s="835"/>
      <c r="S34" s="811"/>
      <c r="T34" s="832" t="str">
        <f aca="false">A34</f>
        <v>   Other Income / (Deductions)</v>
      </c>
      <c r="V34" s="833" t="n">
        <f aca="false">C34+D34+E34</f>
        <v>478</v>
      </c>
      <c r="W34" s="833" t="n">
        <f aca="false">F34+G34+H34</f>
        <v>9805</v>
      </c>
      <c r="X34" s="833" t="n">
        <f aca="false">I34+J34+K34</f>
        <v>880</v>
      </c>
      <c r="Y34" s="833" t="n">
        <f aca="false">L34+M34+N34</f>
        <v>7469</v>
      </c>
      <c r="Z34" s="833"/>
      <c r="AA34" s="833" t="n">
        <f aca="false">SUM(V34:Y34)</f>
        <v>18632</v>
      </c>
      <c r="AB34" s="811"/>
      <c r="AC34" s="811"/>
      <c r="AD34" s="796" t="str">
        <f aca="false">A34</f>
        <v>   Other Income / (Deductions)</v>
      </c>
      <c r="AF34" s="833" t="n">
        <f aca="false">C34</f>
        <v>135</v>
      </c>
      <c r="AG34" s="833" t="n">
        <f aca="false">D34+AF34</f>
        <v>297</v>
      </c>
      <c r="AH34" s="833" t="n">
        <f aca="false">E34+AG34</f>
        <v>478</v>
      </c>
      <c r="AI34" s="833" t="n">
        <f aca="false">F34+AH34</f>
        <v>715</v>
      </c>
      <c r="AJ34" s="833" t="n">
        <f aca="false">G34+AI34</f>
        <v>1189</v>
      </c>
      <c r="AK34" s="833" t="n">
        <f aca="false">H34+AJ34</f>
        <v>10283</v>
      </c>
      <c r="AL34" s="833" t="n">
        <f aca="false">I34+AK34</f>
        <v>10422</v>
      </c>
      <c r="AM34" s="833" t="n">
        <f aca="false">J34+AL34</f>
        <v>10711</v>
      </c>
      <c r="AN34" s="833" t="n">
        <f aca="false">K34+AM34</f>
        <v>11163</v>
      </c>
      <c r="AO34" s="833" t="n">
        <f aca="false">L34+AN34</f>
        <v>11689</v>
      </c>
      <c r="AP34" s="833" t="n">
        <f aca="false">M34+AO34</f>
        <v>12219</v>
      </c>
      <c r="AQ34" s="833" t="n">
        <f aca="false">N34+AP34</f>
        <v>18632</v>
      </c>
    </row>
    <row r="35" customFormat="false" ht="3.95" hidden="false" customHeight="true" outlineLevel="0" collapsed="false">
      <c r="A35" s="813"/>
      <c r="C35" s="829"/>
      <c r="D35" s="829"/>
      <c r="E35" s="829"/>
      <c r="F35" s="829"/>
      <c r="G35" s="829"/>
      <c r="H35" s="829"/>
      <c r="I35" s="829"/>
      <c r="J35" s="829"/>
      <c r="K35" s="829"/>
      <c r="L35" s="829"/>
      <c r="M35" s="829"/>
      <c r="N35" s="829"/>
      <c r="O35" s="829"/>
      <c r="P35" s="829"/>
      <c r="Q35" s="829"/>
      <c r="R35" s="830"/>
      <c r="S35" s="811"/>
      <c r="V35" s="829"/>
      <c r="W35" s="829"/>
      <c r="X35" s="829"/>
      <c r="Y35" s="829"/>
      <c r="Z35" s="829"/>
      <c r="AA35" s="829"/>
      <c r="AB35" s="811"/>
      <c r="AC35" s="811"/>
      <c r="AD35" s="839"/>
      <c r="AF35" s="829"/>
      <c r="AG35" s="829"/>
      <c r="AH35" s="829"/>
      <c r="AI35" s="829"/>
      <c r="AJ35" s="829"/>
      <c r="AK35" s="829"/>
      <c r="AL35" s="829"/>
      <c r="AM35" s="829"/>
      <c r="AN35" s="829"/>
      <c r="AO35" s="829"/>
      <c r="AP35" s="829"/>
      <c r="AQ35" s="829"/>
    </row>
    <row r="36" customFormat="false" ht="12.75" hidden="false" customHeight="false" outlineLevel="0" collapsed="false">
      <c r="A36" s="826" t="s">
        <v>1101</v>
      </c>
      <c r="B36" s="802"/>
      <c r="C36" s="836" t="n">
        <f aca="false">SUM(C32:C34)</f>
        <v>460</v>
      </c>
      <c r="D36" s="836" t="n">
        <f aca="false">SUM(D32:D34)</f>
        <v>478</v>
      </c>
      <c r="E36" s="836" t="n">
        <f aca="false">SUM(E32:E34)</f>
        <v>501</v>
      </c>
      <c r="F36" s="836" t="n">
        <f aca="false">SUM(F32:F34)</f>
        <v>560</v>
      </c>
      <c r="G36" s="836" t="n">
        <f aca="false">SUM(G32:G34)</f>
        <v>790</v>
      </c>
      <c r="H36" s="836" t="n">
        <f aca="false">SUM(H32:H34)</f>
        <v>9971</v>
      </c>
      <c r="I36" s="836" t="n">
        <f aca="false">SUM(I32:I34)</f>
        <v>1022</v>
      </c>
      <c r="J36" s="836" t="n">
        <f aca="false">SUM(J32:J34)</f>
        <v>1032</v>
      </c>
      <c r="K36" s="836" t="n">
        <f aca="false">SUM(K32:K34)</f>
        <v>1193</v>
      </c>
      <c r="L36" s="836" t="n">
        <f aca="false">SUM(L32:L34)</f>
        <v>1243</v>
      </c>
      <c r="M36" s="836" t="n">
        <f aca="false">SUM(M32:M34)</f>
        <v>1265</v>
      </c>
      <c r="N36" s="836" t="n">
        <f aca="false">SUM(N32:N34)</f>
        <v>7149</v>
      </c>
      <c r="O36" s="836" t="n">
        <f aca="false">SUM(O32:O34)</f>
        <v>25664</v>
      </c>
      <c r="P36" s="836" t="n">
        <f aca="false">SUM(P32:P34)</f>
        <v>938</v>
      </c>
      <c r="Q36" s="836" t="n">
        <f aca="false">SUM(Q32:Q34)</f>
        <v>24726</v>
      </c>
      <c r="R36" s="837"/>
      <c r="S36" s="806"/>
      <c r="T36" s="827" t="str">
        <f aca="false">A36</f>
        <v>     Total Other Income &amp; Other Deductions</v>
      </c>
      <c r="U36" s="802"/>
      <c r="V36" s="836" t="n">
        <f aca="false">V32+V33+V34</f>
        <v>1439</v>
      </c>
      <c r="W36" s="836" t="n">
        <f aca="false">W32+W33+W34</f>
        <v>11321</v>
      </c>
      <c r="X36" s="836" t="n">
        <f aca="false">X32+X33+X34</f>
        <v>3247</v>
      </c>
      <c r="Y36" s="836" t="n">
        <f aca="false">Y32+Y33+Y34</f>
        <v>9657</v>
      </c>
      <c r="Z36" s="836"/>
      <c r="AA36" s="836" t="n">
        <f aca="false">AA32+AA33+AA34</f>
        <v>25664</v>
      </c>
      <c r="AB36" s="806"/>
      <c r="AC36" s="806"/>
      <c r="AD36" s="798" t="str">
        <f aca="false">A36</f>
        <v>     Total Other Income &amp; Other Deductions</v>
      </c>
      <c r="AF36" s="836" t="n">
        <f aca="false">C36</f>
        <v>460</v>
      </c>
      <c r="AG36" s="836" t="n">
        <f aca="false">D36+AF36</f>
        <v>938</v>
      </c>
      <c r="AH36" s="836" t="n">
        <f aca="false">E36+AG36</f>
        <v>1439</v>
      </c>
      <c r="AI36" s="836" t="n">
        <f aca="false">F36+AH36</f>
        <v>1999</v>
      </c>
      <c r="AJ36" s="836" t="n">
        <f aca="false">G36+AI36</f>
        <v>2789</v>
      </c>
      <c r="AK36" s="836" t="n">
        <f aca="false">H36+AJ36</f>
        <v>12760</v>
      </c>
      <c r="AL36" s="836" t="n">
        <f aca="false">I36+AK36</f>
        <v>13782</v>
      </c>
      <c r="AM36" s="836" t="n">
        <f aca="false">J36+AL36</f>
        <v>14814</v>
      </c>
      <c r="AN36" s="836" t="n">
        <f aca="false">K36+AM36</f>
        <v>16007</v>
      </c>
      <c r="AO36" s="836" t="n">
        <f aca="false">L36+AN36</f>
        <v>17250</v>
      </c>
      <c r="AP36" s="836" t="n">
        <f aca="false">M36+AO36</f>
        <v>18515</v>
      </c>
      <c r="AQ36" s="836" t="n">
        <f aca="false">N36+AP36</f>
        <v>25664</v>
      </c>
    </row>
    <row r="37" customFormat="false" ht="12.75" hidden="false" customHeight="false" outlineLevel="0" collapsed="false">
      <c r="A37" s="811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  <c r="O37" s="829"/>
      <c r="P37" s="829"/>
      <c r="Q37" s="829"/>
      <c r="R37" s="830"/>
      <c r="S37" s="811"/>
      <c r="T37" s="811"/>
      <c r="V37" s="829"/>
      <c r="W37" s="829"/>
      <c r="X37" s="829"/>
      <c r="Y37" s="829"/>
      <c r="Z37" s="829"/>
      <c r="AA37" s="829"/>
      <c r="AB37" s="811"/>
      <c r="AC37" s="811"/>
      <c r="AD37" s="811"/>
      <c r="AF37" s="829"/>
      <c r="AG37" s="829"/>
      <c r="AH37" s="829"/>
      <c r="AI37" s="829"/>
      <c r="AJ37" s="829"/>
      <c r="AK37" s="829"/>
      <c r="AL37" s="829"/>
      <c r="AM37" s="829"/>
      <c r="AN37" s="829"/>
      <c r="AO37" s="829"/>
      <c r="AP37" s="829"/>
      <c r="AQ37" s="829"/>
    </row>
    <row r="38" customFormat="false" ht="12.75" hidden="false" customHeight="false" outlineLevel="0" collapsed="false">
      <c r="A38" s="826" t="s">
        <v>1102</v>
      </c>
      <c r="B38" s="847"/>
      <c r="C38" s="836" t="n">
        <f aca="false">C29+C36</f>
        <v>32499</v>
      </c>
      <c r="D38" s="836" t="n">
        <f aca="false">D29+D36</f>
        <v>31315</v>
      </c>
      <c r="E38" s="836" t="n">
        <f aca="false">E29+E36</f>
        <v>35621</v>
      </c>
      <c r="F38" s="836" t="n">
        <f aca="false">F29+F36</f>
        <v>289</v>
      </c>
      <c r="G38" s="836" t="n">
        <f aca="false">G29+G36</f>
        <v>145</v>
      </c>
      <c r="H38" s="836" t="n">
        <f aca="false">H29+H36</f>
        <v>14811</v>
      </c>
      <c r="I38" s="836" t="n">
        <f aca="false">I29+I36</f>
        <v>1254</v>
      </c>
      <c r="J38" s="836" t="n">
        <f aca="false">J29+J36</f>
        <v>2182</v>
      </c>
      <c r="K38" s="836" t="n">
        <f aca="false">K29+K36</f>
        <v>2146</v>
      </c>
      <c r="L38" s="836" t="n">
        <f aca="false">L29+L36</f>
        <v>840</v>
      </c>
      <c r="M38" s="836" t="n">
        <f aca="false">M29+M36</f>
        <v>30742</v>
      </c>
      <c r="N38" s="836" t="n">
        <f aca="false">N29+N36</f>
        <v>37306</v>
      </c>
      <c r="O38" s="836" t="n">
        <f aca="false">O29+O36</f>
        <v>189150</v>
      </c>
      <c r="P38" s="836" t="n">
        <f aca="false">P29+P36</f>
        <v>63814</v>
      </c>
      <c r="Q38" s="836" t="n">
        <f aca="false">Q29+Q36</f>
        <v>125336</v>
      </c>
      <c r="R38" s="837"/>
      <c r="S38" s="806"/>
      <c r="T38" s="827" t="str">
        <f aca="false">A38</f>
        <v>INCOME BEFORE INTEREST &amp; TAXES</v>
      </c>
      <c r="U38" s="847"/>
      <c r="V38" s="848" t="n">
        <f aca="false">C38+D38+E38</f>
        <v>99435</v>
      </c>
      <c r="W38" s="848" t="n">
        <f aca="false">F38+G38+H38</f>
        <v>15245</v>
      </c>
      <c r="X38" s="848" t="n">
        <f aca="false">I38+J38+K38</f>
        <v>5582</v>
      </c>
      <c r="Y38" s="848" t="n">
        <f aca="false">L38+M38+N38</f>
        <v>68888</v>
      </c>
      <c r="Z38" s="848"/>
      <c r="AA38" s="848" t="n">
        <f aca="false">SUM(V38:Y38)</f>
        <v>189150</v>
      </c>
      <c r="AB38" s="806"/>
      <c r="AC38" s="806"/>
      <c r="AD38" s="798" t="str">
        <f aca="false">A38</f>
        <v>INCOME BEFORE INTEREST &amp; TAXES</v>
      </c>
      <c r="AF38" s="836" t="n">
        <f aca="false">C38</f>
        <v>32499</v>
      </c>
      <c r="AG38" s="836" t="n">
        <f aca="false">D38+AF38</f>
        <v>63814</v>
      </c>
      <c r="AH38" s="836" t="n">
        <f aca="false">E38+AG38</f>
        <v>99435</v>
      </c>
      <c r="AI38" s="836" t="n">
        <f aca="false">F38+AH38</f>
        <v>99724</v>
      </c>
      <c r="AJ38" s="836" t="n">
        <f aca="false">G38+AI38</f>
        <v>99869</v>
      </c>
      <c r="AK38" s="836" t="n">
        <f aca="false">H38+AJ38</f>
        <v>114680</v>
      </c>
      <c r="AL38" s="836" t="n">
        <f aca="false">I38+AK38</f>
        <v>115934</v>
      </c>
      <c r="AM38" s="836" t="n">
        <f aca="false">J38+AL38</f>
        <v>118116</v>
      </c>
      <c r="AN38" s="836" t="n">
        <f aca="false">K38+AM38</f>
        <v>120262</v>
      </c>
      <c r="AO38" s="836" t="n">
        <f aca="false">L38+AN38</f>
        <v>121102</v>
      </c>
      <c r="AP38" s="836" t="n">
        <f aca="false">M38+AO38</f>
        <v>151844</v>
      </c>
      <c r="AQ38" s="836" t="n">
        <f aca="false">N38+AP38</f>
        <v>189150</v>
      </c>
    </row>
    <row r="39" customFormat="false" ht="12.75" hidden="false" customHeight="false" outlineLevel="0" collapsed="false">
      <c r="A39" s="811"/>
      <c r="C39" s="829"/>
      <c r="D39" s="829"/>
      <c r="E39" s="829"/>
      <c r="F39" s="829"/>
      <c r="G39" s="829"/>
      <c r="H39" s="829"/>
      <c r="I39" s="829"/>
      <c r="J39" s="829"/>
      <c r="K39" s="829"/>
      <c r="L39" s="829"/>
      <c r="M39" s="829"/>
      <c r="N39" s="829"/>
      <c r="O39" s="829"/>
      <c r="P39" s="829"/>
      <c r="Q39" s="829"/>
      <c r="R39" s="830"/>
      <c r="S39" s="811"/>
      <c r="T39" s="811"/>
      <c r="V39" s="829"/>
      <c r="W39" s="829"/>
      <c r="X39" s="829"/>
      <c r="Y39" s="829"/>
      <c r="Z39" s="829"/>
      <c r="AA39" s="829"/>
      <c r="AB39" s="811"/>
      <c r="AC39" s="811"/>
      <c r="AD39" s="811"/>
      <c r="AF39" s="829"/>
      <c r="AG39" s="829"/>
      <c r="AH39" s="829"/>
      <c r="AI39" s="829"/>
      <c r="AJ39" s="829"/>
      <c r="AK39" s="829"/>
      <c r="AL39" s="829"/>
      <c r="AM39" s="829"/>
      <c r="AN39" s="829"/>
      <c r="AO39" s="829"/>
      <c r="AP39" s="829"/>
      <c r="AQ39" s="829"/>
    </row>
    <row r="40" customFormat="false" ht="12.75" hidden="false" customHeight="false" outlineLevel="0" collapsed="false">
      <c r="A40" s="826" t="s">
        <v>1103</v>
      </c>
      <c r="C40" s="830"/>
      <c r="D40" s="830"/>
      <c r="E40" s="830"/>
      <c r="F40" s="830"/>
      <c r="G40" s="830"/>
      <c r="H40" s="830"/>
      <c r="I40" s="830"/>
      <c r="J40" s="830"/>
      <c r="K40" s="830"/>
      <c r="L40" s="830"/>
      <c r="M40" s="830"/>
      <c r="N40" s="830"/>
      <c r="O40" s="830"/>
      <c r="P40" s="830"/>
      <c r="Q40" s="829"/>
      <c r="R40" s="830"/>
      <c r="S40" s="811"/>
      <c r="T40" s="827" t="str">
        <f aca="false">A40</f>
        <v>INTEREST AND OTHER </v>
      </c>
      <c r="V40" s="829"/>
      <c r="W40" s="842"/>
      <c r="X40" s="829"/>
      <c r="Y40" s="829"/>
      <c r="Z40" s="829"/>
      <c r="AA40" s="829"/>
      <c r="AB40" s="811"/>
      <c r="AC40" s="811"/>
      <c r="AD40" s="798" t="str">
        <f aca="false">A40</f>
        <v>INTEREST AND OTHER </v>
      </c>
      <c r="AF40" s="829"/>
      <c r="AG40" s="829"/>
      <c r="AH40" s="829"/>
      <c r="AI40" s="829"/>
      <c r="AJ40" s="829"/>
      <c r="AK40" s="829"/>
      <c r="AL40" s="829"/>
      <c r="AM40" s="829"/>
      <c r="AN40" s="829"/>
      <c r="AO40" s="829"/>
      <c r="AP40" s="829"/>
      <c r="AQ40" s="829"/>
      <c r="AR40" s="811"/>
    </row>
    <row r="41" customFormat="false" ht="12.75" hidden="false" customHeight="false" outlineLevel="0" collapsed="false">
      <c r="A41" s="828" t="s">
        <v>1104</v>
      </c>
      <c r="C41" s="829" t="n">
        <f aca="false">IntDeduct!C21</f>
        <v>21</v>
      </c>
      <c r="D41" s="829" t="n">
        <f aca="false">IntDeduct!D21</f>
        <v>21</v>
      </c>
      <c r="E41" s="829" t="n">
        <f aca="false">IntDeduct!E21</f>
        <v>26</v>
      </c>
      <c r="F41" s="829" t="n">
        <f aca="false">IntDeduct!F21</f>
        <v>27</v>
      </c>
      <c r="G41" s="829" t="n">
        <f aca="false">IntDeduct!G21</f>
        <v>24</v>
      </c>
      <c r="H41" s="829" t="n">
        <f aca="false">IntDeduct!H21</f>
        <v>13</v>
      </c>
      <c r="I41" s="829" t="n">
        <f aca="false">IntDeduct!I21</f>
        <v>12</v>
      </c>
      <c r="J41" s="829" t="n">
        <f aca="false">IntDeduct!J21</f>
        <v>13</v>
      </c>
      <c r="K41" s="829" t="n">
        <f aca="false">IntDeduct!K21</f>
        <v>12</v>
      </c>
      <c r="L41" s="829" t="n">
        <f aca="false">IntDeduct!L21</f>
        <v>7</v>
      </c>
      <c r="M41" s="829" t="n">
        <f aca="false">IntDeduct!M21</f>
        <v>6</v>
      </c>
      <c r="N41" s="829" t="n">
        <f aca="false">IntDeduct!N21</f>
        <v>9</v>
      </c>
      <c r="O41" s="829" t="n">
        <f aca="false">SUM(C41:N41)</f>
        <v>191</v>
      </c>
      <c r="P41" s="830" t="n">
        <f aca="false">SUM(C41:D41)</f>
        <v>42</v>
      </c>
      <c r="Q41" s="829" t="n">
        <f aca="false">O41-P41</f>
        <v>149</v>
      </c>
      <c r="R41" s="831"/>
      <c r="S41" s="811"/>
      <c r="T41" s="832" t="str">
        <f aca="false">A41</f>
        <v>   Direct Interest</v>
      </c>
      <c r="V41" s="829" t="n">
        <f aca="false">C41+D41+E41</f>
        <v>68</v>
      </c>
      <c r="W41" s="829" t="n">
        <f aca="false">F41+G41+H41</f>
        <v>64</v>
      </c>
      <c r="X41" s="829" t="n">
        <f aca="false">I41+J41+K41</f>
        <v>37</v>
      </c>
      <c r="Y41" s="829" t="n">
        <f aca="false">L41+M41+N41</f>
        <v>22</v>
      </c>
      <c r="Z41" s="829"/>
      <c r="AA41" s="829" t="n">
        <f aca="false">SUM(V41:Y41)</f>
        <v>191</v>
      </c>
      <c r="AB41" s="811"/>
      <c r="AC41" s="811"/>
      <c r="AD41" s="796" t="str">
        <f aca="false">A41</f>
        <v>   Direct Interest</v>
      </c>
      <c r="AF41" s="829" t="n">
        <f aca="false">C41</f>
        <v>21</v>
      </c>
      <c r="AG41" s="829" t="n">
        <f aca="false">D41+AF41</f>
        <v>42</v>
      </c>
      <c r="AH41" s="829" t="n">
        <f aca="false">E41+AG41</f>
        <v>68</v>
      </c>
      <c r="AI41" s="829" t="n">
        <f aca="false">F41+AH41</f>
        <v>95</v>
      </c>
      <c r="AJ41" s="829" t="n">
        <f aca="false">G41+AI41</f>
        <v>119</v>
      </c>
      <c r="AK41" s="829" t="n">
        <f aca="false">H41+AJ41</f>
        <v>132</v>
      </c>
      <c r="AL41" s="829" t="n">
        <f aca="false">I41+AK41</f>
        <v>144</v>
      </c>
      <c r="AM41" s="829" t="n">
        <f aca="false">J41+AL41</f>
        <v>157</v>
      </c>
      <c r="AN41" s="829" t="n">
        <f aca="false">K41+AM41</f>
        <v>169</v>
      </c>
      <c r="AO41" s="829" t="n">
        <f aca="false">L41+AN41</f>
        <v>176</v>
      </c>
      <c r="AP41" s="829" t="n">
        <f aca="false">M41+AO41</f>
        <v>182</v>
      </c>
      <c r="AQ41" s="829" t="n">
        <f aca="false">N41+AP41</f>
        <v>191</v>
      </c>
    </row>
    <row r="42" customFormat="false" ht="12.75" hidden="false" customHeight="false" outlineLevel="0" collapsed="false">
      <c r="A42" s="828" t="s">
        <v>1105</v>
      </c>
      <c r="C42" s="829" t="n">
        <f aca="false">IntDeduct!C25+IntDeduct!C26</f>
        <v>2058</v>
      </c>
      <c r="D42" s="829" t="n">
        <f aca="false">IntDeduct!D25+IntDeduct!D26</f>
        <v>2058</v>
      </c>
      <c r="E42" s="829" t="n">
        <f aca="false">IntDeduct!E25+IntDeduct!E26</f>
        <v>2058</v>
      </c>
      <c r="F42" s="829" t="n">
        <f aca="false">IntDeduct!F25+IntDeduct!F26</f>
        <v>2058</v>
      </c>
      <c r="G42" s="829" t="n">
        <f aca="false">IntDeduct!G25+IntDeduct!G26</f>
        <v>2058</v>
      </c>
      <c r="H42" s="829" t="n">
        <f aca="false">IntDeduct!H25+IntDeduct!H26</f>
        <v>2058</v>
      </c>
      <c r="I42" s="829" t="n">
        <f aca="false">IntDeduct!I25+IntDeduct!I26</f>
        <v>2058</v>
      </c>
      <c r="J42" s="829" t="n">
        <f aca="false">IntDeduct!J25+IntDeduct!J26</f>
        <v>2058</v>
      </c>
      <c r="K42" s="829" t="n">
        <f aca="false">IntDeduct!K25+IntDeduct!K26</f>
        <v>2058</v>
      </c>
      <c r="L42" s="829" t="n">
        <f aca="false">IntDeduct!L25+IntDeduct!L26</f>
        <v>2058</v>
      </c>
      <c r="M42" s="829" t="n">
        <f aca="false">IntDeduct!M25+IntDeduct!M26</f>
        <v>2058</v>
      </c>
      <c r="N42" s="829" t="n">
        <f aca="false">IntDeduct!N25+IntDeduct!N26</f>
        <v>2059</v>
      </c>
      <c r="O42" s="829" t="n">
        <f aca="false">SUM(C42:N42)</f>
        <v>24697</v>
      </c>
      <c r="P42" s="830" t="n">
        <f aca="false">SUM(C42:D42)</f>
        <v>4116</v>
      </c>
      <c r="Q42" s="829" t="n">
        <f aca="false">O42-P42</f>
        <v>20581</v>
      </c>
      <c r="R42" s="831"/>
      <c r="S42" s="811"/>
      <c r="T42" s="832" t="str">
        <f aca="false">A42</f>
        <v>   Interest on New Long Term Debt (Pre 1/1/98)</v>
      </c>
      <c r="V42" s="829" t="n">
        <f aca="false">C42+D42+E42</f>
        <v>6174</v>
      </c>
      <c r="W42" s="829" t="n">
        <f aca="false">F42+G42+H42</f>
        <v>6174</v>
      </c>
      <c r="X42" s="829" t="n">
        <f aca="false">I42+J42+K42</f>
        <v>6174</v>
      </c>
      <c r="Y42" s="829" t="n">
        <f aca="false">L42+M42+N42</f>
        <v>6175</v>
      </c>
      <c r="Z42" s="829"/>
      <c r="AA42" s="829" t="n">
        <f aca="false">SUM(V42:Y42)</f>
        <v>24697</v>
      </c>
      <c r="AB42" s="811"/>
      <c r="AC42" s="811"/>
      <c r="AD42" s="796" t="str">
        <f aca="false">A42</f>
        <v>   Interest on New Long Term Debt (Pre 1/1/98)</v>
      </c>
      <c r="AF42" s="829" t="n">
        <f aca="false">C42</f>
        <v>2058</v>
      </c>
      <c r="AG42" s="829" t="n">
        <f aca="false">D42+AF42</f>
        <v>4116</v>
      </c>
      <c r="AH42" s="829" t="n">
        <f aca="false">E42+AG42</f>
        <v>6174</v>
      </c>
      <c r="AI42" s="829" t="n">
        <f aca="false">F42+AH42</f>
        <v>8232</v>
      </c>
      <c r="AJ42" s="829" t="n">
        <f aca="false">G42+AI42</f>
        <v>10290</v>
      </c>
      <c r="AK42" s="829" t="n">
        <f aca="false">H42+AJ42</f>
        <v>12348</v>
      </c>
      <c r="AL42" s="829" t="n">
        <f aca="false">I42+AK42</f>
        <v>14406</v>
      </c>
      <c r="AM42" s="829" t="n">
        <f aca="false">J42+AL42</f>
        <v>16464</v>
      </c>
      <c r="AN42" s="829" t="n">
        <f aca="false">K42+AM42</f>
        <v>18522</v>
      </c>
      <c r="AO42" s="829" t="n">
        <f aca="false">L42+AN42</f>
        <v>20580</v>
      </c>
      <c r="AP42" s="829" t="n">
        <f aca="false">M42+AO42</f>
        <v>22638</v>
      </c>
      <c r="AQ42" s="829" t="n">
        <f aca="false">N42+AP42</f>
        <v>24697</v>
      </c>
    </row>
    <row r="43" customFormat="false" ht="12.75" hidden="false" customHeight="false" outlineLevel="0" collapsed="false">
      <c r="A43" s="828" t="s">
        <v>1106</v>
      </c>
      <c r="C43" s="829" t="n">
        <f aca="false">IntDeduct!C27+IntDeduct!C28</f>
        <v>855</v>
      </c>
      <c r="D43" s="829" t="n">
        <f aca="false">IntDeduct!D27+IntDeduct!D28</f>
        <v>855</v>
      </c>
      <c r="E43" s="829" t="n">
        <f aca="false">IntDeduct!E27+IntDeduct!E28</f>
        <v>855</v>
      </c>
      <c r="F43" s="829" t="n">
        <f aca="false">IntDeduct!F27+IntDeduct!F28</f>
        <v>854</v>
      </c>
      <c r="G43" s="829" t="n">
        <f aca="false">IntDeduct!G27+IntDeduct!G28</f>
        <v>855</v>
      </c>
      <c r="H43" s="829" t="n">
        <f aca="false">IntDeduct!H27+IntDeduct!H28</f>
        <v>855</v>
      </c>
      <c r="I43" s="829" t="n">
        <f aca="false">IntDeduct!I27+IntDeduct!I28</f>
        <v>855</v>
      </c>
      <c r="J43" s="829" t="n">
        <f aca="false">IntDeduct!J27+IntDeduct!J28</f>
        <v>854</v>
      </c>
      <c r="K43" s="829" t="n">
        <f aca="false">IntDeduct!K27+IntDeduct!K28</f>
        <v>855</v>
      </c>
      <c r="L43" s="829" t="n">
        <f aca="false">IntDeduct!L27+IntDeduct!L28</f>
        <v>854</v>
      </c>
      <c r="M43" s="829" t="n">
        <f aca="false">IntDeduct!M27+IntDeduct!M28</f>
        <v>855</v>
      </c>
      <c r="N43" s="829" t="n">
        <f aca="false">IntDeduct!N27+IntDeduct!N28</f>
        <v>854</v>
      </c>
      <c r="O43" s="829" t="n">
        <f aca="false">SUM(C43:N43)</f>
        <v>10256</v>
      </c>
      <c r="P43" s="830" t="n">
        <f aca="false">SUM(C43:D43)</f>
        <v>1710</v>
      </c>
      <c r="Q43" s="829" t="n">
        <f aca="false">O43-P43</f>
        <v>8546</v>
      </c>
      <c r="R43" s="831"/>
      <c r="S43" s="811"/>
      <c r="T43" s="832" t="str">
        <f aca="false">A43</f>
        <v>   Interest on New Long Term Debt (Post 1/1/98)</v>
      </c>
      <c r="V43" s="829" t="n">
        <f aca="false">C43+D43+E43</f>
        <v>2565</v>
      </c>
      <c r="W43" s="829" t="n">
        <f aca="false">F43+G43+H43</f>
        <v>2564</v>
      </c>
      <c r="X43" s="829" t="n">
        <f aca="false">I43+J43+K43</f>
        <v>2564</v>
      </c>
      <c r="Y43" s="829" t="n">
        <f aca="false">L43+M43+N43</f>
        <v>2563</v>
      </c>
      <c r="Z43" s="829"/>
      <c r="AA43" s="829" t="n">
        <f aca="false">SUM(V43:Y43)</f>
        <v>10256</v>
      </c>
      <c r="AB43" s="811"/>
      <c r="AC43" s="811"/>
      <c r="AD43" s="796" t="str">
        <f aca="false">A43</f>
        <v>   Interest on New Long Term Debt (Post 1/1/98)</v>
      </c>
      <c r="AF43" s="829" t="n">
        <f aca="false">C43</f>
        <v>855</v>
      </c>
      <c r="AG43" s="829" t="n">
        <f aca="false">D43+AF43</f>
        <v>1710</v>
      </c>
      <c r="AH43" s="829" t="n">
        <f aca="false">E43+AG43</f>
        <v>2565</v>
      </c>
      <c r="AI43" s="829" t="n">
        <f aca="false">F43+AH43</f>
        <v>3419</v>
      </c>
      <c r="AJ43" s="829" t="n">
        <f aca="false">G43+AI43</f>
        <v>4274</v>
      </c>
      <c r="AK43" s="829" t="n">
        <f aca="false">H43+AJ43</f>
        <v>5129</v>
      </c>
      <c r="AL43" s="829" t="n">
        <f aca="false">I43+AK43</f>
        <v>5984</v>
      </c>
      <c r="AM43" s="829" t="n">
        <f aca="false">J43+AL43</f>
        <v>6838</v>
      </c>
      <c r="AN43" s="829" t="n">
        <f aca="false">K43+AM43</f>
        <v>7693</v>
      </c>
      <c r="AO43" s="829" t="n">
        <f aca="false">L43+AN43</f>
        <v>8547</v>
      </c>
      <c r="AP43" s="829" t="n">
        <f aca="false">M43+AO43</f>
        <v>9402</v>
      </c>
      <c r="AQ43" s="829" t="n">
        <f aca="false">N43+AP43</f>
        <v>10256</v>
      </c>
    </row>
    <row r="44" customFormat="false" ht="12.75" hidden="false" customHeight="false" outlineLevel="0" collapsed="false">
      <c r="A44" s="828" t="s">
        <v>1107</v>
      </c>
      <c r="C44" s="829" t="n">
        <f aca="false">IntDeduct!C29</f>
        <v>0</v>
      </c>
      <c r="D44" s="829" t="n">
        <f aca="false">IntDeduct!D29</f>
        <v>0</v>
      </c>
      <c r="E44" s="829" t="n">
        <f aca="false">IntDeduct!E29</f>
        <v>0</v>
      </c>
      <c r="F44" s="829" t="n">
        <f aca="false">IntDeduct!F29</f>
        <v>0</v>
      </c>
      <c r="G44" s="829" t="n">
        <f aca="false">IntDeduct!G29</f>
        <v>0</v>
      </c>
      <c r="H44" s="829" t="n">
        <f aca="false">IntDeduct!H29</f>
        <v>0</v>
      </c>
      <c r="I44" s="829" t="n">
        <f aca="false">IntDeduct!I29</f>
        <v>0</v>
      </c>
      <c r="J44" s="829" t="n">
        <f aca="false">IntDeduct!J29</f>
        <v>0</v>
      </c>
      <c r="K44" s="829" t="n">
        <f aca="false">IntDeduct!K29</f>
        <v>0</v>
      </c>
      <c r="L44" s="829" t="n">
        <f aca="false">IntDeduct!L29</f>
        <v>0</v>
      </c>
      <c r="M44" s="829" t="n">
        <f aca="false">IntDeduct!M29</f>
        <v>0</v>
      </c>
      <c r="N44" s="829" t="n">
        <f aca="false">IntDeduct!N29</f>
        <v>0</v>
      </c>
      <c r="O44" s="829" t="n">
        <f aca="false">SUM(C44:N44)</f>
        <v>0</v>
      </c>
      <c r="P44" s="830" t="n">
        <f aca="false">SUM(C44:D44)</f>
        <v>0</v>
      </c>
      <c r="Q44" s="829" t="n">
        <f aca="false">O44-P44</f>
        <v>0</v>
      </c>
      <c r="R44" s="831"/>
      <c r="S44" s="811"/>
      <c r="T44" s="832" t="str">
        <f aca="false">A44</f>
        <v>   Intercompany Interest Differential</v>
      </c>
      <c r="V44" s="829" t="n">
        <f aca="false">C44+D44+E44</f>
        <v>0</v>
      </c>
      <c r="W44" s="829" t="n">
        <f aca="false">F44+G44+H44</f>
        <v>0</v>
      </c>
      <c r="X44" s="829" t="n">
        <f aca="false">I44+J44+K44</f>
        <v>0</v>
      </c>
      <c r="Y44" s="829" t="n">
        <f aca="false">L44+M44+N44</f>
        <v>0</v>
      </c>
      <c r="Z44" s="829"/>
      <c r="AA44" s="829" t="n">
        <f aca="false">SUM(V44:Y44)</f>
        <v>0</v>
      </c>
      <c r="AB44" s="811"/>
      <c r="AC44" s="811"/>
      <c r="AD44" s="796" t="str">
        <f aca="false">A44</f>
        <v>   Intercompany Interest Differential</v>
      </c>
      <c r="AF44" s="829" t="n">
        <f aca="false">C44</f>
        <v>0</v>
      </c>
      <c r="AG44" s="829" t="n">
        <f aca="false">D44+AF44</f>
        <v>0</v>
      </c>
      <c r="AH44" s="829" t="n">
        <f aca="false">E44+AG44</f>
        <v>0</v>
      </c>
      <c r="AI44" s="829" t="n">
        <f aca="false">F44+AH44</f>
        <v>0</v>
      </c>
      <c r="AJ44" s="829" t="n">
        <f aca="false">G44+AI44</f>
        <v>0</v>
      </c>
      <c r="AK44" s="829" t="n">
        <f aca="false">H44+AJ44</f>
        <v>0</v>
      </c>
      <c r="AL44" s="829" t="n">
        <f aca="false">I44+AK44</f>
        <v>0</v>
      </c>
      <c r="AM44" s="829" t="n">
        <f aca="false">J44+AL44</f>
        <v>0</v>
      </c>
      <c r="AN44" s="829" t="n">
        <f aca="false">K44+AM44</f>
        <v>0</v>
      </c>
      <c r="AO44" s="829" t="n">
        <f aca="false">L44+AN44</f>
        <v>0</v>
      </c>
      <c r="AP44" s="829" t="n">
        <f aca="false">M44+AO44</f>
        <v>0</v>
      </c>
      <c r="AQ44" s="829" t="n">
        <f aca="false">N44+AP44</f>
        <v>0</v>
      </c>
    </row>
    <row r="45" customFormat="false" ht="12.75" hidden="false" customHeight="false" outlineLevel="0" collapsed="false">
      <c r="A45" s="828" t="s">
        <v>1108</v>
      </c>
      <c r="C45" s="829" t="n">
        <f aca="false">IntDeduct!C24+IntDeduct!C30</f>
        <v>-1000</v>
      </c>
      <c r="D45" s="829" t="n">
        <f aca="false">IntDeduct!D24+IntDeduct!D30</f>
        <v>-1000</v>
      </c>
      <c r="E45" s="829" t="n">
        <f aca="false">IntDeduct!E24+IntDeduct!E30</f>
        <v>-1100</v>
      </c>
      <c r="F45" s="829" t="n">
        <f aca="false">IntDeduct!F24+IntDeduct!F30</f>
        <v>-1100</v>
      </c>
      <c r="G45" s="829" t="n">
        <f aca="false">IntDeduct!G24+IntDeduct!G30</f>
        <v>-1200</v>
      </c>
      <c r="H45" s="829" t="n">
        <f aca="false">IntDeduct!H24+IntDeduct!H30</f>
        <v>-1100</v>
      </c>
      <c r="I45" s="829" t="n">
        <f aca="false">IntDeduct!I24+IntDeduct!I30</f>
        <v>-1100</v>
      </c>
      <c r="J45" s="829" t="n">
        <f aca="false">IntDeduct!J24+IntDeduct!J30</f>
        <v>-1100</v>
      </c>
      <c r="K45" s="829" t="n">
        <f aca="false">IntDeduct!K24+IntDeduct!K30</f>
        <v>-1000</v>
      </c>
      <c r="L45" s="829" t="n">
        <f aca="false">IntDeduct!L24+IntDeduct!L30</f>
        <v>-1000</v>
      </c>
      <c r="M45" s="829" t="n">
        <f aca="false">IntDeduct!M24+IntDeduct!M30</f>
        <v>-900</v>
      </c>
      <c r="N45" s="829" t="n">
        <f aca="false">IntDeduct!N24+IntDeduct!N30</f>
        <v>-900</v>
      </c>
      <c r="O45" s="829" t="n">
        <f aca="false">SUM(C45:N45)</f>
        <v>-12500</v>
      </c>
      <c r="P45" s="830" t="n">
        <f aca="false">SUM(C45:D45)</f>
        <v>-2000</v>
      </c>
      <c r="Q45" s="829" t="n">
        <f aca="false">O45-P45</f>
        <v>-10500</v>
      </c>
      <c r="R45" s="831"/>
      <c r="S45" s="811"/>
      <c r="T45" s="832" t="str">
        <f aca="false">A45</f>
        <v>   Intercompany Interest Expense / (Income)</v>
      </c>
      <c r="V45" s="829" t="n">
        <f aca="false">C45+D45+E45</f>
        <v>-3100</v>
      </c>
      <c r="W45" s="829" t="n">
        <f aca="false">F45+G45+H45</f>
        <v>-3400</v>
      </c>
      <c r="X45" s="829" t="n">
        <f aca="false">I45+J45+K45</f>
        <v>-3200</v>
      </c>
      <c r="Y45" s="829" t="n">
        <f aca="false">L45+M45+N45</f>
        <v>-2800</v>
      </c>
      <c r="Z45" s="829"/>
      <c r="AA45" s="829" t="n">
        <f aca="false">SUM(V45:Y45)</f>
        <v>-12500</v>
      </c>
      <c r="AB45" s="811"/>
      <c r="AC45" s="811"/>
      <c r="AD45" s="796" t="str">
        <f aca="false">A45</f>
        <v>   Intercompany Interest Expense / (Income)</v>
      </c>
      <c r="AF45" s="829" t="n">
        <f aca="false">C45</f>
        <v>-1000</v>
      </c>
      <c r="AG45" s="829" t="n">
        <f aca="false">D45+AF45</f>
        <v>-2000</v>
      </c>
      <c r="AH45" s="829" t="n">
        <f aca="false">E45+AG45</f>
        <v>-3100</v>
      </c>
      <c r="AI45" s="829" t="n">
        <f aca="false">F45+AH45</f>
        <v>-4200</v>
      </c>
      <c r="AJ45" s="829" t="n">
        <f aca="false">G45+AI45</f>
        <v>-5400</v>
      </c>
      <c r="AK45" s="829" t="n">
        <f aca="false">H45+AJ45</f>
        <v>-6500</v>
      </c>
      <c r="AL45" s="829" t="n">
        <f aca="false">I45+AK45</f>
        <v>-7600</v>
      </c>
      <c r="AM45" s="829" t="n">
        <f aca="false">J45+AL45</f>
        <v>-8700</v>
      </c>
      <c r="AN45" s="829" t="n">
        <f aca="false">K45+AM45</f>
        <v>-9700</v>
      </c>
      <c r="AO45" s="829" t="n">
        <f aca="false">L45+AN45</f>
        <v>-10700</v>
      </c>
      <c r="AP45" s="829" t="n">
        <f aca="false">M45+AO45</f>
        <v>-11600</v>
      </c>
      <c r="AQ45" s="829" t="n">
        <f aca="false">N45+AP45</f>
        <v>-12500</v>
      </c>
    </row>
    <row r="46" customFormat="false" ht="12.75" hidden="false" customHeight="true" outlineLevel="0" collapsed="false">
      <c r="A46" s="828" t="s">
        <v>1109</v>
      </c>
      <c r="C46" s="833" t="n">
        <f aca="false">IntDeduct!C39</f>
        <v>-10</v>
      </c>
      <c r="D46" s="833" t="n">
        <f aca="false">IntDeduct!D39</f>
        <v>-4</v>
      </c>
      <c r="E46" s="833" t="n">
        <f aca="false">IntDeduct!E39</f>
        <v>-12</v>
      </c>
      <c r="F46" s="833" t="n">
        <f aca="false">IntDeduct!F39</f>
        <v>-28</v>
      </c>
      <c r="G46" s="833" t="n">
        <f aca="false">IntDeduct!G39</f>
        <v>-50</v>
      </c>
      <c r="H46" s="833" t="n">
        <f aca="false">IntDeduct!H39</f>
        <v>-68</v>
      </c>
      <c r="I46" s="833" t="n">
        <f aca="false">IntDeduct!I39</f>
        <v>-2</v>
      </c>
      <c r="J46" s="833" t="n">
        <f aca="false">IntDeduct!J39</f>
        <v>-26</v>
      </c>
      <c r="K46" s="833" t="n">
        <f aca="false">IntDeduct!K39</f>
        <v>-48</v>
      </c>
      <c r="L46" s="833" t="n">
        <f aca="false">IntDeduct!L39</f>
        <v>-69</v>
      </c>
      <c r="M46" s="833" t="n">
        <f aca="false">IntDeduct!M39</f>
        <v>-53</v>
      </c>
      <c r="N46" s="833" t="n">
        <f aca="false">IntDeduct!N39</f>
        <v>-51</v>
      </c>
      <c r="O46" s="833" t="n">
        <f aca="false">SUM(C46:N46)</f>
        <v>-421</v>
      </c>
      <c r="P46" s="834" t="n">
        <f aca="false">SUM(C46:D46)</f>
        <v>-14</v>
      </c>
      <c r="Q46" s="833" t="n">
        <f aca="false">O46-P46</f>
        <v>-407</v>
      </c>
      <c r="R46" s="835"/>
      <c r="S46" s="811"/>
      <c r="T46" s="832" t="str">
        <f aca="false">A46</f>
        <v>   AFUDC</v>
      </c>
      <c r="V46" s="833" t="n">
        <f aca="false">C46+D46+E46</f>
        <v>-26</v>
      </c>
      <c r="W46" s="833" t="n">
        <f aca="false">F46+G46+H46</f>
        <v>-146</v>
      </c>
      <c r="X46" s="833" t="n">
        <f aca="false">I46+J46+K46</f>
        <v>-76</v>
      </c>
      <c r="Y46" s="833" t="n">
        <f aca="false">L46+M46+N46</f>
        <v>-173</v>
      </c>
      <c r="Z46" s="833"/>
      <c r="AA46" s="833" t="n">
        <f aca="false">SUM(V46:Y46)</f>
        <v>-421</v>
      </c>
      <c r="AB46" s="811"/>
      <c r="AC46" s="811"/>
      <c r="AD46" s="796" t="str">
        <f aca="false">A46</f>
        <v>   AFUDC</v>
      </c>
      <c r="AF46" s="833" t="n">
        <f aca="false">C46</f>
        <v>-10</v>
      </c>
      <c r="AG46" s="833" t="n">
        <f aca="false">D46+AF46</f>
        <v>-14</v>
      </c>
      <c r="AH46" s="833" t="n">
        <f aca="false">E46+AG46</f>
        <v>-26</v>
      </c>
      <c r="AI46" s="833" t="n">
        <f aca="false">F46+AH46</f>
        <v>-54</v>
      </c>
      <c r="AJ46" s="833" t="n">
        <f aca="false">G46+AI46</f>
        <v>-104</v>
      </c>
      <c r="AK46" s="833" t="n">
        <f aca="false">H46+AJ46</f>
        <v>-172</v>
      </c>
      <c r="AL46" s="833" t="n">
        <f aca="false">I46+AK46</f>
        <v>-174</v>
      </c>
      <c r="AM46" s="833" t="n">
        <f aca="false">J46+AL46</f>
        <v>-200</v>
      </c>
      <c r="AN46" s="833" t="n">
        <f aca="false">K46+AM46</f>
        <v>-248</v>
      </c>
      <c r="AO46" s="833" t="n">
        <f aca="false">L46+AN46</f>
        <v>-317</v>
      </c>
      <c r="AP46" s="833" t="n">
        <f aca="false">M46+AO46</f>
        <v>-370</v>
      </c>
      <c r="AQ46" s="833" t="n">
        <f aca="false">N46+AP46</f>
        <v>-421</v>
      </c>
    </row>
    <row r="47" customFormat="false" ht="3.95" hidden="false" customHeight="true" outlineLevel="0" collapsed="false">
      <c r="A47" s="811"/>
      <c r="C47" s="829"/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  <c r="O47" s="829"/>
      <c r="P47" s="829"/>
      <c r="Q47" s="829"/>
      <c r="R47" s="830"/>
      <c r="S47" s="811"/>
      <c r="T47" s="811"/>
      <c r="V47" s="829"/>
      <c r="W47" s="829"/>
      <c r="X47" s="829"/>
      <c r="Y47" s="829"/>
      <c r="Z47" s="829"/>
      <c r="AA47" s="829"/>
      <c r="AB47" s="811"/>
      <c r="AC47" s="811"/>
      <c r="AD47" s="811"/>
      <c r="AF47" s="829"/>
      <c r="AG47" s="829"/>
      <c r="AH47" s="829"/>
      <c r="AI47" s="829"/>
      <c r="AJ47" s="829"/>
      <c r="AK47" s="829"/>
      <c r="AL47" s="829"/>
      <c r="AM47" s="829"/>
      <c r="AN47" s="829"/>
      <c r="AO47" s="829"/>
      <c r="AP47" s="829"/>
      <c r="AQ47" s="829"/>
    </row>
    <row r="48" customFormat="false" ht="12.75" hidden="false" customHeight="true" outlineLevel="0" collapsed="false">
      <c r="A48" s="849" t="s">
        <v>1110</v>
      </c>
      <c r="B48" s="847"/>
      <c r="C48" s="836" t="n">
        <f aca="false">SUM(C41:C46)</f>
        <v>1924</v>
      </c>
      <c r="D48" s="836" t="n">
        <f aca="false">SUM(D41:D46)</f>
        <v>1930</v>
      </c>
      <c r="E48" s="836" t="n">
        <f aca="false">SUM(E41:E46)</f>
        <v>1827</v>
      </c>
      <c r="F48" s="836" t="n">
        <f aca="false">SUM(F41:F46)</f>
        <v>1811</v>
      </c>
      <c r="G48" s="836" t="n">
        <f aca="false">SUM(G41:G46)</f>
        <v>1687</v>
      </c>
      <c r="H48" s="836" t="n">
        <f aca="false">SUM(H41:H46)</f>
        <v>1758</v>
      </c>
      <c r="I48" s="836" t="n">
        <f aca="false">SUM(I41:I46)</f>
        <v>1823</v>
      </c>
      <c r="J48" s="836" t="n">
        <f aca="false">SUM(J41:J46)</f>
        <v>1799</v>
      </c>
      <c r="K48" s="836" t="n">
        <f aca="false">SUM(K41:K46)</f>
        <v>1877</v>
      </c>
      <c r="L48" s="836" t="n">
        <f aca="false">SUM(L41:L46)</f>
        <v>1850</v>
      </c>
      <c r="M48" s="836" t="n">
        <f aca="false">SUM(M41:M46)</f>
        <v>1966</v>
      </c>
      <c r="N48" s="836" t="n">
        <f aca="false">SUM(N41:N46)</f>
        <v>1971</v>
      </c>
      <c r="O48" s="836" t="n">
        <f aca="false">SUM(O41:O46)</f>
        <v>22223</v>
      </c>
      <c r="P48" s="836" t="n">
        <f aca="false">SUM(P41:P46)</f>
        <v>3854</v>
      </c>
      <c r="Q48" s="836" t="n">
        <f aca="false">SUM(Q41:Q46)</f>
        <v>18369</v>
      </c>
      <c r="R48" s="837"/>
      <c r="S48" s="806"/>
      <c r="T48" s="827" t="str">
        <f aca="false">A48</f>
        <v>     Total Interest and Other</v>
      </c>
      <c r="U48" s="847"/>
      <c r="V48" s="836" t="n">
        <f aca="false">SUM(V41:V46)</f>
        <v>5681</v>
      </c>
      <c r="W48" s="836" t="n">
        <f aca="false">SUM(W41:W46)</f>
        <v>5256</v>
      </c>
      <c r="X48" s="836" t="n">
        <f aca="false">SUM(X41:X46)</f>
        <v>5499</v>
      </c>
      <c r="Y48" s="836" t="n">
        <f aca="false">SUM(Y41:Y46)</f>
        <v>5787</v>
      </c>
      <c r="Z48" s="836"/>
      <c r="AA48" s="836" t="n">
        <f aca="false">SUM(AA41:AA46)</f>
        <v>22223</v>
      </c>
      <c r="AB48" s="806"/>
      <c r="AC48" s="806"/>
      <c r="AD48" s="798" t="str">
        <f aca="false">A48</f>
        <v>     Total Interest and Other</v>
      </c>
      <c r="AF48" s="836" t="n">
        <f aca="false">C48</f>
        <v>1924</v>
      </c>
      <c r="AG48" s="836" t="n">
        <f aca="false">D48+AF48</f>
        <v>3854</v>
      </c>
      <c r="AH48" s="836" t="n">
        <f aca="false">E48+AG48</f>
        <v>5681</v>
      </c>
      <c r="AI48" s="836" t="n">
        <f aca="false">F48+AH48</f>
        <v>7492</v>
      </c>
      <c r="AJ48" s="836" t="n">
        <f aca="false">G48+AI48</f>
        <v>9179</v>
      </c>
      <c r="AK48" s="836" t="n">
        <f aca="false">H48+AJ48</f>
        <v>10937</v>
      </c>
      <c r="AL48" s="836" t="n">
        <f aca="false">I48+AK48</f>
        <v>12760</v>
      </c>
      <c r="AM48" s="836" t="n">
        <f aca="false">J48+AL48</f>
        <v>14559</v>
      </c>
      <c r="AN48" s="836" t="n">
        <f aca="false">K48+AM48</f>
        <v>16436</v>
      </c>
      <c r="AO48" s="836" t="n">
        <f aca="false">L48+AN48</f>
        <v>18286</v>
      </c>
      <c r="AP48" s="836" t="n">
        <f aca="false">M48+AO48</f>
        <v>20252</v>
      </c>
      <c r="AQ48" s="836" t="n">
        <f aca="false">N48+AP48</f>
        <v>22223</v>
      </c>
    </row>
    <row r="49" customFormat="false" ht="12.75" hidden="false" customHeight="false" outlineLevel="0" collapsed="false">
      <c r="A49" s="813"/>
      <c r="C49" s="829"/>
      <c r="D49" s="829"/>
      <c r="E49" s="829"/>
      <c r="F49" s="829"/>
      <c r="G49" s="829"/>
      <c r="H49" s="842"/>
      <c r="I49" s="829"/>
      <c r="J49" s="829"/>
      <c r="K49" s="829"/>
      <c r="L49" s="829"/>
      <c r="M49" s="829"/>
      <c r="N49" s="829"/>
      <c r="O49" s="829"/>
      <c r="P49" s="829"/>
      <c r="Q49" s="829"/>
      <c r="R49" s="830"/>
      <c r="V49" s="829"/>
      <c r="W49" s="829"/>
      <c r="X49" s="829"/>
      <c r="Y49" s="829"/>
      <c r="Z49" s="829"/>
      <c r="AA49" s="829"/>
      <c r="AD49" s="850"/>
      <c r="AE49" s="846"/>
    </row>
    <row r="50" customFormat="false" ht="12.75" hidden="false" customHeight="false" outlineLevel="0" collapsed="false">
      <c r="A50" s="826" t="s">
        <v>1060</v>
      </c>
      <c r="B50" s="802"/>
      <c r="C50" s="836" t="n">
        <f aca="false">C29+C36-C48</f>
        <v>30575</v>
      </c>
      <c r="D50" s="836" t="n">
        <f aca="false">D29+D36-D48</f>
        <v>29385</v>
      </c>
      <c r="E50" s="836" t="n">
        <f aca="false">E29+E36-E48</f>
        <v>33794</v>
      </c>
      <c r="F50" s="836" t="n">
        <f aca="false">F29+F36-F48</f>
        <v>-1522</v>
      </c>
      <c r="G50" s="836" t="n">
        <f aca="false">G29+G36-G48</f>
        <v>-1542</v>
      </c>
      <c r="H50" s="836" t="n">
        <f aca="false">H29+H36-H48</f>
        <v>13053</v>
      </c>
      <c r="I50" s="836" t="n">
        <f aca="false">I29+I36-I48</f>
        <v>-569</v>
      </c>
      <c r="J50" s="836" t="n">
        <f aca="false">J29+J36-J48</f>
        <v>383</v>
      </c>
      <c r="K50" s="836" t="n">
        <f aca="false">K29+K36-K48</f>
        <v>269</v>
      </c>
      <c r="L50" s="836" t="n">
        <f aca="false">L29+L36-L48</f>
        <v>-1010</v>
      </c>
      <c r="M50" s="836" t="n">
        <f aca="false">M29+M36-M48</f>
        <v>28776</v>
      </c>
      <c r="N50" s="836" t="n">
        <f aca="false">N29+N36-N48</f>
        <v>35335</v>
      </c>
      <c r="O50" s="836" t="n">
        <f aca="false">O29+O36-O48</f>
        <v>166927</v>
      </c>
      <c r="P50" s="836" t="n">
        <f aca="false">P29+P36-P48</f>
        <v>59960</v>
      </c>
      <c r="Q50" s="836" t="n">
        <f aca="false">Q29+Q36-Q48</f>
        <v>106967</v>
      </c>
      <c r="R50" s="837"/>
      <c r="S50" s="806"/>
      <c r="T50" s="827" t="str">
        <f aca="false">A50</f>
        <v>INCOME BEFORE INCOME TAXES</v>
      </c>
      <c r="U50" s="802"/>
      <c r="V50" s="836" t="n">
        <f aca="false">V29+V36-V48</f>
        <v>93754</v>
      </c>
      <c r="W50" s="836" t="n">
        <f aca="false">W29+W36-W48</f>
        <v>9989</v>
      </c>
      <c r="X50" s="836" t="n">
        <f aca="false">X29+X36-X48</f>
        <v>83</v>
      </c>
      <c r="Y50" s="836" t="n">
        <f aca="false">Y29+Y36-Y48</f>
        <v>63101</v>
      </c>
      <c r="Z50" s="836"/>
      <c r="AA50" s="836" t="n">
        <f aca="false">AA29+AA36-AA48</f>
        <v>166927</v>
      </c>
      <c r="AB50" s="806"/>
      <c r="AC50" s="811"/>
      <c r="AD50" s="798" t="str">
        <f aca="false">A50</f>
        <v>INCOME BEFORE INCOME TAXES</v>
      </c>
      <c r="AF50" s="836" t="n">
        <f aca="false">C50</f>
        <v>30575</v>
      </c>
      <c r="AG50" s="836" t="n">
        <f aca="false">D50+AF50</f>
        <v>59960</v>
      </c>
      <c r="AH50" s="836" t="n">
        <f aca="false">E50+AG50</f>
        <v>93754</v>
      </c>
      <c r="AI50" s="836" t="n">
        <f aca="false">F50+AH50</f>
        <v>92232</v>
      </c>
      <c r="AJ50" s="836" t="n">
        <f aca="false">G50+AI50</f>
        <v>90690</v>
      </c>
      <c r="AK50" s="836" t="n">
        <f aca="false">H50+AJ50</f>
        <v>103743</v>
      </c>
      <c r="AL50" s="836" t="n">
        <f aca="false">I50+AK50</f>
        <v>103174</v>
      </c>
      <c r="AM50" s="836" t="n">
        <f aca="false">J50+AL50</f>
        <v>103557</v>
      </c>
      <c r="AN50" s="836" t="n">
        <f aca="false">K50+AM50</f>
        <v>103826</v>
      </c>
      <c r="AO50" s="836" t="n">
        <f aca="false">L50+AN50</f>
        <v>102816</v>
      </c>
      <c r="AP50" s="836" t="n">
        <f aca="false">M50+AO50</f>
        <v>131592</v>
      </c>
      <c r="AQ50" s="836" t="n">
        <f aca="false">N50+AP50</f>
        <v>166927</v>
      </c>
    </row>
    <row r="51" customFormat="false" ht="12.75" hidden="false" customHeight="false" outlineLevel="0" collapsed="false">
      <c r="A51" s="811"/>
      <c r="C51" s="829"/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  <c r="O51" s="829"/>
      <c r="P51" s="829"/>
      <c r="Q51" s="829"/>
      <c r="R51" s="830"/>
      <c r="S51" s="811"/>
      <c r="T51" s="811"/>
      <c r="V51" s="829"/>
      <c r="W51" s="829"/>
      <c r="X51" s="829"/>
      <c r="Y51" s="829"/>
      <c r="Z51" s="829"/>
      <c r="AA51" s="829"/>
      <c r="AB51" s="811"/>
      <c r="AC51" s="811"/>
      <c r="AF51" s="829"/>
      <c r="AG51" s="829"/>
      <c r="AH51" s="829"/>
      <c r="AI51" s="829"/>
      <c r="AJ51" s="829"/>
      <c r="AK51" s="829"/>
      <c r="AL51" s="829"/>
      <c r="AM51" s="829"/>
      <c r="AN51" s="829"/>
      <c r="AO51" s="829"/>
      <c r="AP51" s="829"/>
      <c r="AQ51" s="829"/>
      <c r="AR51" s="811"/>
    </row>
    <row r="52" customFormat="false" ht="12.75" hidden="false" customHeight="false" outlineLevel="0" collapsed="false">
      <c r="A52" s="828" t="s">
        <v>1111</v>
      </c>
      <c r="C52" s="829" t="n">
        <f aca="false">C112+C172</f>
        <v>11427</v>
      </c>
      <c r="D52" s="829" t="n">
        <f aca="false">D112+D172</f>
        <v>10928</v>
      </c>
      <c r="E52" s="829" t="n">
        <f aca="false">E112+E172</f>
        <v>12650</v>
      </c>
      <c r="F52" s="829" t="n">
        <f aca="false">F112+F172</f>
        <v>-1088</v>
      </c>
      <c r="G52" s="829" t="n">
        <f aca="false">G112+G172</f>
        <v>-2005</v>
      </c>
      <c r="H52" s="829" t="n">
        <f aca="false">H112+H172</f>
        <v>4131</v>
      </c>
      <c r="I52" s="829" t="n">
        <f aca="false">I112+I172</f>
        <v>-318</v>
      </c>
      <c r="J52" s="829" t="n">
        <f aca="false">J112+J172</f>
        <v>-43</v>
      </c>
      <c r="K52" s="829" t="n">
        <f aca="false">K112+K172</f>
        <v>-1396</v>
      </c>
      <c r="L52" s="829" t="n">
        <f aca="false">L112+L172</f>
        <v>-764</v>
      </c>
      <c r="M52" s="829" t="n">
        <f aca="false">M112+M172</f>
        <v>11476</v>
      </c>
      <c r="N52" s="829" t="n">
        <f aca="false">N112+N172</f>
        <v>13423</v>
      </c>
      <c r="O52" s="829" t="n">
        <f aca="false">SUM(C52:N52)</f>
        <v>58421</v>
      </c>
      <c r="P52" s="830" t="n">
        <f aca="false">SUM(C52:D52)</f>
        <v>22355</v>
      </c>
      <c r="Q52" s="829" t="n">
        <f aca="false">O52-P52</f>
        <v>36066</v>
      </c>
      <c r="R52" s="831"/>
      <c r="S52" s="811"/>
      <c r="T52" s="832" t="str">
        <f aca="false">A52</f>
        <v>   Payable Currently</v>
      </c>
      <c r="V52" s="829" t="n">
        <f aca="false">C52+D52+E52</f>
        <v>35005</v>
      </c>
      <c r="W52" s="829" t="n">
        <f aca="false">F52+G52+H52</f>
        <v>1038</v>
      </c>
      <c r="X52" s="829" t="n">
        <f aca="false">I52+J52+K52</f>
        <v>-1757</v>
      </c>
      <c r="Y52" s="829" t="n">
        <f aca="false">L52+M52+N52</f>
        <v>24135</v>
      </c>
      <c r="Z52" s="829"/>
      <c r="AA52" s="829" t="n">
        <f aca="false">SUM(V52:Y52)</f>
        <v>58421</v>
      </c>
      <c r="AB52" s="811"/>
      <c r="AC52" s="811"/>
      <c r="AD52" s="796" t="str">
        <f aca="false">A52</f>
        <v>   Payable Currently</v>
      </c>
      <c r="AF52" s="829" t="n">
        <f aca="false">C52</f>
        <v>11427</v>
      </c>
      <c r="AG52" s="829" t="n">
        <f aca="false">D52+AF52</f>
        <v>22355</v>
      </c>
      <c r="AH52" s="829" t="n">
        <f aca="false">E52+AG52</f>
        <v>35005</v>
      </c>
      <c r="AI52" s="829" t="n">
        <f aca="false">F52+AH52</f>
        <v>33917</v>
      </c>
      <c r="AJ52" s="829" t="n">
        <f aca="false">G52+AI52</f>
        <v>31912</v>
      </c>
      <c r="AK52" s="829" t="n">
        <f aca="false">H52+AJ52</f>
        <v>36043</v>
      </c>
      <c r="AL52" s="829" t="n">
        <f aca="false">I52+AK52</f>
        <v>35725</v>
      </c>
      <c r="AM52" s="829" t="n">
        <f aca="false">J52+AL52</f>
        <v>35682</v>
      </c>
      <c r="AN52" s="829" t="n">
        <f aca="false">K52+AM52</f>
        <v>34286</v>
      </c>
      <c r="AO52" s="829" t="n">
        <f aca="false">L52+AN52</f>
        <v>33522</v>
      </c>
      <c r="AP52" s="829" t="n">
        <f aca="false">M52+AO52</f>
        <v>44998</v>
      </c>
      <c r="AQ52" s="829" t="n">
        <f aca="false">N52+AP52</f>
        <v>58421</v>
      </c>
    </row>
    <row r="53" customFormat="false" ht="12.75" hidden="false" customHeight="false" outlineLevel="0" collapsed="false">
      <c r="A53" s="844" t="s">
        <v>1112</v>
      </c>
      <c r="C53" s="833" t="n">
        <f aca="false">C113+C173</f>
        <v>643</v>
      </c>
      <c r="D53" s="833" t="n">
        <f aca="false">D113+D173</f>
        <v>672</v>
      </c>
      <c r="E53" s="833" t="n">
        <f aca="false">E113+E173</f>
        <v>691</v>
      </c>
      <c r="F53" s="833" t="n">
        <f aca="false">F113+F173</f>
        <v>488</v>
      </c>
      <c r="G53" s="833" t="n">
        <f aca="false">G113+G173</f>
        <v>1398</v>
      </c>
      <c r="H53" s="833" t="n">
        <f aca="false">H113+H173</f>
        <v>1010</v>
      </c>
      <c r="I53" s="833" t="n">
        <f aca="false">I113+I173</f>
        <v>82</v>
      </c>
      <c r="J53" s="833" t="n">
        <f aca="false">J113+J173</f>
        <v>186</v>
      </c>
      <c r="K53" s="833" t="n">
        <f aca="false">K113+K173</f>
        <v>1494</v>
      </c>
      <c r="L53" s="833" t="n">
        <f aca="false">L113+L173</f>
        <v>358</v>
      </c>
      <c r="M53" s="833" t="n">
        <f aca="false">M113+M173</f>
        <v>-126</v>
      </c>
      <c r="N53" s="833" t="n">
        <f aca="false">N113+N173</f>
        <v>516</v>
      </c>
      <c r="O53" s="833" t="n">
        <f aca="false">SUM(C53:N53)</f>
        <v>7412</v>
      </c>
      <c r="P53" s="834" t="n">
        <f aca="false">SUM(C53:D53)</f>
        <v>1315</v>
      </c>
      <c r="Q53" s="833" t="n">
        <f aca="false">O53-P53</f>
        <v>6097</v>
      </c>
      <c r="R53" s="835"/>
      <c r="S53" s="811"/>
      <c r="T53" s="832" t="str">
        <f aca="false">A53</f>
        <v>   Deferred</v>
      </c>
      <c r="V53" s="833" t="n">
        <f aca="false">C53+D53+E53</f>
        <v>2006</v>
      </c>
      <c r="W53" s="833" t="n">
        <f aca="false">F53+G53+H53</f>
        <v>2896</v>
      </c>
      <c r="X53" s="833" t="n">
        <f aca="false">I53+J53+K53</f>
        <v>1762</v>
      </c>
      <c r="Y53" s="833" t="n">
        <f aca="false">L53+M53+N53</f>
        <v>748</v>
      </c>
      <c r="Z53" s="833"/>
      <c r="AA53" s="833" t="n">
        <f aca="false">SUM(V53:Y53)</f>
        <v>7412</v>
      </c>
      <c r="AB53" s="851"/>
      <c r="AC53" s="811"/>
      <c r="AD53" s="796" t="str">
        <f aca="false">A53</f>
        <v>   Deferred</v>
      </c>
      <c r="AF53" s="833" t="n">
        <f aca="false">C53</f>
        <v>643</v>
      </c>
      <c r="AG53" s="833" t="n">
        <f aca="false">D53+AF53</f>
        <v>1315</v>
      </c>
      <c r="AH53" s="833" t="n">
        <f aca="false">E53+AG53</f>
        <v>2006</v>
      </c>
      <c r="AI53" s="833" t="n">
        <f aca="false">F53+AH53</f>
        <v>2494</v>
      </c>
      <c r="AJ53" s="833" t="n">
        <f aca="false">G53+AI53</f>
        <v>3892</v>
      </c>
      <c r="AK53" s="833" t="n">
        <f aca="false">H53+AJ53</f>
        <v>4902</v>
      </c>
      <c r="AL53" s="833" t="n">
        <f aca="false">I53+AK53</f>
        <v>4984</v>
      </c>
      <c r="AM53" s="833" t="n">
        <f aca="false">J53+AL53</f>
        <v>5170</v>
      </c>
      <c r="AN53" s="833" t="n">
        <f aca="false">K53+AM53</f>
        <v>6664</v>
      </c>
      <c r="AO53" s="833" t="n">
        <f aca="false">L53+AN53</f>
        <v>7022</v>
      </c>
      <c r="AP53" s="833" t="n">
        <f aca="false">M53+AO53</f>
        <v>6896</v>
      </c>
      <c r="AQ53" s="833" t="n">
        <f aca="false">N53+AP53</f>
        <v>7412</v>
      </c>
    </row>
    <row r="54" customFormat="false" ht="3.95" hidden="false" customHeight="true" outlineLevel="0" collapsed="false">
      <c r="A54" s="813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  <c r="O54" s="829"/>
      <c r="P54" s="829"/>
      <c r="Q54" s="829"/>
      <c r="R54" s="830"/>
      <c r="S54" s="811"/>
      <c r="V54" s="829"/>
      <c r="W54" s="829"/>
      <c r="X54" s="829"/>
      <c r="Y54" s="829"/>
      <c r="Z54" s="829"/>
      <c r="AA54" s="829"/>
      <c r="AB54" s="811"/>
      <c r="AC54" s="811"/>
      <c r="AD54" s="811"/>
      <c r="AF54" s="829"/>
      <c r="AG54" s="829"/>
      <c r="AH54" s="829"/>
      <c r="AI54" s="829"/>
      <c r="AJ54" s="829"/>
      <c r="AK54" s="829"/>
      <c r="AL54" s="829"/>
      <c r="AM54" s="829"/>
      <c r="AN54" s="829"/>
      <c r="AO54" s="829"/>
      <c r="AP54" s="829"/>
      <c r="AQ54" s="829"/>
    </row>
    <row r="55" customFormat="false" ht="12.75" hidden="false" customHeight="false" outlineLevel="0" collapsed="false">
      <c r="A55" s="815" t="s">
        <v>1113</v>
      </c>
      <c r="B55" s="802"/>
      <c r="C55" s="836" t="n">
        <f aca="false">C52+C53</f>
        <v>12070</v>
      </c>
      <c r="D55" s="836" t="n">
        <f aca="false">D52+D53</f>
        <v>11600</v>
      </c>
      <c r="E55" s="836" t="n">
        <f aca="false">E52+E53</f>
        <v>13341</v>
      </c>
      <c r="F55" s="836" t="n">
        <f aca="false">F52+F53</f>
        <v>-600</v>
      </c>
      <c r="G55" s="836" t="n">
        <f aca="false">G52+G53</f>
        <v>-607</v>
      </c>
      <c r="H55" s="836" t="n">
        <f aca="false">H52+H53</f>
        <v>5141</v>
      </c>
      <c r="I55" s="836" t="n">
        <f aca="false">I52+I53</f>
        <v>-236</v>
      </c>
      <c r="J55" s="836" t="n">
        <f aca="false">J52+J53</f>
        <v>143</v>
      </c>
      <c r="K55" s="836" t="n">
        <f aca="false">K52+K53</f>
        <v>98</v>
      </c>
      <c r="L55" s="836" t="n">
        <f aca="false">L52+L53</f>
        <v>-406</v>
      </c>
      <c r="M55" s="836" t="n">
        <f aca="false">M52+M53</f>
        <v>11350</v>
      </c>
      <c r="N55" s="836" t="n">
        <f aca="false">N52+N53</f>
        <v>13939</v>
      </c>
      <c r="O55" s="836" t="n">
        <f aca="false">ROUND((SUM(O52:O53)),0)</f>
        <v>65833</v>
      </c>
      <c r="P55" s="836" t="n">
        <f aca="false">ROUND((SUM(P52:P53)),0)</f>
        <v>23670</v>
      </c>
      <c r="Q55" s="836" t="n">
        <f aca="false">ROUND((SUM(Q52:Q53)),0)</f>
        <v>42163</v>
      </c>
      <c r="R55" s="837"/>
      <c r="S55" s="806"/>
      <c r="T55" s="827" t="str">
        <f aca="false">A55</f>
        <v>     Total Income Taxes </v>
      </c>
      <c r="U55" s="802"/>
      <c r="V55" s="836" t="n">
        <f aca="false">V52+V53</f>
        <v>37011</v>
      </c>
      <c r="W55" s="836" t="n">
        <f aca="false">W52+W53</f>
        <v>3934</v>
      </c>
      <c r="X55" s="836" t="n">
        <f aca="false">X52+X53</f>
        <v>5</v>
      </c>
      <c r="Y55" s="836" t="n">
        <f aca="false">Y52+Y53</f>
        <v>24883</v>
      </c>
      <c r="Z55" s="836"/>
      <c r="AA55" s="836" t="n">
        <f aca="false">AA52+AA53</f>
        <v>65833</v>
      </c>
      <c r="AB55" s="806"/>
      <c r="AC55" s="806"/>
      <c r="AD55" s="798" t="str">
        <f aca="false">A55</f>
        <v>     Total Income Taxes </v>
      </c>
      <c r="AF55" s="836" t="n">
        <f aca="false">C55</f>
        <v>12070</v>
      </c>
      <c r="AG55" s="836" t="n">
        <f aca="false">D55+AF55</f>
        <v>23670</v>
      </c>
      <c r="AH55" s="836" t="n">
        <f aca="false">E55+AG55</f>
        <v>37011</v>
      </c>
      <c r="AI55" s="836" t="n">
        <f aca="false">F55+AH55</f>
        <v>36411</v>
      </c>
      <c r="AJ55" s="836" t="n">
        <f aca="false">G55+AI55</f>
        <v>35804</v>
      </c>
      <c r="AK55" s="836" t="n">
        <f aca="false">H55+AJ55</f>
        <v>40945</v>
      </c>
      <c r="AL55" s="836" t="n">
        <f aca="false">I55+AK55</f>
        <v>40709</v>
      </c>
      <c r="AM55" s="836" t="n">
        <f aca="false">J55+AL55</f>
        <v>40852</v>
      </c>
      <c r="AN55" s="836" t="n">
        <f aca="false">K55+AM55</f>
        <v>40950</v>
      </c>
      <c r="AO55" s="836" t="n">
        <f aca="false">L55+AN55</f>
        <v>40544</v>
      </c>
      <c r="AP55" s="836" t="n">
        <f aca="false">M55+AO55</f>
        <v>51894</v>
      </c>
      <c r="AQ55" s="836" t="n">
        <f aca="false">N55+AP55</f>
        <v>65833</v>
      </c>
    </row>
    <row r="56" customFormat="false" ht="12.75" hidden="false" customHeight="false" outlineLevel="0" collapsed="false">
      <c r="A56" s="852"/>
      <c r="B56" s="802"/>
      <c r="C56" s="838"/>
      <c r="D56" s="853"/>
      <c r="E56" s="838"/>
      <c r="F56" s="838"/>
      <c r="G56" s="838"/>
      <c r="H56" s="838"/>
      <c r="I56" s="838"/>
      <c r="J56" s="838"/>
      <c r="K56" s="838"/>
      <c r="L56" s="838"/>
      <c r="M56" s="838"/>
      <c r="N56" s="838"/>
      <c r="O56" s="853"/>
      <c r="P56" s="838"/>
      <c r="Q56" s="838"/>
      <c r="R56" s="841"/>
      <c r="S56" s="806"/>
      <c r="T56" s="798"/>
      <c r="U56" s="802"/>
      <c r="V56" s="838"/>
      <c r="W56" s="838"/>
      <c r="X56" s="838"/>
      <c r="Y56" s="853"/>
      <c r="Z56" s="838"/>
      <c r="AA56" s="838"/>
      <c r="AB56" s="806"/>
      <c r="AC56" s="806"/>
      <c r="AF56" s="829"/>
      <c r="AG56" s="829"/>
      <c r="AH56" s="829"/>
      <c r="AI56" s="829"/>
      <c r="AJ56" s="829"/>
      <c r="AK56" s="829"/>
      <c r="AL56" s="829"/>
      <c r="AM56" s="829"/>
      <c r="AN56" s="829"/>
      <c r="AO56" s="829"/>
      <c r="AP56" s="829"/>
      <c r="AQ56" s="829"/>
    </row>
    <row r="57" customFormat="false" ht="12.75" hidden="false" customHeight="false" outlineLevel="0" collapsed="false">
      <c r="A57" s="826" t="s">
        <v>1114</v>
      </c>
      <c r="B57" s="802"/>
      <c r="C57" s="836" t="n">
        <f aca="false">ROUND(+C50-C55,0)</f>
        <v>18505</v>
      </c>
      <c r="D57" s="836" t="n">
        <f aca="false">ROUND(+D50-D55,0)</f>
        <v>17785</v>
      </c>
      <c r="E57" s="836" t="n">
        <f aca="false">ROUND(+E50-E55,0)</f>
        <v>20453</v>
      </c>
      <c r="F57" s="836" t="n">
        <f aca="false">ROUND(+F50-F55,0)</f>
        <v>-922</v>
      </c>
      <c r="G57" s="836" t="n">
        <f aca="false">ROUND(+G50-G55,0)</f>
        <v>-935</v>
      </c>
      <c r="H57" s="836" t="n">
        <f aca="false">ROUND(+H50-H55,0)</f>
        <v>7912</v>
      </c>
      <c r="I57" s="836" t="n">
        <f aca="false">ROUND(+I50-I55,0)</f>
        <v>-333</v>
      </c>
      <c r="J57" s="836" t="n">
        <f aca="false">ROUND(+J50-J55,0)</f>
        <v>240</v>
      </c>
      <c r="K57" s="836" t="n">
        <f aca="false">ROUND(+K50-K55,0)</f>
        <v>171</v>
      </c>
      <c r="L57" s="836" t="n">
        <f aca="false">ROUND(+L50-L55,0)</f>
        <v>-604</v>
      </c>
      <c r="M57" s="836" t="n">
        <f aca="false">ROUND(+M50-M55,0)</f>
        <v>17426</v>
      </c>
      <c r="N57" s="836" t="n">
        <f aca="false">ROUND(+N50-N55,0)</f>
        <v>21396</v>
      </c>
      <c r="O57" s="836" t="n">
        <f aca="false">ROUND(+O50-O55,0)</f>
        <v>101094</v>
      </c>
      <c r="P57" s="836" t="n">
        <f aca="false">ROUND(+P50-P55,0)</f>
        <v>36290</v>
      </c>
      <c r="Q57" s="836" t="n">
        <f aca="false">Q50-Q55</f>
        <v>64804</v>
      </c>
      <c r="R57" s="837"/>
      <c r="S57" s="806"/>
      <c r="T57" s="827" t="str">
        <f aca="false">A57</f>
        <v>NET INCOME </v>
      </c>
      <c r="U57" s="802"/>
      <c r="V57" s="836" t="n">
        <f aca="false">V50-V55</f>
        <v>56743</v>
      </c>
      <c r="W57" s="836" t="n">
        <f aca="false">W50-W55</f>
        <v>6055</v>
      </c>
      <c r="X57" s="836" t="n">
        <f aca="false">X50-X55</f>
        <v>78</v>
      </c>
      <c r="Y57" s="836" t="n">
        <f aca="false">Y50-Y55</f>
        <v>38218</v>
      </c>
      <c r="Z57" s="836"/>
      <c r="AA57" s="836" t="n">
        <f aca="false">AA50-AA55</f>
        <v>101094</v>
      </c>
      <c r="AB57" s="854"/>
      <c r="AC57" s="854"/>
      <c r="AD57" s="798" t="str">
        <f aca="false">A57</f>
        <v>NET INCOME </v>
      </c>
      <c r="AF57" s="836" t="n">
        <f aca="false">C57</f>
        <v>18505</v>
      </c>
      <c r="AG57" s="836" t="n">
        <f aca="false">D57+AF57</f>
        <v>36290</v>
      </c>
      <c r="AH57" s="836" t="n">
        <f aca="false">E57+AG57</f>
        <v>56743</v>
      </c>
      <c r="AI57" s="836" t="n">
        <f aca="false">F57+AH57</f>
        <v>55821</v>
      </c>
      <c r="AJ57" s="836" t="n">
        <f aca="false">G57+AI57</f>
        <v>54886</v>
      </c>
      <c r="AK57" s="836" t="n">
        <f aca="false">H57+AJ57</f>
        <v>62798</v>
      </c>
      <c r="AL57" s="836" t="n">
        <f aca="false">I57+AK57</f>
        <v>62465</v>
      </c>
      <c r="AM57" s="836" t="n">
        <f aca="false">J57+AL57</f>
        <v>62705</v>
      </c>
      <c r="AN57" s="836" t="n">
        <f aca="false">K57+AM57</f>
        <v>62876</v>
      </c>
      <c r="AO57" s="836" t="n">
        <f aca="false">L57+AN57</f>
        <v>62272</v>
      </c>
      <c r="AP57" s="836" t="n">
        <f aca="false">M57+AO57</f>
        <v>79698</v>
      </c>
      <c r="AQ57" s="836" t="n">
        <f aca="false">N57+AP57</f>
        <v>101094</v>
      </c>
    </row>
    <row r="58" customFormat="false" ht="12.75" hidden="false" customHeight="false" outlineLevel="0" collapsed="false">
      <c r="A58" s="826"/>
      <c r="B58" s="802"/>
      <c r="C58" s="855"/>
      <c r="D58" s="855"/>
      <c r="E58" s="855"/>
      <c r="F58" s="855"/>
      <c r="G58" s="855"/>
      <c r="H58" s="855"/>
      <c r="I58" s="855"/>
      <c r="J58" s="855"/>
      <c r="K58" s="855"/>
      <c r="L58" s="855"/>
      <c r="M58" s="855"/>
      <c r="N58" s="855"/>
      <c r="O58" s="855"/>
      <c r="P58" s="855"/>
      <c r="Q58" s="855"/>
      <c r="R58" s="798"/>
      <c r="S58" s="798"/>
      <c r="T58" s="827"/>
      <c r="U58" s="802"/>
      <c r="V58" s="855"/>
      <c r="W58" s="855"/>
      <c r="X58" s="855"/>
      <c r="Y58" s="855"/>
      <c r="Z58" s="856"/>
      <c r="AA58" s="855"/>
      <c r="AD58" s="798"/>
      <c r="AF58" s="857"/>
      <c r="AG58" s="857"/>
      <c r="AH58" s="857"/>
      <c r="AI58" s="857"/>
      <c r="AJ58" s="857"/>
      <c r="AK58" s="857"/>
      <c r="AL58" s="857"/>
      <c r="AM58" s="857"/>
      <c r="AN58" s="857"/>
      <c r="AO58" s="857"/>
      <c r="AP58" s="857"/>
      <c r="AQ58" s="857"/>
    </row>
    <row r="59" customFormat="false" ht="8.1" hidden="false" customHeight="true" outlineLevel="0" collapsed="false">
      <c r="A59" s="813"/>
      <c r="C59" s="832"/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  <c r="O59" s="832"/>
      <c r="P59" s="832"/>
      <c r="Q59" s="832"/>
      <c r="V59" s="832"/>
      <c r="W59" s="832"/>
      <c r="X59" s="832"/>
      <c r="Y59" s="832"/>
      <c r="Z59" s="832"/>
      <c r="AA59" s="832"/>
      <c r="AF59" s="829"/>
      <c r="AG59" s="829"/>
      <c r="AH59" s="829"/>
      <c r="AI59" s="829"/>
      <c r="AJ59" s="829"/>
      <c r="AK59" s="829"/>
      <c r="AL59" s="829"/>
      <c r="AM59" s="829"/>
      <c r="AN59" s="829"/>
      <c r="AO59" s="829"/>
      <c r="AP59" s="829"/>
      <c r="AQ59" s="829"/>
    </row>
    <row r="60" customFormat="false" ht="12.75" hidden="false" customHeight="true" outlineLevel="0" collapsed="false">
      <c r="O60" s="811"/>
      <c r="S60" s="811"/>
      <c r="T60" s="811"/>
      <c r="V60" s="811"/>
    </row>
    <row r="61" customFormat="false" ht="12.75" hidden="false" customHeight="false" outlineLevel="0" collapsed="false">
      <c r="A61" s="3" t="str">
        <f aca="true">CELL("FILENAME")</f>
        <v>'file:///mnt/12tb/@roms/datasets/enron/EDRM Enron Email Data Set v2 XML/filtered-attachments/xls/EMNNG02PL.xls'#$IncomeState</v>
      </c>
      <c r="C61" s="798"/>
      <c r="D61" s="798"/>
      <c r="E61" s="798"/>
      <c r="F61" s="799" t="s">
        <v>1115</v>
      </c>
      <c r="G61" s="799"/>
      <c r="H61" s="799"/>
      <c r="I61" s="799"/>
      <c r="J61" s="799"/>
      <c r="K61" s="799"/>
      <c r="L61" s="798"/>
      <c r="M61" s="798"/>
      <c r="N61" s="798"/>
      <c r="O61" s="798"/>
      <c r="P61" s="798"/>
      <c r="Q61" s="798"/>
      <c r="R61" s="798"/>
      <c r="S61" s="800"/>
      <c r="T61" s="801" t="str">
        <f aca="false">A61</f>
        <v>'file:///mnt/12tb/@roms/datasets/enron/EDRM Enron Email Data Set v2 XML/filtered-attachments/xls/EMNNG02PL.xls'#$IncomeState</v>
      </c>
      <c r="U61" s="802"/>
      <c r="V61" s="803" t="str">
        <f aca="false">F61</f>
        <v>TRAILBLAZER PIPELINE</v>
      </c>
      <c r="W61" s="803"/>
      <c r="X61" s="803"/>
      <c r="Y61" s="803"/>
      <c r="Z61" s="800"/>
      <c r="AA61" s="800"/>
      <c r="AB61" s="800"/>
      <c r="AC61" s="798"/>
      <c r="AD61" s="801" t="str">
        <f aca="false">A61</f>
        <v>'file:///mnt/12tb/@roms/datasets/enron/EDRM Enron Email Data Set v2 XML/filtered-attachments/xls/EMNNG02PL.xls'#$IncomeState</v>
      </c>
      <c r="AH61" s="804" t="str">
        <f aca="false">F61</f>
        <v>TRAILBLAZER PIPELINE</v>
      </c>
      <c r="AI61" s="804"/>
      <c r="AJ61" s="804"/>
      <c r="AK61" s="804"/>
      <c r="AL61" s="804"/>
      <c r="AM61" s="804"/>
    </row>
    <row r="62" customFormat="false" ht="12.75" hidden="false" customHeight="false" outlineLevel="0" collapsed="false">
      <c r="A62" s="805" t="s">
        <v>1116</v>
      </c>
      <c r="C62" s="806"/>
      <c r="D62" s="807"/>
      <c r="E62" s="806"/>
      <c r="F62" s="800"/>
      <c r="G62" s="804" t="str">
        <f aca="false">G2</f>
        <v>2002 OPERATING PLAN</v>
      </c>
      <c r="H62" s="804"/>
      <c r="I62" s="804"/>
      <c r="J62" s="804"/>
      <c r="K62" s="806"/>
      <c r="L62" s="806"/>
      <c r="M62" s="806"/>
      <c r="N62" s="806"/>
      <c r="O62" s="798"/>
      <c r="P62" s="798"/>
      <c r="Q62" s="798"/>
      <c r="R62" s="798"/>
      <c r="S62" s="800"/>
      <c r="T62" s="809" t="s">
        <v>1117</v>
      </c>
      <c r="U62" s="802"/>
      <c r="V62" s="803" t="str">
        <f aca="false">V2</f>
        <v>2002 OPERATING PLAN</v>
      </c>
      <c r="W62" s="803"/>
      <c r="X62" s="803"/>
      <c r="Y62" s="803"/>
      <c r="Z62" s="800"/>
      <c r="AA62" s="800"/>
      <c r="AB62" s="798"/>
      <c r="AC62" s="798"/>
      <c r="AD62" s="810" t="s">
        <v>1118</v>
      </c>
      <c r="AF62" s="811"/>
      <c r="AG62" s="811"/>
      <c r="AH62" s="811"/>
      <c r="AI62" s="804" t="str">
        <f aca="false">AI2</f>
        <v>2002 OPERATING PLAN</v>
      </c>
      <c r="AJ62" s="804"/>
      <c r="AK62" s="804"/>
      <c r="AL62" s="804"/>
      <c r="AN62" s="811"/>
      <c r="AO62" s="811"/>
      <c r="AP62" s="811"/>
      <c r="AQ62" s="811"/>
    </row>
    <row r="63" customFormat="false" ht="12.75" hidden="false" customHeight="true" outlineLevel="0" collapsed="false">
      <c r="A63" s="858" t="str">
        <f aca="false">A3</f>
        <v>2002 OPERATING PLAN</v>
      </c>
      <c r="C63" s="806"/>
      <c r="D63" s="806"/>
      <c r="E63" s="806"/>
      <c r="F63" s="806"/>
      <c r="G63" s="804" t="str">
        <f aca="false">G3</f>
        <v>RESULTS OF OPERATIONS </v>
      </c>
      <c r="H63" s="804"/>
      <c r="I63" s="804"/>
      <c r="J63" s="804"/>
      <c r="K63" s="806"/>
      <c r="L63" s="806"/>
      <c r="M63" s="806"/>
      <c r="N63" s="806"/>
      <c r="O63" s="798"/>
      <c r="P63" s="798"/>
      <c r="Q63" s="798"/>
      <c r="R63" s="798"/>
      <c r="S63" s="800"/>
      <c r="T63" s="812" t="str">
        <f aca="false">A63</f>
        <v>2002 OPERATING PLAN</v>
      </c>
      <c r="U63" s="802"/>
      <c r="V63" s="803" t="str">
        <f aca="false">V3</f>
        <v>RESULTS OF OPERATIONS </v>
      </c>
      <c r="W63" s="803"/>
      <c r="X63" s="803"/>
      <c r="Y63" s="803"/>
      <c r="Z63" s="800"/>
      <c r="AA63" s="800"/>
      <c r="AB63" s="798"/>
      <c r="AC63" s="798"/>
      <c r="AD63" s="801" t="str">
        <f aca="false">A63</f>
        <v>2002 OPERATING PLAN</v>
      </c>
      <c r="AF63" s="811"/>
      <c r="AG63" s="811"/>
      <c r="AH63" s="811"/>
      <c r="AI63" s="804" t="str">
        <f aca="false">AI3</f>
        <v>CUMMULATIVE RESULTS OF OPERATION</v>
      </c>
      <c r="AJ63" s="804"/>
      <c r="AK63" s="804"/>
      <c r="AL63" s="804"/>
      <c r="AN63" s="811"/>
      <c r="AO63" s="811"/>
      <c r="AP63" s="811"/>
      <c r="AQ63" s="811"/>
    </row>
    <row r="64" customFormat="false" ht="12.75" hidden="false" customHeight="false" outlineLevel="0" collapsed="false">
      <c r="A64" s="813"/>
      <c r="B64" s="814" t="n">
        <f aca="true">NOW()</f>
        <v>45926.9641763066</v>
      </c>
      <c r="C64" s="806"/>
      <c r="D64" s="806"/>
      <c r="E64" s="806"/>
      <c r="F64" s="806"/>
      <c r="G64" s="804" t="str">
        <f aca="false">G4</f>
        <v>(Thousands of Dollars)</v>
      </c>
      <c r="H64" s="804"/>
      <c r="I64" s="804"/>
      <c r="J64" s="804"/>
      <c r="K64" s="806"/>
      <c r="L64" s="806"/>
      <c r="M64" s="806"/>
      <c r="N64" s="806"/>
      <c r="O64" s="798"/>
      <c r="P64" s="798"/>
      <c r="Q64" s="798"/>
      <c r="R64" s="798"/>
      <c r="S64" s="800"/>
      <c r="U64" s="814" t="n">
        <f aca="true">NOW()</f>
        <v>45926.9641763066</v>
      </c>
      <c r="V64" s="803" t="str">
        <f aca="false">V4</f>
        <v>(Thousands of Dollars)</v>
      </c>
      <c r="W64" s="803"/>
      <c r="X64" s="803"/>
      <c r="Y64" s="803"/>
      <c r="Z64" s="800"/>
      <c r="AA64" s="800"/>
      <c r="AB64" s="798"/>
      <c r="AC64" s="798"/>
      <c r="AD64" s="798"/>
      <c r="AE64" s="814" t="n">
        <f aca="true">NOW()</f>
        <v>45926.9641763067</v>
      </c>
      <c r="AF64" s="811"/>
      <c r="AG64" s="811"/>
      <c r="AH64" s="811"/>
      <c r="AI64" s="804" t="str">
        <f aca="false">AI4</f>
        <v>(Thousands of Dollars)</v>
      </c>
      <c r="AJ64" s="804"/>
      <c r="AK64" s="804"/>
      <c r="AL64" s="804"/>
      <c r="AN64" s="811"/>
      <c r="AO64" s="811"/>
      <c r="AP64" s="811"/>
      <c r="AQ64" s="811"/>
    </row>
    <row r="65" customFormat="false" ht="12.75" hidden="false" customHeight="false" outlineLevel="0" collapsed="false">
      <c r="A65" s="815" t="s">
        <v>1119</v>
      </c>
      <c r="B65" s="816" t="n">
        <f aca="true">NOW()</f>
        <v>45926.9641763067</v>
      </c>
      <c r="C65" s="806"/>
      <c r="D65" s="9"/>
      <c r="E65" s="806"/>
      <c r="F65" s="806"/>
      <c r="G65" s="9"/>
      <c r="H65" s="806"/>
      <c r="I65" s="817"/>
      <c r="J65" s="806"/>
      <c r="K65" s="806"/>
      <c r="L65" s="806"/>
      <c r="M65" s="806"/>
      <c r="N65" s="806"/>
      <c r="O65" s="798"/>
      <c r="P65" s="798"/>
      <c r="Q65" s="798"/>
      <c r="R65" s="798"/>
      <c r="S65" s="798"/>
      <c r="T65" s="815" t="s">
        <v>1120</v>
      </c>
      <c r="U65" s="816" t="n">
        <f aca="true">NOW()</f>
        <v>45926.9641763067</v>
      </c>
      <c r="V65" s="800"/>
      <c r="W65" s="798"/>
      <c r="X65" s="798"/>
      <c r="Y65" s="798"/>
      <c r="Z65" s="798"/>
      <c r="AA65" s="798"/>
      <c r="AB65" s="798"/>
      <c r="AC65" s="798"/>
      <c r="AD65" s="815" t="s">
        <v>1121</v>
      </c>
      <c r="AE65" s="816" t="n">
        <f aca="true">NOW()</f>
        <v>45926.9641763068</v>
      </c>
      <c r="AF65" s="811"/>
      <c r="AG65" s="811"/>
      <c r="AH65" s="811"/>
      <c r="AI65" s="811"/>
      <c r="AJ65" s="811"/>
      <c r="AK65" s="811"/>
      <c r="AL65" s="811"/>
      <c r="AM65" s="811"/>
      <c r="AN65" s="811"/>
      <c r="AO65" s="811"/>
      <c r="AP65" s="811"/>
      <c r="AQ65" s="811"/>
    </row>
    <row r="66" customFormat="false" ht="12.75" hidden="false" customHeight="false" outlineLevel="0" collapsed="false">
      <c r="A66" s="811"/>
      <c r="C66" s="817" t="str">
        <f aca="false">DataBase!C2</f>
        <v>PLAN</v>
      </c>
      <c r="D66" s="817" t="str">
        <f aca="false">DataBase!D2</f>
        <v>PLAN</v>
      </c>
      <c r="E66" s="817" t="str">
        <f aca="false">DataBase!E2</f>
        <v>PLAN</v>
      </c>
      <c r="F66" s="817" t="str">
        <f aca="false">DataBase!F2</f>
        <v>PLAN</v>
      </c>
      <c r="G66" s="817" t="str">
        <f aca="false">DataBase!G2</f>
        <v>PLAN</v>
      </c>
      <c r="H66" s="817" t="str">
        <f aca="false">DataBase!H2</f>
        <v>PLAN</v>
      </c>
      <c r="I66" s="817" t="str">
        <f aca="false">DataBase!I2</f>
        <v>PLAN</v>
      </c>
      <c r="J66" s="817" t="str">
        <f aca="false">DataBase!J2</f>
        <v>PLAN</v>
      </c>
      <c r="K66" s="817" t="str">
        <f aca="false">DataBase!K2</f>
        <v>PLAN</v>
      </c>
      <c r="L66" s="817" t="str">
        <f aca="false">DataBase!L2</f>
        <v>PLAN</v>
      </c>
      <c r="M66" s="817" t="str">
        <f aca="false">DataBase!M2</f>
        <v>PLAN</v>
      </c>
      <c r="N66" s="817" t="str">
        <f aca="false">DataBase!N2</f>
        <v>PLAN</v>
      </c>
      <c r="O66" s="817" t="str">
        <f aca="false">DataBase!O2</f>
        <v>TOTAL</v>
      </c>
      <c r="P66" s="817" t="str">
        <f aca="false">P6</f>
        <v>FEB.</v>
      </c>
      <c r="Q66" s="817" t="str">
        <f aca="false">Q6</f>
        <v>ESTIMATE</v>
      </c>
      <c r="R66" s="798"/>
      <c r="S66" s="800"/>
      <c r="T66" s="800"/>
      <c r="U66" s="802"/>
      <c r="V66" s="802" t="str">
        <f aca="false">V6</f>
        <v>1st</v>
      </c>
      <c r="W66" s="802" t="str">
        <f aca="false">W6</f>
        <v>2nd</v>
      </c>
      <c r="X66" s="802" t="str">
        <f aca="false">X6</f>
        <v>3rd</v>
      </c>
      <c r="Y66" s="802" t="str">
        <f aca="false">Y6</f>
        <v>4th</v>
      </c>
      <c r="Z66" s="798"/>
      <c r="AA66" s="820" t="str">
        <f aca="false">O66</f>
        <v>TOTAL</v>
      </c>
      <c r="AB66" s="798"/>
      <c r="AC66" s="798"/>
      <c r="AD66" s="811"/>
      <c r="AF66" s="817" t="str">
        <f aca="false">C66</f>
        <v>PLAN</v>
      </c>
      <c r="AG66" s="817" t="str">
        <f aca="false">D66</f>
        <v>PLAN</v>
      </c>
      <c r="AH66" s="817" t="str">
        <f aca="false">E66</f>
        <v>PLAN</v>
      </c>
      <c r="AI66" s="817" t="str">
        <f aca="false">F66</f>
        <v>PLAN</v>
      </c>
      <c r="AJ66" s="817" t="str">
        <f aca="false">G66</f>
        <v>PLAN</v>
      </c>
      <c r="AK66" s="817" t="str">
        <f aca="false">H66</f>
        <v>PLAN</v>
      </c>
      <c r="AL66" s="817" t="str">
        <f aca="false">I66</f>
        <v>PLAN</v>
      </c>
      <c r="AM66" s="817" t="str">
        <f aca="false">J66</f>
        <v>PLAN</v>
      </c>
      <c r="AN66" s="817" t="str">
        <f aca="false">K66</f>
        <v>PLAN</v>
      </c>
      <c r="AO66" s="817" t="str">
        <f aca="false">L66</f>
        <v>PLAN</v>
      </c>
      <c r="AP66" s="817" t="str">
        <f aca="false">M66</f>
        <v>PLAN</v>
      </c>
      <c r="AQ66" s="817" t="str">
        <f aca="false">N66</f>
        <v>PLAN</v>
      </c>
    </row>
    <row r="67" customFormat="false" ht="12.75" hidden="false" customHeight="false" outlineLevel="0" collapsed="false">
      <c r="A67" s="811"/>
      <c r="C67" s="825" t="str">
        <f aca="false">C7</f>
        <v>JAN</v>
      </c>
      <c r="D67" s="825" t="str">
        <f aca="false">D7</f>
        <v>FEB</v>
      </c>
      <c r="E67" s="825" t="str">
        <f aca="false">E7</f>
        <v>MAR</v>
      </c>
      <c r="F67" s="825" t="str">
        <f aca="false">F7</f>
        <v>APR</v>
      </c>
      <c r="G67" s="825" t="str">
        <f aca="false">G7</f>
        <v>MAY</v>
      </c>
      <c r="H67" s="825" t="str">
        <f aca="false">H7</f>
        <v>JUN</v>
      </c>
      <c r="I67" s="825" t="str">
        <f aca="false">I7</f>
        <v>JUL</v>
      </c>
      <c r="J67" s="825" t="str">
        <f aca="false">J7</f>
        <v>AUG</v>
      </c>
      <c r="K67" s="825" t="str">
        <f aca="false">K7</f>
        <v>SEP</v>
      </c>
      <c r="L67" s="825" t="str">
        <f aca="false">L7</f>
        <v>OCT</v>
      </c>
      <c r="M67" s="825" t="str">
        <f aca="false">M7</f>
        <v>NOV</v>
      </c>
      <c r="N67" s="825" t="str">
        <f aca="false">N7</f>
        <v>DEC</v>
      </c>
      <c r="O67" s="825" t="str">
        <f aca="false">O7</f>
        <v>2002</v>
      </c>
      <c r="P67" s="825" t="str">
        <f aca="false">P7</f>
        <v>Y-T-D</v>
      </c>
      <c r="Q67" s="825" t="str">
        <f aca="false">Q7</f>
        <v>R.M.</v>
      </c>
      <c r="R67" s="806"/>
      <c r="S67" s="800"/>
      <c r="T67" s="800"/>
      <c r="U67" s="802"/>
      <c r="V67" s="825" t="str">
        <f aca="false">V7</f>
        <v>Quarter</v>
      </c>
      <c r="W67" s="823" t="str">
        <f aca="false">V$7</f>
        <v>Quarter</v>
      </c>
      <c r="X67" s="823" t="str">
        <f aca="false">W$7</f>
        <v>Quarter</v>
      </c>
      <c r="Y67" s="823" t="str">
        <f aca="false">X$7</f>
        <v>Quarter</v>
      </c>
      <c r="Z67" s="824"/>
      <c r="AA67" s="821" t="str">
        <f aca="false">O67</f>
        <v>2002</v>
      </c>
      <c r="AB67" s="798"/>
      <c r="AC67" s="798"/>
      <c r="AD67" s="811"/>
      <c r="AF67" s="825" t="str">
        <f aca="false">C67</f>
        <v>JAN</v>
      </c>
      <c r="AG67" s="825" t="str">
        <f aca="false">D67</f>
        <v>FEB</v>
      </c>
      <c r="AH67" s="825" t="str">
        <f aca="false">E67</f>
        <v>MAR</v>
      </c>
      <c r="AI67" s="825" t="str">
        <f aca="false">F67</f>
        <v>APR</v>
      </c>
      <c r="AJ67" s="825" t="str">
        <f aca="false">G67</f>
        <v>MAY</v>
      </c>
      <c r="AK67" s="825" t="str">
        <f aca="false">H67</f>
        <v>JUN</v>
      </c>
      <c r="AL67" s="825" t="str">
        <f aca="false">I67</f>
        <v>JUL</v>
      </c>
      <c r="AM67" s="825" t="str">
        <f aca="false">J67</f>
        <v>AUG</v>
      </c>
      <c r="AN67" s="825" t="str">
        <f aca="false">K67</f>
        <v>SEP</v>
      </c>
      <c r="AO67" s="825" t="str">
        <f aca="false">L67</f>
        <v>OCT</v>
      </c>
      <c r="AP67" s="825" t="str">
        <f aca="false">M67</f>
        <v>NOV</v>
      </c>
      <c r="AQ67" s="825" t="str">
        <f aca="false">N67</f>
        <v>DEC</v>
      </c>
    </row>
    <row r="68" customFormat="false" ht="12.75" hidden="false" customHeight="false" outlineLevel="0" collapsed="false">
      <c r="A68" s="826" t="s">
        <v>1081</v>
      </c>
      <c r="T68" s="827" t="str">
        <f aca="false">A68</f>
        <v>OPERATING REVENUES</v>
      </c>
      <c r="AD68" s="798" t="str">
        <f aca="false">A68</f>
        <v>OPERATING REVENUES</v>
      </c>
    </row>
    <row r="69" customFormat="false" ht="12.75" hidden="false" customHeight="false" outlineLevel="0" collapsed="false">
      <c r="A69" s="828" t="s">
        <v>1082</v>
      </c>
      <c r="C69" s="859" t="n">
        <v>0</v>
      </c>
      <c r="D69" s="859" t="n">
        <v>0</v>
      </c>
      <c r="E69" s="859" t="n">
        <v>0</v>
      </c>
      <c r="F69" s="859" t="n">
        <v>0</v>
      </c>
      <c r="G69" s="859" t="n">
        <v>0</v>
      </c>
      <c r="H69" s="859" t="n">
        <v>0</v>
      </c>
      <c r="I69" s="859" t="n">
        <v>0</v>
      </c>
      <c r="J69" s="859" t="n">
        <v>0</v>
      </c>
      <c r="K69" s="859" t="n">
        <v>0</v>
      </c>
      <c r="L69" s="859" t="n">
        <v>0</v>
      </c>
      <c r="M69" s="859" t="n">
        <v>0</v>
      </c>
      <c r="N69" s="859" t="n">
        <v>0</v>
      </c>
      <c r="O69" s="829" t="n">
        <f aca="false">SUM(C69:N69)</f>
        <v>0</v>
      </c>
      <c r="P69" s="830" t="n">
        <f aca="false">SUM(C69:D69)</f>
        <v>0</v>
      </c>
      <c r="Q69" s="829" t="n">
        <f aca="false">O69-P69</f>
        <v>0</v>
      </c>
      <c r="R69" s="831"/>
      <c r="S69" s="811"/>
      <c r="T69" s="832" t="str">
        <f aca="false">A69</f>
        <v>   Gas Sales &amp; Liquids Revenue</v>
      </c>
      <c r="V69" s="829" t="n">
        <f aca="false">C69+D69+E69</f>
        <v>0</v>
      </c>
      <c r="W69" s="829" t="n">
        <f aca="false">F69+G69+H69</f>
        <v>0</v>
      </c>
      <c r="X69" s="829" t="n">
        <f aca="false">I69+J69+K69</f>
        <v>0</v>
      </c>
      <c r="Y69" s="829" t="n">
        <f aca="false">L69+M69+N69</f>
        <v>0</v>
      </c>
      <c r="Z69" s="829"/>
      <c r="AA69" s="829" t="n">
        <f aca="false">SUM(V69:Y69)</f>
        <v>0</v>
      </c>
      <c r="AB69" s="811"/>
      <c r="AC69" s="811"/>
      <c r="AD69" s="796" t="str">
        <f aca="false">A69</f>
        <v>   Gas Sales &amp; Liquids Revenue</v>
      </c>
      <c r="AF69" s="829" t="n">
        <f aca="false">C69</f>
        <v>0</v>
      </c>
      <c r="AG69" s="829" t="n">
        <f aca="false">D69+AF69</f>
        <v>0</v>
      </c>
      <c r="AH69" s="829" t="n">
        <f aca="false">E69+AG69</f>
        <v>0</v>
      </c>
      <c r="AI69" s="829" t="n">
        <f aca="false">F69+AH69</f>
        <v>0</v>
      </c>
      <c r="AJ69" s="829" t="n">
        <f aca="false">G69+AI69</f>
        <v>0</v>
      </c>
      <c r="AK69" s="829" t="n">
        <f aca="false">H69+AJ69</f>
        <v>0</v>
      </c>
      <c r="AL69" s="829" t="n">
        <f aca="false">I69+AK69</f>
        <v>0</v>
      </c>
      <c r="AM69" s="829" t="n">
        <f aca="false">J69+AL69</f>
        <v>0</v>
      </c>
      <c r="AN69" s="829" t="n">
        <f aca="false">K69+AM69</f>
        <v>0</v>
      </c>
      <c r="AO69" s="829" t="n">
        <f aca="false">L69+AN69</f>
        <v>0</v>
      </c>
      <c r="AP69" s="829" t="n">
        <f aca="false">M69+AO69</f>
        <v>0</v>
      </c>
      <c r="AQ69" s="829" t="n">
        <f aca="false">N69+AP69</f>
        <v>0</v>
      </c>
    </row>
    <row r="70" customFormat="false" ht="12.75" hidden="false" customHeight="false" outlineLevel="0" collapsed="false">
      <c r="A70" s="828" t="s">
        <v>1083</v>
      </c>
      <c r="C70" s="860" t="n">
        <v>0</v>
      </c>
      <c r="D70" s="860" t="n">
        <v>0</v>
      </c>
      <c r="E70" s="860" t="n">
        <v>0</v>
      </c>
      <c r="F70" s="860" t="n">
        <v>0</v>
      </c>
      <c r="G70" s="860" t="n">
        <v>0</v>
      </c>
      <c r="H70" s="860" t="n">
        <v>0</v>
      </c>
      <c r="I70" s="860" t="n">
        <v>0</v>
      </c>
      <c r="J70" s="860" t="n">
        <v>0</v>
      </c>
      <c r="K70" s="860" t="n">
        <v>0</v>
      </c>
      <c r="L70" s="860" t="n">
        <v>0</v>
      </c>
      <c r="M70" s="860" t="n">
        <v>0</v>
      </c>
      <c r="N70" s="860" t="n">
        <v>0</v>
      </c>
      <c r="O70" s="833" t="n">
        <f aca="false">SUM(C70:N70)</f>
        <v>0</v>
      </c>
      <c r="P70" s="834" t="n">
        <f aca="false">SUM(C70:D70)</f>
        <v>0</v>
      </c>
      <c r="Q70" s="833" t="n">
        <f aca="false">O70-P70</f>
        <v>0</v>
      </c>
      <c r="R70" s="835"/>
      <c r="S70" s="811"/>
      <c r="T70" s="832" t="str">
        <f aca="false">A70</f>
        <v>     Less:  Cost of Sales</v>
      </c>
      <c r="V70" s="833" t="n">
        <f aca="false">C70+D70+E70</f>
        <v>0</v>
      </c>
      <c r="W70" s="833" t="n">
        <f aca="false">F70+G70+H70</f>
        <v>0</v>
      </c>
      <c r="X70" s="833" t="n">
        <f aca="false">I70+J70+K70</f>
        <v>0</v>
      </c>
      <c r="Y70" s="833" t="n">
        <f aca="false">L70+M70+N70</f>
        <v>0</v>
      </c>
      <c r="Z70" s="833"/>
      <c r="AA70" s="833" t="n">
        <f aca="false">SUM(V70:Y70)</f>
        <v>0</v>
      </c>
      <c r="AB70" s="811"/>
      <c r="AC70" s="811"/>
      <c r="AD70" s="796" t="str">
        <f aca="false">A70</f>
        <v>     Less:  Cost of Sales</v>
      </c>
      <c r="AF70" s="833" t="n">
        <f aca="false">C70</f>
        <v>0</v>
      </c>
      <c r="AG70" s="833" t="n">
        <f aca="false">D70+AF70</f>
        <v>0</v>
      </c>
      <c r="AH70" s="833" t="n">
        <f aca="false">E70+AG70</f>
        <v>0</v>
      </c>
      <c r="AI70" s="833" t="n">
        <f aca="false">F70+AH70</f>
        <v>0</v>
      </c>
      <c r="AJ70" s="833" t="n">
        <f aca="false">G70+AI70</f>
        <v>0</v>
      </c>
      <c r="AK70" s="833" t="n">
        <f aca="false">H70+AJ70</f>
        <v>0</v>
      </c>
      <c r="AL70" s="833" t="n">
        <f aca="false">I70+AK70</f>
        <v>0</v>
      </c>
      <c r="AM70" s="833" t="n">
        <f aca="false">J70+AL70</f>
        <v>0</v>
      </c>
      <c r="AN70" s="833" t="n">
        <f aca="false">K70+AM70</f>
        <v>0</v>
      </c>
      <c r="AO70" s="833" t="n">
        <f aca="false">L70+AN70</f>
        <v>0</v>
      </c>
      <c r="AP70" s="833" t="n">
        <f aca="false">M70+AO70</f>
        <v>0</v>
      </c>
      <c r="AQ70" s="833" t="n">
        <f aca="false">N70+AP70</f>
        <v>0</v>
      </c>
    </row>
    <row r="71" customFormat="false" ht="6" hidden="false" customHeight="true" outlineLevel="0" collapsed="false">
      <c r="A71" s="813"/>
      <c r="C71" s="829"/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  <c r="O71" s="829"/>
      <c r="P71" s="829"/>
      <c r="Q71" s="829"/>
      <c r="R71" s="830"/>
      <c r="S71" s="811"/>
      <c r="V71" s="829"/>
      <c r="W71" s="829"/>
      <c r="X71" s="829"/>
      <c r="Y71" s="829"/>
      <c r="Z71" s="829"/>
      <c r="AA71" s="829"/>
      <c r="AB71" s="811"/>
      <c r="AC71" s="811"/>
      <c r="AD71" s="811"/>
      <c r="AF71" s="829"/>
      <c r="AG71" s="829"/>
      <c r="AH71" s="829"/>
      <c r="AI71" s="829"/>
      <c r="AJ71" s="829"/>
      <c r="AK71" s="829"/>
      <c r="AL71" s="829"/>
      <c r="AM71" s="829"/>
      <c r="AN71" s="829"/>
      <c r="AO71" s="829"/>
      <c r="AP71" s="829"/>
      <c r="AQ71" s="829"/>
    </row>
    <row r="72" customFormat="false" ht="12.75" hidden="false" customHeight="false" outlineLevel="0" collapsed="false">
      <c r="A72" s="815" t="s">
        <v>1084</v>
      </c>
      <c r="B72" s="802"/>
      <c r="C72" s="836" t="n">
        <f aca="false">C69-C70</f>
        <v>0</v>
      </c>
      <c r="D72" s="836" t="n">
        <f aca="false">D69-D70</f>
        <v>0</v>
      </c>
      <c r="E72" s="836" t="n">
        <f aca="false">E69-E70</f>
        <v>0</v>
      </c>
      <c r="F72" s="836" t="n">
        <f aca="false">F69-F70</f>
        <v>0</v>
      </c>
      <c r="G72" s="836" t="n">
        <f aca="false">G69-G70</f>
        <v>0</v>
      </c>
      <c r="H72" s="836" t="n">
        <f aca="false">H69-H70</f>
        <v>0</v>
      </c>
      <c r="I72" s="836" t="n">
        <f aca="false">I69-I70</f>
        <v>0</v>
      </c>
      <c r="J72" s="836" t="n">
        <f aca="false">J69-J70</f>
        <v>0</v>
      </c>
      <c r="K72" s="836" t="n">
        <f aca="false">K69-K70</f>
        <v>0</v>
      </c>
      <c r="L72" s="836" t="n">
        <f aca="false">L69-L70</f>
        <v>0</v>
      </c>
      <c r="M72" s="836" t="n">
        <f aca="false">M69-M70</f>
        <v>0</v>
      </c>
      <c r="N72" s="836" t="n">
        <f aca="false">N69-N70</f>
        <v>0</v>
      </c>
      <c r="O72" s="836" t="n">
        <f aca="false">O69-O70</f>
        <v>0</v>
      </c>
      <c r="P72" s="836" t="n">
        <f aca="false">P69-P70</f>
        <v>0</v>
      </c>
      <c r="Q72" s="836" t="n">
        <f aca="false">Q69-Q70</f>
        <v>0</v>
      </c>
      <c r="R72" s="837"/>
      <c r="S72" s="806"/>
      <c r="T72" s="827" t="str">
        <f aca="false">A72</f>
        <v>      Sales Margin</v>
      </c>
      <c r="U72" s="802"/>
      <c r="V72" s="838" t="n">
        <f aca="false">V69-V70</f>
        <v>0</v>
      </c>
      <c r="W72" s="838" t="n">
        <f aca="false">W69-W70</f>
        <v>0</v>
      </c>
      <c r="X72" s="838" t="n">
        <f aca="false">X69-X70</f>
        <v>0</v>
      </c>
      <c r="Y72" s="838" t="n">
        <f aca="false">Y69-Y70</f>
        <v>0</v>
      </c>
      <c r="Z72" s="838"/>
      <c r="AA72" s="838" t="n">
        <f aca="false">AA69-AA70</f>
        <v>0</v>
      </c>
      <c r="AB72" s="806"/>
      <c r="AC72" s="806"/>
      <c r="AD72" s="798" t="str">
        <f aca="false">A72</f>
        <v>      Sales Margin</v>
      </c>
      <c r="AF72" s="838" t="n">
        <f aca="false">C72</f>
        <v>0</v>
      </c>
      <c r="AG72" s="838" t="n">
        <f aca="false">D72+AF72</f>
        <v>0</v>
      </c>
      <c r="AH72" s="838" t="n">
        <f aca="false">E72+AG72</f>
        <v>0</v>
      </c>
      <c r="AI72" s="838" t="n">
        <f aca="false">F72+AH72</f>
        <v>0</v>
      </c>
      <c r="AJ72" s="838" t="n">
        <f aca="false">G72+AI72</f>
        <v>0</v>
      </c>
      <c r="AK72" s="838" t="n">
        <f aca="false">H72+AJ72</f>
        <v>0</v>
      </c>
      <c r="AL72" s="838" t="n">
        <f aca="false">I72+AK72</f>
        <v>0</v>
      </c>
      <c r="AM72" s="838" t="n">
        <f aca="false">J72+AL72</f>
        <v>0</v>
      </c>
      <c r="AN72" s="838" t="n">
        <f aca="false">K72+AM72</f>
        <v>0</v>
      </c>
      <c r="AO72" s="838" t="n">
        <f aca="false">L72+AN72</f>
        <v>0</v>
      </c>
      <c r="AP72" s="838" t="n">
        <f aca="false">M72+AO72</f>
        <v>0</v>
      </c>
      <c r="AQ72" s="838" t="n">
        <f aca="false">N72+AP72</f>
        <v>0</v>
      </c>
    </row>
    <row r="73" customFormat="false" ht="6" hidden="false" customHeight="true" outlineLevel="0" collapsed="false">
      <c r="A73" s="813"/>
      <c r="C73" s="829"/>
      <c r="D73" s="829"/>
      <c r="E73" s="829"/>
      <c r="F73" s="829"/>
      <c r="G73" s="829"/>
      <c r="H73" s="829"/>
      <c r="I73" s="829"/>
      <c r="J73" s="829"/>
      <c r="K73" s="829"/>
      <c r="L73" s="829"/>
      <c r="M73" s="829"/>
      <c r="N73" s="829"/>
      <c r="O73" s="829"/>
      <c r="P73" s="829"/>
      <c r="Q73" s="829"/>
      <c r="R73" s="830"/>
      <c r="S73" s="811"/>
      <c r="V73" s="829"/>
      <c r="W73" s="829"/>
      <c r="X73" s="829"/>
      <c r="Y73" s="829"/>
      <c r="Z73" s="829"/>
      <c r="AA73" s="829"/>
      <c r="AB73" s="811"/>
      <c r="AC73" s="811"/>
      <c r="AD73" s="839"/>
      <c r="AF73" s="829"/>
      <c r="AG73" s="829"/>
      <c r="AH73" s="829"/>
      <c r="AI73" s="829"/>
      <c r="AJ73" s="829"/>
      <c r="AK73" s="829"/>
      <c r="AL73" s="829"/>
      <c r="AM73" s="829"/>
      <c r="AN73" s="829"/>
      <c r="AO73" s="829"/>
      <c r="AP73" s="829"/>
      <c r="AQ73" s="829"/>
    </row>
    <row r="74" customFormat="false" ht="12.75" hidden="false" customHeight="false" outlineLevel="0" collapsed="false">
      <c r="A74" s="828" t="s">
        <v>1085</v>
      </c>
      <c r="C74" s="859" t="n">
        <v>0</v>
      </c>
      <c r="D74" s="859" t="n">
        <v>0</v>
      </c>
      <c r="E74" s="859" t="n">
        <v>0</v>
      </c>
      <c r="F74" s="859" t="n">
        <v>0</v>
      </c>
      <c r="G74" s="859" t="n">
        <v>0</v>
      </c>
      <c r="H74" s="859" t="n">
        <v>0</v>
      </c>
      <c r="I74" s="859" t="n">
        <v>0</v>
      </c>
      <c r="J74" s="859" t="n">
        <v>0</v>
      </c>
      <c r="K74" s="859" t="n">
        <v>0</v>
      </c>
      <c r="L74" s="859" t="n">
        <v>0</v>
      </c>
      <c r="M74" s="859" t="n">
        <v>0</v>
      </c>
      <c r="N74" s="859" t="n">
        <v>0</v>
      </c>
      <c r="O74" s="829" t="n">
        <f aca="false">SUM(C74:N74)</f>
        <v>0</v>
      </c>
      <c r="P74" s="830" t="n">
        <f aca="false">SUM(C74:D74)</f>
        <v>0</v>
      </c>
      <c r="Q74" s="829" t="n">
        <f aca="false">O74-P74</f>
        <v>0</v>
      </c>
      <c r="R74" s="831"/>
      <c r="S74" s="811"/>
      <c r="T74" s="832" t="str">
        <f aca="false">A74</f>
        <v>   Transportation &amp; Storage Revenue</v>
      </c>
      <c r="V74" s="829" t="n">
        <f aca="false">C74+D74+E74</f>
        <v>0</v>
      </c>
      <c r="W74" s="829" t="n">
        <f aca="false">F74+G74+H74</f>
        <v>0</v>
      </c>
      <c r="X74" s="829" t="n">
        <f aca="false">I74+J74+K74</f>
        <v>0</v>
      </c>
      <c r="Y74" s="829" t="n">
        <f aca="false">L74+M74+N74</f>
        <v>0</v>
      </c>
      <c r="Z74" s="829"/>
      <c r="AA74" s="829" t="n">
        <f aca="false">SUM(V74:Y74)</f>
        <v>0</v>
      </c>
      <c r="AB74" s="811"/>
      <c r="AC74" s="811"/>
      <c r="AD74" s="796" t="str">
        <f aca="false">A74</f>
        <v>   Transportation &amp; Storage Revenue</v>
      </c>
      <c r="AF74" s="829" t="n">
        <f aca="false">C74</f>
        <v>0</v>
      </c>
      <c r="AG74" s="829" t="n">
        <f aca="false">D74+AF74</f>
        <v>0</v>
      </c>
      <c r="AH74" s="829" t="n">
        <f aca="false">E74+AG74</f>
        <v>0</v>
      </c>
      <c r="AI74" s="829" t="n">
        <f aca="false">F74+AH74</f>
        <v>0</v>
      </c>
      <c r="AJ74" s="829" t="n">
        <f aca="false">G74+AI74</f>
        <v>0</v>
      </c>
      <c r="AK74" s="829" t="n">
        <f aca="false">H74+AJ74</f>
        <v>0</v>
      </c>
      <c r="AL74" s="829" t="n">
        <f aca="false">I74+AK74</f>
        <v>0</v>
      </c>
      <c r="AM74" s="829" t="n">
        <f aca="false">J74+AL74</f>
        <v>0</v>
      </c>
      <c r="AN74" s="829" t="n">
        <f aca="false">K74+AM74</f>
        <v>0</v>
      </c>
      <c r="AO74" s="829" t="n">
        <f aca="false">L74+AN74</f>
        <v>0</v>
      </c>
      <c r="AP74" s="829" t="n">
        <f aca="false">M74+AO74</f>
        <v>0</v>
      </c>
      <c r="AQ74" s="829" t="n">
        <f aca="false">N74+AP74</f>
        <v>0</v>
      </c>
    </row>
    <row r="75" customFormat="false" ht="12.75" hidden="false" customHeight="false" outlineLevel="0" collapsed="false">
      <c r="A75" s="828" t="s">
        <v>1086</v>
      </c>
      <c r="C75" s="860" t="n">
        <v>0</v>
      </c>
      <c r="D75" s="860" t="n">
        <v>0</v>
      </c>
      <c r="E75" s="860" t="n">
        <v>0</v>
      </c>
      <c r="F75" s="860" t="n">
        <v>0</v>
      </c>
      <c r="G75" s="860" t="n">
        <v>0</v>
      </c>
      <c r="H75" s="860" t="n">
        <v>0</v>
      </c>
      <c r="I75" s="860" t="n">
        <v>0</v>
      </c>
      <c r="J75" s="860" t="n">
        <v>0</v>
      </c>
      <c r="K75" s="860" t="n">
        <v>0</v>
      </c>
      <c r="L75" s="860" t="n">
        <v>0</v>
      </c>
      <c r="M75" s="860" t="n">
        <v>0</v>
      </c>
      <c r="N75" s="860" t="n">
        <v>0</v>
      </c>
      <c r="O75" s="833" t="n">
        <f aca="false">SUM(C75:N75)</f>
        <v>0</v>
      </c>
      <c r="P75" s="834" t="n">
        <f aca="false">SUM(C75:D75)</f>
        <v>0</v>
      </c>
      <c r="Q75" s="833" t="n">
        <f aca="false">O75-P75</f>
        <v>0</v>
      </c>
      <c r="R75" s="835"/>
      <c r="S75" s="811"/>
      <c r="T75" s="832" t="str">
        <f aca="false">A75</f>
        <v>   Other Revenue</v>
      </c>
      <c r="V75" s="833" t="n">
        <f aca="false">C75+D75+E75</f>
        <v>0</v>
      </c>
      <c r="W75" s="833" t="n">
        <f aca="false">F75+G75+H75</f>
        <v>0</v>
      </c>
      <c r="X75" s="833" t="n">
        <f aca="false">I75+J75+K75</f>
        <v>0</v>
      </c>
      <c r="Y75" s="833" t="n">
        <f aca="false">L75+M75+N75</f>
        <v>0</v>
      </c>
      <c r="Z75" s="833"/>
      <c r="AA75" s="833" t="n">
        <f aca="false">SUM(V75:Y75)</f>
        <v>0</v>
      </c>
      <c r="AB75" s="811"/>
      <c r="AC75" s="811"/>
      <c r="AD75" s="796" t="str">
        <f aca="false">A75</f>
        <v>   Other Revenue</v>
      </c>
      <c r="AF75" s="833" t="n">
        <f aca="false">C75</f>
        <v>0</v>
      </c>
      <c r="AG75" s="833" t="n">
        <f aca="false">D75+AF75</f>
        <v>0</v>
      </c>
      <c r="AH75" s="833" t="n">
        <f aca="false">E75+AG75</f>
        <v>0</v>
      </c>
      <c r="AI75" s="833" t="n">
        <f aca="false">F75+AH75</f>
        <v>0</v>
      </c>
      <c r="AJ75" s="833" t="n">
        <f aca="false">G75+AI75</f>
        <v>0</v>
      </c>
      <c r="AK75" s="833" t="n">
        <f aca="false">H75+AJ75</f>
        <v>0</v>
      </c>
      <c r="AL75" s="833" t="n">
        <f aca="false">I75+AK75</f>
        <v>0</v>
      </c>
      <c r="AM75" s="833" t="n">
        <f aca="false">J75+AL75</f>
        <v>0</v>
      </c>
      <c r="AN75" s="833" t="n">
        <f aca="false">K75+AM75</f>
        <v>0</v>
      </c>
      <c r="AO75" s="833" t="n">
        <f aca="false">L75+AN75</f>
        <v>0</v>
      </c>
      <c r="AP75" s="833" t="n">
        <f aca="false">M75+AO75</f>
        <v>0</v>
      </c>
      <c r="AQ75" s="833" t="n">
        <f aca="false">N75+AP75</f>
        <v>0</v>
      </c>
    </row>
    <row r="76" customFormat="false" ht="3.95" hidden="false" customHeight="true" outlineLevel="0" collapsed="false">
      <c r="A76" s="811"/>
      <c r="C76" s="829"/>
      <c r="D76" s="829"/>
      <c r="E76" s="829"/>
      <c r="F76" s="829"/>
      <c r="G76" s="829"/>
      <c r="H76" s="829"/>
      <c r="I76" s="829"/>
      <c r="J76" s="829"/>
      <c r="K76" s="829"/>
      <c r="L76" s="829"/>
      <c r="M76" s="829"/>
      <c r="N76" s="829"/>
      <c r="O76" s="829"/>
      <c r="P76" s="829"/>
      <c r="Q76" s="829"/>
      <c r="R76" s="830"/>
      <c r="S76" s="811"/>
      <c r="T76" s="832"/>
      <c r="V76" s="829"/>
      <c r="W76" s="829"/>
      <c r="X76" s="829"/>
      <c r="Y76" s="829"/>
      <c r="Z76" s="829"/>
      <c r="AA76" s="829"/>
      <c r="AB76" s="811"/>
      <c r="AC76" s="811"/>
      <c r="AD76" s="811"/>
      <c r="AF76" s="829"/>
      <c r="AG76" s="829"/>
      <c r="AH76" s="829"/>
      <c r="AI76" s="829"/>
      <c r="AJ76" s="829"/>
      <c r="AK76" s="829"/>
      <c r="AL76" s="829"/>
      <c r="AM76" s="829"/>
      <c r="AN76" s="829"/>
      <c r="AO76" s="829"/>
      <c r="AP76" s="829"/>
      <c r="AQ76" s="829"/>
    </row>
    <row r="77" customFormat="false" ht="12.75" hidden="false" customHeight="false" outlineLevel="0" collapsed="false">
      <c r="A77" s="826" t="s">
        <v>1087</v>
      </c>
      <c r="B77" s="840"/>
      <c r="C77" s="836" t="n">
        <f aca="false">C72+C74+C75</f>
        <v>0</v>
      </c>
      <c r="D77" s="836" t="n">
        <f aca="false">D72+D74+D75</f>
        <v>0</v>
      </c>
      <c r="E77" s="836" t="n">
        <f aca="false">E72+E74+E75</f>
        <v>0</v>
      </c>
      <c r="F77" s="836" t="n">
        <f aca="false">F72+F74+F75</f>
        <v>0</v>
      </c>
      <c r="G77" s="836" t="n">
        <f aca="false">G72+G74+G75</f>
        <v>0</v>
      </c>
      <c r="H77" s="836" t="n">
        <f aca="false">H72+H74+H75</f>
        <v>0</v>
      </c>
      <c r="I77" s="836" t="n">
        <f aca="false">I72+I74+I75</f>
        <v>0</v>
      </c>
      <c r="J77" s="836" t="n">
        <f aca="false">J72+J74+J75</f>
        <v>0</v>
      </c>
      <c r="K77" s="836" t="n">
        <f aca="false">K72+K74+K75</f>
        <v>0</v>
      </c>
      <c r="L77" s="836" t="n">
        <f aca="false">L72+L74+L75</f>
        <v>0</v>
      </c>
      <c r="M77" s="836" t="n">
        <f aca="false">M72+M74+M75</f>
        <v>0</v>
      </c>
      <c r="N77" s="836" t="n">
        <f aca="false">N72+N74+N75</f>
        <v>0</v>
      </c>
      <c r="O77" s="836" t="n">
        <f aca="false">O72+O74+O75</f>
        <v>0</v>
      </c>
      <c r="P77" s="836" t="n">
        <f aca="false">P72+P74+P75</f>
        <v>0</v>
      </c>
      <c r="Q77" s="836" t="n">
        <f aca="false">Q72+Q74+Q75</f>
        <v>0</v>
      </c>
      <c r="R77" s="841"/>
      <c r="S77" s="806"/>
      <c r="T77" s="827" t="str">
        <f aca="false">A77</f>
        <v>      Net Operating Income</v>
      </c>
      <c r="U77" s="802"/>
      <c r="V77" s="836" t="n">
        <f aca="false">SUM(V72:V75)</f>
        <v>0</v>
      </c>
      <c r="W77" s="836" t="n">
        <f aca="false">SUM(W72:W75)</f>
        <v>0</v>
      </c>
      <c r="X77" s="836" t="n">
        <f aca="false">SUM(X72:X75)</f>
        <v>0</v>
      </c>
      <c r="Y77" s="836" t="n">
        <f aca="false">SUM(Y72:Y75)</f>
        <v>0</v>
      </c>
      <c r="Z77" s="836"/>
      <c r="AA77" s="836" t="n">
        <f aca="false">SUM(AA72:AA75)</f>
        <v>0</v>
      </c>
      <c r="AB77" s="806"/>
      <c r="AC77" s="806"/>
      <c r="AD77" s="798" t="str">
        <f aca="false">A77</f>
        <v>      Net Operating Income</v>
      </c>
      <c r="AF77" s="836" t="n">
        <f aca="false">C77</f>
        <v>0</v>
      </c>
      <c r="AG77" s="836" t="n">
        <f aca="false">D77+AF77</f>
        <v>0</v>
      </c>
      <c r="AH77" s="836" t="n">
        <f aca="false">E77+AG77</f>
        <v>0</v>
      </c>
      <c r="AI77" s="836" t="n">
        <f aca="false">F77+AH77</f>
        <v>0</v>
      </c>
      <c r="AJ77" s="836" t="n">
        <f aca="false">G77+AI77</f>
        <v>0</v>
      </c>
      <c r="AK77" s="836" t="n">
        <f aca="false">H77+AJ77</f>
        <v>0</v>
      </c>
      <c r="AL77" s="836" t="n">
        <f aca="false">I77+AK77</f>
        <v>0</v>
      </c>
      <c r="AM77" s="836" t="n">
        <f aca="false">J77+AL77</f>
        <v>0</v>
      </c>
      <c r="AN77" s="836" t="n">
        <f aca="false">K77+AM77</f>
        <v>0</v>
      </c>
      <c r="AO77" s="836" t="n">
        <f aca="false">L77+AN77</f>
        <v>0</v>
      </c>
      <c r="AP77" s="836" t="n">
        <f aca="false">M77+AO77</f>
        <v>0</v>
      </c>
      <c r="AQ77" s="836" t="n">
        <f aca="false">N77+AP77</f>
        <v>0</v>
      </c>
    </row>
    <row r="78" customFormat="false" ht="12.75" hidden="false" customHeight="false" outlineLevel="0" collapsed="false">
      <c r="A78" s="811"/>
      <c r="C78" s="829"/>
      <c r="D78" s="829"/>
      <c r="E78" s="829"/>
      <c r="F78" s="842"/>
      <c r="G78" s="829"/>
      <c r="H78" s="829"/>
      <c r="I78" s="829"/>
      <c r="J78" s="829"/>
      <c r="K78" s="829"/>
      <c r="L78" s="829"/>
      <c r="M78" s="829"/>
      <c r="N78" s="829"/>
      <c r="O78" s="829"/>
      <c r="P78" s="829"/>
      <c r="Q78" s="829"/>
      <c r="R78" s="830"/>
      <c r="S78" s="811"/>
      <c r="T78" s="832"/>
      <c r="V78" s="829"/>
      <c r="W78" s="829"/>
      <c r="X78" s="829"/>
      <c r="Y78" s="829"/>
      <c r="Z78" s="829"/>
      <c r="AA78" s="829"/>
      <c r="AB78" s="811"/>
      <c r="AC78" s="811"/>
      <c r="AD78" s="811"/>
      <c r="AF78" s="829"/>
      <c r="AG78" s="829"/>
      <c r="AH78" s="829"/>
      <c r="AI78" s="829"/>
      <c r="AJ78" s="829"/>
      <c r="AK78" s="829"/>
      <c r="AL78" s="829"/>
      <c r="AM78" s="829"/>
      <c r="AN78" s="829"/>
      <c r="AO78" s="829"/>
      <c r="AP78" s="829"/>
      <c r="AQ78" s="829"/>
    </row>
    <row r="79" customFormat="false" ht="12.75" hidden="false" customHeight="false" outlineLevel="0" collapsed="false">
      <c r="A79" s="826" t="s">
        <v>1088</v>
      </c>
      <c r="C79" s="830"/>
      <c r="D79" s="830"/>
      <c r="E79" s="830"/>
      <c r="F79" s="830"/>
      <c r="G79" s="830"/>
      <c r="H79" s="830"/>
      <c r="I79" s="830"/>
      <c r="J79" s="830"/>
      <c r="K79" s="830"/>
      <c r="L79" s="830"/>
      <c r="M79" s="830"/>
      <c r="N79" s="830"/>
      <c r="O79" s="830"/>
      <c r="P79" s="830"/>
      <c r="Q79" s="829"/>
      <c r="R79" s="830"/>
      <c r="S79" s="811"/>
      <c r="T79" s="827" t="str">
        <f aca="false">A79</f>
        <v>OPERATING EXPENSES</v>
      </c>
      <c r="V79" s="829"/>
      <c r="W79" s="829"/>
      <c r="X79" s="829"/>
      <c r="Y79" s="829"/>
      <c r="Z79" s="829"/>
      <c r="AA79" s="829"/>
      <c r="AB79" s="811"/>
      <c r="AC79" s="811"/>
      <c r="AD79" s="798" t="str">
        <f aca="false">A79</f>
        <v>OPERATING EXPENSES</v>
      </c>
      <c r="AF79" s="829"/>
      <c r="AG79" s="829"/>
      <c r="AH79" s="829"/>
      <c r="AI79" s="829"/>
      <c r="AJ79" s="829"/>
      <c r="AK79" s="829"/>
      <c r="AL79" s="829"/>
      <c r="AM79" s="829"/>
      <c r="AN79" s="829"/>
      <c r="AO79" s="829"/>
      <c r="AP79" s="829"/>
      <c r="AQ79" s="829"/>
    </row>
    <row r="80" customFormat="false" ht="12.75" hidden="false" customHeight="false" outlineLevel="0" collapsed="false">
      <c r="A80" s="828" t="s">
        <v>1089</v>
      </c>
      <c r="C80" s="859" t="n">
        <v>0</v>
      </c>
      <c r="D80" s="859" t="n">
        <v>0</v>
      </c>
      <c r="E80" s="859" t="n">
        <v>0</v>
      </c>
      <c r="F80" s="859" t="n">
        <v>0</v>
      </c>
      <c r="G80" s="859" t="n">
        <v>0</v>
      </c>
      <c r="H80" s="859" t="n">
        <v>0</v>
      </c>
      <c r="I80" s="859" t="n">
        <v>0</v>
      </c>
      <c r="J80" s="859" t="n">
        <v>0</v>
      </c>
      <c r="K80" s="859" t="n">
        <v>0</v>
      </c>
      <c r="L80" s="859" t="n">
        <v>0</v>
      </c>
      <c r="M80" s="859" t="n">
        <v>0</v>
      </c>
      <c r="N80" s="859" t="n">
        <v>0</v>
      </c>
      <c r="O80" s="829" t="n">
        <f aca="false">SUM(C80:N80)</f>
        <v>0</v>
      </c>
      <c r="P80" s="830" t="n">
        <f aca="false">SUM(C80:D80)</f>
        <v>0</v>
      </c>
      <c r="Q80" s="829" t="n">
        <f aca="false">O80-P80</f>
        <v>0</v>
      </c>
      <c r="R80" s="831"/>
      <c r="S80" s="811"/>
      <c r="T80" s="832" t="str">
        <f aca="false">A80</f>
        <v>   Operations and Maintenance</v>
      </c>
      <c r="V80" s="829" t="n">
        <f aca="false">C80+D80+E80</f>
        <v>0</v>
      </c>
      <c r="W80" s="829" t="n">
        <f aca="false">F80+G80+H80</f>
        <v>0</v>
      </c>
      <c r="X80" s="829" t="n">
        <f aca="false">I80+J80+K80</f>
        <v>0</v>
      </c>
      <c r="Y80" s="829" t="n">
        <f aca="false">L80+M80+N80</f>
        <v>0</v>
      </c>
      <c r="Z80" s="829"/>
      <c r="AA80" s="829" t="n">
        <f aca="false">SUM(V80:Y80)</f>
        <v>0</v>
      </c>
      <c r="AB80" s="811"/>
      <c r="AD80" s="796" t="str">
        <f aca="false">A80</f>
        <v>   Operations and Maintenance</v>
      </c>
      <c r="AF80" s="829" t="n">
        <f aca="false">C80</f>
        <v>0</v>
      </c>
      <c r="AG80" s="829" t="n">
        <f aca="false">D80+AF80</f>
        <v>0</v>
      </c>
      <c r="AH80" s="829" t="n">
        <f aca="false">E80+AG80</f>
        <v>0</v>
      </c>
      <c r="AI80" s="829" t="n">
        <f aca="false">F80+AH80</f>
        <v>0</v>
      </c>
      <c r="AJ80" s="829" t="n">
        <f aca="false">G80+AI80</f>
        <v>0</v>
      </c>
      <c r="AK80" s="829" t="n">
        <f aca="false">H80+AJ80</f>
        <v>0</v>
      </c>
      <c r="AL80" s="829" t="n">
        <f aca="false">I80+AK80</f>
        <v>0</v>
      </c>
      <c r="AM80" s="829" t="n">
        <f aca="false">J80+AL80</f>
        <v>0</v>
      </c>
      <c r="AN80" s="829" t="n">
        <f aca="false">K80+AM80</f>
        <v>0</v>
      </c>
      <c r="AO80" s="829" t="n">
        <f aca="false">L80+AN80</f>
        <v>0</v>
      </c>
      <c r="AP80" s="829" t="n">
        <f aca="false">M80+AO80</f>
        <v>0</v>
      </c>
      <c r="AQ80" s="829" t="n">
        <f aca="false">N80+AP80</f>
        <v>0</v>
      </c>
    </row>
    <row r="81" customFormat="false" ht="12.75" hidden="false" customHeight="false" outlineLevel="0" collapsed="false">
      <c r="A81" s="828" t="s">
        <v>1090</v>
      </c>
      <c r="C81" s="859" t="n">
        <v>0</v>
      </c>
      <c r="D81" s="859" t="n">
        <v>0</v>
      </c>
      <c r="E81" s="859" t="n">
        <v>0</v>
      </c>
      <c r="F81" s="859" t="n">
        <v>0</v>
      </c>
      <c r="G81" s="859" t="n">
        <v>0</v>
      </c>
      <c r="H81" s="859" t="n">
        <v>0</v>
      </c>
      <c r="I81" s="859" t="n">
        <v>0</v>
      </c>
      <c r="J81" s="859" t="n">
        <v>0</v>
      </c>
      <c r="K81" s="859" t="n">
        <v>0</v>
      </c>
      <c r="L81" s="859" t="n">
        <v>0</v>
      </c>
      <c r="M81" s="859" t="n">
        <v>0</v>
      </c>
      <c r="N81" s="859" t="n">
        <v>0</v>
      </c>
      <c r="O81" s="829" t="n">
        <f aca="false">SUM(C81:N81)</f>
        <v>0</v>
      </c>
      <c r="P81" s="830" t="n">
        <f aca="false">SUM(C81:D81)</f>
        <v>0</v>
      </c>
      <c r="Q81" s="829" t="n">
        <f aca="false">O81-P81</f>
        <v>0</v>
      </c>
      <c r="R81" s="831"/>
      <c r="S81" s="811"/>
      <c r="T81" s="832" t="str">
        <f aca="false">A81</f>
        <v>   Regulatory Amortization</v>
      </c>
      <c r="V81" s="829" t="n">
        <f aca="false">C81+D81+E81</f>
        <v>0</v>
      </c>
      <c r="W81" s="829" t="n">
        <f aca="false">F81+G81+H81</f>
        <v>0</v>
      </c>
      <c r="X81" s="829" t="n">
        <f aca="false">I81+J81+K81</f>
        <v>0</v>
      </c>
      <c r="Y81" s="829" t="n">
        <f aca="false">L81+M81+N81</f>
        <v>0</v>
      </c>
      <c r="Z81" s="829"/>
      <c r="AA81" s="829" t="n">
        <f aca="false">SUM(V81:Y81)</f>
        <v>0</v>
      </c>
      <c r="AB81" s="811"/>
      <c r="AC81" s="811"/>
      <c r="AD81" s="796" t="str">
        <f aca="false">A81</f>
        <v>   Regulatory Amortization</v>
      </c>
      <c r="AF81" s="829" t="n">
        <f aca="false">C81</f>
        <v>0</v>
      </c>
      <c r="AG81" s="829" t="n">
        <f aca="false">D81+AF81</f>
        <v>0</v>
      </c>
      <c r="AH81" s="829" t="n">
        <f aca="false">E81+AG81</f>
        <v>0</v>
      </c>
      <c r="AI81" s="829" t="n">
        <f aca="false">F81+AH81</f>
        <v>0</v>
      </c>
      <c r="AJ81" s="829" t="n">
        <f aca="false">G81+AI81</f>
        <v>0</v>
      </c>
      <c r="AK81" s="829" t="n">
        <f aca="false">H81+AJ81</f>
        <v>0</v>
      </c>
      <c r="AL81" s="829" t="n">
        <f aca="false">I81+AK81</f>
        <v>0</v>
      </c>
      <c r="AM81" s="829" t="n">
        <f aca="false">J81+AL81</f>
        <v>0</v>
      </c>
      <c r="AN81" s="829" t="n">
        <f aca="false">K81+AM81</f>
        <v>0</v>
      </c>
      <c r="AO81" s="829" t="n">
        <f aca="false">L81+AN81</f>
        <v>0</v>
      </c>
      <c r="AP81" s="829" t="n">
        <f aca="false">M81+AO81</f>
        <v>0</v>
      </c>
      <c r="AQ81" s="829" t="n">
        <f aca="false">N81+AP81</f>
        <v>0</v>
      </c>
    </row>
    <row r="82" customFormat="false" ht="12.75" hidden="false" customHeight="false" outlineLevel="0" collapsed="false">
      <c r="A82" s="844" t="s">
        <v>1091</v>
      </c>
      <c r="C82" s="859" t="n">
        <v>0</v>
      </c>
      <c r="D82" s="859" t="n">
        <v>0</v>
      </c>
      <c r="E82" s="859" t="n">
        <v>0</v>
      </c>
      <c r="F82" s="859" t="n">
        <v>0</v>
      </c>
      <c r="G82" s="859" t="n">
        <v>0</v>
      </c>
      <c r="H82" s="859" t="n">
        <v>0</v>
      </c>
      <c r="I82" s="859" t="n">
        <v>0</v>
      </c>
      <c r="J82" s="859" t="n">
        <v>0</v>
      </c>
      <c r="K82" s="859" t="n">
        <v>0</v>
      </c>
      <c r="L82" s="859" t="n">
        <v>0</v>
      </c>
      <c r="M82" s="859" t="n">
        <v>0</v>
      </c>
      <c r="N82" s="859" t="n">
        <v>0</v>
      </c>
      <c r="O82" s="829" t="n">
        <f aca="false">SUM(C82:N82)</f>
        <v>0</v>
      </c>
      <c r="P82" s="830" t="n">
        <f aca="false">SUM(C82:D82)</f>
        <v>0</v>
      </c>
      <c r="Q82" s="829" t="n">
        <f aca="false">O82-P82</f>
        <v>0</v>
      </c>
      <c r="R82" s="831"/>
      <c r="S82" s="811"/>
      <c r="T82" s="832" t="str">
        <f aca="false">A82</f>
        <v>   Fuel Used in Operations</v>
      </c>
      <c r="V82" s="829" t="n">
        <f aca="false">C82+D82+E82</f>
        <v>0</v>
      </c>
      <c r="W82" s="829" t="n">
        <f aca="false">F82+G82+H82</f>
        <v>0</v>
      </c>
      <c r="X82" s="829" t="n">
        <f aca="false">I82+J82+K82</f>
        <v>0</v>
      </c>
      <c r="Y82" s="829" t="n">
        <f aca="false">L82+M82+N82</f>
        <v>0</v>
      </c>
      <c r="Z82" s="829"/>
      <c r="AA82" s="829" t="n">
        <f aca="false">SUM(V82:Y82)</f>
        <v>0</v>
      </c>
      <c r="AB82" s="811"/>
      <c r="AC82" s="811"/>
      <c r="AD82" s="796" t="str">
        <f aca="false">A82</f>
        <v>   Fuel Used in Operations</v>
      </c>
      <c r="AF82" s="829" t="n">
        <f aca="false">C82</f>
        <v>0</v>
      </c>
      <c r="AG82" s="829" t="n">
        <f aca="false">D82+AF82</f>
        <v>0</v>
      </c>
      <c r="AH82" s="829" t="n">
        <f aca="false">E82+AG82</f>
        <v>0</v>
      </c>
      <c r="AI82" s="829" t="n">
        <f aca="false">F82+AH82</f>
        <v>0</v>
      </c>
      <c r="AJ82" s="829" t="n">
        <f aca="false">G82+AI82</f>
        <v>0</v>
      </c>
      <c r="AK82" s="829" t="n">
        <f aca="false">H82+AJ82</f>
        <v>0</v>
      </c>
      <c r="AL82" s="829" t="n">
        <f aca="false">I82+AK82</f>
        <v>0</v>
      </c>
      <c r="AM82" s="829" t="n">
        <f aca="false">J82+AL82</f>
        <v>0</v>
      </c>
      <c r="AN82" s="829" t="n">
        <f aca="false">K82+AM82</f>
        <v>0</v>
      </c>
      <c r="AO82" s="829" t="n">
        <f aca="false">L82+AN82</f>
        <v>0</v>
      </c>
      <c r="AP82" s="829" t="n">
        <f aca="false">M82+AO82</f>
        <v>0</v>
      </c>
      <c r="AQ82" s="829" t="n">
        <f aca="false">N82+AP82</f>
        <v>0</v>
      </c>
    </row>
    <row r="83" customFormat="false" ht="12.75" hidden="false" customHeight="false" outlineLevel="0" collapsed="false">
      <c r="A83" s="845" t="s">
        <v>1092</v>
      </c>
      <c r="B83" s="846"/>
      <c r="C83" s="859" t="n">
        <v>0</v>
      </c>
      <c r="D83" s="859" t="n">
        <v>0</v>
      </c>
      <c r="E83" s="859" t="n">
        <v>0</v>
      </c>
      <c r="F83" s="859" t="n">
        <v>0</v>
      </c>
      <c r="G83" s="859" t="n">
        <v>0</v>
      </c>
      <c r="H83" s="859" t="n">
        <v>0</v>
      </c>
      <c r="I83" s="859" t="n">
        <v>0</v>
      </c>
      <c r="J83" s="859" t="n">
        <v>0</v>
      </c>
      <c r="K83" s="859" t="n">
        <v>0</v>
      </c>
      <c r="L83" s="859" t="n">
        <v>0</v>
      </c>
      <c r="M83" s="859" t="n">
        <v>0</v>
      </c>
      <c r="N83" s="859" t="n">
        <v>0</v>
      </c>
      <c r="O83" s="829" t="n">
        <f aca="false">SUM(C83:N83)</f>
        <v>0</v>
      </c>
      <c r="P83" s="830" t="n">
        <f aca="false">SUM(C83:D83)</f>
        <v>0</v>
      </c>
      <c r="Q83" s="829" t="n">
        <f aca="false">O83-P83</f>
        <v>0</v>
      </c>
      <c r="R83" s="831"/>
      <c r="S83" s="811"/>
      <c r="T83" s="832" t="str">
        <f aca="false">A83</f>
        <v>   Transmission, Compression &amp; Storage</v>
      </c>
      <c r="U83" s="846"/>
      <c r="V83" s="829" t="n">
        <f aca="false">C83+D83+E83</f>
        <v>0</v>
      </c>
      <c r="W83" s="829" t="n">
        <f aca="false">F83+G83+H83</f>
        <v>0</v>
      </c>
      <c r="X83" s="829" t="n">
        <f aca="false">I83+J83+K83</f>
        <v>0</v>
      </c>
      <c r="Y83" s="829" t="n">
        <f aca="false">L83+M83+N83</f>
        <v>0</v>
      </c>
      <c r="Z83" s="829"/>
      <c r="AA83" s="829" t="n">
        <f aca="false">SUM(V83:Y83)</f>
        <v>0</v>
      </c>
      <c r="AB83" s="811"/>
      <c r="AC83" s="811"/>
      <c r="AD83" s="796" t="str">
        <f aca="false">A83</f>
        <v>   Transmission, Compression &amp; Storage</v>
      </c>
      <c r="AF83" s="829" t="n">
        <f aca="false">C83</f>
        <v>0</v>
      </c>
      <c r="AG83" s="829" t="n">
        <f aca="false">D83+AF83</f>
        <v>0</v>
      </c>
      <c r="AH83" s="829" t="n">
        <f aca="false">E83+AG83</f>
        <v>0</v>
      </c>
      <c r="AI83" s="829" t="n">
        <f aca="false">F83+AH83</f>
        <v>0</v>
      </c>
      <c r="AJ83" s="829" t="n">
        <f aca="false">G83+AI83</f>
        <v>0</v>
      </c>
      <c r="AK83" s="829" t="n">
        <f aca="false">H83+AJ83</f>
        <v>0</v>
      </c>
      <c r="AL83" s="829" t="n">
        <f aca="false">I83+AK83</f>
        <v>0</v>
      </c>
      <c r="AM83" s="829" t="n">
        <f aca="false">J83+AL83</f>
        <v>0</v>
      </c>
      <c r="AN83" s="829" t="n">
        <f aca="false">K83+AM83</f>
        <v>0</v>
      </c>
      <c r="AO83" s="829" t="n">
        <f aca="false">L83+AN83</f>
        <v>0</v>
      </c>
      <c r="AP83" s="829" t="n">
        <f aca="false">M83+AO83</f>
        <v>0</v>
      </c>
      <c r="AQ83" s="829" t="n">
        <f aca="false">N83+AP83</f>
        <v>0</v>
      </c>
    </row>
    <row r="84" customFormat="false" ht="12.75" hidden="false" customHeight="false" outlineLevel="0" collapsed="false">
      <c r="A84" s="828" t="s">
        <v>1093</v>
      </c>
      <c r="C84" s="829" t="n">
        <f aca="false">'Fuel-Depr-OtherTax'!C21</f>
        <v>28</v>
      </c>
      <c r="D84" s="829" t="n">
        <f aca="false">'Fuel-Depr-OtherTax'!D21</f>
        <v>28</v>
      </c>
      <c r="E84" s="829" t="n">
        <f aca="false">'Fuel-Depr-OtherTax'!E21</f>
        <v>28</v>
      </c>
      <c r="F84" s="829" t="n">
        <f aca="false">'Fuel-Depr-OtherTax'!F21</f>
        <v>28</v>
      </c>
      <c r="G84" s="829" t="n">
        <f aca="false">'Fuel-Depr-OtherTax'!G21</f>
        <v>28</v>
      </c>
      <c r="H84" s="829" t="n">
        <f aca="false">'Fuel-Depr-OtherTax'!H21</f>
        <v>28</v>
      </c>
      <c r="I84" s="829" t="n">
        <f aca="false">'Fuel-Depr-OtherTax'!I21</f>
        <v>28</v>
      </c>
      <c r="J84" s="829" t="n">
        <f aca="false">'Fuel-Depr-OtherTax'!J21</f>
        <v>28</v>
      </c>
      <c r="K84" s="829" t="n">
        <f aca="false">'Fuel-Depr-OtherTax'!K21</f>
        <v>28</v>
      </c>
      <c r="L84" s="829" t="n">
        <f aca="false">'Fuel-Depr-OtherTax'!L21</f>
        <v>28</v>
      </c>
      <c r="M84" s="829" t="n">
        <f aca="false">'Fuel-Depr-OtherTax'!M21</f>
        <v>28</v>
      </c>
      <c r="N84" s="829" t="n">
        <f aca="false">'Fuel-Depr-OtherTax'!N21</f>
        <v>28</v>
      </c>
      <c r="O84" s="829" t="n">
        <f aca="false">SUM(C84:N84)</f>
        <v>336</v>
      </c>
      <c r="P84" s="830" t="n">
        <f aca="false">SUM(C84:D84)</f>
        <v>56</v>
      </c>
      <c r="Q84" s="829" t="n">
        <f aca="false">O84-P84</f>
        <v>280</v>
      </c>
      <c r="R84" s="831"/>
      <c r="S84" s="811"/>
      <c r="T84" s="832" t="str">
        <f aca="false">A84</f>
        <v>   Depreciation &amp; Amortization</v>
      </c>
      <c r="V84" s="829" t="n">
        <f aca="false">C84+D84+E84</f>
        <v>84</v>
      </c>
      <c r="W84" s="829" t="n">
        <f aca="false">F84+G84+H84</f>
        <v>84</v>
      </c>
      <c r="X84" s="829" t="n">
        <f aca="false">I84+J84+K84</f>
        <v>84</v>
      </c>
      <c r="Y84" s="829" t="n">
        <f aca="false">L84+M84+N84</f>
        <v>84</v>
      </c>
      <c r="Z84" s="829"/>
      <c r="AA84" s="829" t="n">
        <f aca="false">SUM(V84:Y84)</f>
        <v>336</v>
      </c>
      <c r="AB84" s="811"/>
      <c r="AC84" s="811"/>
      <c r="AD84" s="796" t="str">
        <f aca="false">A84</f>
        <v>   Depreciation &amp; Amortization</v>
      </c>
      <c r="AE84" s="846"/>
      <c r="AF84" s="829" t="n">
        <f aca="false">C84</f>
        <v>28</v>
      </c>
      <c r="AG84" s="829" t="n">
        <f aca="false">D84+AF84</f>
        <v>56</v>
      </c>
      <c r="AH84" s="829" t="n">
        <f aca="false">E84+AG84</f>
        <v>84</v>
      </c>
      <c r="AI84" s="829" t="n">
        <f aca="false">F84+AH84</f>
        <v>112</v>
      </c>
      <c r="AJ84" s="829" t="n">
        <f aca="false">G84+AI84</f>
        <v>140</v>
      </c>
      <c r="AK84" s="829" t="n">
        <f aca="false">H84+AJ84</f>
        <v>168</v>
      </c>
      <c r="AL84" s="829" t="n">
        <f aca="false">I84+AK84</f>
        <v>196</v>
      </c>
      <c r="AM84" s="829" t="n">
        <f aca="false">J84+AL84</f>
        <v>224</v>
      </c>
      <c r="AN84" s="829" t="n">
        <f aca="false">K84+AM84</f>
        <v>252</v>
      </c>
      <c r="AO84" s="829" t="n">
        <f aca="false">L84+AN84</f>
        <v>280</v>
      </c>
      <c r="AP84" s="829" t="n">
        <f aca="false">M84+AO84</f>
        <v>308</v>
      </c>
      <c r="AQ84" s="829" t="n">
        <f aca="false">N84+AP84</f>
        <v>336</v>
      </c>
    </row>
    <row r="85" customFormat="false" ht="12.75" hidden="false" customHeight="false" outlineLevel="0" collapsed="false">
      <c r="A85" s="828" t="s">
        <v>1094</v>
      </c>
      <c r="C85" s="833" t="n">
        <f aca="false">'Fuel-Depr-OtherTax'!C32</f>
        <v>0</v>
      </c>
      <c r="D85" s="833" t="n">
        <f aca="false">'Fuel-Depr-OtherTax'!D32</f>
        <v>0</v>
      </c>
      <c r="E85" s="833" t="n">
        <f aca="false">'Fuel-Depr-OtherTax'!E32</f>
        <v>0</v>
      </c>
      <c r="F85" s="833" t="n">
        <f aca="false">'Fuel-Depr-OtherTax'!F32</f>
        <v>0</v>
      </c>
      <c r="G85" s="833" t="n">
        <f aca="false">'Fuel-Depr-OtherTax'!G32</f>
        <v>0</v>
      </c>
      <c r="H85" s="833" t="n">
        <f aca="false">'Fuel-Depr-OtherTax'!H32</f>
        <v>0</v>
      </c>
      <c r="I85" s="833" t="n">
        <f aca="false">'Fuel-Depr-OtherTax'!I32</f>
        <v>0</v>
      </c>
      <c r="J85" s="833" t="n">
        <f aca="false">'Fuel-Depr-OtherTax'!J32</f>
        <v>0</v>
      </c>
      <c r="K85" s="833" t="n">
        <f aca="false">'Fuel-Depr-OtherTax'!K32</f>
        <v>0</v>
      </c>
      <c r="L85" s="833" t="n">
        <f aca="false">'Fuel-Depr-OtherTax'!L32</f>
        <v>0</v>
      </c>
      <c r="M85" s="833" t="n">
        <f aca="false">'Fuel-Depr-OtherTax'!M32</f>
        <v>0</v>
      </c>
      <c r="N85" s="833" t="n">
        <f aca="false">'Fuel-Depr-OtherTax'!N32</f>
        <v>0</v>
      </c>
      <c r="O85" s="833" t="n">
        <f aca="false">SUM(C85:N85)</f>
        <v>0</v>
      </c>
      <c r="P85" s="834" t="n">
        <f aca="false">SUM(C85:D85)</f>
        <v>0</v>
      </c>
      <c r="Q85" s="833" t="n">
        <f aca="false">O85-P85</f>
        <v>0</v>
      </c>
      <c r="R85" s="835"/>
      <c r="S85" s="811"/>
      <c r="T85" s="832" t="str">
        <f aca="false">A85</f>
        <v>   Taxes Other Than Income</v>
      </c>
      <c r="V85" s="833" t="n">
        <f aca="false">C85+D85+E85</f>
        <v>0</v>
      </c>
      <c r="W85" s="833" t="n">
        <f aca="false">F85+G85+H85</f>
        <v>0</v>
      </c>
      <c r="X85" s="833" t="n">
        <f aca="false">I85+J85+K85</f>
        <v>0</v>
      </c>
      <c r="Y85" s="833" t="n">
        <f aca="false">L85+M85+N85</f>
        <v>0</v>
      </c>
      <c r="Z85" s="833"/>
      <c r="AA85" s="833" t="n">
        <f aca="false">SUM(V85:Y85)</f>
        <v>0</v>
      </c>
      <c r="AB85" s="811"/>
      <c r="AC85" s="811"/>
      <c r="AD85" s="796" t="str">
        <f aca="false">A85</f>
        <v>   Taxes Other Than Income</v>
      </c>
      <c r="AF85" s="833" t="n">
        <f aca="false">C85</f>
        <v>0</v>
      </c>
      <c r="AG85" s="833" t="n">
        <f aca="false">D85+AF85</f>
        <v>0</v>
      </c>
      <c r="AH85" s="833" t="n">
        <f aca="false">E85+AG85</f>
        <v>0</v>
      </c>
      <c r="AI85" s="833" t="n">
        <f aca="false">F85+AH85</f>
        <v>0</v>
      </c>
      <c r="AJ85" s="833" t="n">
        <f aca="false">G85+AI85</f>
        <v>0</v>
      </c>
      <c r="AK85" s="833" t="n">
        <f aca="false">H85+AJ85</f>
        <v>0</v>
      </c>
      <c r="AL85" s="833" t="n">
        <f aca="false">I85+AK85</f>
        <v>0</v>
      </c>
      <c r="AM85" s="833" t="n">
        <f aca="false">J85+AL85</f>
        <v>0</v>
      </c>
      <c r="AN85" s="833" t="n">
        <f aca="false">K85+AM85</f>
        <v>0</v>
      </c>
      <c r="AO85" s="833" t="n">
        <f aca="false">L85+AN85</f>
        <v>0</v>
      </c>
      <c r="AP85" s="833" t="n">
        <f aca="false">M85+AO85</f>
        <v>0</v>
      </c>
      <c r="AQ85" s="833" t="n">
        <f aca="false">N85+AP85</f>
        <v>0</v>
      </c>
    </row>
    <row r="86" customFormat="false" ht="3.95" hidden="false" customHeight="true" outlineLevel="0" collapsed="false">
      <c r="A86" s="811"/>
      <c r="C86" s="829"/>
      <c r="D86" s="829"/>
      <c r="E86" s="829"/>
      <c r="F86" s="829"/>
      <c r="G86" s="829"/>
      <c r="H86" s="829"/>
      <c r="I86" s="829"/>
      <c r="J86" s="829"/>
      <c r="K86" s="829"/>
      <c r="L86" s="829"/>
      <c r="M86" s="829"/>
      <c r="N86" s="829"/>
      <c r="O86" s="829"/>
      <c r="P86" s="829"/>
      <c r="Q86" s="829"/>
      <c r="R86" s="830"/>
      <c r="S86" s="811"/>
      <c r="T86" s="832"/>
      <c r="V86" s="829"/>
      <c r="W86" s="829"/>
      <c r="X86" s="829"/>
      <c r="Y86" s="829"/>
      <c r="Z86" s="829"/>
      <c r="AA86" s="829"/>
      <c r="AB86" s="811"/>
      <c r="AC86" s="811"/>
      <c r="AD86" s="811"/>
      <c r="AF86" s="829"/>
      <c r="AG86" s="829"/>
      <c r="AH86" s="829"/>
      <c r="AI86" s="829"/>
      <c r="AJ86" s="829"/>
      <c r="AK86" s="829"/>
      <c r="AL86" s="829"/>
      <c r="AM86" s="829"/>
      <c r="AN86" s="829"/>
      <c r="AO86" s="829"/>
      <c r="AP86" s="829"/>
      <c r="AQ86" s="829"/>
    </row>
    <row r="87" customFormat="false" ht="12.75" hidden="false" customHeight="false" outlineLevel="0" collapsed="false">
      <c r="A87" s="826" t="s">
        <v>1095</v>
      </c>
      <c r="B87" s="840"/>
      <c r="C87" s="836" t="n">
        <f aca="false">SUM(C80:C85)</f>
        <v>28</v>
      </c>
      <c r="D87" s="836" t="n">
        <f aca="false">SUM(D80:D85)</f>
        <v>28</v>
      </c>
      <c r="E87" s="836" t="n">
        <f aca="false">SUM(E80:E85)</f>
        <v>28</v>
      </c>
      <c r="F87" s="836" t="n">
        <f aca="false">SUM(F80:F85)</f>
        <v>28</v>
      </c>
      <c r="G87" s="836" t="n">
        <f aca="false">SUM(G80:G85)</f>
        <v>28</v>
      </c>
      <c r="H87" s="836" t="n">
        <f aca="false">SUM(H80:H85)</f>
        <v>28</v>
      </c>
      <c r="I87" s="836" t="n">
        <f aca="false">SUM(I80:I85)</f>
        <v>28</v>
      </c>
      <c r="J87" s="836" t="n">
        <f aca="false">SUM(J80:J85)</f>
        <v>28</v>
      </c>
      <c r="K87" s="836" t="n">
        <f aca="false">SUM(K80:K85)</f>
        <v>28</v>
      </c>
      <c r="L87" s="836" t="n">
        <f aca="false">SUM(L80:L85)</f>
        <v>28</v>
      </c>
      <c r="M87" s="836" t="n">
        <f aca="false">SUM(M80:M85)</f>
        <v>28</v>
      </c>
      <c r="N87" s="836" t="n">
        <f aca="false">SUM(N80:N85)</f>
        <v>28</v>
      </c>
      <c r="O87" s="836" t="n">
        <f aca="false">SUM(O80:O85)</f>
        <v>336</v>
      </c>
      <c r="P87" s="836" t="n">
        <f aca="false">SUM(P80:P85)</f>
        <v>56</v>
      </c>
      <c r="Q87" s="836" t="n">
        <f aca="false">SUM(Q80:Q85)</f>
        <v>280</v>
      </c>
      <c r="R87" s="837"/>
      <c r="S87" s="806"/>
      <c r="T87" s="827" t="str">
        <f aca="false">A87</f>
        <v>     Total Operating Expenses</v>
      </c>
      <c r="U87" s="802"/>
      <c r="V87" s="836" t="n">
        <f aca="false">SUM(V80:V85)</f>
        <v>84</v>
      </c>
      <c r="W87" s="836" t="n">
        <f aca="false">SUM(W80:W85)</f>
        <v>84</v>
      </c>
      <c r="X87" s="836" t="n">
        <f aca="false">SUM(X80:X85)</f>
        <v>84</v>
      </c>
      <c r="Y87" s="836" t="n">
        <f aca="false">SUM(Y80:Y85)</f>
        <v>84</v>
      </c>
      <c r="Z87" s="836"/>
      <c r="AA87" s="836" t="n">
        <f aca="false">SUM(AA80:AA85)</f>
        <v>336</v>
      </c>
      <c r="AB87" s="806"/>
      <c r="AC87" s="806"/>
      <c r="AD87" s="798" t="str">
        <f aca="false">A87</f>
        <v>     Total Operating Expenses</v>
      </c>
      <c r="AF87" s="836" t="n">
        <f aca="false">C87</f>
        <v>28</v>
      </c>
      <c r="AG87" s="836" t="n">
        <f aca="false">D87+AF87</f>
        <v>56</v>
      </c>
      <c r="AH87" s="836" t="n">
        <f aca="false">E87+AG87</f>
        <v>84</v>
      </c>
      <c r="AI87" s="836" t="n">
        <f aca="false">F87+AH87</f>
        <v>112</v>
      </c>
      <c r="AJ87" s="836" t="n">
        <f aca="false">G87+AI87</f>
        <v>140</v>
      </c>
      <c r="AK87" s="836" t="n">
        <f aca="false">H87+AJ87</f>
        <v>168</v>
      </c>
      <c r="AL87" s="836" t="n">
        <f aca="false">I87+AK87</f>
        <v>196</v>
      </c>
      <c r="AM87" s="836" t="n">
        <f aca="false">J87+AL87</f>
        <v>224</v>
      </c>
      <c r="AN87" s="836" t="n">
        <f aca="false">K87+AM87</f>
        <v>252</v>
      </c>
      <c r="AO87" s="836" t="n">
        <f aca="false">L87+AN87</f>
        <v>280</v>
      </c>
      <c r="AP87" s="836" t="n">
        <f aca="false">M87+AO87</f>
        <v>308</v>
      </c>
      <c r="AQ87" s="836" t="n">
        <f aca="false">N87+AP87</f>
        <v>336</v>
      </c>
    </row>
    <row r="88" customFormat="false" ht="12.75" hidden="false" customHeight="false" outlineLevel="0" collapsed="false">
      <c r="A88" s="811"/>
      <c r="C88" s="829"/>
      <c r="D88" s="829"/>
      <c r="E88" s="829"/>
      <c r="F88" s="829"/>
      <c r="G88" s="829"/>
      <c r="H88" s="829"/>
      <c r="I88" s="829"/>
      <c r="J88" s="829"/>
      <c r="K88" s="829"/>
      <c r="L88" s="829"/>
      <c r="M88" s="829"/>
      <c r="N88" s="829"/>
      <c r="O88" s="829"/>
      <c r="P88" s="829"/>
      <c r="Q88" s="829"/>
      <c r="R88" s="830"/>
      <c r="S88" s="811"/>
      <c r="T88" s="811"/>
      <c r="V88" s="829"/>
      <c r="W88" s="829"/>
      <c r="X88" s="829"/>
      <c r="Y88" s="829"/>
      <c r="Z88" s="829"/>
      <c r="AA88" s="829"/>
      <c r="AB88" s="811"/>
      <c r="AC88" s="811"/>
      <c r="AD88" s="811"/>
      <c r="AF88" s="829"/>
      <c r="AG88" s="829"/>
      <c r="AH88" s="829"/>
      <c r="AI88" s="829"/>
      <c r="AJ88" s="829"/>
      <c r="AK88" s="829"/>
      <c r="AL88" s="829"/>
      <c r="AM88" s="829"/>
      <c r="AN88" s="829"/>
      <c r="AO88" s="829"/>
      <c r="AP88" s="829"/>
      <c r="AQ88" s="829"/>
    </row>
    <row r="89" customFormat="false" ht="12.75" hidden="false" customHeight="false" outlineLevel="0" collapsed="false">
      <c r="A89" s="826" t="s">
        <v>1096</v>
      </c>
      <c r="B89" s="802"/>
      <c r="C89" s="836" t="n">
        <f aca="false">C77-C87</f>
        <v>-28</v>
      </c>
      <c r="D89" s="836" t="n">
        <f aca="false">D77-D87</f>
        <v>-28</v>
      </c>
      <c r="E89" s="836" t="n">
        <f aca="false">E77-E87</f>
        <v>-28</v>
      </c>
      <c r="F89" s="836" t="n">
        <f aca="false">F77-F87</f>
        <v>-28</v>
      </c>
      <c r="G89" s="836" t="n">
        <f aca="false">G77-G87</f>
        <v>-28</v>
      </c>
      <c r="H89" s="836" t="n">
        <f aca="false">H77-H87</f>
        <v>-28</v>
      </c>
      <c r="I89" s="836" t="n">
        <f aca="false">I77-I87</f>
        <v>-28</v>
      </c>
      <c r="J89" s="836" t="n">
        <f aca="false">J77-J87</f>
        <v>-28</v>
      </c>
      <c r="K89" s="836" t="n">
        <f aca="false">K77-K87</f>
        <v>-28</v>
      </c>
      <c r="L89" s="836" t="n">
        <f aca="false">L77-L87</f>
        <v>-28</v>
      </c>
      <c r="M89" s="836" t="n">
        <f aca="false">M77-M87</f>
        <v>-28</v>
      </c>
      <c r="N89" s="836" t="n">
        <f aca="false">N77-N87</f>
        <v>-28</v>
      </c>
      <c r="O89" s="836" t="n">
        <f aca="false">O77-O87</f>
        <v>-336</v>
      </c>
      <c r="P89" s="836" t="n">
        <f aca="false">P77-P87</f>
        <v>-56</v>
      </c>
      <c r="Q89" s="836" t="n">
        <f aca="false">Q77-Q87</f>
        <v>-280</v>
      </c>
      <c r="R89" s="837"/>
      <c r="S89" s="806"/>
      <c r="T89" s="827" t="str">
        <f aca="false">A89</f>
        <v>OPERATING INCOME</v>
      </c>
      <c r="U89" s="802"/>
      <c r="V89" s="836" t="n">
        <f aca="false">V77-V87</f>
        <v>-84</v>
      </c>
      <c r="W89" s="836" t="n">
        <f aca="false">W77-W87</f>
        <v>-84</v>
      </c>
      <c r="X89" s="836" t="n">
        <f aca="false">X77-X87</f>
        <v>-84</v>
      </c>
      <c r="Y89" s="836" t="n">
        <f aca="false">Y77-Y87</f>
        <v>-84</v>
      </c>
      <c r="Z89" s="836"/>
      <c r="AA89" s="836" t="n">
        <f aca="false">AA77-AA87</f>
        <v>-336</v>
      </c>
      <c r="AB89" s="806"/>
      <c r="AC89" s="806"/>
      <c r="AD89" s="798" t="str">
        <f aca="false">A89</f>
        <v>OPERATING INCOME</v>
      </c>
      <c r="AF89" s="836" t="n">
        <f aca="false">C89</f>
        <v>-28</v>
      </c>
      <c r="AG89" s="836" t="n">
        <f aca="false">D89+AF89</f>
        <v>-56</v>
      </c>
      <c r="AH89" s="836" t="n">
        <f aca="false">E89+AG89</f>
        <v>-84</v>
      </c>
      <c r="AI89" s="836" t="n">
        <f aca="false">F89+AH89</f>
        <v>-112</v>
      </c>
      <c r="AJ89" s="836" t="n">
        <f aca="false">G89+AI89</f>
        <v>-140</v>
      </c>
      <c r="AK89" s="836" t="n">
        <f aca="false">H89+AJ89</f>
        <v>-168</v>
      </c>
      <c r="AL89" s="836" t="n">
        <f aca="false">I89+AK89</f>
        <v>-196</v>
      </c>
      <c r="AM89" s="836" t="n">
        <f aca="false">J89+AL89</f>
        <v>-224</v>
      </c>
      <c r="AN89" s="836" t="n">
        <f aca="false">K89+AM89</f>
        <v>-252</v>
      </c>
      <c r="AO89" s="836" t="n">
        <f aca="false">L89+AN89</f>
        <v>-280</v>
      </c>
      <c r="AP89" s="836" t="n">
        <f aca="false">M89+AO89</f>
        <v>-308</v>
      </c>
      <c r="AQ89" s="836" t="n">
        <f aca="false">N89+AP89</f>
        <v>-336</v>
      </c>
    </row>
    <row r="90" customFormat="false" ht="12.75" hidden="false" customHeight="false" outlineLevel="0" collapsed="false">
      <c r="A90" s="811"/>
      <c r="C90" s="829"/>
      <c r="D90" s="829"/>
      <c r="E90" s="829"/>
      <c r="F90" s="829"/>
      <c r="G90" s="829"/>
      <c r="H90" s="829"/>
      <c r="I90" s="829"/>
      <c r="J90" s="829"/>
      <c r="K90" s="829"/>
      <c r="L90" s="829"/>
      <c r="M90" s="829"/>
      <c r="N90" s="829"/>
      <c r="O90" s="829"/>
      <c r="P90" s="829"/>
      <c r="Q90" s="829"/>
      <c r="R90" s="830"/>
      <c r="S90" s="811"/>
      <c r="T90" s="811"/>
      <c r="V90" s="829"/>
      <c r="W90" s="829"/>
      <c r="X90" s="829"/>
      <c r="Y90" s="829"/>
      <c r="Z90" s="829"/>
      <c r="AA90" s="829"/>
      <c r="AB90" s="811"/>
      <c r="AC90" s="811"/>
      <c r="AD90" s="811"/>
      <c r="AF90" s="829"/>
      <c r="AG90" s="829"/>
      <c r="AH90" s="829"/>
      <c r="AI90" s="829"/>
      <c r="AJ90" s="829"/>
      <c r="AK90" s="829"/>
      <c r="AL90" s="829"/>
      <c r="AM90" s="829"/>
      <c r="AN90" s="829"/>
      <c r="AO90" s="829"/>
      <c r="AP90" s="829"/>
      <c r="AQ90" s="829"/>
    </row>
    <row r="91" customFormat="false" ht="12.75" hidden="false" customHeight="false" outlineLevel="0" collapsed="false">
      <c r="A91" s="815" t="s">
        <v>1097</v>
      </c>
      <c r="C91" s="829"/>
      <c r="D91" s="829"/>
      <c r="E91" s="829"/>
      <c r="F91" s="829"/>
      <c r="G91" s="829"/>
      <c r="H91" s="829"/>
      <c r="I91" s="829"/>
      <c r="J91" s="829"/>
      <c r="K91" s="829"/>
      <c r="L91" s="829"/>
      <c r="M91" s="829"/>
      <c r="N91" s="829"/>
      <c r="O91" s="830"/>
      <c r="P91" s="830"/>
      <c r="Q91" s="829"/>
      <c r="R91" s="830"/>
      <c r="S91" s="811"/>
      <c r="T91" s="827" t="str">
        <f aca="false">A91</f>
        <v>OTHER INCOME</v>
      </c>
      <c r="V91" s="829"/>
      <c r="W91" s="829"/>
      <c r="X91" s="829"/>
      <c r="Y91" s="829"/>
      <c r="Z91" s="829"/>
      <c r="AA91" s="829"/>
      <c r="AB91" s="811"/>
      <c r="AC91" s="811"/>
      <c r="AD91" s="798" t="str">
        <f aca="false">A91</f>
        <v>OTHER INCOME</v>
      </c>
      <c r="AF91" s="829"/>
      <c r="AG91" s="829"/>
      <c r="AH91" s="829"/>
      <c r="AI91" s="829"/>
      <c r="AJ91" s="829"/>
      <c r="AK91" s="829"/>
      <c r="AL91" s="829"/>
      <c r="AM91" s="829"/>
      <c r="AN91" s="829"/>
      <c r="AO91" s="829"/>
      <c r="AP91" s="829"/>
      <c r="AQ91" s="829"/>
    </row>
    <row r="92" customFormat="false" ht="12.75" hidden="false" customHeight="false" outlineLevel="0" collapsed="false">
      <c r="A92" s="844" t="s">
        <v>1098</v>
      </c>
      <c r="C92" s="829" t="n">
        <f aca="false">OtherInc!C12</f>
        <v>289</v>
      </c>
      <c r="D92" s="829" t="n">
        <f aca="false">OtherInc!D12</f>
        <v>287</v>
      </c>
      <c r="E92" s="829" t="n">
        <f aca="false">OtherInc!E12</f>
        <v>289</v>
      </c>
      <c r="F92" s="829" t="n">
        <f aca="false">OtherInc!F12</f>
        <v>287</v>
      </c>
      <c r="G92" s="829" t="n">
        <f aca="false">OtherInc!G12</f>
        <v>285</v>
      </c>
      <c r="H92" s="829" t="n">
        <f aca="false">OtherInc!H12</f>
        <v>846</v>
      </c>
      <c r="I92" s="829" t="n">
        <f aca="false">OtherInc!I12</f>
        <v>847</v>
      </c>
      <c r="J92" s="829" t="n">
        <f aca="false">OtherInc!J12</f>
        <v>711</v>
      </c>
      <c r="K92" s="829" t="n">
        <f aca="false">OtherInc!K12</f>
        <v>710</v>
      </c>
      <c r="L92" s="829" t="n">
        <f aca="false">OtherInc!L12</f>
        <v>681</v>
      </c>
      <c r="M92" s="829" t="n">
        <f aca="false">OtherInc!M12</f>
        <v>703</v>
      </c>
      <c r="N92" s="829" t="n">
        <f aca="false">OtherInc!N12</f>
        <v>704</v>
      </c>
      <c r="O92" s="829" t="n">
        <f aca="false">SUM(C92:N92)</f>
        <v>6639</v>
      </c>
      <c r="P92" s="830" t="n">
        <f aca="false">SUM(C92:D92)</f>
        <v>576</v>
      </c>
      <c r="Q92" s="829" t="n">
        <f aca="false">O92-P92</f>
        <v>6063</v>
      </c>
      <c r="R92" s="831"/>
      <c r="S92" s="811"/>
      <c r="T92" s="832" t="str">
        <f aca="false">A92</f>
        <v>   Partnership Income</v>
      </c>
      <c r="V92" s="829" t="n">
        <f aca="false">C92+D92+E92</f>
        <v>865</v>
      </c>
      <c r="W92" s="829" t="n">
        <f aca="false">F92+G92+H92</f>
        <v>1418</v>
      </c>
      <c r="X92" s="829" t="n">
        <f aca="false">I92+J92+K92</f>
        <v>2268</v>
      </c>
      <c r="Y92" s="829" t="n">
        <f aca="false">L92+M92+N92</f>
        <v>2088</v>
      </c>
      <c r="Z92" s="829"/>
      <c r="AA92" s="829" t="n">
        <f aca="false">SUM(V92:Y92)</f>
        <v>6639</v>
      </c>
      <c r="AB92" s="811"/>
      <c r="AC92" s="811"/>
      <c r="AD92" s="796" t="str">
        <f aca="false">A92</f>
        <v>   Partnership Income</v>
      </c>
      <c r="AF92" s="829" t="n">
        <f aca="false">C92</f>
        <v>289</v>
      </c>
      <c r="AG92" s="829" t="n">
        <f aca="false">D92+AF92</f>
        <v>576</v>
      </c>
      <c r="AH92" s="829" t="n">
        <f aca="false">E92+AG92</f>
        <v>865</v>
      </c>
      <c r="AI92" s="829" t="n">
        <f aca="false">F92+AH92</f>
        <v>1152</v>
      </c>
      <c r="AJ92" s="829" t="n">
        <f aca="false">G92+AI92</f>
        <v>1437</v>
      </c>
      <c r="AK92" s="829" t="n">
        <f aca="false">H92+AJ92</f>
        <v>2283</v>
      </c>
      <c r="AL92" s="829" t="n">
        <f aca="false">I92+AK92</f>
        <v>3130</v>
      </c>
      <c r="AM92" s="829" t="n">
        <f aca="false">J92+AL92</f>
        <v>3841</v>
      </c>
      <c r="AN92" s="829" t="n">
        <f aca="false">K92+AM92</f>
        <v>4551</v>
      </c>
      <c r="AO92" s="829" t="n">
        <f aca="false">L92+AN92</f>
        <v>5232</v>
      </c>
      <c r="AP92" s="829" t="n">
        <f aca="false">M92+AO92</f>
        <v>5935</v>
      </c>
      <c r="AQ92" s="829" t="n">
        <f aca="false">N92+AP92</f>
        <v>6639</v>
      </c>
    </row>
    <row r="93" customFormat="false" ht="12.75" hidden="false" customHeight="false" outlineLevel="0" collapsed="false">
      <c r="A93" s="844" t="s">
        <v>1099</v>
      </c>
      <c r="C93" s="859" t="n">
        <v>0</v>
      </c>
      <c r="D93" s="859" t="n">
        <v>0</v>
      </c>
      <c r="E93" s="859" t="n">
        <v>0</v>
      </c>
      <c r="F93" s="859" t="n">
        <v>0</v>
      </c>
      <c r="G93" s="859" t="n">
        <v>0</v>
      </c>
      <c r="H93" s="859" t="n">
        <v>0</v>
      </c>
      <c r="I93" s="859" t="n">
        <v>0</v>
      </c>
      <c r="J93" s="859" t="n">
        <v>0</v>
      </c>
      <c r="K93" s="859" t="n">
        <v>0</v>
      </c>
      <c r="L93" s="859" t="n">
        <v>0</v>
      </c>
      <c r="M93" s="859" t="n">
        <v>0</v>
      </c>
      <c r="N93" s="859" t="n">
        <v>0</v>
      </c>
      <c r="O93" s="829" t="n">
        <f aca="false">SUM(C93:N93)</f>
        <v>0</v>
      </c>
      <c r="P93" s="830" t="n">
        <f aca="false">SUM(C93:D93)</f>
        <v>0</v>
      </c>
      <c r="Q93" s="829" t="n">
        <f aca="false">O93-P93</f>
        <v>0</v>
      </c>
      <c r="R93" s="831"/>
      <c r="T93" s="832" t="str">
        <f aca="false">A93</f>
        <v>   Interest Income</v>
      </c>
      <c r="V93" s="829" t="n">
        <f aca="false">C93+D93+E93</f>
        <v>0</v>
      </c>
      <c r="W93" s="829" t="n">
        <f aca="false">F93+G93+H93</f>
        <v>0</v>
      </c>
      <c r="X93" s="829" t="n">
        <f aca="false">I93+J93+K93</f>
        <v>0</v>
      </c>
      <c r="Y93" s="829" t="n">
        <f aca="false">L93+M93+N93</f>
        <v>0</v>
      </c>
      <c r="Z93" s="829"/>
      <c r="AA93" s="829" t="n">
        <f aca="false">SUM(V93:Y93)</f>
        <v>0</v>
      </c>
      <c r="AD93" s="796" t="str">
        <f aca="false">A93</f>
        <v>   Interest Income</v>
      </c>
      <c r="AF93" s="829" t="n">
        <f aca="false">C93</f>
        <v>0</v>
      </c>
      <c r="AG93" s="829" t="n">
        <f aca="false">D93+AF93</f>
        <v>0</v>
      </c>
      <c r="AH93" s="829" t="n">
        <f aca="false">E93+AG93</f>
        <v>0</v>
      </c>
      <c r="AI93" s="829" t="n">
        <f aca="false">F93+AH93</f>
        <v>0</v>
      </c>
      <c r="AJ93" s="829" t="n">
        <f aca="false">G93+AI93</f>
        <v>0</v>
      </c>
      <c r="AK93" s="829" t="n">
        <f aca="false">H93+AJ93</f>
        <v>0</v>
      </c>
      <c r="AL93" s="829" t="n">
        <f aca="false">I93+AK93</f>
        <v>0</v>
      </c>
      <c r="AM93" s="829" t="n">
        <f aca="false">J93+AL93</f>
        <v>0</v>
      </c>
      <c r="AN93" s="829" t="n">
        <f aca="false">K93+AM93</f>
        <v>0</v>
      </c>
      <c r="AO93" s="829" t="n">
        <f aca="false">L93+AN93</f>
        <v>0</v>
      </c>
      <c r="AP93" s="829" t="n">
        <f aca="false">M93+AO93</f>
        <v>0</v>
      </c>
      <c r="AQ93" s="829" t="n">
        <f aca="false">N93+AP93</f>
        <v>0</v>
      </c>
    </row>
    <row r="94" customFormat="false" ht="12.75" hidden="false" customHeight="false" outlineLevel="0" collapsed="false">
      <c r="A94" s="844" t="s">
        <v>1100</v>
      </c>
      <c r="C94" s="861" t="n">
        <f aca="false">OtherInc!C44</f>
        <v>0</v>
      </c>
      <c r="D94" s="861" t="n">
        <f aca="false">OtherInc!D44</f>
        <v>0</v>
      </c>
      <c r="E94" s="861" t="n">
        <f aca="false">OtherInc!E44</f>
        <v>0</v>
      </c>
      <c r="F94" s="861" t="n">
        <f aca="false">OtherInc!F44</f>
        <v>0</v>
      </c>
      <c r="G94" s="861" t="n">
        <f aca="false">OtherInc!G44</f>
        <v>0</v>
      </c>
      <c r="H94" s="861" t="n">
        <f aca="false">OtherInc!H44</f>
        <v>0</v>
      </c>
      <c r="I94" s="861" t="n">
        <f aca="false">OtherInc!I44</f>
        <v>0</v>
      </c>
      <c r="J94" s="861" t="n">
        <f aca="false">OtherInc!J44</f>
        <v>0</v>
      </c>
      <c r="K94" s="861" t="n">
        <f aca="false">OtherInc!K44</f>
        <v>0</v>
      </c>
      <c r="L94" s="861" t="n">
        <f aca="false">OtherInc!L44</f>
        <v>0</v>
      </c>
      <c r="M94" s="861" t="n">
        <f aca="false">OtherInc!M44</f>
        <v>0</v>
      </c>
      <c r="N94" s="861" t="n">
        <f aca="false">OtherInc!N44</f>
        <v>0</v>
      </c>
      <c r="O94" s="833" t="n">
        <f aca="false">SUM(C94:N94)</f>
        <v>0</v>
      </c>
      <c r="P94" s="834" t="n">
        <f aca="false">SUM(C94:D94)</f>
        <v>0</v>
      </c>
      <c r="Q94" s="833" t="n">
        <f aca="false">O94-P94</f>
        <v>0</v>
      </c>
      <c r="R94" s="835"/>
      <c r="S94" s="811"/>
      <c r="T94" s="832" t="str">
        <f aca="false">A94</f>
        <v>   Other Income / (Deductions)</v>
      </c>
      <c r="V94" s="833" t="n">
        <f aca="false">C94+D94+E94</f>
        <v>0</v>
      </c>
      <c r="W94" s="833" t="n">
        <f aca="false">F94+G94+H94</f>
        <v>0</v>
      </c>
      <c r="X94" s="833" t="n">
        <f aca="false">I94+J94+K94</f>
        <v>0</v>
      </c>
      <c r="Y94" s="833" t="n">
        <f aca="false">L94+M94+N94</f>
        <v>0</v>
      </c>
      <c r="Z94" s="833"/>
      <c r="AA94" s="833" t="n">
        <f aca="false">SUM(V94:Y94)</f>
        <v>0</v>
      </c>
      <c r="AB94" s="811"/>
      <c r="AC94" s="811"/>
      <c r="AD94" s="796" t="str">
        <f aca="false">A94</f>
        <v>   Other Income / (Deductions)</v>
      </c>
      <c r="AF94" s="833" t="n">
        <f aca="false">C94</f>
        <v>0</v>
      </c>
      <c r="AG94" s="833" t="n">
        <f aca="false">D94+AF94</f>
        <v>0</v>
      </c>
      <c r="AH94" s="833" t="n">
        <f aca="false">E94+AG94</f>
        <v>0</v>
      </c>
      <c r="AI94" s="833" t="n">
        <f aca="false">F94+AH94</f>
        <v>0</v>
      </c>
      <c r="AJ94" s="833" t="n">
        <f aca="false">G94+AI94</f>
        <v>0</v>
      </c>
      <c r="AK94" s="833" t="n">
        <f aca="false">H94+AJ94</f>
        <v>0</v>
      </c>
      <c r="AL94" s="833" t="n">
        <f aca="false">I94+AK94</f>
        <v>0</v>
      </c>
      <c r="AM94" s="833" t="n">
        <f aca="false">J94+AL94</f>
        <v>0</v>
      </c>
      <c r="AN94" s="833" t="n">
        <f aca="false">K94+AM94</f>
        <v>0</v>
      </c>
      <c r="AO94" s="833" t="n">
        <f aca="false">L94+AN94</f>
        <v>0</v>
      </c>
      <c r="AP94" s="833" t="n">
        <f aca="false">M94+AO94</f>
        <v>0</v>
      </c>
      <c r="AQ94" s="833" t="n">
        <f aca="false">N94+AP94</f>
        <v>0</v>
      </c>
    </row>
    <row r="95" customFormat="false" ht="3.95" hidden="false" customHeight="true" outlineLevel="0" collapsed="false">
      <c r="A95" s="813"/>
      <c r="C95" s="829"/>
      <c r="D95" s="829"/>
      <c r="E95" s="829"/>
      <c r="F95" s="829"/>
      <c r="G95" s="829"/>
      <c r="H95" s="829"/>
      <c r="I95" s="829"/>
      <c r="J95" s="829"/>
      <c r="K95" s="829"/>
      <c r="L95" s="829"/>
      <c r="M95" s="829"/>
      <c r="N95" s="829"/>
      <c r="O95" s="829"/>
      <c r="P95" s="829"/>
      <c r="Q95" s="829"/>
      <c r="R95" s="830"/>
      <c r="S95" s="811"/>
      <c r="V95" s="829"/>
      <c r="W95" s="829"/>
      <c r="X95" s="829"/>
      <c r="Y95" s="829"/>
      <c r="Z95" s="829"/>
      <c r="AA95" s="829"/>
      <c r="AB95" s="811"/>
      <c r="AC95" s="811"/>
      <c r="AD95" s="839"/>
      <c r="AF95" s="829"/>
      <c r="AG95" s="829"/>
      <c r="AH95" s="829"/>
      <c r="AI95" s="829"/>
      <c r="AJ95" s="829"/>
      <c r="AK95" s="829"/>
      <c r="AL95" s="829"/>
      <c r="AM95" s="829"/>
      <c r="AN95" s="829"/>
      <c r="AO95" s="829"/>
      <c r="AP95" s="829"/>
      <c r="AQ95" s="829"/>
    </row>
    <row r="96" customFormat="false" ht="12.75" hidden="false" customHeight="false" outlineLevel="0" collapsed="false">
      <c r="A96" s="826" t="s">
        <v>1101</v>
      </c>
      <c r="B96" s="802"/>
      <c r="C96" s="836" t="n">
        <f aca="false">SUM(C92:C94)</f>
        <v>289</v>
      </c>
      <c r="D96" s="836" t="n">
        <f aca="false">SUM(D92:D94)</f>
        <v>287</v>
      </c>
      <c r="E96" s="836" t="n">
        <f aca="false">SUM(E92:E94)</f>
        <v>289</v>
      </c>
      <c r="F96" s="836" t="n">
        <f aca="false">SUM(F92:F94)</f>
        <v>287</v>
      </c>
      <c r="G96" s="836" t="n">
        <f aca="false">SUM(G92:G94)</f>
        <v>285</v>
      </c>
      <c r="H96" s="836" t="n">
        <f aca="false">SUM(H92:H94)</f>
        <v>846</v>
      </c>
      <c r="I96" s="836" t="n">
        <f aca="false">SUM(I92:I94)</f>
        <v>847</v>
      </c>
      <c r="J96" s="836" t="n">
        <f aca="false">SUM(J92:J94)</f>
        <v>711</v>
      </c>
      <c r="K96" s="836" t="n">
        <f aca="false">SUM(K92:K94)</f>
        <v>710</v>
      </c>
      <c r="L96" s="836" t="n">
        <f aca="false">SUM(L92:L94)</f>
        <v>681</v>
      </c>
      <c r="M96" s="836" t="n">
        <f aca="false">SUM(M92:M94)</f>
        <v>703</v>
      </c>
      <c r="N96" s="836" t="n">
        <f aca="false">SUM(N92:N94)</f>
        <v>704</v>
      </c>
      <c r="O96" s="836" t="n">
        <f aca="false">SUM(O92:O94)</f>
        <v>6639</v>
      </c>
      <c r="P96" s="836" t="n">
        <f aca="false">SUM(P92:P94)</f>
        <v>576</v>
      </c>
      <c r="Q96" s="836" t="n">
        <f aca="false">SUM(Q92:Q94)</f>
        <v>6063</v>
      </c>
      <c r="R96" s="837"/>
      <c r="S96" s="806"/>
      <c r="T96" s="827" t="str">
        <f aca="false">A96</f>
        <v>     Total Other Income &amp; Other Deductions</v>
      </c>
      <c r="U96" s="802"/>
      <c r="V96" s="836" t="n">
        <f aca="false">V92+V93+V94</f>
        <v>865</v>
      </c>
      <c r="W96" s="836" t="n">
        <f aca="false">W92+W93+W94</f>
        <v>1418</v>
      </c>
      <c r="X96" s="836" t="n">
        <f aca="false">X92+X93+X94</f>
        <v>2268</v>
      </c>
      <c r="Y96" s="836" t="n">
        <f aca="false">Y92+Y93+Y94</f>
        <v>2088</v>
      </c>
      <c r="Z96" s="836"/>
      <c r="AA96" s="836" t="n">
        <f aca="false">AA92+AA93+AA94</f>
        <v>6639</v>
      </c>
      <c r="AB96" s="806"/>
      <c r="AC96" s="806"/>
      <c r="AD96" s="798" t="str">
        <f aca="false">A96</f>
        <v>     Total Other Income &amp; Other Deductions</v>
      </c>
      <c r="AF96" s="836" t="n">
        <f aca="false">C96</f>
        <v>289</v>
      </c>
      <c r="AG96" s="836" t="n">
        <f aca="false">D96+AF96</f>
        <v>576</v>
      </c>
      <c r="AH96" s="836" t="n">
        <f aca="false">E96+AG96</f>
        <v>865</v>
      </c>
      <c r="AI96" s="836" t="n">
        <f aca="false">F96+AH96</f>
        <v>1152</v>
      </c>
      <c r="AJ96" s="836" t="n">
        <f aca="false">G96+AI96</f>
        <v>1437</v>
      </c>
      <c r="AK96" s="836" t="n">
        <f aca="false">H96+AJ96</f>
        <v>2283</v>
      </c>
      <c r="AL96" s="836" t="n">
        <f aca="false">I96+AK96</f>
        <v>3130</v>
      </c>
      <c r="AM96" s="836" t="n">
        <f aca="false">J96+AL96</f>
        <v>3841</v>
      </c>
      <c r="AN96" s="836" t="n">
        <f aca="false">K96+AM96</f>
        <v>4551</v>
      </c>
      <c r="AO96" s="836" t="n">
        <f aca="false">L96+AN96</f>
        <v>5232</v>
      </c>
      <c r="AP96" s="836" t="n">
        <f aca="false">M96+AO96</f>
        <v>5935</v>
      </c>
      <c r="AQ96" s="836" t="n">
        <f aca="false">N96+AP96</f>
        <v>6639</v>
      </c>
    </row>
    <row r="97" customFormat="false" ht="12.75" hidden="false" customHeight="false" outlineLevel="0" collapsed="false">
      <c r="A97" s="811"/>
      <c r="C97" s="829"/>
      <c r="D97" s="829"/>
      <c r="E97" s="829"/>
      <c r="F97" s="829"/>
      <c r="G97" s="829"/>
      <c r="H97" s="829"/>
      <c r="I97" s="829"/>
      <c r="J97" s="829"/>
      <c r="K97" s="829"/>
      <c r="L97" s="829"/>
      <c r="M97" s="829"/>
      <c r="N97" s="829"/>
      <c r="O97" s="829"/>
      <c r="P97" s="829"/>
      <c r="Q97" s="829"/>
      <c r="R97" s="830"/>
      <c r="S97" s="811"/>
      <c r="T97" s="811"/>
      <c r="V97" s="829"/>
      <c r="W97" s="829"/>
      <c r="X97" s="829"/>
      <c r="Y97" s="829"/>
      <c r="Z97" s="829"/>
      <c r="AA97" s="829"/>
      <c r="AB97" s="811"/>
      <c r="AC97" s="811"/>
      <c r="AD97" s="811"/>
      <c r="AF97" s="829"/>
      <c r="AG97" s="829"/>
      <c r="AH97" s="829"/>
      <c r="AI97" s="829"/>
      <c r="AJ97" s="829"/>
      <c r="AK97" s="829"/>
      <c r="AL97" s="829"/>
      <c r="AM97" s="829"/>
      <c r="AN97" s="829"/>
      <c r="AO97" s="829"/>
      <c r="AP97" s="829"/>
      <c r="AQ97" s="829"/>
    </row>
    <row r="98" customFormat="false" ht="12.75" hidden="false" customHeight="false" outlineLevel="0" collapsed="false">
      <c r="A98" s="826" t="s">
        <v>1102</v>
      </c>
      <c r="B98" s="847"/>
      <c r="C98" s="836" t="n">
        <f aca="false">C89+C96</f>
        <v>261</v>
      </c>
      <c r="D98" s="836" t="n">
        <f aca="false">D89+D96</f>
        <v>259</v>
      </c>
      <c r="E98" s="836" t="n">
        <f aca="false">E89+E96</f>
        <v>261</v>
      </c>
      <c r="F98" s="836" t="n">
        <f aca="false">F89+F96</f>
        <v>259</v>
      </c>
      <c r="G98" s="836" t="n">
        <f aca="false">G89+G96</f>
        <v>257</v>
      </c>
      <c r="H98" s="836" t="n">
        <f aca="false">H89+H96</f>
        <v>818</v>
      </c>
      <c r="I98" s="836" t="n">
        <f aca="false">I89+I96</f>
        <v>819</v>
      </c>
      <c r="J98" s="836" t="n">
        <f aca="false">J89+J96</f>
        <v>683</v>
      </c>
      <c r="K98" s="836" t="n">
        <f aca="false">K89+K96</f>
        <v>682</v>
      </c>
      <c r="L98" s="836" t="n">
        <f aca="false">L89+L96</f>
        <v>653</v>
      </c>
      <c r="M98" s="836" t="n">
        <f aca="false">M89+M96</f>
        <v>675</v>
      </c>
      <c r="N98" s="836" t="n">
        <f aca="false">N89+N96</f>
        <v>676</v>
      </c>
      <c r="O98" s="836" t="n">
        <f aca="false">O89+O96</f>
        <v>6303</v>
      </c>
      <c r="P98" s="836" t="n">
        <f aca="false">P89+P96</f>
        <v>520</v>
      </c>
      <c r="Q98" s="836" t="n">
        <f aca="false">Q89+Q96</f>
        <v>5783</v>
      </c>
      <c r="R98" s="837"/>
      <c r="S98" s="806"/>
      <c r="T98" s="827" t="str">
        <f aca="false">A98</f>
        <v>INCOME BEFORE INTEREST &amp; TAXES</v>
      </c>
      <c r="U98" s="847"/>
      <c r="V98" s="848" t="n">
        <f aca="false">C98+D98+E98</f>
        <v>781</v>
      </c>
      <c r="W98" s="848" t="n">
        <f aca="false">F98+G98+H98</f>
        <v>1334</v>
      </c>
      <c r="X98" s="848" t="n">
        <f aca="false">I98+J98+K98</f>
        <v>2184</v>
      </c>
      <c r="Y98" s="848" t="n">
        <f aca="false">L98+M98+N98</f>
        <v>2004</v>
      </c>
      <c r="Z98" s="848"/>
      <c r="AA98" s="848" t="n">
        <f aca="false">SUM(V98:Y98)</f>
        <v>6303</v>
      </c>
      <c r="AB98" s="806"/>
      <c r="AC98" s="806"/>
      <c r="AD98" s="798" t="str">
        <f aca="false">A98</f>
        <v>INCOME BEFORE INTEREST &amp; TAXES</v>
      </c>
      <c r="AF98" s="836" t="n">
        <f aca="false">C98</f>
        <v>261</v>
      </c>
      <c r="AG98" s="836" t="n">
        <f aca="false">D98+AF98</f>
        <v>520</v>
      </c>
      <c r="AH98" s="836" t="n">
        <f aca="false">E98+AG98</f>
        <v>781</v>
      </c>
      <c r="AI98" s="836" t="n">
        <f aca="false">F98+AH98</f>
        <v>1040</v>
      </c>
      <c r="AJ98" s="836" t="n">
        <f aca="false">G98+AI98</f>
        <v>1297</v>
      </c>
      <c r="AK98" s="836" t="n">
        <f aca="false">H98+AJ98</f>
        <v>2115</v>
      </c>
      <c r="AL98" s="836" t="n">
        <f aca="false">I98+AK98</f>
        <v>2934</v>
      </c>
      <c r="AM98" s="836" t="n">
        <f aca="false">J98+AL98</f>
        <v>3617</v>
      </c>
      <c r="AN98" s="836" t="n">
        <f aca="false">K98+AM98</f>
        <v>4299</v>
      </c>
      <c r="AO98" s="836" t="n">
        <f aca="false">L98+AN98</f>
        <v>4952</v>
      </c>
      <c r="AP98" s="836" t="n">
        <f aca="false">M98+AO98</f>
        <v>5627</v>
      </c>
      <c r="AQ98" s="836" t="n">
        <f aca="false">N98+AP98</f>
        <v>6303</v>
      </c>
    </row>
    <row r="99" customFormat="false" ht="12.75" hidden="false" customHeight="false" outlineLevel="0" collapsed="false">
      <c r="A99" s="811"/>
      <c r="C99" s="829"/>
      <c r="D99" s="829"/>
      <c r="E99" s="829"/>
      <c r="F99" s="829"/>
      <c r="G99" s="829"/>
      <c r="H99" s="829"/>
      <c r="I99" s="829"/>
      <c r="J99" s="829"/>
      <c r="K99" s="829"/>
      <c r="L99" s="829"/>
      <c r="M99" s="829"/>
      <c r="N99" s="829"/>
      <c r="O99" s="829"/>
      <c r="P99" s="829"/>
      <c r="Q99" s="829"/>
      <c r="R99" s="830"/>
      <c r="S99" s="811"/>
      <c r="T99" s="811"/>
      <c r="V99" s="829"/>
      <c r="W99" s="829"/>
      <c r="X99" s="829"/>
      <c r="Y99" s="829"/>
      <c r="Z99" s="829"/>
      <c r="AA99" s="829"/>
      <c r="AB99" s="811"/>
      <c r="AC99" s="811"/>
      <c r="AD99" s="811"/>
      <c r="AF99" s="829"/>
      <c r="AG99" s="829"/>
      <c r="AH99" s="829"/>
      <c r="AI99" s="829"/>
      <c r="AJ99" s="829"/>
      <c r="AK99" s="829"/>
      <c r="AL99" s="829"/>
      <c r="AM99" s="829"/>
      <c r="AN99" s="829"/>
      <c r="AO99" s="829"/>
      <c r="AP99" s="829"/>
      <c r="AQ99" s="829"/>
    </row>
    <row r="100" customFormat="false" ht="12.75" hidden="false" customHeight="false" outlineLevel="0" collapsed="false">
      <c r="A100" s="826" t="s">
        <v>1122</v>
      </c>
      <c r="C100" s="830"/>
      <c r="D100" s="830"/>
      <c r="E100" s="830"/>
      <c r="F100" s="830"/>
      <c r="G100" s="830"/>
      <c r="H100" s="830"/>
      <c r="I100" s="830"/>
      <c r="J100" s="830"/>
      <c r="K100" s="830"/>
      <c r="L100" s="830"/>
      <c r="M100" s="830"/>
      <c r="N100" s="830"/>
      <c r="O100" s="830"/>
      <c r="P100" s="830"/>
      <c r="Q100" s="829"/>
      <c r="R100" s="830"/>
      <c r="S100" s="811"/>
      <c r="T100" s="827" t="str">
        <f aca="false">A100</f>
        <v>INTEREST AND OTHER</v>
      </c>
      <c r="V100" s="829"/>
      <c r="W100" s="842"/>
      <c r="X100" s="829"/>
      <c r="Y100" s="829"/>
      <c r="Z100" s="829"/>
      <c r="AA100" s="829"/>
      <c r="AB100" s="811"/>
      <c r="AC100" s="811"/>
      <c r="AD100" s="798" t="str">
        <f aca="false">A100</f>
        <v>INTEREST AND OTHER</v>
      </c>
      <c r="AF100" s="829"/>
      <c r="AG100" s="829"/>
      <c r="AH100" s="829"/>
      <c r="AI100" s="829"/>
      <c r="AJ100" s="829"/>
      <c r="AK100" s="829"/>
      <c r="AL100" s="829"/>
      <c r="AM100" s="829"/>
      <c r="AN100" s="829"/>
      <c r="AO100" s="829"/>
      <c r="AP100" s="829"/>
      <c r="AQ100" s="829"/>
    </row>
    <row r="101" customFormat="false" ht="12.75" hidden="false" customHeight="false" outlineLevel="0" collapsed="false">
      <c r="A101" s="828" t="s">
        <v>1104</v>
      </c>
      <c r="C101" s="859" t="n">
        <v>0</v>
      </c>
      <c r="D101" s="859" t="n">
        <v>0</v>
      </c>
      <c r="E101" s="859" t="n">
        <v>0</v>
      </c>
      <c r="F101" s="859" t="n">
        <v>0</v>
      </c>
      <c r="G101" s="859" t="n">
        <v>0</v>
      </c>
      <c r="H101" s="859" t="n">
        <v>0</v>
      </c>
      <c r="I101" s="859" t="n">
        <v>0</v>
      </c>
      <c r="J101" s="859" t="n">
        <v>0</v>
      </c>
      <c r="K101" s="859" t="n">
        <v>0</v>
      </c>
      <c r="L101" s="859" t="n">
        <v>0</v>
      </c>
      <c r="M101" s="859" t="n">
        <v>0</v>
      </c>
      <c r="N101" s="859" t="n">
        <v>0</v>
      </c>
      <c r="O101" s="829" t="n">
        <f aca="false">SUM(C101:N101)</f>
        <v>0</v>
      </c>
      <c r="P101" s="830" t="n">
        <f aca="false">SUM(C101:D101)</f>
        <v>0</v>
      </c>
      <c r="Q101" s="829" t="n">
        <f aca="false">O101-P101</f>
        <v>0</v>
      </c>
      <c r="R101" s="831"/>
      <c r="S101" s="811"/>
      <c r="T101" s="832" t="str">
        <f aca="false">A101</f>
        <v>   Direct Interest</v>
      </c>
      <c r="V101" s="829" t="n">
        <f aca="false">C101+D101+E101</f>
        <v>0</v>
      </c>
      <c r="W101" s="829" t="n">
        <f aca="false">F101+G101+H101</f>
        <v>0</v>
      </c>
      <c r="X101" s="829" t="n">
        <f aca="false">I101+J101+K101</f>
        <v>0</v>
      </c>
      <c r="Y101" s="829" t="n">
        <f aca="false">L101+M101+N101</f>
        <v>0</v>
      </c>
      <c r="Z101" s="829"/>
      <c r="AA101" s="829" t="n">
        <f aca="false">SUM(V101:Y101)</f>
        <v>0</v>
      </c>
      <c r="AB101" s="811"/>
      <c r="AC101" s="811"/>
      <c r="AD101" s="796" t="str">
        <f aca="false">A101</f>
        <v>   Direct Interest</v>
      </c>
      <c r="AF101" s="829" t="n">
        <f aca="false">C101</f>
        <v>0</v>
      </c>
      <c r="AG101" s="829" t="n">
        <f aca="false">D101+AF101</f>
        <v>0</v>
      </c>
      <c r="AH101" s="829" t="n">
        <f aca="false">E101+AG101</f>
        <v>0</v>
      </c>
      <c r="AI101" s="829" t="n">
        <f aca="false">F101+AH101</f>
        <v>0</v>
      </c>
      <c r="AJ101" s="829" t="n">
        <f aca="false">G101+AI101</f>
        <v>0</v>
      </c>
      <c r="AK101" s="829" t="n">
        <f aca="false">H101+AJ101</f>
        <v>0</v>
      </c>
      <c r="AL101" s="829" t="n">
        <f aca="false">I101+AK101</f>
        <v>0</v>
      </c>
      <c r="AM101" s="829" t="n">
        <f aca="false">J101+AL101</f>
        <v>0</v>
      </c>
      <c r="AN101" s="829" t="n">
        <f aca="false">K101+AM101</f>
        <v>0</v>
      </c>
      <c r="AO101" s="829" t="n">
        <f aca="false">L101+AN101</f>
        <v>0</v>
      </c>
      <c r="AP101" s="829" t="n">
        <f aca="false">M101+AO101</f>
        <v>0</v>
      </c>
      <c r="AQ101" s="829" t="n">
        <f aca="false">N101+AP101</f>
        <v>0</v>
      </c>
    </row>
    <row r="102" customFormat="false" ht="12.75" hidden="false" customHeight="false" outlineLevel="0" collapsed="false">
      <c r="A102" s="828" t="s">
        <v>1105</v>
      </c>
      <c r="C102" s="859" t="n">
        <v>0</v>
      </c>
      <c r="D102" s="859" t="n">
        <v>0</v>
      </c>
      <c r="E102" s="859" t="n">
        <v>0</v>
      </c>
      <c r="F102" s="859" t="n">
        <v>0</v>
      </c>
      <c r="G102" s="859" t="n">
        <v>0</v>
      </c>
      <c r="H102" s="859" t="n">
        <v>0</v>
      </c>
      <c r="I102" s="859" t="n">
        <v>0</v>
      </c>
      <c r="J102" s="859" t="n">
        <v>0</v>
      </c>
      <c r="K102" s="859" t="n">
        <v>0</v>
      </c>
      <c r="L102" s="859" t="n">
        <v>0</v>
      </c>
      <c r="M102" s="859" t="n">
        <v>0</v>
      </c>
      <c r="N102" s="859" t="n">
        <v>0</v>
      </c>
      <c r="O102" s="829" t="n">
        <f aca="false">SUM(C102:N102)</f>
        <v>0</v>
      </c>
      <c r="P102" s="830" t="n">
        <f aca="false">SUM(C102:D102)</f>
        <v>0</v>
      </c>
      <c r="Q102" s="829" t="n">
        <f aca="false">O102-P102</f>
        <v>0</v>
      </c>
      <c r="R102" s="831"/>
      <c r="S102" s="811"/>
      <c r="T102" s="832" t="str">
        <f aca="false">A102</f>
        <v>   Interest on New Long Term Debt (Pre 1/1/98)</v>
      </c>
      <c r="V102" s="829" t="n">
        <f aca="false">C102+D102+E102</f>
        <v>0</v>
      </c>
      <c r="W102" s="829" t="n">
        <f aca="false">F102+G102+H102</f>
        <v>0</v>
      </c>
      <c r="X102" s="829" t="n">
        <f aca="false">I102+J102+K102</f>
        <v>0</v>
      </c>
      <c r="Y102" s="829" t="n">
        <f aca="false">L102+M102+N102</f>
        <v>0</v>
      </c>
      <c r="Z102" s="829"/>
      <c r="AA102" s="829" t="n">
        <f aca="false">SUM(V102:Y102)</f>
        <v>0</v>
      </c>
      <c r="AB102" s="811"/>
      <c r="AC102" s="811"/>
      <c r="AD102" s="796" t="str">
        <f aca="false">A102</f>
        <v>   Interest on New Long Term Debt (Pre 1/1/98)</v>
      </c>
      <c r="AF102" s="829" t="n">
        <f aca="false">C102</f>
        <v>0</v>
      </c>
      <c r="AG102" s="829" t="n">
        <f aca="false">D102+AF102</f>
        <v>0</v>
      </c>
      <c r="AH102" s="829" t="n">
        <f aca="false">E102+AG102</f>
        <v>0</v>
      </c>
      <c r="AI102" s="829" t="n">
        <f aca="false">F102+AH102</f>
        <v>0</v>
      </c>
      <c r="AJ102" s="829" t="n">
        <f aca="false">G102+AI102</f>
        <v>0</v>
      </c>
      <c r="AK102" s="829" t="n">
        <f aca="false">H102+AJ102</f>
        <v>0</v>
      </c>
      <c r="AL102" s="829" t="n">
        <f aca="false">I102+AK102</f>
        <v>0</v>
      </c>
      <c r="AM102" s="829" t="n">
        <f aca="false">J102+AL102</f>
        <v>0</v>
      </c>
      <c r="AN102" s="829" t="n">
        <f aca="false">K102+AM102</f>
        <v>0</v>
      </c>
      <c r="AO102" s="829" t="n">
        <f aca="false">L102+AN102</f>
        <v>0</v>
      </c>
      <c r="AP102" s="829" t="n">
        <f aca="false">M102+AO102</f>
        <v>0</v>
      </c>
      <c r="AQ102" s="829" t="n">
        <f aca="false">N102+AP102</f>
        <v>0</v>
      </c>
    </row>
    <row r="103" customFormat="false" ht="12.75" hidden="false" customHeight="false" outlineLevel="0" collapsed="false">
      <c r="A103" s="828" t="s">
        <v>1106</v>
      </c>
      <c r="C103" s="859" t="n">
        <v>0</v>
      </c>
      <c r="D103" s="859" t="n">
        <v>0</v>
      </c>
      <c r="E103" s="859" t="n">
        <v>0</v>
      </c>
      <c r="F103" s="859" t="n">
        <v>0</v>
      </c>
      <c r="G103" s="859" t="n">
        <v>0</v>
      </c>
      <c r="H103" s="859" t="n">
        <v>0</v>
      </c>
      <c r="I103" s="859" t="n">
        <v>0</v>
      </c>
      <c r="J103" s="859" t="n">
        <v>0</v>
      </c>
      <c r="K103" s="859" t="n">
        <v>0</v>
      </c>
      <c r="L103" s="859" t="n">
        <v>0</v>
      </c>
      <c r="M103" s="859" t="n">
        <v>0</v>
      </c>
      <c r="N103" s="859" t="n">
        <v>0</v>
      </c>
      <c r="O103" s="829" t="n">
        <f aca="false">SUM(C103:N103)</f>
        <v>0</v>
      </c>
      <c r="P103" s="830" t="n">
        <f aca="false">SUM(C103:D103)</f>
        <v>0</v>
      </c>
      <c r="Q103" s="829" t="n">
        <f aca="false">O103-P103</f>
        <v>0</v>
      </c>
      <c r="R103" s="831"/>
      <c r="S103" s="811"/>
      <c r="T103" s="832" t="str">
        <f aca="false">A103</f>
        <v>   Interest on New Long Term Debt (Post 1/1/98)</v>
      </c>
      <c r="V103" s="829" t="n">
        <f aca="false">C103+D103+E103</f>
        <v>0</v>
      </c>
      <c r="W103" s="829" t="n">
        <f aca="false">F103+G103+H103</f>
        <v>0</v>
      </c>
      <c r="X103" s="829" t="n">
        <f aca="false">I103+J103+K103</f>
        <v>0</v>
      </c>
      <c r="Y103" s="829" t="n">
        <f aca="false">L103+M103+N103</f>
        <v>0</v>
      </c>
      <c r="Z103" s="829"/>
      <c r="AA103" s="829" t="n">
        <f aca="false">SUM(V103:Y103)</f>
        <v>0</v>
      </c>
      <c r="AB103" s="811"/>
      <c r="AC103" s="811"/>
      <c r="AD103" s="796" t="str">
        <f aca="false">A103</f>
        <v>   Interest on New Long Term Debt (Post 1/1/98)</v>
      </c>
      <c r="AF103" s="829" t="n">
        <f aca="false">C103</f>
        <v>0</v>
      </c>
      <c r="AG103" s="829" t="n">
        <f aca="false">D103+AF103</f>
        <v>0</v>
      </c>
      <c r="AH103" s="829" t="n">
        <f aca="false">E103+AG103</f>
        <v>0</v>
      </c>
      <c r="AI103" s="829" t="n">
        <f aca="false">F103+AH103</f>
        <v>0</v>
      </c>
      <c r="AJ103" s="829" t="n">
        <f aca="false">G103+AI103</f>
        <v>0</v>
      </c>
      <c r="AK103" s="829" t="n">
        <f aca="false">H103+AJ103</f>
        <v>0</v>
      </c>
      <c r="AL103" s="829" t="n">
        <f aca="false">I103+AK103</f>
        <v>0</v>
      </c>
      <c r="AM103" s="829" t="n">
        <f aca="false">J103+AL103</f>
        <v>0</v>
      </c>
      <c r="AN103" s="829" t="n">
        <f aca="false">K103+AM103</f>
        <v>0</v>
      </c>
      <c r="AO103" s="829" t="n">
        <f aca="false">L103+AN103</f>
        <v>0</v>
      </c>
      <c r="AP103" s="829" t="n">
        <f aca="false">M103+AO103</f>
        <v>0</v>
      </c>
      <c r="AQ103" s="829" t="n">
        <f aca="false">N103+AP103</f>
        <v>0</v>
      </c>
    </row>
    <row r="104" customFormat="false" ht="12.75" hidden="false" customHeight="false" outlineLevel="0" collapsed="false">
      <c r="A104" s="828" t="s">
        <v>1107</v>
      </c>
      <c r="C104" s="859" t="n">
        <v>0</v>
      </c>
      <c r="D104" s="859" t="n">
        <v>0</v>
      </c>
      <c r="E104" s="859" t="n">
        <v>0</v>
      </c>
      <c r="F104" s="859" t="n">
        <v>0</v>
      </c>
      <c r="G104" s="859" t="n">
        <v>0</v>
      </c>
      <c r="H104" s="859" t="n">
        <v>0</v>
      </c>
      <c r="I104" s="859" t="n">
        <v>0</v>
      </c>
      <c r="J104" s="859" t="n">
        <v>0</v>
      </c>
      <c r="K104" s="859" t="n">
        <v>0</v>
      </c>
      <c r="L104" s="859" t="n">
        <v>0</v>
      </c>
      <c r="M104" s="859" t="n">
        <v>0</v>
      </c>
      <c r="N104" s="859" t="n">
        <v>0</v>
      </c>
      <c r="O104" s="829" t="n">
        <f aca="false">SUM(C104:N104)</f>
        <v>0</v>
      </c>
      <c r="P104" s="830" t="n">
        <f aca="false">SUM(C104:D104)</f>
        <v>0</v>
      </c>
      <c r="Q104" s="829" t="n">
        <f aca="false">O104-P104</f>
        <v>0</v>
      </c>
      <c r="R104" s="831"/>
      <c r="S104" s="811"/>
      <c r="T104" s="832" t="str">
        <f aca="false">A104</f>
        <v>   Intercompany Interest Differential</v>
      </c>
      <c r="V104" s="829" t="n">
        <f aca="false">C104+D104+E104</f>
        <v>0</v>
      </c>
      <c r="W104" s="829" t="n">
        <f aca="false">F104+G104+H104</f>
        <v>0</v>
      </c>
      <c r="X104" s="829" t="n">
        <f aca="false">I104+J104+K104</f>
        <v>0</v>
      </c>
      <c r="Y104" s="829" t="n">
        <f aca="false">L104+M104+N104</f>
        <v>0</v>
      </c>
      <c r="Z104" s="829"/>
      <c r="AA104" s="829" t="n">
        <f aca="false">SUM(V104:Y104)</f>
        <v>0</v>
      </c>
      <c r="AB104" s="811"/>
      <c r="AC104" s="811"/>
      <c r="AD104" s="796" t="str">
        <f aca="false">A104</f>
        <v>   Intercompany Interest Differential</v>
      </c>
      <c r="AF104" s="829" t="n">
        <f aca="false">C104</f>
        <v>0</v>
      </c>
      <c r="AG104" s="829" t="n">
        <f aca="false">D104+AF104</f>
        <v>0</v>
      </c>
      <c r="AH104" s="829" t="n">
        <f aca="false">E104+AG104</f>
        <v>0</v>
      </c>
      <c r="AI104" s="829" t="n">
        <f aca="false">F104+AH104</f>
        <v>0</v>
      </c>
      <c r="AJ104" s="829" t="n">
        <f aca="false">G104+AI104</f>
        <v>0</v>
      </c>
      <c r="AK104" s="829" t="n">
        <f aca="false">H104+AJ104</f>
        <v>0</v>
      </c>
      <c r="AL104" s="829" t="n">
        <f aca="false">I104+AK104</f>
        <v>0</v>
      </c>
      <c r="AM104" s="829" t="n">
        <f aca="false">J104+AL104</f>
        <v>0</v>
      </c>
      <c r="AN104" s="829" t="n">
        <f aca="false">K104+AM104</f>
        <v>0</v>
      </c>
      <c r="AO104" s="829" t="n">
        <f aca="false">L104+AN104</f>
        <v>0</v>
      </c>
      <c r="AP104" s="829" t="n">
        <f aca="false">M104+AO104</f>
        <v>0</v>
      </c>
      <c r="AQ104" s="829" t="n">
        <f aca="false">N104+AP104</f>
        <v>0</v>
      </c>
    </row>
    <row r="105" customFormat="false" ht="12.75" hidden="false" customHeight="false" outlineLevel="0" collapsed="false">
      <c r="A105" s="828" t="s">
        <v>1108</v>
      </c>
      <c r="C105" s="859" t="n">
        <v>0</v>
      </c>
      <c r="D105" s="859" t="n">
        <v>0</v>
      </c>
      <c r="E105" s="859" t="n">
        <v>0</v>
      </c>
      <c r="F105" s="859" t="n">
        <v>0</v>
      </c>
      <c r="G105" s="859" t="n">
        <v>0</v>
      </c>
      <c r="H105" s="859" t="n">
        <v>0</v>
      </c>
      <c r="I105" s="859" t="n">
        <v>0</v>
      </c>
      <c r="J105" s="859" t="n">
        <v>0</v>
      </c>
      <c r="K105" s="859" t="n">
        <v>0</v>
      </c>
      <c r="L105" s="859" t="n">
        <v>0</v>
      </c>
      <c r="M105" s="859" t="n">
        <v>0</v>
      </c>
      <c r="N105" s="859" t="n">
        <v>0</v>
      </c>
      <c r="O105" s="829" t="n">
        <f aca="false">SUM(C105:N105)</f>
        <v>0</v>
      </c>
      <c r="P105" s="830" t="n">
        <f aca="false">SUM(C105:D105)</f>
        <v>0</v>
      </c>
      <c r="Q105" s="829" t="n">
        <f aca="false">O105-P105</f>
        <v>0</v>
      </c>
      <c r="R105" s="831"/>
      <c r="S105" s="811"/>
      <c r="T105" s="832" t="str">
        <f aca="false">A105</f>
        <v>   Intercompany Interest Expense / (Income)</v>
      </c>
      <c r="V105" s="829" t="n">
        <f aca="false">C105+D105+E105</f>
        <v>0</v>
      </c>
      <c r="W105" s="829" t="n">
        <f aca="false">F105+G105+H105</f>
        <v>0</v>
      </c>
      <c r="X105" s="829" t="n">
        <f aca="false">I105+J105+K105</f>
        <v>0</v>
      </c>
      <c r="Y105" s="829" t="n">
        <f aca="false">L105+M105+N105</f>
        <v>0</v>
      </c>
      <c r="Z105" s="829"/>
      <c r="AA105" s="829" t="n">
        <f aca="false">SUM(V105:Y105)</f>
        <v>0</v>
      </c>
      <c r="AB105" s="811"/>
      <c r="AC105" s="811"/>
      <c r="AD105" s="796" t="str">
        <f aca="false">A105</f>
        <v>   Intercompany Interest Expense / (Income)</v>
      </c>
      <c r="AF105" s="829" t="n">
        <f aca="false">C105</f>
        <v>0</v>
      </c>
      <c r="AG105" s="829" t="n">
        <f aca="false">D105+AF105</f>
        <v>0</v>
      </c>
      <c r="AH105" s="829" t="n">
        <f aca="false">E105+AG105</f>
        <v>0</v>
      </c>
      <c r="AI105" s="829" t="n">
        <f aca="false">F105+AH105</f>
        <v>0</v>
      </c>
      <c r="AJ105" s="829" t="n">
        <f aca="false">G105+AI105</f>
        <v>0</v>
      </c>
      <c r="AK105" s="829" t="n">
        <f aca="false">H105+AJ105</f>
        <v>0</v>
      </c>
      <c r="AL105" s="829" t="n">
        <f aca="false">I105+AK105</f>
        <v>0</v>
      </c>
      <c r="AM105" s="829" t="n">
        <f aca="false">J105+AL105</f>
        <v>0</v>
      </c>
      <c r="AN105" s="829" t="n">
        <f aca="false">K105+AM105</f>
        <v>0</v>
      </c>
      <c r="AO105" s="829" t="n">
        <f aca="false">L105+AN105</f>
        <v>0</v>
      </c>
      <c r="AP105" s="829" t="n">
        <f aca="false">M105+AO105</f>
        <v>0</v>
      </c>
      <c r="AQ105" s="829" t="n">
        <f aca="false">N105+AP105</f>
        <v>0</v>
      </c>
    </row>
    <row r="106" customFormat="false" ht="12.75" hidden="false" customHeight="false" outlineLevel="0" collapsed="false">
      <c r="A106" s="828" t="s">
        <v>1109</v>
      </c>
      <c r="C106" s="860" t="n">
        <v>0</v>
      </c>
      <c r="D106" s="860" t="n">
        <v>0</v>
      </c>
      <c r="E106" s="860" t="n">
        <v>0</v>
      </c>
      <c r="F106" s="860" t="n">
        <v>0</v>
      </c>
      <c r="G106" s="860" t="n">
        <v>0</v>
      </c>
      <c r="H106" s="860" t="n">
        <v>0</v>
      </c>
      <c r="I106" s="860" t="n">
        <v>0</v>
      </c>
      <c r="J106" s="860" t="n">
        <v>0</v>
      </c>
      <c r="K106" s="860" t="n">
        <v>0</v>
      </c>
      <c r="L106" s="860" t="n">
        <v>0</v>
      </c>
      <c r="M106" s="860" t="n">
        <v>0</v>
      </c>
      <c r="N106" s="860" t="n">
        <v>0</v>
      </c>
      <c r="O106" s="833" t="n">
        <f aca="false">SUM(C106:N106)</f>
        <v>0</v>
      </c>
      <c r="P106" s="834" t="n">
        <f aca="false">SUM(C106:D106)</f>
        <v>0</v>
      </c>
      <c r="Q106" s="833" t="n">
        <f aca="false">O106-P106</f>
        <v>0</v>
      </c>
      <c r="R106" s="835"/>
      <c r="S106" s="811"/>
      <c r="T106" s="832" t="str">
        <f aca="false">A106</f>
        <v>   AFUDC</v>
      </c>
      <c r="V106" s="833" t="n">
        <f aca="false">C106+D106+E106</f>
        <v>0</v>
      </c>
      <c r="W106" s="833" t="n">
        <f aca="false">F106+G106+H106</f>
        <v>0</v>
      </c>
      <c r="X106" s="833" t="n">
        <f aca="false">I106+J106+K106</f>
        <v>0</v>
      </c>
      <c r="Y106" s="833" t="n">
        <f aca="false">L106+M106+N106</f>
        <v>0</v>
      </c>
      <c r="Z106" s="833"/>
      <c r="AA106" s="833" t="n">
        <f aca="false">SUM(V106:Y106)</f>
        <v>0</v>
      </c>
      <c r="AB106" s="811"/>
      <c r="AC106" s="811"/>
      <c r="AD106" s="796" t="str">
        <f aca="false">A106</f>
        <v>   AFUDC</v>
      </c>
      <c r="AF106" s="833" t="n">
        <f aca="false">C106</f>
        <v>0</v>
      </c>
      <c r="AG106" s="833" t="n">
        <f aca="false">D106+AF106</f>
        <v>0</v>
      </c>
      <c r="AH106" s="833" t="n">
        <f aca="false">E106+AG106</f>
        <v>0</v>
      </c>
      <c r="AI106" s="833" t="n">
        <f aca="false">F106+AH106</f>
        <v>0</v>
      </c>
      <c r="AJ106" s="833" t="n">
        <f aca="false">G106+AI106</f>
        <v>0</v>
      </c>
      <c r="AK106" s="833" t="n">
        <f aca="false">H106+AJ106</f>
        <v>0</v>
      </c>
      <c r="AL106" s="833" t="n">
        <f aca="false">I106+AK106</f>
        <v>0</v>
      </c>
      <c r="AM106" s="833" t="n">
        <f aca="false">J106+AL106</f>
        <v>0</v>
      </c>
      <c r="AN106" s="833" t="n">
        <f aca="false">K106+AM106</f>
        <v>0</v>
      </c>
      <c r="AO106" s="833" t="n">
        <f aca="false">L106+AN106</f>
        <v>0</v>
      </c>
      <c r="AP106" s="833" t="n">
        <f aca="false">M106+AO106</f>
        <v>0</v>
      </c>
      <c r="AQ106" s="833" t="n">
        <f aca="false">N106+AP106</f>
        <v>0</v>
      </c>
    </row>
    <row r="107" customFormat="false" ht="3.95" hidden="false" customHeight="true" outlineLevel="0" collapsed="false">
      <c r="A107" s="811"/>
      <c r="C107" s="829"/>
      <c r="D107" s="829"/>
      <c r="E107" s="829"/>
      <c r="F107" s="829"/>
      <c r="G107" s="829"/>
      <c r="H107" s="829"/>
      <c r="I107" s="829"/>
      <c r="J107" s="829"/>
      <c r="K107" s="829"/>
      <c r="L107" s="829"/>
      <c r="M107" s="829"/>
      <c r="N107" s="829"/>
      <c r="O107" s="829"/>
      <c r="P107" s="829"/>
      <c r="Q107" s="829"/>
      <c r="R107" s="830"/>
      <c r="S107" s="811"/>
      <c r="T107" s="811"/>
      <c r="V107" s="829"/>
      <c r="W107" s="829"/>
      <c r="X107" s="829"/>
      <c r="Y107" s="829"/>
      <c r="Z107" s="829"/>
      <c r="AA107" s="829"/>
      <c r="AB107" s="811"/>
      <c r="AC107" s="811"/>
      <c r="AD107" s="811"/>
      <c r="AF107" s="829"/>
      <c r="AG107" s="829"/>
      <c r="AH107" s="829"/>
      <c r="AI107" s="829"/>
      <c r="AJ107" s="829"/>
      <c r="AK107" s="829"/>
      <c r="AL107" s="829"/>
      <c r="AM107" s="829"/>
      <c r="AN107" s="829"/>
      <c r="AO107" s="829"/>
      <c r="AP107" s="829"/>
      <c r="AQ107" s="829"/>
    </row>
    <row r="108" customFormat="false" ht="12.75" hidden="false" customHeight="false" outlineLevel="0" collapsed="false">
      <c r="A108" s="849" t="s">
        <v>1110</v>
      </c>
      <c r="B108" s="847"/>
      <c r="C108" s="836" t="n">
        <f aca="false">SUM(C101:C106)</f>
        <v>0</v>
      </c>
      <c r="D108" s="836" t="n">
        <f aca="false">SUM(D101:D106)</f>
        <v>0</v>
      </c>
      <c r="E108" s="836" t="n">
        <f aca="false">SUM(E101:E106)</f>
        <v>0</v>
      </c>
      <c r="F108" s="836" t="n">
        <f aca="false">SUM(F101:F106)</f>
        <v>0</v>
      </c>
      <c r="G108" s="836" t="n">
        <f aca="false">SUM(G101:G106)</f>
        <v>0</v>
      </c>
      <c r="H108" s="836" t="n">
        <f aca="false">SUM(H101:H106)</f>
        <v>0</v>
      </c>
      <c r="I108" s="836" t="n">
        <f aca="false">SUM(I101:I106)</f>
        <v>0</v>
      </c>
      <c r="J108" s="836" t="n">
        <f aca="false">SUM(J101:J106)</f>
        <v>0</v>
      </c>
      <c r="K108" s="836" t="n">
        <f aca="false">SUM(K101:K106)</f>
        <v>0</v>
      </c>
      <c r="L108" s="836" t="n">
        <f aca="false">SUM(L101:L106)</f>
        <v>0</v>
      </c>
      <c r="M108" s="836" t="n">
        <f aca="false">SUM(M101:M106)</f>
        <v>0</v>
      </c>
      <c r="N108" s="836" t="n">
        <f aca="false">SUM(N101:N106)</f>
        <v>0</v>
      </c>
      <c r="O108" s="836" t="n">
        <f aca="false">SUM(O101:O106)</f>
        <v>0</v>
      </c>
      <c r="P108" s="836" t="n">
        <f aca="false">SUM(P101:P106)</f>
        <v>0</v>
      </c>
      <c r="Q108" s="836" t="n">
        <f aca="false">SUM(Q101:Q106)</f>
        <v>0</v>
      </c>
      <c r="R108" s="837"/>
      <c r="S108" s="806"/>
      <c r="T108" s="827" t="str">
        <f aca="false">A108</f>
        <v>     Total Interest and Other</v>
      </c>
      <c r="U108" s="847"/>
      <c r="V108" s="836" t="n">
        <f aca="false">SUM(V101:V106)</f>
        <v>0</v>
      </c>
      <c r="W108" s="836" t="n">
        <f aca="false">SUM(W101:W106)</f>
        <v>0</v>
      </c>
      <c r="X108" s="836" t="n">
        <f aca="false">SUM(X101:X106)</f>
        <v>0</v>
      </c>
      <c r="Y108" s="836" t="n">
        <f aca="false">SUM(Y101:Y106)</f>
        <v>0</v>
      </c>
      <c r="Z108" s="836"/>
      <c r="AA108" s="836" t="n">
        <f aca="false">SUM(AA101:AA106)</f>
        <v>0</v>
      </c>
      <c r="AB108" s="806"/>
      <c r="AC108" s="806"/>
      <c r="AD108" s="798" t="str">
        <f aca="false">A108</f>
        <v>     Total Interest and Other</v>
      </c>
      <c r="AF108" s="836" t="n">
        <f aca="false">C108</f>
        <v>0</v>
      </c>
      <c r="AG108" s="836" t="n">
        <f aca="false">D108+AF108</f>
        <v>0</v>
      </c>
      <c r="AH108" s="836" t="n">
        <f aca="false">E108+AG108</f>
        <v>0</v>
      </c>
      <c r="AI108" s="836" t="n">
        <f aca="false">F108+AH108</f>
        <v>0</v>
      </c>
      <c r="AJ108" s="836" t="n">
        <f aca="false">G108+AI108</f>
        <v>0</v>
      </c>
      <c r="AK108" s="836" t="n">
        <f aca="false">H108+AJ108</f>
        <v>0</v>
      </c>
      <c r="AL108" s="836" t="n">
        <f aca="false">I108+AK108</f>
        <v>0</v>
      </c>
      <c r="AM108" s="836" t="n">
        <f aca="false">J108+AL108</f>
        <v>0</v>
      </c>
      <c r="AN108" s="836" t="n">
        <f aca="false">K108+AM108</f>
        <v>0</v>
      </c>
      <c r="AO108" s="836" t="n">
        <f aca="false">L108+AN108</f>
        <v>0</v>
      </c>
      <c r="AP108" s="836" t="n">
        <f aca="false">M108+AO108</f>
        <v>0</v>
      </c>
      <c r="AQ108" s="836" t="n">
        <f aca="false">N108+AP108</f>
        <v>0</v>
      </c>
    </row>
    <row r="109" customFormat="false" ht="12.75" hidden="false" customHeight="false" outlineLevel="0" collapsed="false">
      <c r="A109" s="813"/>
      <c r="C109" s="829"/>
      <c r="D109" s="829"/>
      <c r="E109" s="829"/>
      <c r="F109" s="829"/>
      <c r="G109" s="829"/>
      <c r="H109" s="842"/>
      <c r="I109" s="829"/>
      <c r="J109" s="829"/>
      <c r="K109" s="829"/>
      <c r="L109" s="829"/>
      <c r="M109" s="829"/>
      <c r="N109" s="829"/>
      <c r="O109" s="829"/>
      <c r="P109" s="829"/>
      <c r="Q109" s="829"/>
      <c r="R109" s="830"/>
      <c r="V109" s="829"/>
      <c r="W109" s="829"/>
      <c r="X109" s="829"/>
      <c r="Y109" s="829"/>
      <c r="Z109" s="829"/>
      <c r="AA109" s="829"/>
      <c r="AD109" s="850"/>
      <c r="AE109" s="846"/>
    </row>
    <row r="110" customFormat="false" ht="12.75" hidden="false" customHeight="false" outlineLevel="0" collapsed="false">
      <c r="A110" s="826" t="s">
        <v>1060</v>
      </c>
      <c r="B110" s="802"/>
      <c r="C110" s="836" t="n">
        <f aca="false">C89+C96-C108</f>
        <v>261</v>
      </c>
      <c r="D110" s="836" t="n">
        <f aca="false">D89+D96-D108</f>
        <v>259</v>
      </c>
      <c r="E110" s="836" t="n">
        <f aca="false">E89+E96-E108</f>
        <v>261</v>
      </c>
      <c r="F110" s="836" t="n">
        <f aca="false">F89+F96-F108</f>
        <v>259</v>
      </c>
      <c r="G110" s="836" t="n">
        <f aca="false">G89+G96-G108</f>
        <v>257</v>
      </c>
      <c r="H110" s="836" t="n">
        <f aca="false">H89+H96-H108</f>
        <v>818</v>
      </c>
      <c r="I110" s="836" t="n">
        <f aca="false">I89+I96-I108</f>
        <v>819</v>
      </c>
      <c r="J110" s="836" t="n">
        <f aca="false">J89+J96-J108</f>
        <v>683</v>
      </c>
      <c r="K110" s="836" t="n">
        <f aca="false">K89+K96-K108</f>
        <v>682</v>
      </c>
      <c r="L110" s="836" t="n">
        <f aca="false">L89+L96-L108</f>
        <v>653</v>
      </c>
      <c r="M110" s="836" t="n">
        <f aca="false">M89+M96-M108</f>
        <v>675</v>
      </c>
      <c r="N110" s="836" t="n">
        <f aca="false">N89+N96-N108</f>
        <v>676</v>
      </c>
      <c r="O110" s="836" t="n">
        <f aca="false">O89+O96-O108</f>
        <v>6303</v>
      </c>
      <c r="P110" s="836" t="n">
        <f aca="false">P89+P96-P108</f>
        <v>520</v>
      </c>
      <c r="Q110" s="836" t="n">
        <f aca="false">Q89+Q96-Q108</f>
        <v>5783</v>
      </c>
      <c r="R110" s="837"/>
      <c r="S110" s="806"/>
      <c r="T110" s="827" t="str">
        <f aca="false">A110</f>
        <v>INCOME BEFORE INCOME TAXES</v>
      </c>
      <c r="U110" s="802"/>
      <c r="V110" s="836" t="n">
        <f aca="false">V89+V96-V108</f>
        <v>781</v>
      </c>
      <c r="W110" s="836" t="n">
        <f aca="false">W89+W96-W108</f>
        <v>1334</v>
      </c>
      <c r="X110" s="836" t="n">
        <f aca="false">X89+X96-X108</f>
        <v>2184</v>
      </c>
      <c r="Y110" s="836" t="n">
        <f aca="false">Y89+Y96-Y108</f>
        <v>2004</v>
      </c>
      <c r="Z110" s="836"/>
      <c r="AA110" s="836" t="n">
        <f aca="false">AA89+AA96-AA108</f>
        <v>6303</v>
      </c>
      <c r="AB110" s="806"/>
      <c r="AC110" s="811"/>
      <c r="AD110" s="798" t="str">
        <f aca="false">A110</f>
        <v>INCOME BEFORE INCOME TAXES</v>
      </c>
      <c r="AF110" s="836" t="n">
        <f aca="false">C110</f>
        <v>261</v>
      </c>
      <c r="AG110" s="836" t="n">
        <f aca="false">D110+AF110</f>
        <v>520</v>
      </c>
      <c r="AH110" s="836" t="n">
        <f aca="false">E110+AG110</f>
        <v>781</v>
      </c>
      <c r="AI110" s="836" t="n">
        <f aca="false">F110+AH110</f>
        <v>1040</v>
      </c>
      <c r="AJ110" s="836" t="n">
        <f aca="false">G110+AI110</f>
        <v>1297</v>
      </c>
      <c r="AK110" s="836" t="n">
        <f aca="false">H110+AJ110</f>
        <v>2115</v>
      </c>
      <c r="AL110" s="836" t="n">
        <f aca="false">I110+AK110</f>
        <v>2934</v>
      </c>
      <c r="AM110" s="836" t="n">
        <f aca="false">J110+AL110</f>
        <v>3617</v>
      </c>
      <c r="AN110" s="836" t="n">
        <f aca="false">K110+AM110</f>
        <v>4299</v>
      </c>
      <c r="AO110" s="836" t="n">
        <f aca="false">L110+AN110</f>
        <v>4952</v>
      </c>
      <c r="AP110" s="836" t="n">
        <f aca="false">M110+AO110</f>
        <v>5627</v>
      </c>
      <c r="AQ110" s="836" t="n">
        <f aca="false">N110+AP110</f>
        <v>6303</v>
      </c>
    </row>
    <row r="111" customFormat="false" ht="12.75" hidden="false" customHeight="false" outlineLevel="0" collapsed="false">
      <c r="A111" s="811"/>
      <c r="C111" s="829"/>
      <c r="D111" s="829"/>
      <c r="E111" s="829"/>
      <c r="F111" s="829"/>
      <c r="G111" s="829"/>
      <c r="H111" s="829"/>
      <c r="I111" s="829"/>
      <c r="J111" s="829"/>
      <c r="K111" s="829"/>
      <c r="L111" s="829"/>
      <c r="M111" s="829"/>
      <c r="N111" s="829"/>
      <c r="O111" s="829"/>
      <c r="P111" s="829"/>
      <c r="Q111" s="829"/>
      <c r="R111" s="830"/>
      <c r="S111" s="811"/>
      <c r="T111" s="811"/>
      <c r="V111" s="829"/>
      <c r="W111" s="829"/>
      <c r="X111" s="829"/>
      <c r="Y111" s="829"/>
      <c r="Z111" s="829"/>
      <c r="AA111" s="829"/>
      <c r="AB111" s="811"/>
      <c r="AC111" s="811"/>
      <c r="AF111" s="829"/>
      <c r="AG111" s="829"/>
      <c r="AH111" s="829"/>
      <c r="AI111" s="829"/>
      <c r="AJ111" s="829"/>
      <c r="AK111" s="829"/>
      <c r="AL111" s="829"/>
      <c r="AM111" s="829"/>
      <c r="AN111" s="829"/>
      <c r="AO111" s="829"/>
      <c r="AP111" s="829"/>
      <c r="AQ111" s="829"/>
    </row>
    <row r="112" customFormat="false" ht="12.75" hidden="false" customHeight="false" outlineLevel="0" collapsed="false">
      <c r="A112" s="828" t="s">
        <v>1111</v>
      </c>
      <c r="C112" s="829" t="n">
        <f aca="false">C115-C113</f>
        <v>182</v>
      </c>
      <c r="D112" s="829" t="n">
        <f aca="false">D115-D113</f>
        <v>180</v>
      </c>
      <c r="E112" s="829" t="n">
        <f aca="false">E115-E113</f>
        <v>182</v>
      </c>
      <c r="F112" s="829" t="n">
        <f aca="false">F115-F113</f>
        <v>180</v>
      </c>
      <c r="G112" s="829" t="n">
        <f aca="false">G115-G113</f>
        <v>181</v>
      </c>
      <c r="H112" s="829" t="n">
        <f aca="false">H115-H113</f>
        <v>609</v>
      </c>
      <c r="I112" s="829" t="n">
        <f aca="false">I115-I113</f>
        <v>610</v>
      </c>
      <c r="J112" s="829" t="n">
        <f aca="false">J115-J113</f>
        <v>506</v>
      </c>
      <c r="K112" s="829" t="n">
        <f aca="false">K115-K113</f>
        <v>505</v>
      </c>
      <c r="L112" s="829" t="n">
        <f aca="false">L115-L113</f>
        <v>483</v>
      </c>
      <c r="M112" s="829" t="n">
        <f aca="false">M115-M113</f>
        <v>499</v>
      </c>
      <c r="N112" s="829" t="n">
        <f aca="false">N115-N113</f>
        <v>499</v>
      </c>
      <c r="O112" s="829" t="n">
        <f aca="false">SUM(C112:N112)</f>
        <v>4616</v>
      </c>
      <c r="P112" s="830" t="n">
        <f aca="false">SUM(C112:D112)</f>
        <v>362</v>
      </c>
      <c r="Q112" s="829" t="n">
        <f aca="false">O112-P112</f>
        <v>4254</v>
      </c>
      <c r="R112" s="831"/>
      <c r="S112" s="811"/>
      <c r="T112" s="832" t="str">
        <f aca="false">A112</f>
        <v>   Payable Currently</v>
      </c>
      <c r="V112" s="829" t="n">
        <f aca="false">C112+D112+E112</f>
        <v>544</v>
      </c>
      <c r="W112" s="829" t="n">
        <f aca="false">F112+G112+H112</f>
        <v>970</v>
      </c>
      <c r="X112" s="829" t="n">
        <f aca="false">I112+J112+K112</f>
        <v>1621</v>
      </c>
      <c r="Y112" s="829" t="n">
        <f aca="false">L112+M112+N112</f>
        <v>1481</v>
      </c>
      <c r="Z112" s="829"/>
      <c r="AA112" s="829" t="n">
        <f aca="false">SUM(V112:Y112)</f>
        <v>4616</v>
      </c>
      <c r="AB112" s="811"/>
      <c r="AC112" s="811"/>
      <c r="AD112" s="796" t="str">
        <f aca="false">A112</f>
        <v>   Payable Currently</v>
      </c>
      <c r="AF112" s="829" t="n">
        <f aca="false">C112</f>
        <v>182</v>
      </c>
      <c r="AG112" s="829" t="n">
        <f aca="false">D112+AF112</f>
        <v>362</v>
      </c>
      <c r="AH112" s="829" t="n">
        <f aca="false">E112+AG112</f>
        <v>544</v>
      </c>
      <c r="AI112" s="829" t="n">
        <f aca="false">F112+AH112</f>
        <v>724</v>
      </c>
      <c r="AJ112" s="829" t="n">
        <f aca="false">G112+AI112</f>
        <v>905</v>
      </c>
      <c r="AK112" s="829" t="n">
        <f aca="false">H112+AJ112</f>
        <v>1514</v>
      </c>
      <c r="AL112" s="829" t="n">
        <f aca="false">I112+AK112</f>
        <v>2124</v>
      </c>
      <c r="AM112" s="829" t="n">
        <f aca="false">J112+AL112</f>
        <v>2630</v>
      </c>
      <c r="AN112" s="829" t="n">
        <f aca="false">K112+AM112</f>
        <v>3135</v>
      </c>
      <c r="AO112" s="829" t="n">
        <f aca="false">L112+AN112</f>
        <v>3618</v>
      </c>
      <c r="AP112" s="829" t="n">
        <f aca="false">M112+AO112</f>
        <v>4117</v>
      </c>
      <c r="AQ112" s="829" t="n">
        <f aca="false">N112+AP112</f>
        <v>4616</v>
      </c>
    </row>
    <row r="113" customFormat="false" ht="12.75" hidden="false" customHeight="false" outlineLevel="0" collapsed="false">
      <c r="A113" s="844" t="s">
        <v>1112</v>
      </c>
      <c r="C113" s="862" t="n">
        <f aca="false">DeferredTax!R72</f>
        <v>-85</v>
      </c>
      <c r="D113" s="862" t="n">
        <f aca="false">DeferredTax!S72</f>
        <v>-84</v>
      </c>
      <c r="E113" s="862" t="n">
        <f aca="false">DeferredTax!T72</f>
        <v>-85</v>
      </c>
      <c r="F113" s="862" t="n">
        <f aca="false">DeferredTax!U72</f>
        <v>-84</v>
      </c>
      <c r="G113" s="862" t="n">
        <f aca="false">DeferredTax!V72</f>
        <v>-85</v>
      </c>
      <c r="H113" s="862" t="n">
        <f aca="false">DeferredTax!W72</f>
        <v>-305</v>
      </c>
      <c r="I113" s="862" t="n">
        <f aca="false">DeferredTax!X72</f>
        <v>-305</v>
      </c>
      <c r="J113" s="862" t="n">
        <f aca="false">DeferredTax!Y72</f>
        <v>-252</v>
      </c>
      <c r="K113" s="862" t="n">
        <f aca="false">DeferredTax!Z72</f>
        <v>-251</v>
      </c>
      <c r="L113" s="862" t="n">
        <f aca="false">DeferredTax!AA72</f>
        <v>-240</v>
      </c>
      <c r="M113" s="862" t="n">
        <f aca="false">DeferredTax!AB72</f>
        <v>-248</v>
      </c>
      <c r="N113" s="862" t="n">
        <f aca="false">DeferredTax!AC72</f>
        <v>-248</v>
      </c>
      <c r="O113" s="833" t="n">
        <f aca="false">SUM(C113:N113)</f>
        <v>-2272</v>
      </c>
      <c r="P113" s="834" t="n">
        <f aca="false">SUM(C113:D113)</f>
        <v>-169</v>
      </c>
      <c r="Q113" s="833" t="n">
        <f aca="false">O113-P113</f>
        <v>-2103</v>
      </c>
      <c r="R113" s="835"/>
      <c r="S113" s="811"/>
      <c r="T113" s="832" t="str">
        <f aca="false">A113</f>
        <v>   Deferred</v>
      </c>
      <c r="V113" s="833" t="n">
        <f aca="false">C113+D113+E113</f>
        <v>-254</v>
      </c>
      <c r="W113" s="833" t="n">
        <f aca="false">F113+G113+H113</f>
        <v>-474</v>
      </c>
      <c r="X113" s="833" t="n">
        <f aca="false">I113+J113+K113</f>
        <v>-808</v>
      </c>
      <c r="Y113" s="833" t="n">
        <f aca="false">L113+M113+N113</f>
        <v>-736</v>
      </c>
      <c r="Z113" s="833"/>
      <c r="AA113" s="833" t="n">
        <f aca="false">SUM(V113:Y113)</f>
        <v>-2272</v>
      </c>
      <c r="AB113" s="851"/>
      <c r="AC113" s="811"/>
      <c r="AD113" s="796" t="str">
        <f aca="false">A113</f>
        <v>   Deferred</v>
      </c>
      <c r="AF113" s="833" t="n">
        <f aca="false">C113</f>
        <v>-85</v>
      </c>
      <c r="AG113" s="833" t="n">
        <f aca="false">D113+AF113</f>
        <v>-169</v>
      </c>
      <c r="AH113" s="833" t="n">
        <f aca="false">E113+AG113</f>
        <v>-254</v>
      </c>
      <c r="AI113" s="833" t="n">
        <f aca="false">F113+AH113</f>
        <v>-338</v>
      </c>
      <c r="AJ113" s="833" t="n">
        <f aca="false">G113+AI113</f>
        <v>-423</v>
      </c>
      <c r="AK113" s="833" t="n">
        <f aca="false">H113+AJ113</f>
        <v>-728</v>
      </c>
      <c r="AL113" s="833" t="n">
        <f aca="false">I113+AK113</f>
        <v>-1033</v>
      </c>
      <c r="AM113" s="833" t="n">
        <f aca="false">J113+AL113</f>
        <v>-1285</v>
      </c>
      <c r="AN113" s="833" t="n">
        <f aca="false">K113+AM113</f>
        <v>-1536</v>
      </c>
      <c r="AO113" s="833" t="n">
        <f aca="false">L113+AN113</f>
        <v>-1776</v>
      </c>
      <c r="AP113" s="833" t="n">
        <f aca="false">M113+AO113</f>
        <v>-2024</v>
      </c>
      <c r="AQ113" s="833" t="n">
        <f aca="false">N113+AP113</f>
        <v>-2272</v>
      </c>
    </row>
    <row r="114" customFormat="false" ht="3.95" hidden="false" customHeight="true" outlineLevel="0" collapsed="false">
      <c r="A114" s="813"/>
      <c r="C114" s="829"/>
      <c r="D114" s="829"/>
      <c r="E114" s="829"/>
      <c r="F114" s="829"/>
      <c r="G114" s="829"/>
      <c r="H114" s="829"/>
      <c r="I114" s="829"/>
      <c r="J114" s="829"/>
      <c r="K114" s="829"/>
      <c r="L114" s="829"/>
      <c r="M114" s="829"/>
      <c r="N114" s="829"/>
      <c r="O114" s="829"/>
      <c r="P114" s="829"/>
      <c r="Q114" s="829"/>
      <c r="R114" s="830"/>
      <c r="S114" s="811"/>
      <c r="V114" s="829"/>
      <c r="W114" s="829"/>
      <c r="X114" s="829"/>
      <c r="Y114" s="829"/>
      <c r="Z114" s="829"/>
      <c r="AA114" s="829"/>
      <c r="AB114" s="811"/>
      <c r="AC114" s="811"/>
      <c r="AD114" s="811"/>
      <c r="AF114" s="829"/>
      <c r="AG114" s="829"/>
      <c r="AH114" s="829"/>
      <c r="AI114" s="829"/>
      <c r="AJ114" s="829"/>
      <c r="AK114" s="829"/>
      <c r="AL114" s="829"/>
      <c r="AM114" s="829"/>
      <c r="AN114" s="829"/>
      <c r="AO114" s="829"/>
      <c r="AP114" s="829"/>
      <c r="AQ114" s="829"/>
    </row>
    <row r="115" customFormat="false" ht="12.75" hidden="false" customHeight="false" outlineLevel="0" collapsed="false">
      <c r="A115" s="815" t="s">
        <v>1123</v>
      </c>
      <c r="B115" s="802"/>
      <c r="C115" s="836" t="n">
        <f aca="false">ROUND(C110*0.372,0)</f>
        <v>97</v>
      </c>
      <c r="D115" s="836" t="n">
        <f aca="false">ROUND(D110*0.372,0)</f>
        <v>96</v>
      </c>
      <c r="E115" s="836" t="n">
        <f aca="false">ROUND(E110*0.372,0)</f>
        <v>97</v>
      </c>
      <c r="F115" s="836" t="n">
        <f aca="false">ROUND(F110*0.372,0)</f>
        <v>96</v>
      </c>
      <c r="G115" s="836" t="n">
        <f aca="false">ROUND(G110*0.372,0)</f>
        <v>96</v>
      </c>
      <c r="H115" s="836" t="n">
        <f aca="false">ROUND(H110*0.372,0)</f>
        <v>304</v>
      </c>
      <c r="I115" s="836" t="n">
        <f aca="false">ROUND(I110*0.372,0)</f>
        <v>305</v>
      </c>
      <c r="J115" s="836" t="n">
        <f aca="false">ROUND(J110*0.372,0)</f>
        <v>254</v>
      </c>
      <c r="K115" s="836" t="n">
        <f aca="false">ROUND(K110*0.372,0)</f>
        <v>254</v>
      </c>
      <c r="L115" s="836" t="n">
        <f aca="false">ROUND(L110*0.372,0)</f>
        <v>243</v>
      </c>
      <c r="M115" s="836" t="n">
        <f aca="false">ROUND(M110*0.372,0)</f>
        <v>251</v>
      </c>
      <c r="N115" s="836" t="n">
        <f aca="false">ROUND(N110*0.372,0)</f>
        <v>251</v>
      </c>
      <c r="O115" s="836" t="n">
        <f aca="false">ROUND((SUM(O112:O113)),0)</f>
        <v>2344</v>
      </c>
      <c r="P115" s="836" t="n">
        <f aca="false">ROUND((SUM(P112:P113)),0)</f>
        <v>193</v>
      </c>
      <c r="Q115" s="836" t="n">
        <f aca="false">ROUND((SUM(Q112:Q113)),0)</f>
        <v>2151</v>
      </c>
      <c r="R115" s="837"/>
      <c r="S115" s="806"/>
      <c r="T115" s="827" t="str">
        <f aca="false">A115</f>
        <v>     Total Income Taxes (Composite Rate - 37.20 %)</v>
      </c>
      <c r="U115" s="802"/>
      <c r="V115" s="836" t="n">
        <f aca="false">V112+V113</f>
        <v>290</v>
      </c>
      <c r="W115" s="836" t="n">
        <f aca="false">W112+W113</f>
        <v>496</v>
      </c>
      <c r="X115" s="836" t="n">
        <f aca="false">X112+X113</f>
        <v>813</v>
      </c>
      <c r="Y115" s="836" t="n">
        <f aca="false">Y112+Y113</f>
        <v>745</v>
      </c>
      <c r="Z115" s="836"/>
      <c r="AA115" s="836" t="n">
        <f aca="false">AA112+AA113</f>
        <v>2344</v>
      </c>
      <c r="AB115" s="806"/>
      <c r="AC115" s="806"/>
      <c r="AD115" s="798" t="str">
        <f aca="false">A115</f>
        <v>     Total Income Taxes (Composite Rate - 37.20 %)</v>
      </c>
      <c r="AF115" s="836" t="n">
        <f aca="false">C115</f>
        <v>97</v>
      </c>
      <c r="AG115" s="836" t="n">
        <f aca="false">D115+AF115</f>
        <v>193</v>
      </c>
      <c r="AH115" s="836" t="n">
        <f aca="false">E115+AG115</f>
        <v>290</v>
      </c>
      <c r="AI115" s="836" t="n">
        <f aca="false">F115+AH115</f>
        <v>386</v>
      </c>
      <c r="AJ115" s="836" t="n">
        <f aca="false">G115+AI115</f>
        <v>482</v>
      </c>
      <c r="AK115" s="836" t="n">
        <f aca="false">H115+AJ115</f>
        <v>786</v>
      </c>
      <c r="AL115" s="836" t="n">
        <f aca="false">I115+AK115</f>
        <v>1091</v>
      </c>
      <c r="AM115" s="836" t="n">
        <f aca="false">J115+AL115</f>
        <v>1345</v>
      </c>
      <c r="AN115" s="836" t="n">
        <f aca="false">K115+AM115</f>
        <v>1599</v>
      </c>
      <c r="AO115" s="836" t="n">
        <f aca="false">L115+AN115</f>
        <v>1842</v>
      </c>
      <c r="AP115" s="836" t="n">
        <f aca="false">M115+AO115</f>
        <v>2093</v>
      </c>
      <c r="AQ115" s="836" t="n">
        <f aca="false">N115+AP115</f>
        <v>2344</v>
      </c>
    </row>
    <row r="116" customFormat="false" ht="12.75" hidden="false" customHeight="false" outlineLevel="0" collapsed="false">
      <c r="A116" s="852"/>
      <c r="B116" s="802"/>
      <c r="C116" s="838"/>
      <c r="D116" s="853"/>
      <c r="E116" s="838"/>
      <c r="F116" s="838"/>
      <c r="G116" s="838"/>
      <c r="H116" s="838"/>
      <c r="I116" s="838"/>
      <c r="J116" s="838"/>
      <c r="K116" s="838"/>
      <c r="L116" s="838"/>
      <c r="M116" s="838"/>
      <c r="N116" s="838"/>
      <c r="O116" s="853"/>
      <c r="P116" s="838"/>
      <c r="Q116" s="838"/>
      <c r="R116" s="841"/>
      <c r="S116" s="806"/>
      <c r="T116" s="798"/>
      <c r="U116" s="802"/>
      <c r="V116" s="838"/>
      <c r="W116" s="838"/>
      <c r="X116" s="838"/>
      <c r="Y116" s="853"/>
      <c r="Z116" s="838"/>
      <c r="AA116" s="838"/>
      <c r="AB116" s="806"/>
      <c r="AC116" s="806"/>
      <c r="AF116" s="829"/>
      <c r="AG116" s="829"/>
      <c r="AH116" s="829"/>
      <c r="AI116" s="829"/>
      <c r="AJ116" s="829"/>
      <c r="AK116" s="829"/>
      <c r="AL116" s="829"/>
      <c r="AM116" s="829"/>
      <c r="AN116" s="829"/>
      <c r="AO116" s="829"/>
      <c r="AP116" s="829"/>
      <c r="AQ116" s="829"/>
    </row>
    <row r="117" customFormat="false" ht="12.75" hidden="false" customHeight="false" outlineLevel="0" collapsed="false">
      <c r="A117" s="826" t="s">
        <v>1114</v>
      </c>
      <c r="B117" s="802"/>
      <c r="C117" s="836" t="n">
        <f aca="false">ROUND(+C110-C115,0)</f>
        <v>164</v>
      </c>
      <c r="D117" s="836" t="n">
        <f aca="false">ROUND(+D110-D115,0)</f>
        <v>163</v>
      </c>
      <c r="E117" s="836" t="n">
        <f aca="false">ROUND(+E110-E115,0)</f>
        <v>164</v>
      </c>
      <c r="F117" s="836" t="n">
        <f aca="false">ROUND(+F110-F115,0)</f>
        <v>163</v>
      </c>
      <c r="G117" s="836" t="n">
        <f aca="false">ROUND(+G110-G115,0)</f>
        <v>161</v>
      </c>
      <c r="H117" s="836" t="n">
        <f aca="false">ROUND(+H110-H115,0)</f>
        <v>514</v>
      </c>
      <c r="I117" s="836" t="n">
        <f aca="false">ROUND(+I110-I115,0)</f>
        <v>514</v>
      </c>
      <c r="J117" s="836" t="n">
        <f aca="false">ROUND(+J110-J115,0)</f>
        <v>429</v>
      </c>
      <c r="K117" s="836" t="n">
        <f aca="false">ROUND(+K110-K115,0)</f>
        <v>428</v>
      </c>
      <c r="L117" s="836" t="n">
        <f aca="false">ROUND(+L110-L115,0)</f>
        <v>410</v>
      </c>
      <c r="M117" s="836" t="n">
        <f aca="false">ROUND(+M110-M115,0)</f>
        <v>424</v>
      </c>
      <c r="N117" s="836" t="n">
        <f aca="false">ROUND(+N110-N115,0)</f>
        <v>425</v>
      </c>
      <c r="O117" s="836" t="n">
        <f aca="false">ROUND(+O110-O115,0)</f>
        <v>3959</v>
      </c>
      <c r="P117" s="836" t="n">
        <f aca="false">ROUND(+P110-P115,0)</f>
        <v>327</v>
      </c>
      <c r="Q117" s="836" t="n">
        <f aca="false">Q110-Q115</f>
        <v>3632</v>
      </c>
      <c r="R117" s="837"/>
      <c r="S117" s="806"/>
      <c r="T117" s="827" t="str">
        <f aca="false">A117</f>
        <v>NET INCOME </v>
      </c>
      <c r="U117" s="802"/>
      <c r="V117" s="836" t="n">
        <f aca="false">V110-V115</f>
        <v>491</v>
      </c>
      <c r="W117" s="836" t="n">
        <f aca="false">W110-W115</f>
        <v>838</v>
      </c>
      <c r="X117" s="836" t="n">
        <f aca="false">X110-X115</f>
        <v>1371</v>
      </c>
      <c r="Y117" s="836" t="n">
        <f aca="false">Y110-Y115</f>
        <v>1259</v>
      </c>
      <c r="Z117" s="836"/>
      <c r="AA117" s="836" t="n">
        <f aca="false">AA110-AA115</f>
        <v>3959</v>
      </c>
      <c r="AB117" s="854"/>
      <c r="AC117" s="854"/>
      <c r="AD117" s="798" t="str">
        <f aca="false">A117</f>
        <v>NET INCOME </v>
      </c>
      <c r="AF117" s="836" t="n">
        <f aca="false">C117</f>
        <v>164</v>
      </c>
      <c r="AG117" s="836" t="n">
        <f aca="false">D117+AF117</f>
        <v>327</v>
      </c>
      <c r="AH117" s="836" t="n">
        <f aca="false">E117+AG117</f>
        <v>491</v>
      </c>
      <c r="AI117" s="836" t="n">
        <f aca="false">F117+AH117</f>
        <v>654</v>
      </c>
      <c r="AJ117" s="836" t="n">
        <f aca="false">G117+AI117</f>
        <v>815</v>
      </c>
      <c r="AK117" s="836" t="n">
        <f aca="false">H117+AJ117</f>
        <v>1329</v>
      </c>
      <c r="AL117" s="836" t="n">
        <f aca="false">I117+AK117</f>
        <v>1843</v>
      </c>
      <c r="AM117" s="836" t="n">
        <f aca="false">J117+AL117</f>
        <v>2272</v>
      </c>
      <c r="AN117" s="836" t="n">
        <f aca="false">K117+AM117</f>
        <v>2700</v>
      </c>
      <c r="AO117" s="836" t="n">
        <f aca="false">L117+AN117</f>
        <v>3110</v>
      </c>
      <c r="AP117" s="836" t="n">
        <f aca="false">M117+AO117</f>
        <v>3534</v>
      </c>
      <c r="AQ117" s="836" t="n">
        <f aca="false">N117+AP117</f>
        <v>3959</v>
      </c>
    </row>
    <row r="118" customFormat="false" ht="12.75" hidden="false" customHeight="false" outlineLevel="0" collapsed="false">
      <c r="A118" s="863"/>
      <c r="B118" s="802"/>
      <c r="C118" s="843"/>
      <c r="D118" s="843"/>
      <c r="E118" s="843"/>
      <c r="F118" s="843"/>
      <c r="G118" s="843"/>
      <c r="H118" s="843"/>
      <c r="I118" s="843"/>
      <c r="J118" s="843"/>
      <c r="K118" s="843"/>
      <c r="L118" s="843"/>
      <c r="M118" s="843"/>
      <c r="N118" s="843"/>
      <c r="O118" s="829"/>
      <c r="P118" s="830"/>
      <c r="Q118" s="829"/>
      <c r="R118" s="798"/>
      <c r="S118" s="798"/>
      <c r="T118" s="832"/>
      <c r="U118" s="802"/>
      <c r="V118" s="829"/>
      <c r="W118" s="829"/>
      <c r="X118" s="829"/>
      <c r="Y118" s="829"/>
      <c r="Z118" s="829"/>
      <c r="AA118" s="829"/>
      <c r="AF118" s="829"/>
      <c r="AG118" s="829"/>
      <c r="AH118" s="829"/>
      <c r="AI118" s="829"/>
      <c r="AJ118" s="829"/>
      <c r="AK118" s="829"/>
      <c r="AL118" s="829"/>
      <c r="AM118" s="829"/>
      <c r="AN118" s="829"/>
      <c r="AO118" s="829"/>
      <c r="AP118" s="829"/>
      <c r="AQ118" s="829"/>
    </row>
    <row r="119" customFormat="false" ht="6" hidden="false" customHeight="true" outlineLevel="0" collapsed="false">
      <c r="O119" s="811"/>
    </row>
    <row r="121" customFormat="false" ht="12.75" hidden="false" customHeight="false" outlineLevel="0" collapsed="false">
      <c r="A121" s="3" t="str">
        <f aca="true">CELL("FILENAME")</f>
        <v>'file:///mnt/12tb/@roms/datasets/enron/EDRM Enron Email Data Set v2 XML/filtered-attachments/xls/EMNNG02PL.xls'#$IncomeState</v>
      </c>
      <c r="C121" s="798"/>
      <c r="D121" s="798"/>
      <c r="E121" s="798"/>
      <c r="F121" s="799" t="s">
        <v>1124</v>
      </c>
      <c r="G121" s="799"/>
      <c r="H121" s="799"/>
      <c r="I121" s="799"/>
      <c r="J121" s="799"/>
      <c r="K121" s="799"/>
      <c r="L121" s="798"/>
      <c r="M121" s="798"/>
      <c r="N121" s="798"/>
      <c r="O121" s="798"/>
      <c r="P121" s="798"/>
      <c r="Q121" s="798"/>
      <c r="R121" s="798"/>
      <c r="S121" s="800"/>
      <c r="T121" s="801" t="str">
        <f aca="false">A121</f>
        <v>'file:///mnt/12tb/@roms/datasets/enron/EDRM Enron Email Data Set v2 XML/filtered-attachments/xls/EMNNG02PL.xls'#$IncomeState</v>
      </c>
      <c r="V121" s="803" t="str">
        <f aca="false">F121</f>
        <v>NORTHERN NATURAL GAS COMPANY (Co. 179 &amp; 53K ONLY)</v>
      </c>
      <c r="W121" s="803"/>
      <c r="X121" s="803"/>
      <c r="Y121" s="803"/>
      <c r="Z121" s="803"/>
      <c r="AA121" s="800"/>
      <c r="AB121" s="800"/>
      <c r="AC121" s="798"/>
      <c r="AD121" s="801" t="str">
        <f aca="false">A121</f>
        <v>'file:///mnt/12tb/@roms/datasets/enron/EDRM Enron Email Data Set v2 XML/filtered-attachments/xls/EMNNG02PL.xls'#$IncomeState</v>
      </c>
      <c r="AH121" s="804" t="str">
        <f aca="false">F121</f>
        <v>NORTHERN NATURAL GAS COMPANY (Co. 179 &amp; 53K ONLY)</v>
      </c>
      <c r="AI121" s="804"/>
      <c r="AJ121" s="804"/>
      <c r="AK121" s="804"/>
      <c r="AL121" s="804"/>
      <c r="AM121" s="804"/>
    </row>
    <row r="122" customFormat="false" ht="12.75" hidden="false" customHeight="false" outlineLevel="0" collapsed="false">
      <c r="A122" s="805" t="s">
        <v>1125</v>
      </c>
      <c r="C122" s="806"/>
      <c r="D122" s="807"/>
      <c r="E122" s="806"/>
      <c r="F122" s="800"/>
      <c r="G122" s="804" t="str">
        <f aca="false">G2</f>
        <v>2002 OPERATING PLAN</v>
      </c>
      <c r="H122" s="804"/>
      <c r="I122" s="804"/>
      <c r="J122" s="804"/>
      <c r="K122" s="806"/>
      <c r="L122" s="806"/>
      <c r="M122" s="806"/>
      <c r="N122" s="806"/>
      <c r="O122" s="798"/>
      <c r="P122" s="798"/>
      <c r="Q122" s="798"/>
      <c r="R122" s="798"/>
      <c r="S122" s="800"/>
      <c r="T122" s="809" t="s">
        <v>1126</v>
      </c>
      <c r="U122" s="802"/>
      <c r="V122" s="803" t="str">
        <f aca="false">G122</f>
        <v>2002 OPERATING PLAN</v>
      </c>
      <c r="W122" s="803"/>
      <c r="X122" s="803"/>
      <c r="Y122" s="803"/>
      <c r="Z122" s="800"/>
      <c r="AA122" s="800"/>
      <c r="AB122" s="798"/>
      <c r="AC122" s="798"/>
      <c r="AD122" s="810" t="s">
        <v>1127</v>
      </c>
      <c r="AF122" s="811"/>
      <c r="AG122" s="811"/>
      <c r="AH122" s="811"/>
      <c r="AI122" s="804" t="str">
        <f aca="false">AI2</f>
        <v>2002 OPERATING PLAN</v>
      </c>
      <c r="AJ122" s="804"/>
      <c r="AK122" s="804"/>
      <c r="AL122" s="804"/>
      <c r="AN122" s="811"/>
      <c r="AO122" s="811"/>
      <c r="AP122" s="811"/>
      <c r="AQ122" s="811"/>
    </row>
    <row r="123" customFormat="false" ht="12.75" hidden="false" customHeight="false" outlineLevel="0" collapsed="false">
      <c r="A123" s="858" t="str">
        <f aca="false">A184</f>
        <v>2002 OPERATING PLAN</v>
      </c>
      <c r="C123" s="806"/>
      <c r="D123" s="806"/>
      <c r="E123" s="806"/>
      <c r="F123" s="806"/>
      <c r="G123" s="804" t="str">
        <f aca="false">G3</f>
        <v>RESULTS OF OPERATIONS </v>
      </c>
      <c r="H123" s="804"/>
      <c r="I123" s="804"/>
      <c r="J123" s="804"/>
      <c r="K123" s="806"/>
      <c r="L123" s="806"/>
      <c r="M123" s="806"/>
      <c r="N123" s="806"/>
      <c r="O123" s="798"/>
      <c r="P123" s="798"/>
      <c r="Q123" s="798"/>
      <c r="R123" s="798"/>
      <c r="S123" s="800"/>
      <c r="T123" s="812" t="str">
        <f aca="false">A123</f>
        <v>2002 OPERATING PLAN</v>
      </c>
      <c r="U123" s="802"/>
      <c r="V123" s="803" t="str">
        <f aca="false">G123</f>
        <v>RESULTS OF OPERATIONS </v>
      </c>
      <c r="W123" s="803"/>
      <c r="X123" s="803"/>
      <c r="Y123" s="803"/>
      <c r="Z123" s="800"/>
      <c r="AA123" s="800"/>
      <c r="AB123" s="798"/>
      <c r="AC123" s="798"/>
      <c r="AD123" s="801" t="str">
        <f aca="false">A123</f>
        <v>2002 OPERATING PLAN</v>
      </c>
      <c r="AF123" s="811"/>
      <c r="AG123" s="811"/>
      <c r="AH123" s="811"/>
      <c r="AI123" s="804" t="str">
        <f aca="false">AI3</f>
        <v>CUMMULATIVE RESULTS OF OPERATION</v>
      </c>
      <c r="AJ123" s="804"/>
      <c r="AK123" s="804"/>
      <c r="AL123" s="804"/>
      <c r="AN123" s="811"/>
      <c r="AO123" s="811"/>
      <c r="AP123" s="811"/>
      <c r="AQ123" s="811"/>
    </row>
    <row r="124" customFormat="false" ht="12.75" hidden="false" customHeight="false" outlineLevel="0" collapsed="false">
      <c r="A124" s="813"/>
      <c r="B124" s="814" t="n">
        <f aca="true">NOW()</f>
        <v>45926.9641763235</v>
      </c>
      <c r="C124" s="806"/>
      <c r="D124" s="806"/>
      <c r="E124" s="806"/>
      <c r="F124" s="806"/>
      <c r="G124" s="804" t="str">
        <f aca="false">G4</f>
        <v>(Thousands of Dollars)</v>
      </c>
      <c r="H124" s="804"/>
      <c r="I124" s="804"/>
      <c r="J124" s="804"/>
      <c r="K124" s="806"/>
      <c r="L124" s="806"/>
      <c r="M124" s="806"/>
      <c r="N124" s="806"/>
      <c r="O124" s="798"/>
      <c r="P124" s="798"/>
      <c r="Q124" s="798"/>
      <c r="R124" s="798"/>
      <c r="S124" s="800"/>
      <c r="U124" s="814" t="n">
        <f aca="true">NOW()</f>
        <v>45926.9641763236</v>
      </c>
      <c r="V124" s="803" t="str">
        <f aca="false">G124</f>
        <v>(Thousands of Dollars)</v>
      </c>
      <c r="W124" s="803"/>
      <c r="X124" s="803"/>
      <c r="Y124" s="803"/>
      <c r="Z124" s="800"/>
      <c r="AA124" s="800"/>
      <c r="AB124" s="798"/>
      <c r="AC124" s="798"/>
      <c r="AD124" s="798"/>
      <c r="AE124" s="814" t="n">
        <f aca="true">NOW()</f>
        <v>45926.9641763236</v>
      </c>
      <c r="AF124" s="811"/>
      <c r="AG124" s="811"/>
      <c r="AH124" s="811"/>
      <c r="AI124" s="804" t="str">
        <f aca="false">AI4</f>
        <v>(Thousands of Dollars)</v>
      </c>
      <c r="AJ124" s="804"/>
      <c r="AK124" s="804"/>
      <c r="AL124" s="804"/>
      <c r="AN124" s="811"/>
      <c r="AO124" s="811"/>
      <c r="AP124" s="811"/>
      <c r="AQ124" s="811"/>
    </row>
    <row r="125" customFormat="false" ht="12.75" hidden="false" customHeight="false" outlineLevel="0" collapsed="false">
      <c r="A125" s="815" t="s">
        <v>1128</v>
      </c>
      <c r="B125" s="816" t="n">
        <f aca="true">NOW()</f>
        <v>45926.9641763236</v>
      </c>
      <c r="C125" s="806"/>
      <c r="D125" s="9"/>
      <c r="E125" s="806"/>
      <c r="F125" s="806"/>
      <c r="G125" s="9"/>
      <c r="H125" s="806"/>
      <c r="I125" s="817"/>
      <c r="J125" s="806"/>
      <c r="K125" s="806"/>
      <c r="L125" s="806"/>
      <c r="M125" s="806"/>
      <c r="N125" s="806"/>
      <c r="O125" s="798"/>
      <c r="P125" s="798"/>
      <c r="Q125" s="798"/>
      <c r="R125" s="798"/>
      <c r="S125" s="798"/>
      <c r="T125" s="815" t="s">
        <v>1129</v>
      </c>
      <c r="U125" s="816" t="n">
        <f aca="true">NOW()</f>
        <v>45926.9641763237</v>
      </c>
      <c r="V125" s="800"/>
      <c r="W125" s="798"/>
      <c r="X125" s="798"/>
      <c r="Y125" s="798"/>
      <c r="Z125" s="798"/>
      <c r="AA125" s="798"/>
      <c r="AB125" s="798"/>
      <c r="AC125" s="798"/>
      <c r="AD125" s="815" t="s">
        <v>1130</v>
      </c>
      <c r="AE125" s="816" t="n">
        <f aca="true">NOW()</f>
        <v>45926.9641763237</v>
      </c>
      <c r="AF125" s="811"/>
      <c r="AG125" s="811"/>
      <c r="AH125" s="811"/>
      <c r="AI125" s="811"/>
      <c r="AJ125" s="811"/>
      <c r="AK125" s="811"/>
      <c r="AL125" s="811"/>
      <c r="AM125" s="811"/>
      <c r="AN125" s="811"/>
      <c r="AO125" s="811"/>
      <c r="AP125" s="811"/>
      <c r="AQ125" s="811"/>
    </row>
    <row r="126" customFormat="false" ht="12.75" hidden="false" customHeight="false" outlineLevel="0" collapsed="false">
      <c r="A126" s="811"/>
      <c r="C126" s="817" t="str">
        <f aca="false">DataBase!C2</f>
        <v>PLAN</v>
      </c>
      <c r="D126" s="817" t="str">
        <f aca="false">DataBase!D2</f>
        <v>PLAN</v>
      </c>
      <c r="E126" s="817" t="str">
        <f aca="false">DataBase!E2</f>
        <v>PLAN</v>
      </c>
      <c r="F126" s="817" t="str">
        <f aca="false">DataBase!F2</f>
        <v>PLAN</v>
      </c>
      <c r="G126" s="817" t="str">
        <f aca="false">DataBase!G2</f>
        <v>PLAN</v>
      </c>
      <c r="H126" s="817" t="str">
        <f aca="false">DataBase!H2</f>
        <v>PLAN</v>
      </c>
      <c r="I126" s="817" t="str">
        <f aca="false">DataBase!I2</f>
        <v>PLAN</v>
      </c>
      <c r="J126" s="817" t="str">
        <f aca="false">DataBase!J2</f>
        <v>PLAN</v>
      </c>
      <c r="K126" s="817" t="str">
        <f aca="false">DataBase!K2</f>
        <v>PLAN</v>
      </c>
      <c r="L126" s="817" t="str">
        <f aca="false">DataBase!L2</f>
        <v>PLAN</v>
      </c>
      <c r="M126" s="817" t="str">
        <f aca="false">DataBase!M2</f>
        <v>PLAN</v>
      </c>
      <c r="N126" s="817" t="str">
        <f aca="false">DataBase!N2</f>
        <v>PLAN</v>
      </c>
      <c r="O126" s="817" t="str">
        <f aca="false">DataBase!O2</f>
        <v>TOTAL</v>
      </c>
      <c r="P126" s="817" t="str">
        <f aca="false">P6</f>
        <v>FEB.</v>
      </c>
      <c r="Q126" s="817" t="str">
        <f aca="false">Q6</f>
        <v>ESTIMATE</v>
      </c>
      <c r="R126" s="798"/>
      <c r="S126" s="800"/>
      <c r="T126" s="800"/>
      <c r="U126" s="802"/>
      <c r="V126" s="802" t="str">
        <f aca="false">V6</f>
        <v>1st</v>
      </c>
      <c r="W126" s="802" t="str">
        <f aca="false">W6</f>
        <v>2nd</v>
      </c>
      <c r="X126" s="802" t="str">
        <f aca="false">X6</f>
        <v>3rd</v>
      </c>
      <c r="Y126" s="802" t="str">
        <f aca="false">Y6</f>
        <v>4th</v>
      </c>
      <c r="Z126" s="798"/>
      <c r="AA126" s="820" t="str">
        <f aca="false">O126</f>
        <v>TOTAL</v>
      </c>
      <c r="AB126" s="798"/>
      <c r="AC126" s="798"/>
      <c r="AD126" s="811"/>
      <c r="AF126" s="817" t="str">
        <f aca="false">C126</f>
        <v>PLAN</v>
      </c>
      <c r="AG126" s="817" t="str">
        <f aca="false">D126</f>
        <v>PLAN</v>
      </c>
      <c r="AH126" s="817" t="str">
        <f aca="false">E126</f>
        <v>PLAN</v>
      </c>
      <c r="AI126" s="817" t="str">
        <f aca="false">F126</f>
        <v>PLAN</v>
      </c>
      <c r="AJ126" s="817" t="str">
        <f aca="false">G126</f>
        <v>PLAN</v>
      </c>
      <c r="AK126" s="817" t="str">
        <f aca="false">H126</f>
        <v>PLAN</v>
      </c>
      <c r="AL126" s="817" t="str">
        <f aca="false">I126</f>
        <v>PLAN</v>
      </c>
      <c r="AM126" s="817" t="str">
        <f aca="false">J126</f>
        <v>PLAN</v>
      </c>
      <c r="AN126" s="817" t="str">
        <f aca="false">K126</f>
        <v>PLAN</v>
      </c>
      <c r="AO126" s="817" t="str">
        <f aca="false">L126</f>
        <v>PLAN</v>
      </c>
      <c r="AP126" s="817" t="str">
        <f aca="false">M126</f>
        <v>PLAN</v>
      </c>
      <c r="AQ126" s="817" t="str">
        <f aca="false">N126</f>
        <v>PLAN</v>
      </c>
    </row>
    <row r="127" customFormat="false" ht="12.75" hidden="false" customHeight="false" outlineLevel="0" collapsed="false">
      <c r="A127" s="811"/>
      <c r="C127" s="825" t="str">
        <f aca="false">C7</f>
        <v>JAN</v>
      </c>
      <c r="D127" s="825" t="str">
        <f aca="false">D7</f>
        <v>FEB</v>
      </c>
      <c r="E127" s="825" t="str">
        <f aca="false">E7</f>
        <v>MAR</v>
      </c>
      <c r="F127" s="825" t="str">
        <f aca="false">F7</f>
        <v>APR</v>
      </c>
      <c r="G127" s="825" t="str">
        <f aca="false">G7</f>
        <v>MAY</v>
      </c>
      <c r="H127" s="825" t="str">
        <f aca="false">H7</f>
        <v>JUN</v>
      </c>
      <c r="I127" s="825" t="str">
        <f aca="false">I7</f>
        <v>JUL</v>
      </c>
      <c r="J127" s="825" t="str">
        <f aca="false">J7</f>
        <v>AUG</v>
      </c>
      <c r="K127" s="825" t="str">
        <f aca="false">K7</f>
        <v>SEP</v>
      </c>
      <c r="L127" s="825" t="str">
        <f aca="false">L7</f>
        <v>OCT</v>
      </c>
      <c r="M127" s="825" t="str">
        <f aca="false">M7</f>
        <v>NOV</v>
      </c>
      <c r="N127" s="825" t="str">
        <f aca="false">N7</f>
        <v>DEC</v>
      </c>
      <c r="O127" s="825" t="str">
        <f aca="false">O7</f>
        <v>2002</v>
      </c>
      <c r="P127" s="825" t="str">
        <f aca="false">P7</f>
        <v>Y-T-D</v>
      </c>
      <c r="Q127" s="825" t="str">
        <f aca="false">Q7</f>
        <v>R.M.</v>
      </c>
      <c r="R127" s="806"/>
      <c r="S127" s="800"/>
      <c r="T127" s="800"/>
      <c r="U127" s="802"/>
      <c r="V127" s="825" t="str">
        <f aca="false">V7</f>
        <v>Quarter</v>
      </c>
      <c r="W127" s="823" t="str">
        <f aca="false">V$7</f>
        <v>Quarter</v>
      </c>
      <c r="X127" s="823" t="str">
        <f aca="false">W$7</f>
        <v>Quarter</v>
      </c>
      <c r="Y127" s="823" t="str">
        <f aca="false">X$7</f>
        <v>Quarter</v>
      </c>
      <c r="Z127" s="824"/>
      <c r="AA127" s="821" t="str">
        <f aca="false">O127</f>
        <v>2002</v>
      </c>
      <c r="AB127" s="798"/>
      <c r="AC127" s="798"/>
      <c r="AD127" s="811"/>
      <c r="AF127" s="825" t="str">
        <f aca="false">C127</f>
        <v>JAN</v>
      </c>
      <c r="AG127" s="825" t="str">
        <f aca="false">D127</f>
        <v>FEB</v>
      </c>
      <c r="AH127" s="825" t="str">
        <f aca="false">E127</f>
        <v>MAR</v>
      </c>
      <c r="AI127" s="825" t="str">
        <f aca="false">F127</f>
        <v>APR</v>
      </c>
      <c r="AJ127" s="825" t="str">
        <f aca="false">G127</f>
        <v>MAY</v>
      </c>
      <c r="AK127" s="825" t="str">
        <f aca="false">H127</f>
        <v>JUN</v>
      </c>
      <c r="AL127" s="825" t="str">
        <f aca="false">I127</f>
        <v>JUL</v>
      </c>
      <c r="AM127" s="825" t="str">
        <f aca="false">J127</f>
        <v>AUG</v>
      </c>
      <c r="AN127" s="825" t="str">
        <f aca="false">K127</f>
        <v>SEP</v>
      </c>
      <c r="AO127" s="825" t="str">
        <f aca="false">L127</f>
        <v>OCT</v>
      </c>
      <c r="AP127" s="825" t="str">
        <f aca="false">M127</f>
        <v>NOV</v>
      </c>
      <c r="AQ127" s="825" t="str">
        <f aca="false">N127</f>
        <v>DEC</v>
      </c>
    </row>
    <row r="128" customFormat="false" ht="12.75" hidden="false" customHeight="false" outlineLevel="0" collapsed="false">
      <c r="A128" s="826" t="s">
        <v>1081</v>
      </c>
      <c r="T128" s="827" t="str">
        <f aca="false">A128</f>
        <v>OPERATING REVENUES</v>
      </c>
      <c r="AD128" s="798" t="str">
        <f aca="false">A128</f>
        <v>OPERATING REVENUES</v>
      </c>
    </row>
    <row r="129" customFormat="false" ht="12.75" hidden="false" customHeight="false" outlineLevel="0" collapsed="false">
      <c r="A129" s="828" t="s">
        <v>1082</v>
      </c>
      <c r="C129" s="829" t="n">
        <f aca="false">C9-C69</f>
        <v>0</v>
      </c>
      <c r="D129" s="829" t="n">
        <f aca="false">D9-D69</f>
        <v>0</v>
      </c>
      <c r="E129" s="829" t="n">
        <f aca="false">E9-E69</f>
        <v>0</v>
      </c>
      <c r="F129" s="829" t="n">
        <f aca="false">F9-F69</f>
        <v>0</v>
      </c>
      <c r="G129" s="829" t="n">
        <f aca="false">G9-G69</f>
        <v>0</v>
      </c>
      <c r="H129" s="829" t="n">
        <f aca="false">H9-H69</f>
        <v>0</v>
      </c>
      <c r="I129" s="829" t="n">
        <f aca="false">I9-I69</f>
        <v>0</v>
      </c>
      <c r="J129" s="829" t="n">
        <f aca="false">J9-J69</f>
        <v>0</v>
      </c>
      <c r="K129" s="829" t="n">
        <f aca="false">K9-K69</f>
        <v>0</v>
      </c>
      <c r="L129" s="829" t="n">
        <f aca="false">L9-L69</f>
        <v>0</v>
      </c>
      <c r="M129" s="829" t="n">
        <f aca="false">M9-M69</f>
        <v>0</v>
      </c>
      <c r="N129" s="829" t="n">
        <f aca="false">N9-N69</f>
        <v>0</v>
      </c>
      <c r="O129" s="829" t="n">
        <f aca="false">SUM(C129:N129)</f>
        <v>0</v>
      </c>
      <c r="P129" s="830" t="n">
        <f aca="false">SUM(C129:D129)</f>
        <v>0</v>
      </c>
      <c r="Q129" s="829" t="n">
        <f aca="false">O129-P129</f>
        <v>0</v>
      </c>
      <c r="R129" s="831"/>
      <c r="S129" s="811"/>
      <c r="T129" s="832" t="str">
        <f aca="false">A129</f>
        <v>   Gas Sales &amp; Liquids Revenue</v>
      </c>
      <c r="V129" s="829" t="n">
        <f aca="false">C129+D129+E129</f>
        <v>0</v>
      </c>
      <c r="W129" s="829" t="n">
        <f aca="false">F129+G129+H129</f>
        <v>0</v>
      </c>
      <c r="X129" s="829" t="n">
        <f aca="false">I129+J129+K129</f>
        <v>0</v>
      </c>
      <c r="Y129" s="829" t="n">
        <f aca="false">L129+M129+N129</f>
        <v>0</v>
      </c>
      <c r="Z129" s="829"/>
      <c r="AA129" s="829" t="n">
        <f aca="false">SUM(V129:Y129)</f>
        <v>0</v>
      </c>
      <c r="AB129" s="811"/>
      <c r="AC129" s="811"/>
      <c r="AD129" s="796" t="str">
        <f aca="false">A129</f>
        <v>   Gas Sales &amp; Liquids Revenue</v>
      </c>
      <c r="AF129" s="829" t="n">
        <f aca="false">C129</f>
        <v>0</v>
      </c>
      <c r="AG129" s="829" t="n">
        <f aca="false">D129+AF129</f>
        <v>0</v>
      </c>
      <c r="AH129" s="829" t="n">
        <f aca="false">E129+AG129</f>
        <v>0</v>
      </c>
      <c r="AI129" s="829" t="n">
        <f aca="false">F129+AH129</f>
        <v>0</v>
      </c>
      <c r="AJ129" s="829" t="n">
        <f aca="false">G129+AI129</f>
        <v>0</v>
      </c>
      <c r="AK129" s="829" t="n">
        <f aca="false">H129+AJ129</f>
        <v>0</v>
      </c>
      <c r="AL129" s="829" t="n">
        <f aca="false">I129+AK129</f>
        <v>0</v>
      </c>
      <c r="AM129" s="829" t="n">
        <f aca="false">J129+AL129</f>
        <v>0</v>
      </c>
      <c r="AN129" s="829" t="n">
        <f aca="false">K129+AM129</f>
        <v>0</v>
      </c>
      <c r="AO129" s="829" t="n">
        <f aca="false">L129+AN129</f>
        <v>0</v>
      </c>
      <c r="AP129" s="829" t="n">
        <f aca="false">M129+AO129</f>
        <v>0</v>
      </c>
      <c r="AQ129" s="829" t="n">
        <f aca="false">N129+AP129</f>
        <v>0</v>
      </c>
    </row>
    <row r="130" customFormat="false" ht="12.75" hidden="false" customHeight="false" outlineLevel="0" collapsed="false">
      <c r="A130" s="828" t="s">
        <v>1083</v>
      </c>
      <c r="C130" s="833" t="n">
        <f aca="false">C10-C70</f>
        <v>0</v>
      </c>
      <c r="D130" s="833" t="n">
        <f aca="false">D10-D70</f>
        <v>0</v>
      </c>
      <c r="E130" s="833" t="n">
        <f aca="false">E10-E70</f>
        <v>0</v>
      </c>
      <c r="F130" s="833" t="n">
        <f aca="false">F10-F70</f>
        <v>0</v>
      </c>
      <c r="G130" s="833" t="n">
        <f aca="false">G10-G70</f>
        <v>0</v>
      </c>
      <c r="H130" s="833" t="n">
        <f aca="false">H10-H70</f>
        <v>0</v>
      </c>
      <c r="I130" s="833" t="n">
        <f aca="false">I10-I70</f>
        <v>0</v>
      </c>
      <c r="J130" s="833" t="n">
        <f aca="false">J10-J70</f>
        <v>0</v>
      </c>
      <c r="K130" s="833" t="n">
        <f aca="false">K10-K70</f>
        <v>0</v>
      </c>
      <c r="L130" s="833" t="n">
        <f aca="false">L10-L70</f>
        <v>0</v>
      </c>
      <c r="M130" s="833" t="n">
        <f aca="false">M10-M70</f>
        <v>0</v>
      </c>
      <c r="N130" s="833" t="n">
        <f aca="false">N10-N70</f>
        <v>0</v>
      </c>
      <c r="O130" s="833" t="n">
        <f aca="false">SUM(C130:N130)</f>
        <v>0</v>
      </c>
      <c r="P130" s="834" t="n">
        <f aca="false">SUM(C130:D130)</f>
        <v>0</v>
      </c>
      <c r="Q130" s="833" t="n">
        <f aca="false">O130-P130</f>
        <v>0</v>
      </c>
      <c r="R130" s="835"/>
      <c r="S130" s="811"/>
      <c r="T130" s="832" t="str">
        <f aca="false">A130</f>
        <v>     Less:  Cost of Sales</v>
      </c>
      <c r="V130" s="833" t="n">
        <f aca="false">C130+D130+E130</f>
        <v>0</v>
      </c>
      <c r="W130" s="833" t="n">
        <f aca="false">F130+G130+H130</f>
        <v>0</v>
      </c>
      <c r="X130" s="833" t="n">
        <f aca="false">I130+J130+K130</f>
        <v>0</v>
      </c>
      <c r="Y130" s="833" t="n">
        <f aca="false">L130+M130+N130</f>
        <v>0</v>
      </c>
      <c r="Z130" s="833"/>
      <c r="AA130" s="833" t="n">
        <f aca="false">SUM(V130:Y130)</f>
        <v>0</v>
      </c>
      <c r="AB130" s="811"/>
      <c r="AC130" s="811"/>
      <c r="AD130" s="796" t="str">
        <f aca="false">A130</f>
        <v>     Less:  Cost of Sales</v>
      </c>
      <c r="AF130" s="833" t="n">
        <f aca="false">C130</f>
        <v>0</v>
      </c>
      <c r="AG130" s="833" t="n">
        <f aca="false">D130+AF130</f>
        <v>0</v>
      </c>
      <c r="AH130" s="833" t="n">
        <f aca="false">E130+AG130</f>
        <v>0</v>
      </c>
      <c r="AI130" s="833" t="n">
        <f aca="false">F130+AH130</f>
        <v>0</v>
      </c>
      <c r="AJ130" s="833" t="n">
        <f aca="false">G130+AI130</f>
        <v>0</v>
      </c>
      <c r="AK130" s="833" t="n">
        <f aca="false">H130+AJ130</f>
        <v>0</v>
      </c>
      <c r="AL130" s="833" t="n">
        <f aca="false">I130+AK130</f>
        <v>0</v>
      </c>
      <c r="AM130" s="833" t="n">
        <f aca="false">J130+AL130</f>
        <v>0</v>
      </c>
      <c r="AN130" s="833" t="n">
        <f aca="false">K130+AM130</f>
        <v>0</v>
      </c>
      <c r="AO130" s="833" t="n">
        <f aca="false">L130+AN130</f>
        <v>0</v>
      </c>
      <c r="AP130" s="833" t="n">
        <f aca="false">M130+AO130</f>
        <v>0</v>
      </c>
      <c r="AQ130" s="833" t="n">
        <f aca="false">N130+AP130</f>
        <v>0</v>
      </c>
    </row>
    <row r="131" customFormat="false" ht="6" hidden="false" customHeight="true" outlineLevel="0" collapsed="false">
      <c r="A131" s="813"/>
      <c r="C131" s="829"/>
      <c r="D131" s="829"/>
      <c r="E131" s="829"/>
      <c r="F131" s="829"/>
      <c r="G131" s="829"/>
      <c r="H131" s="829"/>
      <c r="I131" s="829"/>
      <c r="J131" s="829"/>
      <c r="K131" s="829"/>
      <c r="L131" s="829"/>
      <c r="M131" s="829"/>
      <c r="N131" s="829"/>
      <c r="O131" s="829"/>
      <c r="P131" s="829"/>
      <c r="Q131" s="829"/>
      <c r="R131" s="830"/>
      <c r="S131" s="811"/>
      <c r="V131" s="829"/>
      <c r="W131" s="829"/>
      <c r="X131" s="829"/>
      <c r="Y131" s="829"/>
      <c r="Z131" s="829"/>
      <c r="AA131" s="829"/>
      <c r="AB131" s="811"/>
      <c r="AC131" s="811"/>
      <c r="AD131" s="811"/>
      <c r="AF131" s="829"/>
      <c r="AG131" s="829"/>
      <c r="AH131" s="829"/>
      <c r="AI131" s="829"/>
      <c r="AJ131" s="829"/>
      <c r="AK131" s="829"/>
      <c r="AL131" s="829"/>
      <c r="AM131" s="829"/>
      <c r="AN131" s="829"/>
      <c r="AO131" s="829"/>
      <c r="AP131" s="829"/>
      <c r="AQ131" s="829"/>
    </row>
    <row r="132" customFormat="false" ht="12.75" hidden="false" customHeight="false" outlineLevel="0" collapsed="false">
      <c r="A132" s="815" t="s">
        <v>1084</v>
      </c>
      <c r="B132" s="802"/>
      <c r="C132" s="836" t="n">
        <f aca="false">C129-C130</f>
        <v>0</v>
      </c>
      <c r="D132" s="836" t="n">
        <f aca="false">D129-D130</f>
        <v>0</v>
      </c>
      <c r="E132" s="836" t="n">
        <f aca="false">E129-E130</f>
        <v>0</v>
      </c>
      <c r="F132" s="836" t="n">
        <f aca="false">F129-F130</f>
        <v>0</v>
      </c>
      <c r="G132" s="836" t="n">
        <f aca="false">G129-G130</f>
        <v>0</v>
      </c>
      <c r="H132" s="836" t="n">
        <f aca="false">H129-H130</f>
        <v>0</v>
      </c>
      <c r="I132" s="836" t="n">
        <f aca="false">I129-I130</f>
        <v>0</v>
      </c>
      <c r="J132" s="836" t="n">
        <f aca="false">J129-J130</f>
        <v>0</v>
      </c>
      <c r="K132" s="836" t="n">
        <f aca="false">K129-K130</f>
        <v>0</v>
      </c>
      <c r="L132" s="836" t="n">
        <f aca="false">L129-L130</f>
        <v>0</v>
      </c>
      <c r="M132" s="836" t="n">
        <f aca="false">M129-M130</f>
        <v>0</v>
      </c>
      <c r="N132" s="836" t="n">
        <f aca="false">N129-N130</f>
        <v>0</v>
      </c>
      <c r="O132" s="836" t="n">
        <f aca="false">O129-O130</f>
        <v>0</v>
      </c>
      <c r="P132" s="836" t="n">
        <f aca="false">P129-P130</f>
        <v>0</v>
      </c>
      <c r="Q132" s="836" t="n">
        <f aca="false">Q129-Q130</f>
        <v>0</v>
      </c>
      <c r="R132" s="837"/>
      <c r="S132" s="806"/>
      <c r="T132" s="827" t="str">
        <f aca="false">A132</f>
        <v>      Sales Margin</v>
      </c>
      <c r="U132" s="802"/>
      <c r="V132" s="838" t="n">
        <f aca="false">V129-V130</f>
        <v>0</v>
      </c>
      <c r="W132" s="838" t="n">
        <f aca="false">W129-W130</f>
        <v>0</v>
      </c>
      <c r="X132" s="838" t="n">
        <f aca="false">X129-X130</f>
        <v>0</v>
      </c>
      <c r="Y132" s="838" t="n">
        <f aca="false">Y129-Y130</f>
        <v>0</v>
      </c>
      <c r="Z132" s="838"/>
      <c r="AA132" s="838" t="n">
        <f aca="false">AA129-AA130</f>
        <v>0</v>
      </c>
      <c r="AB132" s="806"/>
      <c r="AC132" s="806"/>
      <c r="AD132" s="798" t="str">
        <f aca="false">A132</f>
        <v>      Sales Margin</v>
      </c>
      <c r="AF132" s="838" t="n">
        <f aca="false">C132</f>
        <v>0</v>
      </c>
      <c r="AG132" s="838" t="n">
        <f aca="false">D132+AF132</f>
        <v>0</v>
      </c>
      <c r="AH132" s="838" t="n">
        <f aca="false">E132+AG132</f>
        <v>0</v>
      </c>
      <c r="AI132" s="838" t="n">
        <f aca="false">F132+AH132</f>
        <v>0</v>
      </c>
      <c r="AJ132" s="838" t="n">
        <f aca="false">G132+AI132</f>
        <v>0</v>
      </c>
      <c r="AK132" s="838" t="n">
        <f aca="false">H132+AJ132</f>
        <v>0</v>
      </c>
      <c r="AL132" s="838" t="n">
        <f aca="false">I132+AK132</f>
        <v>0</v>
      </c>
      <c r="AM132" s="838" t="n">
        <f aca="false">J132+AL132</f>
        <v>0</v>
      </c>
      <c r="AN132" s="838" t="n">
        <f aca="false">K132+AM132</f>
        <v>0</v>
      </c>
      <c r="AO132" s="838" t="n">
        <f aca="false">L132+AN132</f>
        <v>0</v>
      </c>
      <c r="AP132" s="838" t="n">
        <f aca="false">M132+AO132</f>
        <v>0</v>
      </c>
      <c r="AQ132" s="838" t="n">
        <f aca="false">N132+AP132</f>
        <v>0</v>
      </c>
    </row>
    <row r="133" customFormat="false" ht="6" hidden="false" customHeight="true" outlineLevel="0" collapsed="false">
      <c r="A133" s="813"/>
      <c r="C133" s="829"/>
      <c r="D133" s="829"/>
      <c r="E133" s="829"/>
      <c r="F133" s="829"/>
      <c r="G133" s="829"/>
      <c r="H133" s="829"/>
      <c r="I133" s="829"/>
      <c r="J133" s="829"/>
      <c r="K133" s="829"/>
      <c r="L133" s="829"/>
      <c r="M133" s="829"/>
      <c r="N133" s="829"/>
      <c r="O133" s="829"/>
      <c r="P133" s="829"/>
      <c r="Q133" s="829"/>
      <c r="R133" s="830"/>
      <c r="S133" s="811"/>
      <c r="V133" s="829"/>
      <c r="W133" s="829"/>
      <c r="X133" s="829"/>
      <c r="Y133" s="829"/>
      <c r="Z133" s="829"/>
      <c r="AA133" s="829"/>
      <c r="AB133" s="811"/>
      <c r="AC133" s="811"/>
      <c r="AD133" s="839"/>
      <c r="AF133" s="829"/>
      <c r="AG133" s="829"/>
      <c r="AH133" s="829"/>
      <c r="AI133" s="829"/>
      <c r="AJ133" s="829"/>
      <c r="AK133" s="829"/>
      <c r="AL133" s="829"/>
      <c r="AM133" s="829"/>
      <c r="AN133" s="829"/>
      <c r="AO133" s="829"/>
      <c r="AP133" s="829"/>
      <c r="AQ133" s="829"/>
    </row>
    <row r="134" customFormat="false" ht="12.75" hidden="false" customHeight="false" outlineLevel="0" collapsed="false">
      <c r="A134" s="828" t="s">
        <v>1085</v>
      </c>
      <c r="C134" s="829" t="n">
        <f aca="false">C14-C74</f>
        <v>55287</v>
      </c>
      <c r="D134" s="829" t="n">
        <f aca="false">D14-D74</f>
        <v>54297</v>
      </c>
      <c r="E134" s="829" t="n">
        <f aca="false">E14-E74</f>
        <v>57788</v>
      </c>
      <c r="F134" s="829" t="n">
        <f aca="false">F14-F74</f>
        <v>23074</v>
      </c>
      <c r="G134" s="829" t="n">
        <f aca="false">G14-G74</f>
        <v>22070</v>
      </c>
      <c r="H134" s="829" t="n">
        <f aca="false">H14-H74</f>
        <v>25185</v>
      </c>
      <c r="I134" s="829" t="n">
        <f aca="false">I14-I74</f>
        <v>25128</v>
      </c>
      <c r="J134" s="829" t="n">
        <f aca="false">J14-J74</f>
        <v>24715</v>
      </c>
      <c r="K134" s="829" t="n">
        <f aca="false">K14-K74</f>
        <v>24496</v>
      </c>
      <c r="L134" s="829" t="n">
        <f aca="false">L14-L74</f>
        <v>24301</v>
      </c>
      <c r="M134" s="829" t="n">
        <f aca="false">M14-M74</f>
        <v>52563</v>
      </c>
      <c r="N134" s="829" t="n">
        <f aca="false">N14-N74</f>
        <v>53454</v>
      </c>
      <c r="O134" s="829" t="n">
        <f aca="false">SUM(C134:N134)</f>
        <v>442358</v>
      </c>
      <c r="P134" s="830" t="n">
        <f aca="false">SUM(C134:D134)</f>
        <v>109584</v>
      </c>
      <c r="Q134" s="829" t="n">
        <f aca="false">O134-P134</f>
        <v>332774</v>
      </c>
      <c r="R134" s="831"/>
      <c r="S134" s="811"/>
      <c r="T134" s="832" t="str">
        <f aca="false">A134</f>
        <v>   Transportation &amp; Storage Revenue</v>
      </c>
      <c r="V134" s="829" t="n">
        <f aca="false">C134+D134+E134</f>
        <v>167372</v>
      </c>
      <c r="W134" s="829" t="n">
        <f aca="false">F134+G134+H134</f>
        <v>70329</v>
      </c>
      <c r="X134" s="829" t="n">
        <f aca="false">I134+J134+K134</f>
        <v>74339</v>
      </c>
      <c r="Y134" s="829" t="n">
        <f aca="false">L134+M134+N134</f>
        <v>130318</v>
      </c>
      <c r="Z134" s="829"/>
      <c r="AA134" s="829" t="n">
        <f aca="false">SUM(V134:Y134)</f>
        <v>442358</v>
      </c>
      <c r="AB134" s="811"/>
      <c r="AC134" s="811"/>
      <c r="AD134" s="796" t="str">
        <f aca="false">A134</f>
        <v>   Transportation &amp; Storage Revenue</v>
      </c>
      <c r="AF134" s="829" t="n">
        <f aca="false">C134</f>
        <v>55287</v>
      </c>
      <c r="AG134" s="829" t="n">
        <f aca="false">D134+AF134</f>
        <v>109584</v>
      </c>
      <c r="AH134" s="829" t="n">
        <f aca="false">E134+AG134</f>
        <v>167372</v>
      </c>
      <c r="AI134" s="829" t="n">
        <f aca="false">F134+AH134</f>
        <v>190446</v>
      </c>
      <c r="AJ134" s="829" t="n">
        <f aca="false">G134+AI134</f>
        <v>212516</v>
      </c>
      <c r="AK134" s="829" t="n">
        <f aca="false">H134+AJ134</f>
        <v>237701</v>
      </c>
      <c r="AL134" s="829" t="n">
        <f aca="false">I134+AK134</f>
        <v>262829</v>
      </c>
      <c r="AM134" s="829" t="n">
        <f aca="false">J134+AL134</f>
        <v>287544</v>
      </c>
      <c r="AN134" s="829" t="n">
        <f aca="false">K134+AM134</f>
        <v>312040</v>
      </c>
      <c r="AO134" s="829" t="n">
        <f aca="false">L134+AN134</f>
        <v>336341</v>
      </c>
      <c r="AP134" s="829" t="n">
        <f aca="false">M134+AO134</f>
        <v>388904</v>
      </c>
      <c r="AQ134" s="829" t="n">
        <f aca="false">N134+AP134</f>
        <v>442358</v>
      </c>
    </row>
    <row r="135" customFormat="false" ht="12.75" hidden="false" customHeight="false" outlineLevel="0" collapsed="false">
      <c r="A135" s="828" t="s">
        <v>1086</v>
      </c>
      <c r="C135" s="833" t="n">
        <f aca="false">C15-C75</f>
        <v>842</v>
      </c>
      <c r="D135" s="833" t="n">
        <f aca="false">D15-D75</f>
        <v>793</v>
      </c>
      <c r="E135" s="833" t="n">
        <f aca="false">E15-E75</f>
        <v>1169</v>
      </c>
      <c r="F135" s="833" t="n">
        <f aca="false">F15-F75</f>
        <v>692</v>
      </c>
      <c r="G135" s="833" t="n">
        <f aca="false">G15-G75</f>
        <v>693</v>
      </c>
      <c r="H135" s="833" t="n">
        <f aca="false">H15-H75</f>
        <v>3094</v>
      </c>
      <c r="I135" s="833" t="n">
        <f aca="false">I15-I75</f>
        <v>692</v>
      </c>
      <c r="J135" s="833" t="n">
        <f aca="false">J15-J75</f>
        <v>693</v>
      </c>
      <c r="K135" s="833" t="n">
        <f aca="false">K15-K75</f>
        <v>1095</v>
      </c>
      <c r="L135" s="833" t="n">
        <f aca="false">L15-L75</f>
        <v>693</v>
      </c>
      <c r="M135" s="833" t="n">
        <f aca="false">M15-M75</f>
        <v>1284</v>
      </c>
      <c r="N135" s="833" t="n">
        <f aca="false">N15-N75</f>
        <v>1710</v>
      </c>
      <c r="O135" s="833" t="n">
        <f aca="false">SUM(C135:N135)</f>
        <v>13450</v>
      </c>
      <c r="P135" s="834" t="n">
        <f aca="false">SUM(C135:D135)</f>
        <v>1635</v>
      </c>
      <c r="Q135" s="833" t="n">
        <f aca="false">O135-P135</f>
        <v>11815</v>
      </c>
      <c r="R135" s="835"/>
      <c r="S135" s="811"/>
      <c r="T135" s="832" t="str">
        <f aca="false">A135</f>
        <v>   Other Revenue</v>
      </c>
      <c r="V135" s="833" t="n">
        <f aca="false">C135+D135+E135</f>
        <v>2804</v>
      </c>
      <c r="W135" s="833" t="n">
        <f aca="false">F135+G135+H135</f>
        <v>4479</v>
      </c>
      <c r="X135" s="833" t="n">
        <f aca="false">I135+J135+K135</f>
        <v>2480</v>
      </c>
      <c r="Y135" s="833" t="n">
        <f aca="false">L135+M135+N135</f>
        <v>3687</v>
      </c>
      <c r="Z135" s="833"/>
      <c r="AA135" s="833" t="n">
        <f aca="false">SUM(V135:Y135)</f>
        <v>13450</v>
      </c>
      <c r="AB135" s="811"/>
      <c r="AC135" s="811"/>
      <c r="AD135" s="796" t="str">
        <f aca="false">A135</f>
        <v>   Other Revenue</v>
      </c>
      <c r="AF135" s="833" t="n">
        <f aca="false">C135</f>
        <v>842</v>
      </c>
      <c r="AG135" s="833" t="n">
        <f aca="false">D135+AF135</f>
        <v>1635</v>
      </c>
      <c r="AH135" s="833" t="n">
        <f aca="false">E135+AG135</f>
        <v>2804</v>
      </c>
      <c r="AI135" s="833" t="n">
        <f aca="false">F135+AH135</f>
        <v>3496</v>
      </c>
      <c r="AJ135" s="833" t="n">
        <f aca="false">G135+AI135</f>
        <v>4189</v>
      </c>
      <c r="AK135" s="833" t="n">
        <f aca="false">H135+AJ135</f>
        <v>7283</v>
      </c>
      <c r="AL135" s="833" t="n">
        <f aca="false">I135+AK135</f>
        <v>7975</v>
      </c>
      <c r="AM135" s="833" t="n">
        <f aca="false">J135+AL135</f>
        <v>8668</v>
      </c>
      <c r="AN135" s="833" t="n">
        <f aca="false">K135+AM135</f>
        <v>9763</v>
      </c>
      <c r="AO135" s="833" t="n">
        <f aca="false">L135+AN135</f>
        <v>10456</v>
      </c>
      <c r="AP135" s="833" t="n">
        <f aca="false">M135+AO135</f>
        <v>11740</v>
      </c>
      <c r="AQ135" s="833" t="n">
        <f aca="false">N135+AP135</f>
        <v>13450</v>
      </c>
    </row>
    <row r="136" customFormat="false" ht="3.95" hidden="false" customHeight="true" outlineLevel="0" collapsed="false">
      <c r="A136" s="811"/>
      <c r="C136" s="829"/>
      <c r="D136" s="829"/>
      <c r="E136" s="829"/>
      <c r="F136" s="829"/>
      <c r="G136" s="829"/>
      <c r="H136" s="829"/>
      <c r="I136" s="829"/>
      <c r="J136" s="829"/>
      <c r="K136" s="829"/>
      <c r="L136" s="829"/>
      <c r="M136" s="829"/>
      <c r="N136" s="829"/>
      <c r="O136" s="829"/>
      <c r="P136" s="829"/>
      <c r="Q136" s="829"/>
      <c r="R136" s="830"/>
      <c r="S136" s="811"/>
      <c r="T136" s="832"/>
      <c r="V136" s="829"/>
      <c r="W136" s="829"/>
      <c r="X136" s="829"/>
      <c r="Y136" s="829"/>
      <c r="Z136" s="829"/>
      <c r="AA136" s="829"/>
      <c r="AB136" s="811"/>
      <c r="AC136" s="811"/>
      <c r="AD136" s="811"/>
      <c r="AF136" s="829"/>
      <c r="AG136" s="829"/>
      <c r="AH136" s="829"/>
      <c r="AI136" s="829"/>
      <c r="AJ136" s="829"/>
      <c r="AK136" s="829"/>
      <c r="AL136" s="829"/>
      <c r="AM136" s="829"/>
      <c r="AN136" s="829"/>
      <c r="AO136" s="829"/>
      <c r="AP136" s="829"/>
      <c r="AQ136" s="829"/>
    </row>
    <row r="137" customFormat="false" ht="12.75" hidden="false" customHeight="false" outlineLevel="0" collapsed="false">
      <c r="A137" s="826" t="s">
        <v>1087</v>
      </c>
      <c r="B137" s="840"/>
      <c r="C137" s="836" t="n">
        <f aca="false">C132+C134+C135</f>
        <v>56129</v>
      </c>
      <c r="D137" s="836" t="n">
        <f aca="false">D132+D134+D135</f>
        <v>55090</v>
      </c>
      <c r="E137" s="836" t="n">
        <f aca="false">E132+E134+E135</f>
        <v>58957</v>
      </c>
      <c r="F137" s="836" t="n">
        <f aca="false">F132+F134+F135</f>
        <v>23766</v>
      </c>
      <c r="G137" s="836" t="n">
        <f aca="false">G132+G134+G135</f>
        <v>22763</v>
      </c>
      <c r="H137" s="836" t="n">
        <f aca="false">H132+H134+H135</f>
        <v>28279</v>
      </c>
      <c r="I137" s="836" t="n">
        <f aca="false">I132+I134+I135</f>
        <v>25820</v>
      </c>
      <c r="J137" s="836" t="n">
        <f aca="false">J132+J134+J135</f>
        <v>25408</v>
      </c>
      <c r="K137" s="836" t="n">
        <f aca="false">K132+K134+K135</f>
        <v>25591</v>
      </c>
      <c r="L137" s="836" t="n">
        <f aca="false">L132+L134+L135</f>
        <v>24994</v>
      </c>
      <c r="M137" s="836" t="n">
        <f aca="false">M132+M134+M135</f>
        <v>53847</v>
      </c>
      <c r="N137" s="836" t="n">
        <f aca="false">N132+N134+N135</f>
        <v>55164</v>
      </c>
      <c r="O137" s="836" t="n">
        <f aca="false">O132+O134+O135</f>
        <v>455808</v>
      </c>
      <c r="P137" s="836" t="n">
        <f aca="false">P132+P134+P135</f>
        <v>111219</v>
      </c>
      <c r="Q137" s="836" t="n">
        <f aca="false">Q132+Q134+Q135</f>
        <v>344589</v>
      </c>
      <c r="R137" s="841"/>
      <c r="S137" s="806"/>
      <c r="T137" s="827" t="str">
        <f aca="false">A137</f>
        <v>      Net Operating Income</v>
      </c>
      <c r="U137" s="802"/>
      <c r="V137" s="836" t="n">
        <f aca="false">SUM(V132:V135)</f>
        <v>170176</v>
      </c>
      <c r="W137" s="836" t="n">
        <f aca="false">SUM(W132:W135)</f>
        <v>74808</v>
      </c>
      <c r="X137" s="836" t="n">
        <f aca="false">SUM(X132:X135)</f>
        <v>76819</v>
      </c>
      <c r="Y137" s="836" t="n">
        <f aca="false">SUM(Y132:Y135)</f>
        <v>134005</v>
      </c>
      <c r="Z137" s="836"/>
      <c r="AA137" s="836" t="n">
        <f aca="false">SUM(AA132:AA135)</f>
        <v>455808</v>
      </c>
      <c r="AB137" s="806"/>
      <c r="AC137" s="806"/>
      <c r="AD137" s="798" t="str">
        <f aca="false">A137</f>
        <v>      Net Operating Income</v>
      </c>
      <c r="AF137" s="836" t="n">
        <f aca="false">C137</f>
        <v>56129</v>
      </c>
      <c r="AG137" s="836" t="n">
        <f aca="false">D137+AF137</f>
        <v>111219</v>
      </c>
      <c r="AH137" s="836" t="n">
        <f aca="false">E137+AG137</f>
        <v>170176</v>
      </c>
      <c r="AI137" s="836" t="n">
        <f aca="false">F137+AH137</f>
        <v>193942</v>
      </c>
      <c r="AJ137" s="836" t="n">
        <f aca="false">G137+AI137</f>
        <v>216705</v>
      </c>
      <c r="AK137" s="836" t="n">
        <f aca="false">H137+AJ137</f>
        <v>244984</v>
      </c>
      <c r="AL137" s="836" t="n">
        <f aca="false">I137+AK137</f>
        <v>270804</v>
      </c>
      <c r="AM137" s="836" t="n">
        <f aca="false">J137+AL137</f>
        <v>296212</v>
      </c>
      <c r="AN137" s="836" t="n">
        <f aca="false">K137+AM137</f>
        <v>321803</v>
      </c>
      <c r="AO137" s="836" t="n">
        <f aca="false">L137+AN137</f>
        <v>346797</v>
      </c>
      <c r="AP137" s="836" t="n">
        <f aca="false">M137+AO137</f>
        <v>400644</v>
      </c>
      <c r="AQ137" s="836" t="n">
        <f aca="false">N137+AP137</f>
        <v>455808</v>
      </c>
    </row>
    <row r="138" customFormat="false" ht="12.75" hidden="false" customHeight="false" outlineLevel="0" collapsed="false">
      <c r="A138" s="811"/>
      <c r="C138" s="829"/>
      <c r="D138" s="829"/>
      <c r="E138" s="829"/>
      <c r="F138" s="842"/>
      <c r="G138" s="829"/>
      <c r="H138" s="829"/>
      <c r="I138" s="829"/>
      <c r="J138" s="829"/>
      <c r="K138" s="829"/>
      <c r="L138" s="829"/>
      <c r="M138" s="829"/>
      <c r="N138" s="829"/>
      <c r="O138" s="829"/>
      <c r="P138" s="829"/>
      <c r="Q138" s="829"/>
      <c r="R138" s="830"/>
      <c r="S138" s="811"/>
      <c r="T138" s="832"/>
      <c r="V138" s="829"/>
      <c r="W138" s="829"/>
      <c r="X138" s="829"/>
      <c r="Y138" s="829"/>
      <c r="Z138" s="829"/>
      <c r="AA138" s="829"/>
      <c r="AB138" s="811"/>
      <c r="AC138" s="811"/>
      <c r="AD138" s="811"/>
      <c r="AF138" s="829"/>
      <c r="AG138" s="829"/>
      <c r="AH138" s="829"/>
      <c r="AI138" s="829"/>
      <c r="AJ138" s="829"/>
      <c r="AK138" s="829"/>
      <c r="AL138" s="829"/>
      <c r="AM138" s="829"/>
      <c r="AN138" s="829"/>
      <c r="AO138" s="829"/>
      <c r="AP138" s="829"/>
      <c r="AQ138" s="829"/>
    </row>
    <row r="139" customFormat="false" ht="12.75" hidden="false" customHeight="false" outlineLevel="0" collapsed="false">
      <c r="A139" s="826" t="s">
        <v>1088</v>
      </c>
      <c r="C139" s="830"/>
      <c r="D139" s="830"/>
      <c r="E139" s="830"/>
      <c r="F139" s="830"/>
      <c r="G139" s="830"/>
      <c r="H139" s="830"/>
      <c r="I139" s="830"/>
      <c r="J139" s="830"/>
      <c r="K139" s="830"/>
      <c r="L139" s="830"/>
      <c r="M139" s="830"/>
      <c r="N139" s="830"/>
      <c r="O139" s="830"/>
      <c r="P139" s="830"/>
      <c r="Q139" s="829"/>
      <c r="R139" s="830"/>
      <c r="S139" s="811"/>
      <c r="T139" s="827" t="str">
        <f aca="false">A139</f>
        <v>OPERATING EXPENSES</v>
      </c>
      <c r="V139" s="829"/>
      <c r="W139" s="829"/>
      <c r="X139" s="829"/>
      <c r="Y139" s="829"/>
      <c r="Z139" s="829"/>
      <c r="AA139" s="829"/>
      <c r="AB139" s="811"/>
      <c r="AC139" s="811"/>
      <c r="AD139" s="798" t="str">
        <f aca="false">A139</f>
        <v>OPERATING EXPENSES</v>
      </c>
      <c r="AF139" s="829"/>
      <c r="AG139" s="829"/>
      <c r="AH139" s="829"/>
      <c r="AI139" s="829"/>
      <c r="AJ139" s="829"/>
      <c r="AK139" s="829"/>
      <c r="AL139" s="829"/>
      <c r="AM139" s="829"/>
      <c r="AN139" s="829"/>
      <c r="AO139" s="829"/>
      <c r="AP139" s="829"/>
      <c r="AQ139" s="829"/>
    </row>
    <row r="140" customFormat="false" ht="12.75" hidden="false" customHeight="false" outlineLevel="0" collapsed="false">
      <c r="A140" s="828" t="s">
        <v>1089</v>
      </c>
      <c r="C140" s="829" t="n">
        <f aca="false">C20-C80</f>
        <v>13530</v>
      </c>
      <c r="D140" s="829" t="n">
        <f aca="false">D20-D80</f>
        <v>13563</v>
      </c>
      <c r="E140" s="829" t="n">
        <f aca="false">E20-E80</f>
        <v>13451</v>
      </c>
      <c r="F140" s="829" t="n">
        <f aca="false">F20-F80</f>
        <v>13926</v>
      </c>
      <c r="G140" s="829" t="n">
        <f aca="false">G20-G80</f>
        <v>13494</v>
      </c>
      <c r="H140" s="829" t="n">
        <f aca="false">H20-H80</f>
        <v>13717</v>
      </c>
      <c r="I140" s="829" t="n">
        <f aca="false">I20-I80</f>
        <v>16156</v>
      </c>
      <c r="J140" s="829" t="n">
        <f aca="false">J20-J80</f>
        <v>14756</v>
      </c>
      <c r="K140" s="829" t="n">
        <f aca="false">K20-K80</f>
        <v>15077</v>
      </c>
      <c r="L140" s="829" t="n">
        <f aca="false">L20-L80</f>
        <v>15610</v>
      </c>
      <c r="M140" s="829" t="n">
        <f aca="false">M20-M80</f>
        <v>14291</v>
      </c>
      <c r="N140" s="829" t="n">
        <f aca="false">N20-N80</f>
        <v>14679</v>
      </c>
      <c r="O140" s="829" t="n">
        <f aca="false">SUM(C140:N140)</f>
        <v>172250</v>
      </c>
      <c r="P140" s="830" t="n">
        <f aca="false">SUM(C140:D140)</f>
        <v>27093</v>
      </c>
      <c r="Q140" s="829" t="n">
        <f aca="false">O140-P140</f>
        <v>145157</v>
      </c>
      <c r="R140" s="831"/>
      <c r="S140" s="811"/>
      <c r="T140" s="832" t="str">
        <f aca="false">A140</f>
        <v>   Operations and Maintenance</v>
      </c>
      <c r="V140" s="829" t="n">
        <f aca="false">C140+D140+E140</f>
        <v>40544</v>
      </c>
      <c r="W140" s="829" t="n">
        <f aca="false">F140+G140+H140</f>
        <v>41137</v>
      </c>
      <c r="X140" s="829" t="n">
        <f aca="false">I140+J140+K140</f>
        <v>45989</v>
      </c>
      <c r="Y140" s="829" t="n">
        <f aca="false">L140+M140+N140</f>
        <v>44580</v>
      </c>
      <c r="Z140" s="829"/>
      <c r="AA140" s="829" t="n">
        <f aca="false">SUM(V140:Y140)</f>
        <v>172250</v>
      </c>
      <c r="AB140" s="811"/>
      <c r="AD140" s="796" t="str">
        <f aca="false">A140</f>
        <v>   Operations and Maintenance</v>
      </c>
      <c r="AF140" s="829" t="n">
        <f aca="false">C140</f>
        <v>13530</v>
      </c>
      <c r="AG140" s="829" t="n">
        <f aca="false">D140+AF140</f>
        <v>27093</v>
      </c>
      <c r="AH140" s="829" t="n">
        <f aca="false">E140+AG140</f>
        <v>40544</v>
      </c>
      <c r="AI140" s="829" t="n">
        <f aca="false">F140+AH140</f>
        <v>54470</v>
      </c>
      <c r="AJ140" s="829" t="n">
        <f aca="false">G140+AI140</f>
        <v>67964</v>
      </c>
      <c r="AK140" s="829" t="n">
        <f aca="false">H140+AJ140</f>
        <v>81681</v>
      </c>
      <c r="AL140" s="829" t="n">
        <f aca="false">I140+AK140</f>
        <v>97837</v>
      </c>
      <c r="AM140" s="829" t="n">
        <f aca="false">J140+AL140</f>
        <v>112593</v>
      </c>
      <c r="AN140" s="829" t="n">
        <f aca="false">K140+AM140</f>
        <v>127670</v>
      </c>
      <c r="AO140" s="829" t="n">
        <f aca="false">L140+AN140</f>
        <v>143280</v>
      </c>
      <c r="AP140" s="829" t="n">
        <f aca="false">M140+AO140</f>
        <v>157571</v>
      </c>
      <c r="AQ140" s="829" t="n">
        <f aca="false">N140+AP140</f>
        <v>172250</v>
      </c>
    </row>
    <row r="141" customFormat="false" ht="12.75" hidden="false" customHeight="false" outlineLevel="0" collapsed="false">
      <c r="A141" s="828" t="s">
        <v>1090</v>
      </c>
      <c r="C141" s="829" t="n">
        <f aca="false">C21-C81</f>
        <v>1648</v>
      </c>
      <c r="D141" s="829" t="n">
        <f aca="false">D21-D81</f>
        <v>1575</v>
      </c>
      <c r="E141" s="829" t="n">
        <f aca="false">E21-E81</f>
        <v>1514</v>
      </c>
      <c r="F141" s="829" t="n">
        <f aca="false">F21-F81</f>
        <v>1408</v>
      </c>
      <c r="G141" s="829" t="n">
        <f aca="false">G21-G81</f>
        <v>1335</v>
      </c>
      <c r="H141" s="829" t="n">
        <f aca="false">H21-H81</f>
        <v>1347</v>
      </c>
      <c r="I141" s="829" t="n">
        <f aca="false">I21-I81</f>
        <v>1344</v>
      </c>
      <c r="J141" s="829" t="n">
        <f aca="false">J21-J81</f>
        <v>1352</v>
      </c>
      <c r="K141" s="829" t="n">
        <f aca="false">K21-K81</f>
        <v>1356</v>
      </c>
      <c r="L141" s="829" t="n">
        <f aca="false">L21-L81</f>
        <v>1428</v>
      </c>
      <c r="M141" s="829" t="n">
        <f aca="false">M21-M81</f>
        <v>1511</v>
      </c>
      <c r="N141" s="829" t="n">
        <f aca="false">N21-N81</f>
        <v>1676</v>
      </c>
      <c r="O141" s="829" t="n">
        <f aca="false">SUM(C141:N141)</f>
        <v>17494</v>
      </c>
      <c r="P141" s="830" t="n">
        <f aca="false">SUM(C141:D141)</f>
        <v>3223</v>
      </c>
      <c r="Q141" s="829" t="n">
        <f aca="false">O141-P141</f>
        <v>14271</v>
      </c>
      <c r="R141" s="831"/>
      <c r="S141" s="811"/>
      <c r="T141" s="832" t="str">
        <f aca="false">A141</f>
        <v>   Regulatory Amortization</v>
      </c>
      <c r="V141" s="829" t="n">
        <f aca="false">C141+D141+E141</f>
        <v>4737</v>
      </c>
      <c r="W141" s="829" t="n">
        <f aca="false">F141+G141+H141</f>
        <v>4090</v>
      </c>
      <c r="X141" s="829" t="n">
        <f aca="false">I141+J141+K141</f>
        <v>4052</v>
      </c>
      <c r="Y141" s="829" t="n">
        <f aca="false">L141+M141+N141</f>
        <v>4615</v>
      </c>
      <c r="Z141" s="829"/>
      <c r="AA141" s="829" t="n">
        <f aca="false">SUM(V141:Y141)</f>
        <v>17494</v>
      </c>
      <c r="AB141" s="811"/>
      <c r="AC141" s="811"/>
      <c r="AD141" s="796" t="str">
        <f aca="false">A141</f>
        <v>   Regulatory Amortization</v>
      </c>
      <c r="AF141" s="829" t="n">
        <f aca="false">C141</f>
        <v>1648</v>
      </c>
      <c r="AG141" s="829" t="n">
        <f aca="false">D141+AF141</f>
        <v>3223</v>
      </c>
      <c r="AH141" s="829" t="n">
        <f aca="false">E141+AG141</f>
        <v>4737</v>
      </c>
      <c r="AI141" s="829" t="n">
        <f aca="false">F141+AH141</f>
        <v>6145</v>
      </c>
      <c r="AJ141" s="829" t="n">
        <f aca="false">G141+AI141</f>
        <v>7480</v>
      </c>
      <c r="AK141" s="829" t="n">
        <f aca="false">H141+AJ141</f>
        <v>8827</v>
      </c>
      <c r="AL141" s="829" t="n">
        <f aca="false">I141+AK141</f>
        <v>10171</v>
      </c>
      <c r="AM141" s="829" t="n">
        <f aca="false">J141+AL141</f>
        <v>11523</v>
      </c>
      <c r="AN141" s="829" t="n">
        <f aca="false">K141+AM141</f>
        <v>12879</v>
      </c>
      <c r="AO141" s="829" t="n">
        <f aca="false">L141+AN141</f>
        <v>14307</v>
      </c>
      <c r="AP141" s="829" t="n">
        <f aca="false">M141+AO141</f>
        <v>15818</v>
      </c>
      <c r="AQ141" s="829" t="n">
        <f aca="false">N141+AP141</f>
        <v>17494</v>
      </c>
    </row>
    <row r="142" customFormat="false" ht="12.75" hidden="false" customHeight="false" outlineLevel="0" collapsed="false">
      <c r="A142" s="844" t="s">
        <v>1091</v>
      </c>
      <c r="C142" s="829" t="n">
        <f aca="false">C22-C82</f>
        <v>0</v>
      </c>
      <c r="D142" s="829" t="n">
        <f aca="false">D22-D82</f>
        <v>0</v>
      </c>
      <c r="E142" s="829" t="n">
        <f aca="false">E22-E82</f>
        <v>0</v>
      </c>
      <c r="F142" s="829" t="n">
        <f aca="false">F22-F82</f>
        <v>0</v>
      </c>
      <c r="G142" s="829" t="n">
        <f aca="false">G22-G82</f>
        <v>0</v>
      </c>
      <c r="H142" s="829" t="n">
        <f aca="false">H22-H82</f>
        <v>0</v>
      </c>
      <c r="I142" s="829" t="n">
        <f aca="false">I22-I82</f>
        <v>0</v>
      </c>
      <c r="J142" s="829" t="n">
        <f aca="false">J22-J82</f>
        <v>0</v>
      </c>
      <c r="K142" s="829" t="n">
        <f aca="false">K22-K82</f>
        <v>0</v>
      </c>
      <c r="L142" s="829" t="n">
        <f aca="false">L22-L82</f>
        <v>0</v>
      </c>
      <c r="M142" s="829" t="n">
        <f aca="false">M22-M82</f>
        <v>0</v>
      </c>
      <c r="N142" s="829" t="n">
        <f aca="false">N22-N82</f>
        <v>0</v>
      </c>
      <c r="O142" s="829" t="n">
        <f aca="false">SUM(C142:N142)</f>
        <v>0</v>
      </c>
      <c r="P142" s="830" t="n">
        <f aca="false">SUM(C142:D142)</f>
        <v>0</v>
      </c>
      <c r="Q142" s="829" t="n">
        <f aca="false">O142-P142</f>
        <v>0</v>
      </c>
      <c r="R142" s="831"/>
      <c r="S142" s="811"/>
      <c r="T142" s="832" t="str">
        <f aca="false">A142</f>
        <v>   Fuel Used in Operations</v>
      </c>
      <c r="V142" s="829" t="n">
        <f aca="false">C142+D142+E142</f>
        <v>0</v>
      </c>
      <c r="W142" s="829" t="n">
        <f aca="false">F142+G142+H142</f>
        <v>0</v>
      </c>
      <c r="X142" s="829" t="n">
        <f aca="false">I142+J142+K142</f>
        <v>0</v>
      </c>
      <c r="Y142" s="829" t="n">
        <f aca="false">L142+M142+N142</f>
        <v>0</v>
      </c>
      <c r="Z142" s="829"/>
      <c r="AA142" s="829" t="n">
        <f aca="false">SUM(V142:Y142)</f>
        <v>0</v>
      </c>
      <c r="AB142" s="811"/>
      <c r="AC142" s="811"/>
      <c r="AD142" s="796" t="str">
        <f aca="false">A142</f>
        <v>   Fuel Used in Operations</v>
      </c>
      <c r="AF142" s="829" t="n">
        <f aca="false">C142</f>
        <v>0</v>
      </c>
      <c r="AG142" s="829" t="n">
        <f aca="false">D142+AF142</f>
        <v>0</v>
      </c>
      <c r="AH142" s="829" t="n">
        <f aca="false">E142+AG142</f>
        <v>0</v>
      </c>
      <c r="AI142" s="829" t="n">
        <f aca="false">F142+AH142</f>
        <v>0</v>
      </c>
      <c r="AJ142" s="829" t="n">
        <f aca="false">G142+AI142</f>
        <v>0</v>
      </c>
      <c r="AK142" s="829" t="n">
        <f aca="false">H142+AJ142</f>
        <v>0</v>
      </c>
      <c r="AL142" s="829" t="n">
        <f aca="false">I142+AK142</f>
        <v>0</v>
      </c>
      <c r="AM142" s="829" t="n">
        <f aca="false">J142+AL142</f>
        <v>0</v>
      </c>
      <c r="AN142" s="829" t="n">
        <f aca="false">K142+AM142</f>
        <v>0</v>
      </c>
      <c r="AO142" s="829" t="n">
        <f aca="false">L142+AN142</f>
        <v>0</v>
      </c>
      <c r="AP142" s="829" t="n">
        <f aca="false">M142+AO142</f>
        <v>0</v>
      </c>
      <c r="AQ142" s="829" t="n">
        <f aca="false">N142+AP142</f>
        <v>0</v>
      </c>
    </row>
    <row r="143" customFormat="false" ht="12.75" hidden="false" customHeight="false" outlineLevel="0" collapsed="false">
      <c r="A143" s="845" t="s">
        <v>1092</v>
      </c>
      <c r="B143" s="846"/>
      <c r="C143" s="829" t="n">
        <f aca="false">C23-C83</f>
        <v>2093</v>
      </c>
      <c r="D143" s="829" t="n">
        <f aca="false">D23-D83</f>
        <v>1989</v>
      </c>
      <c r="E143" s="829" t="n">
        <f aca="false">E23-E83</f>
        <v>2047</v>
      </c>
      <c r="F143" s="829" t="n">
        <f aca="false">F23-F83</f>
        <v>1831</v>
      </c>
      <c r="G143" s="829" t="n">
        <f aca="false">G23-G83</f>
        <v>1732</v>
      </c>
      <c r="H143" s="829" t="n">
        <f aca="false">H23-H83</f>
        <v>1525</v>
      </c>
      <c r="I143" s="829" t="n">
        <f aca="false">I23-I83</f>
        <v>1236</v>
      </c>
      <c r="J143" s="829" t="n">
        <f aca="false">J23-J83</f>
        <v>1280</v>
      </c>
      <c r="K143" s="829" t="n">
        <f aca="false">K23-K83</f>
        <v>1324</v>
      </c>
      <c r="L143" s="829" t="n">
        <f aca="false">L23-L83</f>
        <v>1383</v>
      </c>
      <c r="M143" s="829" t="n">
        <f aca="false">M23-M83</f>
        <v>1590</v>
      </c>
      <c r="N143" s="829" t="n">
        <f aca="false">N23-N83</f>
        <v>1675</v>
      </c>
      <c r="O143" s="829" t="n">
        <f aca="false">SUM(C143:N143)</f>
        <v>19705</v>
      </c>
      <c r="P143" s="830" t="n">
        <f aca="false">SUM(C143:D143)</f>
        <v>4082</v>
      </c>
      <c r="Q143" s="829" t="n">
        <f aca="false">O143-P143</f>
        <v>15623</v>
      </c>
      <c r="R143" s="831"/>
      <c r="S143" s="811"/>
      <c r="T143" s="832" t="str">
        <f aca="false">A143</f>
        <v>   Transmission, Compression &amp; Storage</v>
      </c>
      <c r="U143" s="846"/>
      <c r="V143" s="829" t="n">
        <f aca="false">C143+D143+E143</f>
        <v>6129</v>
      </c>
      <c r="W143" s="829" t="n">
        <f aca="false">F143+G143+H143</f>
        <v>5088</v>
      </c>
      <c r="X143" s="829" t="n">
        <f aca="false">I143+J143+K143</f>
        <v>3840</v>
      </c>
      <c r="Y143" s="829" t="n">
        <f aca="false">L143+M143+N143</f>
        <v>4648</v>
      </c>
      <c r="Z143" s="829"/>
      <c r="AA143" s="829" t="n">
        <f aca="false">SUM(V143:Y143)</f>
        <v>19705</v>
      </c>
      <c r="AB143" s="811"/>
      <c r="AC143" s="811"/>
      <c r="AD143" s="796" t="str">
        <f aca="false">A143</f>
        <v>   Transmission, Compression &amp; Storage</v>
      </c>
      <c r="AF143" s="829" t="n">
        <f aca="false">C143</f>
        <v>2093</v>
      </c>
      <c r="AG143" s="829" t="n">
        <f aca="false">D143+AF143</f>
        <v>4082</v>
      </c>
      <c r="AH143" s="829" t="n">
        <f aca="false">E143+AG143</f>
        <v>6129</v>
      </c>
      <c r="AI143" s="829" t="n">
        <f aca="false">F143+AH143</f>
        <v>7960</v>
      </c>
      <c r="AJ143" s="829" t="n">
        <f aca="false">G143+AI143</f>
        <v>9692</v>
      </c>
      <c r="AK143" s="829" t="n">
        <f aca="false">H143+AJ143</f>
        <v>11217</v>
      </c>
      <c r="AL143" s="829" t="n">
        <f aca="false">I143+AK143</f>
        <v>12453</v>
      </c>
      <c r="AM143" s="829" t="n">
        <f aca="false">J143+AL143</f>
        <v>13733</v>
      </c>
      <c r="AN143" s="829" t="n">
        <f aca="false">K143+AM143</f>
        <v>15057</v>
      </c>
      <c r="AO143" s="829" t="n">
        <f aca="false">L143+AN143</f>
        <v>16440</v>
      </c>
      <c r="AP143" s="829" t="n">
        <f aca="false">M143+AO143</f>
        <v>18030</v>
      </c>
      <c r="AQ143" s="829" t="n">
        <f aca="false">N143+AP143</f>
        <v>19705</v>
      </c>
    </row>
    <row r="144" customFormat="false" ht="12.75" hidden="false" customHeight="false" outlineLevel="0" collapsed="false">
      <c r="A144" s="828" t="s">
        <v>1093</v>
      </c>
      <c r="C144" s="829" t="n">
        <f aca="false">C24-C84</f>
        <v>4028</v>
      </c>
      <c r="D144" s="829" t="n">
        <f aca="false">D24-D84</f>
        <v>4028</v>
      </c>
      <c r="E144" s="829" t="n">
        <f aca="false">E24-E84</f>
        <v>4034</v>
      </c>
      <c r="F144" s="829" t="n">
        <f aca="false">F24-F84</f>
        <v>4081</v>
      </c>
      <c r="G144" s="829" t="n">
        <f aca="false">G24-G84</f>
        <v>4081</v>
      </c>
      <c r="H144" s="829" t="n">
        <f aca="false">H24-H84</f>
        <v>4084</v>
      </c>
      <c r="I144" s="829" t="n">
        <f aca="false">I24-I84</f>
        <v>4086</v>
      </c>
      <c r="J144" s="829" t="n">
        <f aca="false">J24-J84</f>
        <v>4105</v>
      </c>
      <c r="K144" s="829" t="n">
        <f aca="false">K24-K84</f>
        <v>4117</v>
      </c>
      <c r="L144" s="829" t="n">
        <f aca="false">L24-L84</f>
        <v>4212</v>
      </c>
      <c r="M144" s="829" t="n">
        <f aca="false">M24-M84</f>
        <v>4212</v>
      </c>
      <c r="N144" s="829" t="n">
        <f aca="false">N24-N84</f>
        <v>4211</v>
      </c>
      <c r="O144" s="829" t="n">
        <f aca="false">SUM(C144:N144)</f>
        <v>49279</v>
      </c>
      <c r="P144" s="830" t="n">
        <f aca="false">SUM(C144:D144)</f>
        <v>8056</v>
      </c>
      <c r="Q144" s="829" t="n">
        <f aca="false">O144-P144</f>
        <v>41223</v>
      </c>
      <c r="R144" s="831"/>
      <c r="S144" s="811"/>
      <c r="T144" s="832" t="str">
        <f aca="false">A144</f>
        <v>   Depreciation &amp; Amortization</v>
      </c>
      <c r="V144" s="829" t="n">
        <f aca="false">C144+D144+E144</f>
        <v>12090</v>
      </c>
      <c r="W144" s="829" t="n">
        <f aca="false">F144+G144+H144</f>
        <v>12246</v>
      </c>
      <c r="X144" s="829" t="n">
        <f aca="false">I144+J144+K144</f>
        <v>12308</v>
      </c>
      <c r="Y144" s="829" t="n">
        <f aca="false">L144+M144+N144</f>
        <v>12635</v>
      </c>
      <c r="Z144" s="829"/>
      <c r="AA144" s="829" t="n">
        <f aca="false">SUM(V144:Y144)</f>
        <v>49279</v>
      </c>
      <c r="AB144" s="811"/>
      <c r="AC144" s="811"/>
      <c r="AD144" s="796" t="str">
        <f aca="false">A144</f>
        <v>   Depreciation &amp; Amortization</v>
      </c>
      <c r="AE144" s="846"/>
      <c r="AF144" s="829" t="n">
        <f aca="false">C144</f>
        <v>4028</v>
      </c>
      <c r="AG144" s="829" t="n">
        <f aca="false">D144+AF144</f>
        <v>8056</v>
      </c>
      <c r="AH144" s="829" t="n">
        <f aca="false">E144+AG144</f>
        <v>12090</v>
      </c>
      <c r="AI144" s="829" t="n">
        <f aca="false">F144+AH144</f>
        <v>16171</v>
      </c>
      <c r="AJ144" s="829" t="n">
        <f aca="false">G144+AI144</f>
        <v>20252</v>
      </c>
      <c r="AK144" s="829" t="n">
        <f aca="false">H144+AJ144</f>
        <v>24336</v>
      </c>
      <c r="AL144" s="829" t="n">
        <f aca="false">I144+AK144</f>
        <v>28422</v>
      </c>
      <c r="AM144" s="829" t="n">
        <f aca="false">J144+AL144</f>
        <v>32527</v>
      </c>
      <c r="AN144" s="829" t="n">
        <f aca="false">K144+AM144</f>
        <v>36644</v>
      </c>
      <c r="AO144" s="829" t="n">
        <f aca="false">L144+AN144</f>
        <v>40856</v>
      </c>
      <c r="AP144" s="829" t="n">
        <f aca="false">M144+AO144</f>
        <v>45068</v>
      </c>
      <c r="AQ144" s="829" t="n">
        <f aca="false">N144+AP144</f>
        <v>49279</v>
      </c>
    </row>
    <row r="145" customFormat="false" ht="12.75" hidden="false" customHeight="false" outlineLevel="0" collapsed="false">
      <c r="A145" s="828" t="s">
        <v>1094</v>
      </c>
      <c r="C145" s="833" t="n">
        <f aca="false">C25-C85</f>
        <v>2763</v>
      </c>
      <c r="D145" s="833" t="n">
        <f aca="false">D25-D85</f>
        <v>3070</v>
      </c>
      <c r="E145" s="833" t="n">
        <f aca="false">E25-E85</f>
        <v>2763</v>
      </c>
      <c r="F145" s="833" t="n">
        <f aca="false">F25-F85</f>
        <v>2763</v>
      </c>
      <c r="G145" s="833" t="n">
        <f aca="false">G25-G85</f>
        <v>2738</v>
      </c>
      <c r="H145" s="833" t="n">
        <f aca="false">H25-H85</f>
        <v>2738</v>
      </c>
      <c r="I145" s="833" t="n">
        <f aca="false">I25-I85</f>
        <v>2738</v>
      </c>
      <c r="J145" s="833" t="n">
        <f aca="false">J25-J85</f>
        <v>2737</v>
      </c>
      <c r="K145" s="833" t="n">
        <f aca="false">K25-K85</f>
        <v>2736</v>
      </c>
      <c r="L145" s="833" t="n">
        <f aca="false">L25-L85</f>
        <v>2736</v>
      </c>
      <c r="M145" s="833" t="n">
        <f aca="false">M25-M85</f>
        <v>2738</v>
      </c>
      <c r="N145" s="833" t="n">
        <f aca="false">N25-N85</f>
        <v>2738</v>
      </c>
      <c r="O145" s="833" t="n">
        <f aca="false">SUM(C145:N145)</f>
        <v>33258</v>
      </c>
      <c r="P145" s="834" t="n">
        <f aca="false">SUM(C145:D145)</f>
        <v>5833</v>
      </c>
      <c r="Q145" s="833" t="n">
        <f aca="false">O145-P145</f>
        <v>27425</v>
      </c>
      <c r="R145" s="835"/>
      <c r="S145" s="811"/>
      <c r="T145" s="832" t="str">
        <f aca="false">A145</f>
        <v>   Taxes Other Than Income</v>
      </c>
      <c r="V145" s="833" t="n">
        <f aca="false">C145+D145+E145</f>
        <v>8596</v>
      </c>
      <c r="W145" s="833" t="n">
        <f aca="false">F145+G145+H145</f>
        <v>8239</v>
      </c>
      <c r="X145" s="833" t="n">
        <f aca="false">I145+J145+K145</f>
        <v>8211</v>
      </c>
      <c r="Y145" s="833" t="n">
        <f aca="false">L145+M145+N145</f>
        <v>8212</v>
      </c>
      <c r="Z145" s="833"/>
      <c r="AA145" s="833" t="n">
        <f aca="false">SUM(V145:Y145)</f>
        <v>33258</v>
      </c>
      <c r="AB145" s="811"/>
      <c r="AC145" s="811"/>
      <c r="AD145" s="796" t="str">
        <f aca="false">A145</f>
        <v>   Taxes Other Than Income</v>
      </c>
      <c r="AF145" s="833" t="n">
        <f aca="false">C145</f>
        <v>2763</v>
      </c>
      <c r="AG145" s="833" t="n">
        <f aca="false">D145+AF145</f>
        <v>5833</v>
      </c>
      <c r="AH145" s="833" t="n">
        <f aca="false">E145+AG145</f>
        <v>8596</v>
      </c>
      <c r="AI145" s="833" t="n">
        <f aca="false">F145+AH145</f>
        <v>11359</v>
      </c>
      <c r="AJ145" s="833" t="n">
        <f aca="false">G145+AI145</f>
        <v>14097</v>
      </c>
      <c r="AK145" s="833" t="n">
        <f aca="false">H145+AJ145</f>
        <v>16835</v>
      </c>
      <c r="AL145" s="833" t="n">
        <f aca="false">I145+AK145</f>
        <v>19573</v>
      </c>
      <c r="AM145" s="833" t="n">
        <f aca="false">J145+AL145</f>
        <v>22310</v>
      </c>
      <c r="AN145" s="833" t="n">
        <f aca="false">K145+AM145</f>
        <v>25046</v>
      </c>
      <c r="AO145" s="833" t="n">
        <f aca="false">L145+AN145</f>
        <v>27782</v>
      </c>
      <c r="AP145" s="833" t="n">
        <f aca="false">M145+AO145</f>
        <v>30520</v>
      </c>
      <c r="AQ145" s="833" t="n">
        <f aca="false">N145+AP145</f>
        <v>33258</v>
      </c>
    </row>
    <row r="146" customFormat="false" ht="3.95" hidden="false" customHeight="true" outlineLevel="0" collapsed="false">
      <c r="A146" s="811"/>
      <c r="C146" s="829"/>
      <c r="D146" s="829"/>
      <c r="E146" s="829"/>
      <c r="F146" s="829"/>
      <c r="G146" s="829"/>
      <c r="H146" s="829"/>
      <c r="I146" s="829"/>
      <c r="J146" s="829"/>
      <c r="K146" s="829"/>
      <c r="L146" s="829"/>
      <c r="M146" s="829"/>
      <c r="N146" s="829"/>
      <c r="O146" s="829"/>
      <c r="P146" s="829"/>
      <c r="Q146" s="829"/>
      <c r="R146" s="830"/>
      <c r="S146" s="811"/>
      <c r="T146" s="832"/>
      <c r="V146" s="829"/>
      <c r="W146" s="829"/>
      <c r="X146" s="829"/>
      <c r="Y146" s="829"/>
      <c r="Z146" s="829"/>
      <c r="AA146" s="829"/>
      <c r="AB146" s="811"/>
      <c r="AC146" s="811"/>
      <c r="AD146" s="811"/>
      <c r="AF146" s="829"/>
      <c r="AG146" s="829"/>
      <c r="AH146" s="829"/>
      <c r="AI146" s="829"/>
      <c r="AJ146" s="829"/>
      <c r="AK146" s="829"/>
      <c r="AL146" s="829"/>
      <c r="AM146" s="829"/>
      <c r="AN146" s="829"/>
      <c r="AO146" s="829"/>
      <c r="AP146" s="829"/>
      <c r="AQ146" s="829"/>
    </row>
    <row r="147" customFormat="false" ht="12.75" hidden="false" customHeight="false" outlineLevel="0" collapsed="false">
      <c r="A147" s="826" t="s">
        <v>1095</v>
      </c>
      <c r="B147" s="840"/>
      <c r="C147" s="836" t="n">
        <f aca="false">SUM(C140:C145)</f>
        <v>24062</v>
      </c>
      <c r="D147" s="836" t="n">
        <f aca="false">SUM(D140:D145)</f>
        <v>24225</v>
      </c>
      <c r="E147" s="836" t="n">
        <f aca="false">SUM(E140:E145)</f>
        <v>23809</v>
      </c>
      <c r="F147" s="836" t="n">
        <f aca="false">SUM(F140:F145)</f>
        <v>24009</v>
      </c>
      <c r="G147" s="836" t="n">
        <f aca="false">SUM(G140:G145)</f>
        <v>23380</v>
      </c>
      <c r="H147" s="836" t="n">
        <f aca="false">SUM(H140:H145)</f>
        <v>23411</v>
      </c>
      <c r="I147" s="836" t="n">
        <f aca="false">SUM(I140:I145)</f>
        <v>25560</v>
      </c>
      <c r="J147" s="836" t="n">
        <f aca="false">SUM(J140:J145)</f>
        <v>24230</v>
      </c>
      <c r="K147" s="836" t="n">
        <f aca="false">SUM(K140:K145)</f>
        <v>24610</v>
      </c>
      <c r="L147" s="836" t="n">
        <f aca="false">SUM(L140:L145)</f>
        <v>25369</v>
      </c>
      <c r="M147" s="836" t="n">
        <f aca="false">SUM(M140:M145)</f>
        <v>24342</v>
      </c>
      <c r="N147" s="836" t="n">
        <f aca="false">SUM(N140:N145)</f>
        <v>24979</v>
      </c>
      <c r="O147" s="836" t="n">
        <f aca="false">SUM(O140:O145)</f>
        <v>291986</v>
      </c>
      <c r="P147" s="836" t="n">
        <f aca="false">SUM(P140:P145)</f>
        <v>48287</v>
      </c>
      <c r="Q147" s="836" t="n">
        <f aca="false">SUM(Q140:Q145)</f>
        <v>243699</v>
      </c>
      <c r="R147" s="837"/>
      <c r="S147" s="806"/>
      <c r="T147" s="827" t="str">
        <f aca="false">A147</f>
        <v>     Total Operating Expenses</v>
      </c>
      <c r="U147" s="802"/>
      <c r="V147" s="836" t="n">
        <f aca="false">SUM(V140:V145)</f>
        <v>72096</v>
      </c>
      <c r="W147" s="836" t="n">
        <f aca="false">SUM(W140:W145)</f>
        <v>70800</v>
      </c>
      <c r="X147" s="836" t="n">
        <f aca="false">SUM(X140:X145)</f>
        <v>74400</v>
      </c>
      <c r="Y147" s="836" t="n">
        <f aca="false">SUM(Y140:Y145)</f>
        <v>74690</v>
      </c>
      <c r="Z147" s="836"/>
      <c r="AA147" s="836" t="n">
        <f aca="false">SUM(AA140:AA145)</f>
        <v>291986</v>
      </c>
      <c r="AB147" s="806"/>
      <c r="AC147" s="806"/>
      <c r="AD147" s="798" t="str">
        <f aca="false">A147</f>
        <v>     Total Operating Expenses</v>
      </c>
      <c r="AF147" s="836" t="n">
        <f aca="false">C147</f>
        <v>24062</v>
      </c>
      <c r="AG147" s="836" t="n">
        <f aca="false">D147+AF147</f>
        <v>48287</v>
      </c>
      <c r="AH147" s="836" t="n">
        <f aca="false">E147+AG147</f>
        <v>72096</v>
      </c>
      <c r="AI147" s="836" t="n">
        <f aca="false">F147+AH147</f>
        <v>96105</v>
      </c>
      <c r="AJ147" s="836" t="n">
        <f aca="false">G147+AI147</f>
        <v>119485</v>
      </c>
      <c r="AK147" s="836" t="n">
        <f aca="false">H147+AJ147</f>
        <v>142896</v>
      </c>
      <c r="AL147" s="836" t="n">
        <f aca="false">I147+AK147</f>
        <v>168456</v>
      </c>
      <c r="AM147" s="836" t="n">
        <f aca="false">J147+AL147</f>
        <v>192686</v>
      </c>
      <c r="AN147" s="836" t="n">
        <f aca="false">K147+AM147</f>
        <v>217296</v>
      </c>
      <c r="AO147" s="836" t="n">
        <f aca="false">L147+AN147</f>
        <v>242665</v>
      </c>
      <c r="AP147" s="836" t="n">
        <f aca="false">M147+AO147</f>
        <v>267007</v>
      </c>
      <c r="AQ147" s="836" t="n">
        <f aca="false">N147+AP147</f>
        <v>291986</v>
      </c>
    </row>
    <row r="148" customFormat="false" ht="12.75" hidden="false" customHeight="false" outlineLevel="0" collapsed="false">
      <c r="A148" s="811"/>
      <c r="C148" s="829"/>
      <c r="D148" s="829"/>
      <c r="E148" s="829"/>
      <c r="F148" s="829"/>
      <c r="G148" s="829"/>
      <c r="H148" s="829"/>
      <c r="I148" s="829"/>
      <c r="J148" s="829"/>
      <c r="K148" s="829"/>
      <c r="L148" s="829"/>
      <c r="M148" s="829"/>
      <c r="N148" s="829"/>
      <c r="O148" s="829"/>
      <c r="P148" s="829"/>
      <c r="Q148" s="829"/>
      <c r="R148" s="830"/>
      <c r="S148" s="811"/>
      <c r="T148" s="811"/>
      <c r="V148" s="829"/>
      <c r="W148" s="829"/>
      <c r="X148" s="829"/>
      <c r="Y148" s="829"/>
      <c r="Z148" s="829"/>
      <c r="AA148" s="829"/>
      <c r="AB148" s="811"/>
      <c r="AC148" s="811"/>
      <c r="AD148" s="811"/>
      <c r="AF148" s="829"/>
      <c r="AG148" s="829"/>
      <c r="AH148" s="829"/>
      <c r="AI148" s="829"/>
      <c r="AJ148" s="829"/>
      <c r="AK148" s="829"/>
      <c r="AL148" s="829"/>
      <c r="AM148" s="829"/>
      <c r="AN148" s="829"/>
      <c r="AO148" s="829"/>
      <c r="AP148" s="829"/>
      <c r="AQ148" s="829"/>
    </row>
    <row r="149" customFormat="false" ht="12.75" hidden="false" customHeight="false" outlineLevel="0" collapsed="false">
      <c r="A149" s="826" t="s">
        <v>1096</v>
      </c>
      <c r="B149" s="802"/>
      <c r="C149" s="836" t="n">
        <f aca="false">C137-C147</f>
        <v>32067</v>
      </c>
      <c r="D149" s="836" t="n">
        <f aca="false">D137-D147</f>
        <v>30865</v>
      </c>
      <c r="E149" s="836" t="n">
        <f aca="false">E137-E147</f>
        <v>35148</v>
      </c>
      <c r="F149" s="836" t="n">
        <f aca="false">F137-F147</f>
        <v>-243</v>
      </c>
      <c r="G149" s="836" t="n">
        <f aca="false">G137-G147</f>
        <v>-617</v>
      </c>
      <c r="H149" s="836" t="n">
        <f aca="false">H137-H147</f>
        <v>4868</v>
      </c>
      <c r="I149" s="836" t="n">
        <f aca="false">I137-I147</f>
        <v>260</v>
      </c>
      <c r="J149" s="836" t="n">
        <f aca="false">J137-J147</f>
        <v>1178</v>
      </c>
      <c r="K149" s="836" t="n">
        <f aca="false">K137-K147</f>
        <v>981</v>
      </c>
      <c r="L149" s="836" t="n">
        <f aca="false">L137-L147</f>
        <v>-375</v>
      </c>
      <c r="M149" s="836" t="n">
        <f aca="false">M137-M147</f>
        <v>29505</v>
      </c>
      <c r="N149" s="836" t="n">
        <f aca="false">N137-N147</f>
        <v>30185</v>
      </c>
      <c r="O149" s="836" t="n">
        <f aca="false">O137-O147</f>
        <v>163822</v>
      </c>
      <c r="P149" s="836" t="n">
        <f aca="false">P137-P147</f>
        <v>62932</v>
      </c>
      <c r="Q149" s="836" t="n">
        <f aca="false">Q137-Q147</f>
        <v>100890</v>
      </c>
      <c r="R149" s="837"/>
      <c r="S149" s="806"/>
      <c r="T149" s="827" t="str">
        <f aca="false">A149</f>
        <v>OPERATING INCOME</v>
      </c>
      <c r="U149" s="802"/>
      <c r="V149" s="836" t="n">
        <f aca="false">V137-V147</f>
        <v>98080</v>
      </c>
      <c r="W149" s="836" t="n">
        <f aca="false">W137-W147</f>
        <v>4008</v>
      </c>
      <c r="X149" s="836" t="n">
        <f aca="false">X137-X147</f>
        <v>2419</v>
      </c>
      <c r="Y149" s="836" t="n">
        <f aca="false">Y137-Y147</f>
        <v>59315</v>
      </c>
      <c r="Z149" s="836"/>
      <c r="AA149" s="836" t="n">
        <f aca="false">AA137-AA147</f>
        <v>163822</v>
      </c>
      <c r="AB149" s="806"/>
      <c r="AC149" s="806"/>
      <c r="AD149" s="798" t="str">
        <f aca="false">A149</f>
        <v>OPERATING INCOME</v>
      </c>
      <c r="AF149" s="836" t="n">
        <f aca="false">C149</f>
        <v>32067</v>
      </c>
      <c r="AG149" s="836" t="n">
        <f aca="false">D149+AF149</f>
        <v>62932</v>
      </c>
      <c r="AH149" s="836" t="n">
        <f aca="false">E149+AG149</f>
        <v>98080</v>
      </c>
      <c r="AI149" s="836" t="n">
        <f aca="false">F149+AH149</f>
        <v>97837</v>
      </c>
      <c r="AJ149" s="836" t="n">
        <f aca="false">G149+AI149</f>
        <v>97220</v>
      </c>
      <c r="AK149" s="836" t="n">
        <f aca="false">H149+AJ149</f>
        <v>102088</v>
      </c>
      <c r="AL149" s="836" t="n">
        <f aca="false">I149+AK149</f>
        <v>102348</v>
      </c>
      <c r="AM149" s="836" t="n">
        <f aca="false">J149+AL149</f>
        <v>103526</v>
      </c>
      <c r="AN149" s="836" t="n">
        <f aca="false">K149+AM149</f>
        <v>104507</v>
      </c>
      <c r="AO149" s="836" t="n">
        <f aca="false">L149+AN149</f>
        <v>104132</v>
      </c>
      <c r="AP149" s="836" t="n">
        <f aca="false">M149+AO149</f>
        <v>133637</v>
      </c>
      <c r="AQ149" s="836" t="n">
        <f aca="false">N149+AP149</f>
        <v>163822</v>
      </c>
    </row>
    <row r="150" customFormat="false" ht="12.75" hidden="false" customHeight="false" outlineLevel="0" collapsed="false">
      <c r="A150" s="811"/>
      <c r="C150" s="829"/>
      <c r="D150" s="829"/>
      <c r="E150" s="829"/>
      <c r="F150" s="829"/>
      <c r="G150" s="829"/>
      <c r="H150" s="829"/>
      <c r="I150" s="829"/>
      <c r="J150" s="829"/>
      <c r="K150" s="829"/>
      <c r="L150" s="829"/>
      <c r="M150" s="829"/>
      <c r="N150" s="829"/>
      <c r="O150" s="829"/>
      <c r="P150" s="829"/>
      <c r="Q150" s="829"/>
      <c r="R150" s="830"/>
      <c r="S150" s="811"/>
      <c r="T150" s="811"/>
      <c r="V150" s="829"/>
      <c r="W150" s="829"/>
      <c r="X150" s="829"/>
      <c r="Y150" s="829"/>
      <c r="Z150" s="829"/>
      <c r="AA150" s="829"/>
      <c r="AB150" s="811"/>
      <c r="AC150" s="811"/>
      <c r="AD150" s="811"/>
      <c r="AF150" s="829"/>
      <c r="AG150" s="829"/>
      <c r="AH150" s="829"/>
      <c r="AI150" s="829"/>
      <c r="AJ150" s="829"/>
      <c r="AK150" s="829"/>
      <c r="AL150" s="829"/>
      <c r="AM150" s="829"/>
      <c r="AN150" s="829"/>
      <c r="AO150" s="829"/>
      <c r="AP150" s="829"/>
      <c r="AQ150" s="829"/>
    </row>
    <row r="151" customFormat="false" ht="12.75" hidden="false" customHeight="false" outlineLevel="0" collapsed="false">
      <c r="A151" s="815" t="s">
        <v>1097</v>
      </c>
      <c r="C151" s="829"/>
      <c r="D151" s="829"/>
      <c r="E151" s="829"/>
      <c r="F151" s="829"/>
      <c r="G151" s="829"/>
      <c r="H151" s="829"/>
      <c r="I151" s="829"/>
      <c r="J151" s="829"/>
      <c r="K151" s="829"/>
      <c r="L151" s="829"/>
      <c r="M151" s="829"/>
      <c r="N151" s="829"/>
      <c r="O151" s="830"/>
      <c r="P151" s="830"/>
      <c r="Q151" s="829"/>
      <c r="R151" s="830"/>
      <c r="S151" s="811"/>
      <c r="T151" s="827" t="str">
        <f aca="false">A151</f>
        <v>OTHER INCOME</v>
      </c>
      <c r="V151" s="829"/>
      <c r="W151" s="829"/>
      <c r="X151" s="829"/>
      <c r="Y151" s="829"/>
      <c r="Z151" s="829"/>
      <c r="AA151" s="829"/>
      <c r="AB151" s="811"/>
      <c r="AC151" s="811"/>
      <c r="AD151" s="798" t="str">
        <f aca="false">A151</f>
        <v>OTHER INCOME</v>
      </c>
      <c r="AF151" s="829"/>
      <c r="AG151" s="829"/>
      <c r="AH151" s="829"/>
      <c r="AI151" s="829"/>
      <c r="AJ151" s="829"/>
      <c r="AK151" s="829"/>
      <c r="AL151" s="829"/>
      <c r="AM151" s="829"/>
      <c r="AN151" s="829"/>
      <c r="AO151" s="829"/>
      <c r="AP151" s="829"/>
      <c r="AQ151" s="829"/>
    </row>
    <row r="152" customFormat="false" ht="12.75" hidden="false" customHeight="false" outlineLevel="0" collapsed="false">
      <c r="A152" s="844" t="s">
        <v>1098</v>
      </c>
      <c r="C152" s="829" t="n">
        <f aca="false">C32-C92</f>
        <v>0</v>
      </c>
      <c r="D152" s="829" t="n">
        <f aca="false">D32-D92</f>
        <v>0</v>
      </c>
      <c r="E152" s="829" t="n">
        <f aca="false">E32-E92</f>
        <v>0</v>
      </c>
      <c r="F152" s="829" t="n">
        <f aca="false">F32-F92</f>
        <v>0</v>
      </c>
      <c r="G152" s="829" t="n">
        <f aca="false">G32-G92</f>
        <v>0</v>
      </c>
      <c r="H152" s="829" t="n">
        <f aca="false">H32-H92</f>
        <v>0</v>
      </c>
      <c r="I152" s="829" t="n">
        <f aca="false">I32-I92</f>
        <v>0</v>
      </c>
      <c r="J152" s="829" t="n">
        <f aca="false">J32-J92</f>
        <v>0</v>
      </c>
      <c r="K152" s="829" t="n">
        <f aca="false">K32-K92</f>
        <v>0</v>
      </c>
      <c r="L152" s="829" t="n">
        <f aca="false">L32-L92</f>
        <v>0</v>
      </c>
      <c r="M152" s="829" t="n">
        <f aca="false">M32-M92</f>
        <v>0</v>
      </c>
      <c r="N152" s="829" t="n">
        <f aca="false">N32-N92</f>
        <v>0</v>
      </c>
      <c r="O152" s="829" t="n">
        <f aca="false">SUM(C152:N152)</f>
        <v>0</v>
      </c>
      <c r="P152" s="830" t="n">
        <f aca="false">SUM(C152:D152)</f>
        <v>0</v>
      </c>
      <c r="Q152" s="829" t="n">
        <f aca="false">O152-P152</f>
        <v>0</v>
      </c>
      <c r="R152" s="831"/>
      <c r="S152" s="811"/>
      <c r="T152" s="832" t="str">
        <f aca="false">A152</f>
        <v>   Partnership Income</v>
      </c>
      <c r="V152" s="829" t="n">
        <f aca="false">C152+D152+E152</f>
        <v>0</v>
      </c>
      <c r="W152" s="829" t="n">
        <f aca="false">F152+G152+H152</f>
        <v>0</v>
      </c>
      <c r="X152" s="829" t="n">
        <f aca="false">I152+J152+K152</f>
        <v>0</v>
      </c>
      <c r="Y152" s="829" t="n">
        <f aca="false">L152+M152+N152</f>
        <v>0</v>
      </c>
      <c r="Z152" s="829"/>
      <c r="AA152" s="829" t="n">
        <f aca="false">SUM(V152:Y152)</f>
        <v>0</v>
      </c>
      <c r="AB152" s="811"/>
      <c r="AC152" s="811"/>
      <c r="AD152" s="796" t="str">
        <f aca="false">A152</f>
        <v>   Partnership Income</v>
      </c>
      <c r="AF152" s="829" t="n">
        <f aca="false">C152</f>
        <v>0</v>
      </c>
      <c r="AG152" s="829" t="n">
        <f aca="false">D152+AF152</f>
        <v>0</v>
      </c>
      <c r="AH152" s="829" t="n">
        <f aca="false">E152+AG152</f>
        <v>0</v>
      </c>
      <c r="AI152" s="829" t="n">
        <f aca="false">F152+AH152</f>
        <v>0</v>
      </c>
      <c r="AJ152" s="829" t="n">
        <f aca="false">G152+AI152</f>
        <v>0</v>
      </c>
      <c r="AK152" s="829" t="n">
        <f aca="false">H152+AJ152</f>
        <v>0</v>
      </c>
      <c r="AL152" s="829" t="n">
        <f aca="false">I152+AK152</f>
        <v>0</v>
      </c>
      <c r="AM152" s="829" t="n">
        <f aca="false">J152+AL152</f>
        <v>0</v>
      </c>
      <c r="AN152" s="829" t="n">
        <f aca="false">K152+AM152</f>
        <v>0</v>
      </c>
      <c r="AO152" s="829" t="n">
        <f aca="false">L152+AN152</f>
        <v>0</v>
      </c>
      <c r="AP152" s="829" t="n">
        <f aca="false">M152+AO152</f>
        <v>0</v>
      </c>
      <c r="AQ152" s="829" t="n">
        <f aca="false">N152+AP152</f>
        <v>0</v>
      </c>
    </row>
    <row r="153" customFormat="false" ht="12.75" hidden="false" customHeight="false" outlineLevel="0" collapsed="false">
      <c r="A153" s="844" t="s">
        <v>1099</v>
      </c>
      <c r="C153" s="829" t="n">
        <f aca="false">C33-C93</f>
        <v>36</v>
      </c>
      <c r="D153" s="829" t="n">
        <f aca="false">D33-D93</f>
        <v>29</v>
      </c>
      <c r="E153" s="829" t="n">
        <f aca="false">E33-E93</f>
        <v>31</v>
      </c>
      <c r="F153" s="829" t="n">
        <f aca="false">F33-F93</f>
        <v>36</v>
      </c>
      <c r="G153" s="829" t="n">
        <f aca="false">G33-G93</f>
        <v>31</v>
      </c>
      <c r="H153" s="829" t="n">
        <f aca="false">H33-H93</f>
        <v>31</v>
      </c>
      <c r="I153" s="829" t="n">
        <f aca="false">I33-I93</f>
        <v>36</v>
      </c>
      <c r="J153" s="829" t="n">
        <f aca="false">J33-J93</f>
        <v>32</v>
      </c>
      <c r="K153" s="829" t="n">
        <f aca="false">K33-K93</f>
        <v>31</v>
      </c>
      <c r="L153" s="829" t="n">
        <f aca="false">L33-L93</f>
        <v>36</v>
      </c>
      <c r="M153" s="829" t="n">
        <f aca="false">M33-M93</f>
        <v>32</v>
      </c>
      <c r="N153" s="829" t="n">
        <f aca="false">N33-N93</f>
        <v>32</v>
      </c>
      <c r="O153" s="829" t="n">
        <f aca="false">SUM(C153:N153)</f>
        <v>393</v>
      </c>
      <c r="P153" s="830" t="n">
        <f aca="false">SUM(C153:D153)</f>
        <v>65</v>
      </c>
      <c r="Q153" s="829" t="n">
        <f aca="false">O153-P153</f>
        <v>328</v>
      </c>
      <c r="R153" s="831"/>
      <c r="T153" s="832" t="str">
        <f aca="false">A153</f>
        <v>   Interest Income</v>
      </c>
      <c r="V153" s="829" t="n">
        <f aca="false">C153+D153+E153</f>
        <v>96</v>
      </c>
      <c r="W153" s="829" t="n">
        <f aca="false">F153+G153+H153</f>
        <v>98</v>
      </c>
      <c r="X153" s="829" t="n">
        <f aca="false">I153+J153+K153</f>
        <v>99</v>
      </c>
      <c r="Y153" s="829" t="n">
        <f aca="false">L153+M153+N153</f>
        <v>100</v>
      </c>
      <c r="Z153" s="829"/>
      <c r="AA153" s="829" t="n">
        <f aca="false">SUM(V153:Y153)</f>
        <v>393</v>
      </c>
      <c r="AD153" s="796" t="str">
        <f aca="false">A153</f>
        <v>   Interest Income</v>
      </c>
      <c r="AF153" s="829" t="n">
        <f aca="false">C153</f>
        <v>36</v>
      </c>
      <c r="AG153" s="829" t="n">
        <f aca="false">D153+AF153</f>
        <v>65</v>
      </c>
      <c r="AH153" s="829" t="n">
        <f aca="false">E153+AG153</f>
        <v>96</v>
      </c>
      <c r="AI153" s="829" t="n">
        <f aca="false">F153+AH153</f>
        <v>132</v>
      </c>
      <c r="AJ153" s="829" t="n">
        <f aca="false">G153+AI153</f>
        <v>163</v>
      </c>
      <c r="AK153" s="829" t="n">
        <f aca="false">H153+AJ153</f>
        <v>194</v>
      </c>
      <c r="AL153" s="829" t="n">
        <f aca="false">I153+AK153</f>
        <v>230</v>
      </c>
      <c r="AM153" s="829" t="n">
        <f aca="false">J153+AL153</f>
        <v>262</v>
      </c>
      <c r="AN153" s="829" t="n">
        <f aca="false">K153+AM153</f>
        <v>293</v>
      </c>
      <c r="AO153" s="829" t="n">
        <f aca="false">L153+AN153</f>
        <v>329</v>
      </c>
      <c r="AP153" s="829" t="n">
        <f aca="false">M153+AO153</f>
        <v>361</v>
      </c>
      <c r="AQ153" s="829" t="n">
        <f aca="false">N153+AP153</f>
        <v>393</v>
      </c>
    </row>
    <row r="154" customFormat="false" ht="12.75" hidden="false" customHeight="false" outlineLevel="0" collapsed="false">
      <c r="A154" s="844" t="s">
        <v>1100</v>
      </c>
      <c r="C154" s="833" t="n">
        <f aca="false">C34-C94</f>
        <v>135</v>
      </c>
      <c r="D154" s="833" t="n">
        <f aca="false">D34-D94</f>
        <v>162</v>
      </c>
      <c r="E154" s="833" t="n">
        <f aca="false">E34-E94</f>
        <v>181</v>
      </c>
      <c r="F154" s="833" t="n">
        <f aca="false">F34-F94</f>
        <v>237</v>
      </c>
      <c r="G154" s="833" t="n">
        <f aca="false">G34-G94</f>
        <v>474</v>
      </c>
      <c r="H154" s="833" t="n">
        <f aca="false">H34-H94</f>
        <v>9094</v>
      </c>
      <c r="I154" s="833" t="n">
        <f aca="false">I34-I94</f>
        <v>139</v>
      </c>
      <c r="J154" s="833" t="n">
        <f aca="false">J34-J94</f>
        <v>289</v>
      </c>
      <c r="K154" s="833" t="n">
        <f aca="false">K34-K94</f>
        <v>452</v>
      </c>
      <c r="L154" s="833" t="n">
        <f aca="false">L34-L94</f>
        <v>526</v>
      </c>
      <c r="M154" s="833" t="n">
        <f aca="false">M34-M94</f>
        <v>530</v>
      </c>
      <c r="N154" s="833" t="n">
        <f aca="false">N34-N94</f>
        <v>6413</v>
      </c>
      <c r="O154" s="833" t="n">
        <f aca="false">SUM(C154:N154)</f>
        <v>18632</v>
      </c>
      <c r="P154" s="834" t="n">
        <f aca="false">SUM(C154:D154)</f>
        <v>297</v>
      </c>
      <c r="Q154" s="833" t="n">
        <f aca="false">O154-P154</f>
        <v>18335</v>
      </c>
      <c r="R154" s="835"/>
      <c r="S154" s="811"/>
      <c r="T154" s="832" t="str">
        <f aca="false">A154</f>
        <v>   Other Income / (Deductions)</v>
      </c>
      <c r="V154" s="833" t="n">
        <f aca="false">C154+D154+E154</f>
        <v>478</v>
      </c>
      <c r="W154" s="833" t="n">
        <f aca="false">F154+G154+H154</f>
        <v>9805</v>
      </c>
      <c r="X154" s="833" t="n">
        <f aca="false">I154+J154+K154</f>
        <v>880</v>
      </c>
      <c r="Y154" s="833" t="n">
        <f aca="false">L154+M154+N154</f>
        <v>7469</v>
      </c>
      <c r="Z154" s="833"/>
      <c r="AA154" s="833" t="n">
        <f aca="false">SUM(V154:Y154)</f>
        <v>18632</v>
      </c>
      <c r="AB154" s="811"/>
      <c r="AC154" s="811"/>
      <c r="AD154" s="796" t="str">
        <f aca="false">A154</f>
        <v>   Other Income / (Deductions)</v>
      </c>
      <c r="AF154" s="833" t="n">
        <f aca="false">C154</f>
        <v>135</v>
      </c>
      <c r="AG154" s="833" t="n">
        <f aca="false">D154+AF154</f>
        <v>297</v>
      </c>
      <c r="AH154" s="833" t="n">
        <f aca="false">E154+AG154</f>
        <v>478</v>
      </c>
      <c r="AI154" s="833" t="n">
        <f aca="false">F154+AH154</f>
        <v>715</v>
      </c>
      <c r="AJ154" s="833" t="n">
        <f aca="false">G154+AI154</f>
        <v>1189</v>
      </c>
      <c r="AK154" s="833" t="n">
        <f aca="false">H154+AJ154</f>
        <v>10283</v>
      </c>
      <c r="AL154" s="833" t="n">
        <f aca="false">I154+AK154</f>
        <v>10422</v>
      </c>
      <c r="AM154" s="833" t="n">
        <f aca="false">J154+AL154</f>
        <v>10711</v>
      </c>
      <c r="AN154" s="833" t="n">
        <f aca="false">K154+AM154</f>
        <v>11163</v>
      </c>
      <c r="AO154" s="833" t="n">
        <f aca="false">L154+AN154</f>
        <v>11689</v>
      </c>
      <c r="AP154" s="833" t="n">
        <f aca="false">M154+AO154</f>
        <v>12219</v>
      </c>
      <c r="AQ154" s="833" t="n">
        <f aca="false">N154+AP154</f>
        <v>18632</v>
      </c>
    </row>
    <row r="155" customFormat="false" ht="3.95" hidden="false" customHeight="true" outlineLevel="0" collapsed="false">
      <c r="A155" s="813"/>
      <c r="C155" s="829"/>
      <c r="D155" s="829"/>
      <c r="E155" s="829"/>
      <c r="F155" s="829"/>
      <c r="G155" s="829"/>
      <c r="H155" s="829"/>
      <c r="I155" s="829"/>
      <c r="J155" s="829"/>
      <c r="K155" s="829"/>
      <c r="L155" s="829"/>
      <c r="M155" s="829"/>
      <c r="N155" s="829"/>
      <c r="O155" s="829"/>
      <c r="P155" s="829"/>
      <c r="Q155" s="829"/>
      <c r="R155" s="830"/>
      <c r="S155" s="811"/>
      <c r="V155" s="829"/>
      <c r="W155" s="829"/>
      <c r="X155" s="829"/>
      <c r="Y155" s="829"/>
      <c r="Z155" s="829"/>
      <c r="AA155" s="829"/>
      <c r="AB155" s="811"/>
      <c r="AC155" s="811"/>
      <c r="AD155" s="839"/>
      <c r="AF155" s="829"/>
      <c r="AG155" s="829"/>
      <c r="AH155" s="829"/>
      <c r="AI155" s="829"/>
      <c r="AJ155" s="829"/>
      <c r="AK155" s="829"/>
      <c r="AL155" s="829"/>
      <c r="AM155" s="829"/>
      <c r="AN155" s="829"/>
      <c r="AO155" s="829"/>
      <c r="AP155" s="829"/>
      <c r="AQ155" s="829"/>
    </row>
    <row r="156" customFormat="false" ht="12.75" hidden="false" customHeight="false" outlineLevel="0" collapsed="false">
      <c r="A156" s="826" t="s">
        <v>1101</v>
      </c>
      <c r="B156" s="802"/>
      <c r="C156" s="836" t="n">
        <f aca="false">SUM(C152:C154)</f>
        <v>171</v>
      </c>
      <c r="D156" s="836" t="n">
        <f aca="false">SUM(D152:D154)</f>
        <v>191</v>
      </c>
      <c r="E156" s="836" t="n">
        <f aca="false">SUM(E152:E154)</f>
        <v>212</v>
      </c>
      <c r="F156" s="836" t="n">
        <f aca="false">SUM(F152:F154)</f>
        <v>273</v>
      </c>
      <c r="G156" s="836" t="n">
        <f aca="false">SUM(G152:G154)</f>
        <v>505</v>
      </c>
      <c r="H156" s="836" t="n">
        <f aca="false">SUM(H152:H154)</f>
        <v>9125</v>
      </c>
      <c r="I156" s="836" t="n">
        <f aca="false">SUM(I152:I154)</f>
        <v>175</v>
      </c>
      <c r="J156" s="836" t="n">
        <f aca="false">SUM(J152:J154)</f>
        <v>321</v>
      </c>
      <c r="K156" s="836" t="n">
        <f aca="false">SUM(K152:K154)</f>
        <v>483</v>
      </c>
      <c r="L156" s="836" t="n">
        <f aca="false">SUM(L152:L154)</f>
        <v>562</v>
      </c>
      <c r="M156" s="836" t="n">
        <f aca="false">SUM(M152:M154)</f>
        <v>562</v>
      </c>
      <c r="N156" s="836" t="n">
        <f aca="false">SUM(N152:N154)</f>
        <v>6445</v>
      </c>
      <c r="O156" s="836" t="n">
        <f aca="false">SUM(O152:O154)</f>
        <v>19025</v>
      </c>
      <c r="P156" s="836" t="n">
        <f aca="false">SUM(P152:P154)</f>
        <v>362</v>
      </c>
      <c r="Q156" s="836" t="n">
        <f aca="false">SUM(Q152:Q154)</f>
        <v>18663</v>
      </c>
      <c r="R156" s="837"/>
      <c r="S156" s="806"/>
      <c r="T156" s="827" t="str">
        <f aca="false">A156</f>
        <v>     Total Other Income &amp; Other Deductions</v>
      </c>
      <c r="U156" s="802"/>
      <c r="V156" s="836" t="n">
        <f aca="false">V152+V153+V154</f>
        <v>574</v>
      </c>
      <c r="W156" s="836" t="n">
        <f aca="false">W152+W153+W154</f>
        <v>9903</v>
      </c>
      <c r="X156" s="836" t="n">
        <f aca="false">X152+X153+X154</f>
        <v>979</v>
      </c>
      <c r="Y156" s="836" t="n">
        <f aca="false">Y152+Y153+Y154</f>
        <v>7569</v>
      </c>
      <c r="Z156" s="836"/>
      <c r="AA156" s="836" t="n">
        <f aca="false">AA152+AA153+AA154</f>
        <v>19025</v>
      </c>
      <c r="AB156" s="806"/>
      <c r="AC156" s="806"/>
      <c r="AD156" s="798" t="str">
        <f aca="false">A156</f>
        <v>     Total Other Income &amp; Other Deductions</v>
      </c>
      <c r="AF156" s="836" t="n">
        <f aca="false">C156</f>
        <v>171</v>
      </c>
      <c r="AG156" s="836" t="n">
        <f aca="false">D156+AF156</f>
        <v>362</v>
      </c>
      <c r="AH156" s="836" t="n">
        <f aca="false">E156+AG156</f>
        <v>574</v>
      </c>
      <c r="AI156" s="836" t="n">
        <f aca="false">F156+AH156</f>
        <v>847</v>
      </c>
      <c r="AJ156" s="836" t="n">
        <f aca="false">G156+AI156</f>
        <v>1352</v>
      </c>
      <c r="AK156" s="836" t="n">
        <f aca="false">H156+AJ156</f>
        <v>10477</v>
      </c>
      <c r="AL156" s="836" t="n">
        <f aca="false">I156+AK156</f>
        <v>10652</v>
      </c>
      <c r="AM156" s="836" t="n">
        <f aca="false">J156+AL156</f>
        <v>10973</v>
      </c>
      <c r="AN156" s="836" t="n">
        <f aca="false">K156+AM156</f>
        <v>11456</v>
      </c>
      <c r="AO156" s="836" t="n">
        <f aca="false">L156+AN156</f>
        <v>12018</v>
      </c>
      <c r="AP156" s="836" t="n">
        <f aca="false">M156+AO156</f>
        <v>12580</v>
      </c>
      <c r="AQ156" s="836" t="n">
        <f aca="false">N156+AP156</f>
        <v>19025</v>
      </c>
    </row>
    <row r="157" customFormat="false" ht="12.75" hidden="false" customHeight="false" outlineLevel="0" collapsed="false">
      <c r="A157" s="811"/>
      <c r="C157" s="829"/>
      <c r="D157" s="829"/>
      <c r="E157" s="829"/>
      <c r="F157" s="829"/>
      <c r="G157" s="829"/>
      <c r="H157" s="829"/>
      <c r="I157" s="829"/>
      <c r="J157" s="829"/>
      <c r="K157" s="829"/>
      <c r="L157" s="829"/>
      <c r="M157" s="829"/>
      <c r="N157" s="829"/>
      <c r="O157" s="829"/>
      <c r="P157" s="829"/>
      <c r="Q157" s="829"/>
      <c r="R157" s="830"/>
      <c r="S157" s="811"/>
      <c r="T157" s="811"/>
      <c r="V157" s="829"/>
      <c r="W157" s="829"/>
      <c r="X157" s="829"/>
      <c r="Y157" s="829"/>
      <c r="Z157" s="829"/>
      <c r="AA157" s="829"/>
      <c r="AB157" s="811"/>
      <c r="AC157" s="811"/>
      <c r="AD157" s="811"/>
      <c r="AF157" s="829"/>
      <c r="AG157" s="829"/>
      <c r="AH157" s="829"/>
      <c r="AI157" s="829"/>
      <c r="AJ157" s="829"/>
      <c r="AK157" s="829"/>
      <c r="AL157" s="829"/>
      <c r="AM157" s="829"/>
      <c r="AN157" s="829"/>
      <c r="AO157" s="829"/>
      <c r="AP157" s="829"/>
      <c r="AQ157" s="829"/>
    </row>
    <row r="158" customFormat="false" ht="12.75" hidden="false" customHeight="false" outlineLevel="0" collapsed="false">
      <c r="A158" s="826" t="s">
        <v>1102</v>
      </c>
      <c r="B158" s="847"/>
      <c r="C158" s="836" t="n">
        <f aca="false">C149+C156</f>
        <v>32238</v>
      </c>
      <c r="D158" s="836" t="n">
        <f aca="false">D149+D156</f>
        <v>31056</v>
      </c>
      <c r="E158" s="836" t="n">
        <f aca="false">E149+E156</f>
        <v>35360</v>
      </c>
      <c r="F158" s="836" t="n">
        <f aca="false">F149+F156</f>
        <v>30</v>
      </c>
      <c r="G158" s="836" t="n">
        <f aca="false">G149+G156</f>
        <v>-112</v>
      </c>
      <c r="H158" s="836" t="n">
        <f aca="false">H149+H156</f>
        <v>13993</v>
      </c>
      <c r="I158" s="836" t="n">
        <f aca="false">I149+I156</f>
        <v>435</v>
      </c>
      <c r="J158" s="836" t="n">
        <f aca="false">J149+J156</f>
        <v>1499</v>
      </c>
      <c r="K158" s="836" t="n">
        <f aca="false">K149+K156</f>
        <v>1464</v>
      </c>
      <c r="L158" s="836" t="n">
        <f aca="false">L149+L156</f>
        <v>187</v>
      </c>
      <c r="M158" s="836" t="n">
        <f aca="false">M149+M156</f>
        <v>30067</v>
      </c>
      <c r="N158" s="836" t="n">
        <f aca="false">N149+N156</f>
        <v>36630</v>
      </c>
      <c r="O158" s="836" t="n">
        <f aca="false">O149+O156</f>
        <v>182847</v>
      </c>
      <c r="P158" s="836" t="n">
        <f aca="false">P149+P156</f>
        <v>63294</v>
      </c>
      <c r="Q158" s="836" t="n">
        <f aca="false">Q149+Q156</f>
        <v>119553</v>
      </c>
      <c r="R158" s="837"/>
      <c r="S158" s="806"/>
      <c r="T158" s="827" t="str">
        <f aca="false">A158</f>
        <v>INCOME BEFORE INTEREST &amp; TAXES</v>
      </c>
      <c r="U158" s="847"/>
      <c r="V158" s="848" t="n">
        <f aca="false">C158+D158+E158</f>
        <v>98654</v>
      </c>
      <c r="W158" s="848" t="n">
        <f aca="false">F158+G158+H158</f>
        <v>13911</v>
      </c>
      <c r="X158" s="848" t="n">
        <f aca="false">I158+J158+K158</f>
        <v>3398</v>
      </c>
      <c r="Y158" s="848" t="n">
        <f aca="false">L158+M158+N158</f>
        <v>66884</v>
      </c>
      <c r="Z158" s="848"/>
      <c r="AA158" s="848" t="n">
        <f aca="false">SUM(V158:Y158)</f>
        <v>182847</v>
      </c>
      <c r="AB158" s="806"/>
      <c r="AC158" s="806"/>
      <c r="AD158" s="798" t="str">
        <f aca="false">A158</f>
        <v>INCOME BEFORE INTEREST &amp; TAXES</v>
      </c>
      <c r="AF158" s="836" t="n">
        <f aca="false">C158</f>
        <v>32238</v>
      </c>
      <c r="AG158" s="836" t="n">
        <f aca="false">D158+AF158</f>
        <v>63294</v>
      </c>
      <c r="AH158" s="836" t="n">
        <f aca="false">E158+AG158</f>
        <v>98654</v>
      </c>
      <c r="AI158" s="836" t="n">
        <f aca="false">F158+AH158</f>
        <v>98684</v>
      </c>
      <c r="AJ158" s="836" t="n">
        <f aca="false">G158+AI158</f>
        <v>98572</v>
      </c>
      <c r="AK158" s="836" t="n">
        <f aca="false">H158+AJ158</f>
        <v>112565</v>
      </c>
      <c r="AL158" s="836" t="n">
        <f aca="false">I158+AK158</f>
        <v>113000</v>
      </c>
      <c r="AM158" s="836" t="n">
        <f aca="false">J158+AL158</f>
        <v>114499</v>
      </c>
      <c r="AN158" s="836" t="n">
        <f aca="false">K158+AM158</f>
        <v>115963</v>
      </c>
      <c r="AO158" s="836" t="n">
        <f aca="false">L158+AN158</f>
        <v>116150</v>
      </c>
      <c r="AP158" s="836" t="n">
        <f aca="false">M158+AO158</f>
        <v>146217</v>
      </c>
      <c r="AQ158" s="836" t="n">
        <f aca="false">N158+AP158</f>
        <v>182847</v>
      </c>
    </row>
    <row r="159" customFormat="false" ht="12.75" hidden="false" customHeight="false" outlineLevel="0" collapsed="false">
      <c r="A159" s="811"/>
      <c r="C159" s="829"/>
      <c r="D159" s="829"/>
      <c r="E159" s="829"/>
      <c r="F159" s="829"/>
      <c r="G159" s="829"/>
      <c r="H159" s="829"/>
      <c r="I159" s="829"/>
      <c r="J159" s="829"/>
      <c r="K159" s="829"/>
      <c r="L159" s="829"/>
      <c r="M159" s="829"/>
      <c r="N159" s="829"/>
      <c r="O159" s="829"/>
      <c r="P159" s="829"/>
      <c r="Q159" s="829"/>
      <c r="R159" s="830"/>
      <c r="S159" s="811"/>
      <c r="T159" s="811"/>
      <c r="V159" s="829"/>
      <c r="W159" s="829"/>
      <c r="X159" s="829"/>
      <c r="Y159" s="829"/>
      <c r="Z159" s="829"/>
      <c r="AA159" s="829"/>
      <c r="AB159" s="811"/>
      <c r="AC159" s="811"/>
      <c r="AD159" s="811"/>
      <c r="AF159" s="829"/>
      <c r="AG159" s="829"/>
      <c r="AH159" s="829"/>
      <c r="AI159" s="829"/>
      <c r="AJ159" s="829"/>
      <c r="AK159" s="829"/>
      <c r="AL159" s="829"/>
      <c r="AM159" s="829"/>
      <c r="AN159" s="829"/>
      <c r="AO159" s="829"/>
      <c r="AP159" s="829"/>
      <c r="AQ159" s="829"/>
    </row>
    <row r="160" customFormat="false" ht="12.75" hidden="false" customHeight="false" outlineLevel="0" collapsed="false">
      <c r="A160" s="826" t="s">
        <v>1122</v>
      </c>
      <c r="C160" s="830"/>
      <c r="D160" s="830"/>
      <c r="E160" s="830"/>
      <c r="F160" s="830"/>
      <c r="G160" s="830"/>
      <c r="H160" s="830"/>
      <c r="I160" s="830"/>
      <c r="J160" s="830"/>
      <c r="K160" s="830"/>
      <c r="L160" s="830"/>
      <c r="M160" s="830"/>
      <c r="N160" s="830"/>
      <c r="O160" s="830"/>
      <c r="P160" s="830"/>
      <c r="Q160" s="829"/>
      <c r="R160" s="830"/>
      <c r="S160" s="811"/>
      <c r="T160" s="827" t="str">
        <f aca="false">A160</f>
        <v>INTEREST AND OTHER</v>
      </c>
      <c r="V160" s="829"/>
      <c r="W160" s="842"/>
      <c r="X160" s="829"/>
      <c r="Y160" s="829"/>
      <c r="Z160" s="829"/>
      <c r="AA160" s="829"/>
      <c r="AB160" s="811"/>
      <c r="AC160" s="811"/>
      <c r="AD160" s="798" t="str">
        <f aca="false">A160</f>
        <v>INTEREST AND OTHER</v>
      </c>
      <c r="AF160" s="829"/>
      <c r="AG160" s="829"/>
      <c r="AH160" s="829"/>
      <c r="AI160" s="829"/>
      <c r="AJ160" s="829"/>
      <c r="AK160" s="829"/>
      <c r="AL160" s="829"/>
      <c r="AM160" s="829"/>
      <c r="AN160" s="829"/>
      <c r="AO160" s="829"/>
      <c r="AP160" s="829"/>
      <c r="AQ160" s="829"/>
    </row>
    <row r="161" customFormat="false" ht="12.75" hidden="false" customHeight="false" outlineLevel="0" collapsed="false">
      <c r="A161" s="828" t="s">
        <v>1104</v>
      </c>
      <c r="C161" s="829" t="n">
        <f aca="false">C41-C101</f>
        <v>21</v>
      </c>
      <c r="D161" s="829" t="n">
        <f aca="false">D41-D101</f>
        <v>21</v>
      </c>
      <c r="E161" s="829" t="n">
        <f aca="false">E41-E101</f>
        <v>26</v>
      </c>
      <c r="F161" s="829" t="n">
        <f aca="false">F41-F101</f>
        <v>27</v>
      </c>
      <c r="G161" s="829" t="n">
        <f aca="false">G41-G101</f>
        <v>24</v>
      </c>
      <c r="H161" s="829" t="n">
        <f aca="false">H41-H101</f>
        <v>13</v>
      </c>
      <c r="I161" s="829" t="n">
        <f aca="false">I41-I101</f>
        <v>12</v>
      </c>
      <c r="J161" s="829" t="n">
        <f aca="false">J41-J101</f>
        <v>13</v>
      </c>
      <c r="K161" s="829" t="n">
        <f aca="false">K41-K101</f>
        <v>12</v>
      </c>
      <c r="L161" s="829" t="n">
        <f aca="false">L41-L101</f>
        <v>7</v>
      </c>
      <c r="M161" s="829" t="n">
        <f aca="false">M41-M101</f>
        <v>6</v>
      </c>
      <c r="N161" s="829" t="n">
        <f aca="false">N41-N101</f>
        <v>9</v>
      </c>
      <c r="O161" s="829" t="n">
        <f aca="false">SUM(C161:N161)</f>
        <v>191</v>
      </c>
      <c r="P161" s="830" t="n">
        <f aca="false">SUM(C161:D161)</f>
        <v>42</v>
      </c>
      <c r="Q161" s="829" t="n">
        <f aca="false">O161-P161</f>
        <v>149</v>
      </c>
      <c r="R161" s="831"/>
      <c r="S161" s="811"/>
      <c r="T161" s="832" t="str">
        <f aca="false">A161</f>
        <v>   Direct Interest</v>
      </c>
      <c r="V161" s="829" t="n">
        <f aca="false">C161+D161+E161</f>
        <v>68</v>
      </c>
      <c r="W161" s="829" t="n">
        <f aca="false">F161+G161+H161</f>
        <v>64</v>
      </c>
      <c r="X161" s="829" t="n">
        <f aca="false">I161+J161+K161</f>
        <v>37</v>
      </c>
      <c r="Y161" s="829" t="n">
        <f aca="false">L161+M161+N161</f>
        <v>22</v>
      </c>
      <c r="Z161" s="829"/>
      <c r="AA161" s="829" t="n">
        <f aca="false">SUM(V161:Y161)</f>
        <v>191</v>
      </c>
      <c r="AB161" s="811"/>
      <c r="AC161" s="811"/>
      <c r="AD161" s="796" t="str">
        <f aca="false">A161</f>
        <v>   Direct Interest</v>
      </c>
      <c r="AF161" s="829" t="n">
        <f aca="false">C161</f>
        <v>21</v>
      </c>
      <c r="AG161" s="829" t="n">
        <f aca="false">D161+AF161</f>
        <v>42</v>
      </c>
      <c r="AH161" s="829" t="n">
        <f aca="false">E161+AG161</f>
        <v>68</v>
      </c>
      <c r="AI161" s="829" t="n">
        <f aca="false">F161+AH161</f>
        <v>95</v>
      </c>
      <c r="AJ161" s="829" t="n">
        <f aca="false">G161+AI161</f>
        <v>119</v>
      </c>
      <c r="AK161" s="829" t="n">
        <f aca="false">H161+AJ161</f>
        <v>132</v>
      </c>
      <c r="AL161" s="829" t="n">
        <f aca="false">I161+AK161</f>
        <v>144</v>
      </c>
      <c r="AM161" s="829" t="n">
        <f aca="false">J161+AL161</f>
        <v>157</v>
      </c>
      <c r="AN161" s="829" t="n">
        <f aca="false">K161+AM161</f>
        <v>169</v>
      </c>
      <c r="AO161" s="829" t="n">
        <f aca="false">L161+AN161</f>
        <v>176</v>
      </c>
      <c r="AP161" s="829" t="n">
        <f aca="false">M161+AO161</f>
        <v>182</v>
      </c>
      <c r="AQ161" s="829" t="n">
        <f aca="false">N161+AP161</f>
        <v>191</v>
      </c>
    </row>
    <row r="162" customFormat="false" ht="12.75" hidden="false" customHeight="false" outlineLevel="0" collapsed="false">
      <c r="A162" s="828" t="s">
        <v>1105</v>
      </c>
      <c r="C162" s="829" t="n">
        <f aca="false">C42-C102</f>
        <v>2058</v>
      </c>
      <c r="D162" s="829" t="n">
        <f aca="false">D42-D102</f>
        <v>2058</v>
      </c>
      <c r="E162" s="829" t="n">
        <f aca="false">E42-E102</f>
        <v>2058</v>
      </c>
      <c r="F162" s="829" t="n">
        <f aca="false">F42-F102</f>
        <v>2058</v>
      </c>
      <c r="G162" s="829" t="n">
        <f aca="false">G42-G102</f>
        <v>2058</v>
      </c>
      <c r="H162" s="829" t="n">
        <f aca="false">H42-H102</f>
        <v>2058</v>
      </c>
      <c r="I162" s="829" t="n">
        <f aca="false">I42-I102</f>
        <v>2058</v>
      </c>
      <c r="J162" s="829" t="n">
        <f aca="false">J42-J102</f>
        <v>2058</v>
      </c>
      <c r="K162" s="829" t="n">
        <f aca="false">K42-K102</f>
        <v>2058</v>
      </c>
      <c r="L162" s="829" t="n">
        <f aca="false">L42-L102</f>
        <v>2058</v>
      </c>
      <c r="M162" s="829" t="n">
        <f aca="false">M42-M102</f>
        <v>2058</v>
      </c>
      <c r="N162" s="829" t="n">
        <f aca="false">N42-N102</f>
        <v>2059</v>
      </c>
      <c r="O162" s="829" t="n">
        <f aca="false">SUM(C162:N162)</f>
        <v>24697</v>
      </c>
      <c r="P162" s="830" t="n">
        <f aca="false">SUM(C162:D162)</f>
        <v>4116</v>
      </c>
      <c r="Q162" s="829" t="n">
        <f aca="false">O162-P162</f>
        <v>20581</v>
      </c>
      <c r="R162" s="831"/>
      <c r="S162" s="811"/>
      <c r="T162" s="832" t="str">
        <f aca="false">A162</f>
        <v>   Interest on New Long Term Debt (Pre 1/1/98)</v>
      </c>
      <c r="V162" s="829" t="n">
        <f aca="false">C162+D162+E162</f>
        <v>6174</v>
      </c>
      <c r="W162" s="829" t="n">
        <f aca="false">F162+G162+H162</f>
        <v>6174</v>
      </c>
      <c r="X162" s="829" t="n">
        <f aca="false">I162+J162+K162</f>
        <v>6174</v>
      </c>
      <c r="Y162" s="829" t="n">
        <f aca="false">L162+M162+N162</f>
        <v>6175</v>
      </c>
      <c r="Z162" s="829"/>
      <c r="AA162" s="829" t="n">
        <f aca="false">SUM(V162:Y162)</f>
        <v>24697</v>
      </c>
      <c r="AB162" s="811"/>
      <c r="AC162" s="811"/>
      <c r="AD162" s="796" t="str">
        <f aca="false">A162</f>
        <v>   Interest on New Long Term Debt (Pre 1/1/98)</v>
      </c>
      <c r="AF162" s="829" t="n">
        <f aca="false">C162</f>
        <v>2058</v>
      </c>
      <c r="AG162" s="829" t="n">
        <f aca="false">D162+AF162</f>
        <v>4116</v>
      </c>
      <c r="AH162" s="829" t="n">
        <f aca="false">E162+AG162</f>
        <v>6174</v>
      </c>
      <c r="AI162" s="829" t="n">
        <f aca="false">F162+AH162</f>
        <v>8232</v>
      </c>
      <c r="AJ162" s="829" t="n">
        <f aca="false">G162+AI162</f>
        <v>10290</v>
      </c>
      <c r="AK162" s="829" t="n">
        <f aca="false">H162+AJ162</f>
        <v>12348</v>
      </c>
      <c r="AL162" s="829" t="n">
        <f aca="false">I162+AK162</f>
        <v>14406</v>
      </c>
      <c r="AM162" s="829" t="n">
        <f aca="false">J162+AL162</f>
        <v>16464</v>
      </c>
      <c r="AN162" s="829" t="n">
        <f aca="false">K162+AM162</f>
        <v>18522</v>
      </c>
      <c r="AO162" s="829" t="n">
        <f aca="false">L162+AN162</f>
        <v>20580</v>
      </c>
      <c r="AP162" s="829" t="n">
        <f aca="false">M162+AO162</f>
        <v>22638</v>
      </c>
      <c r="AQ162" s="829" t="n">
        <f aca="false">N162+AP162</f>
        <v>24697</v>
      </c>
    </row>
    <row r="163" customFormat="false" ht="12.75" hidden="false" customHeight="false" outlineLevel="0" collapsed="false">
      <c r="A163" s="828" t="s">
        <v>1106</v>
      </c>
      <c r="C163" s="829" t="n">
        <f aca="false">C43-C103</f>
        <v>855</v>
      </c>
      <c r="D163" s="829" t="n">
        <f aca="false">D43-D103</f>
        <v>855</v>
      </c>
      <c r="E163" s="829" t="n">
        <f aca="false">E43-E103</f>
        <v>855</v>
      </c>
      <c r="F163" s="829" t="n">
        <f aca="false">F43-F103</f>
        <v>854</v>
      </c>
      <c r="G163" s="829" t="n">
        <f aca="false">G43-G103</f>
        <v>855</v>
      </c>
      <c r="H163" s="829" t="n">
        <f aca="false">H43-H103</f>
        <v>855</v>
      </c>
      <c r="I163" s="829" t="n">
        <f aca="false">I43-I103</f>
        <v>855</v>
      </c>
      <c r="J163" s="829" t="n">
        <f aca="false">J43-J103</f>
        <v>854</v>
      </c>
      <c r="K163" s="829" t="n">
        <f aca="false">K43-K103</f>
        <v>855</v>
      </c>
      <c r="L163" s="829" t="n">
        <f aca="false">L43-L103</f>
        <v>854</v>
      </c>
      <c r="M163" s="829" t="n">
        <f aca="false">M43-M103</f>
        <v>855</v>
      </c>
      <c r="N163" s="829" t="n">
        <f aca="false">N43-N103</f>
        <v>854</v>
      </c>
      <c r="O163" s="829" t="n">
        <f aca="false">SUM(C163:N163)</f>
        <v>10256</v>
      </c>
      <c r="P163" s="830" t="n">
        <f aca="false">SUM(C163:D163)</f>
        <v>1710</v>
      </c>
      <c r="Q163" s="829" t="n">
        <f aca="false">O163-P163</f>
        <v>8546</v>
      </c>
      <c r="R163" s="831"/>
      <c r="S163" s="811"/>
      <c r="T163" s="832" t="str">
        <f aca="false">A163</f>
        <v>   Interest on New Long Term Debt (Post 1/1/98)</v>
      </c>
      <c r="V163" s="829" t="n">
        <f aca="false">C163+D163+E163</f>
        <v>2565</v>
      </c>
      <c r="W163" s="829" t="n">
        <f aca="false">F163+G163+H163</f>
        <v>2564</v>
      </c>
      <c r="X163" s="829" t="n">
        <f aca="false">I163+J163+K163</f>
        <v>2564</v>
      </c>
      <c r="Y163" s="829" t="n">
        <f aca="false">L163+M163+N163</f>
        <v>2563</v>
      </c>
      <c r="Z163" s="829"/>
      <c r="AA163" s="829" t="n">
        <f aca="false">SUM(V163:Y163)</f>
        <v>10256</v>
      </c>
      <c r="AB163" s="811"/>
      <c r="AC163" s="811"/>
      <c r="AD163" s="796" t="str">
        <f aca="false">A163</f>
        <v>   Interest on New Long Term Debt (Post 1/1/98)</v>
      </c>
      <c r="AF163" s="829" t="n">
        <f aca="false">C163</f>
        <v>855</v>
      </c>
      <c r="AG163" s="829" t="n">
        <f aca="false">D163+AF163</f>
        <v>1710</v>
      </c>
      <c r="AH163" s="829" t="n">
        <f aca="false">E163+AG163</f>
        <v>2565</v>
      </c>
      <c r="AI163" s="829" t="n">
        <f aca="false">F163+AH163</f>
        <v>3419</v>
      </c>
      <c r="AJ163" s="829" t="n">
        <f aca="false">G163+AI163</f>
        <v>4274</v>
      </c>
      <c r="AK163" s="829" t="n">
        <f aca="false">H163+AJ163</f>
        <v>5129</v>
      </c>
      <c r="AL163" s="829" t="n">
        <f aca="false">I163+AK163</f>
        <v>5984</v>
      </c>
      <c r="AM163" s="829" t="n">
        <f aca="false">J163+AL163</f>
        <v>6838</v>
      </c>
      <c r="AN163" s="829" t="n">
        <f aca="false">K163+AM163</f>
        <v>7693</v>
      </c>
      <c r="AO163" s="829" t="n">
        <f aca="false">L163+AN163</f>
        <v>8547</v>
      </c>
      <c r="AP163" s="829" t="n">
        <f aca="false">M163+AO163</f>
        <v>9402</v>
      </c>
      <c r="AQ163" s="829" t="n">
        <f aca="false">N163+AP163</f>
        <v>10256</v>
      </c>
    </row>
    <row r="164" customFormat="false" ht="12.75" hidden="false" customHeight="false" outlineLevel="0" collapsed="false">
      <c r="A164" s="828" t="s">
        <v>1107</v>
      </c>
      <c r="C164" s="829" t="n">
        <f aca="false">C44-C104</f>
        <v>0</v>
      </c>
      <c r="D164" s="829" t="n">
        <f aca="false">D44-D104</f>
        <v>0</v>
      </c>
      <c r="E164" s="829" t="n">
        <f aca="false">E44-E104</f>
        <v>0</v>
      </c>
      <c r="F164" s="829" t="n">
        <f aca="false">F44-F104</f>
        <v>0</v>
      </c>
      <c r="G164" s="829" t="n">
        <f aca="false">G44-G104</f>
        <v>0</v>
      </c>
      <c r="H164" s="829" t="n">
        <f aca="false">H44-H104</f>
        <v>0</v>
      </c>
      <c r="I164" s="829" t="n">
        <f aca="false">I44-I104</f>
        <v>0</v>
      </c>
      <c r="J164" s="829" t="n">
        <f aca="false">J44-J104</f>
        <v>0</v>
      </c>
      <c r="K164" s="829" t="n">
        <f aca="false">K44-K104</f>
        <v>0</v>
      </c>
      <c r="L164" s="829" t="n">
        <f aca="false">L44-L104</f>
        <v>0</v>
      </c>
      <c r="M164" s="829" t="n">
        <f aca="false">M44-M104</f>
        <v>0</v>
      </c>
      <c r="N164" s="829" t="n">
        <f aca="false">N44-N104</f>
        <v>0</v>
      </c>
      <c r="O164" s="829" t="n">
        <f aca="false">SUM(C164:N164)</f>
        <v>0</v>
      </c>
      <c r="P164" s="830" t="n">
        <f aca="false">SUM(C164:D164)</f>
        <v>0</v>
      </c>
      <c r="Q164" s="829" t="n">
        <f aca="false">O164-P164</f>
        <v>0</v>
      </c>
      <c r="R164" s="831"/>
      <c r="S164" s="811"/>
      <c r="T164" s="832" t="str">
        <f aca="false">A164</f>
        <v>   Intercompany Interest Differential</v>
      </c>
      <c r="V164" s="829" t="n">
        <f aca="false">C164+D164+E164</f>
        <v>0</v>
      </c>
      <c r="W164" s="829" t="n">
        <f aca="false">F164+G164+H164</f>
        <v>0</v>
      </c>
      <c r="X164" s="829" t="n">
        <f aca="false">I164+J164+K164</f>
        <v>0</v>
      </c>
      <c r="Y164" s="829" t="n">
        <f aca="false">L164+M164+N164</f>
        <v>0</v>
      </c>
      <c r="Z164" s="829"/>
      <c r="AA164" s="829" t="n">
        <f aca="false">SUM(V164:Y164)</f>
        <v>0</v>
      </c>
      <c r="AB164" s="811"/>
      <c r="AC164" s="811"/>
      <c r="AD164" s="796" t="str">
        <f aca="false">A164</f>
        <v>   Intercompany Interest Differential</v>
      </c>
      <c r="AF164" s="829" t="n">
        <f aca="false">C164</f>
        <v>0</v>
      </c>
      <c r="AG164" s="829" t="n">
        <f aca="false">D164+AF164</f>
        <v>0</v>
      </c>
      <c r="AH164" s="829" t="n">
        <f aca="false">E164+AG164</f>
        <v>0</v>
      </c>
      <c r="AI164" s="829" t="n">
        <f aca="false">F164+AH164</f>
        <v>0</v>
      </c>
      <c r="AJ164" s="829" t="n">
        <f aca="false">G164+AI164</f>
        <v>0</v>
      </c>
      <c r="AK164" s="829" t="n">
        <f aca="false">H164+AJ164</f>
        <v>0</v>
      </c>
      <c r="AL164" s="829" t="n">
        <f aca="false">I164+AK164</f>
        <v>0</v>
      </c>
      <c r="AM164" s="829" t="n">
        <f aca="false">J164+AL164</f>
        <v>0</v>
      </c>
      <c r="AN164" s="829" t="n">
        <f aca="false">K164+AM164</f>
        <v>0</v>
      </c>
      <c r="AO164" s="829" t="n">
        <f aca="false">L164+AN164</f>
        <v>0</v>
      </c>
      <c r="AP164" s="829" t="n">
        <f aca="false">M164+AO164</f>
        <v>0</v>
      </c>
      <c r="AQ164" s="829" t="n">
        <f aca="false">N164+AP164</f>
        <v>0</v>
      </c>
    </row>
    <row r="165" customFormat="false" ht="12.75" hidden="false" customHeight="false" outlineLevel="0" collapsed="false">
      <c r="A165" s="828" t="s">
        <v>1108</v>
      </c>
      <c r="C165" s="829" t="n">
        <f aca="false">C45-C105</f>
        <v>-1000</v>
      </c>
      <c r="D165" s="829" t="n">
        <f aca="false">D45-D105</f>
        <v>-1000</v>
      </c>
      <c r="E165" s="829" t="n">
        <f aca="false">E45-E105</f>
        <v>-1100</v>
      </c>
      <c r="F165" s="829" t="n">
        <f aca="false">F45-F105</f>
        <v>-1100</v>
      </c>
      <c r="G165" s="829" t="n">
        <f aca="false">G45-G105</f>
        <v>-1200</v>
      </c>
      <c r="H165" s="829" t="n">
        <f aca="false">H45-H105</f>
        <v>-1100</v>
      </c>
      <c r="I165" s="829" t="n">
        <f aca="false">I45-I105</f>
        <v>-1100</v>
      </c>
      <c r="J165" s="829" t="n">
        <f aca="false">J45-J105</f>
        <v>-1100</v>
      </c>
      <c r="K165" s="829" t="n">
        <f aca="false">K45-K105</f>
        <v>-1000</v>
      </c>
      <c r="L165" s="829" t="n">
        <f aca="false">L45-L105</f>
        <v>-1000</v>
      </c>
      <c r="M165" s="829" t="n">
        <f aca="false">M45-M105</f>
        <v>-900</v>
      </c>
      <c r="N165" s="829" t="n">
        <f aca="false">N45-N105</f>
        <v>-900</v>
      </c>
      <c r="O165" s="829" t="n">
        <f aca="false">SUM(C165:N165)</f>
        <v>-12500</v>
      </c>
      <c r="P165" s="830" t="n">
        <f aca="false">SUM(C165:D165)</f>
        <v>-2000</v>
      </c>
      <c r="Q165" s="829" t="n">
        <f aca="false">O165-P165</f>
        <v>-10500</v>
      </c>
      <c r="R165" s="831"/>
      <c r="S165" s="811"/>
      <c r="T165" s="832" t="str">
        <f aca="false">A165</f>
        <v>   Intercompany Interest Expense / (Income)</v>
      </c>
      <c r="V165" s="829" t="n">
        <f aca="false">C165+D165+E165</f>
        <v>-3100</v>
      </c>
      <c r="W165" s="829" t="n">
        <f aca="false">F165+G165+H165</f>
        <v>-3400</v>
      </c>
      <c r="X165" s="829" t="n">
        <f aca="false">I165+J165+K165</f>
        <v>-3200</v>
      </c>
      <c r="Y165" s="829" t="n">
        <f aca="false">L165+M165+N165</f>
        <v>-2800</v>
      </c>
      <c r="Z165" s="829"/>
      <c r="AA165" s="829" t="n">
        <f aca="false">SUM(V165:Y165)</f>
        <v>-12500</v>
      </c>
      <c r="AB165" s="811"/>
      <c r="AC165" s="811"/>
      <c r="AD165" s="796" t="str">
        <f aca="false">A165</f>
        <v>   Intercompany Interest Expense / (Income)</v>
      </c>
      <c r="AF165" s="829" t="n">
        <f aca="false">C165</f>
        <v>-1000</v>
      </c>
      <c r="AG165" s="829" t="n">
        <f aca="false">D165+AF165</f>
        <v>-2000</v>
      </c>
      <c r="AH165" s="829" t="n">
        <f aca="false">E165+AG165</f>
        <v>-3100</v>
      </c>
      <c r="AI165" s="829" t="n">
        <f aca="false">F165+AH165</f>
        <v>-4200</v>
      </c>
      <c r="AJ165" s="829" t="n">
        <f aca="false">G165+AI165</f>
        <v>-5400</v>
      </c>
      <c r="AK165" s="829" t="n">
        <f aca="false">H165+AJ165</f>
        <v>-6500</v>
      </c>
      <c r="AL165" s="829" t="n">
        <f aca="false">I165+AK165</f>
        <v>-7600</v>
      </c>
      <c r="AM165" s="829" t="n">
        <f aca="false">J165+AL165</f>
        <v>-8700</v>
      </c>
      <c r="AN165" s="829" t="n">
        <f aca="false">K165+AM165</f>
        <v>-9700</v>
      </c>
      <c r="AO165" s="829" t="n">
        <f aca="false">L165+AN165</f>
        <v>-10700</v>
      </c>
      <c r="AP165" s="829" t="n">
        <f aca="false">M165+AO165</f>
        <v>-11600</v>
      </c>
      <c r="AQ165" s="829" t="n">
        <f aca="false">N165+AP165</f>
        <v>-12500</v>
      </c>
    </row>
    <row r="166" customFormat="false" ht="12.75" hidden="false" customHeight="false" outlineLevel="0" collapsed="false">
      <c r="A166" s="828" t="s">
        <v>1109</v>
      </c>
      <c r="C166" s="833" t="n">
        <f aca="false">C46-C106</f>
        <v>-10</v>
      </c>
      <c r="D166" s="833" t="n">
        <f aca="false">D46-D106</f>
        <v>-4</v>
      </c>
      <c r="E166" s="833" t="n">
        <f aca="false">E46-E106</f>
        <v>-12</v>
      </c>
      <c r="F166" s="833" t="n">
        <f aca="false">F46-F106</f>
        <v>-28</v>
      </c>
      <c r="G166" s="833" t="n">
        <f aca="false">G46-G106</f>
        <v>-50</v>
      </c>
      <c r="H166" s="833" t="n">
        <f aca="false">H46-H106</f>
        <v>-68</v>
      </c>
      <c r="I166" s="833" t="n">
        <f aca="false">I46-I106</f>
        <v>-2</v>
      </c>
      <c r="J166" s="833" t="n">
        <f aca="false">J46-J106</f>
        <v>-26</v>
      </c>
      <c r="K166" s="833" t="n">
        <f aca="false">K46-K106</f>
        <v>-48</v>
      </c>
      <c r="L166" s="833" t="n">
        <f aca="false">L46-L106</f>
        <v>-69</v>
      </c>
      <c r="M166" s="833" t="n">
        <f aca="false">M46-M106</f>
        <v>-53</v>
      </c>
      <c r="N166" s="833" t="n">
        <f aca="false">N46-N106</f>
        <v>-51</v>
      </c>
      <c r="O166" s="833" t="n">
        <f aca="false">SUM(C166:N166)</f>
        <v>-421</v>
      </c>
      <c r="P166" s="834" t="n">
        <f aca="false">SUM(C166:D166)</f>
        <v>-14</v>
      </c>
      <c r="Q166" s="833" t="n">
        <f aca="false">O166-P166</f>
        <v>-407</v>
      </c>
      <c r="R166" s="835"/>
      <c r="S166" s="811"/>
      <c r="T166" s="832" t="str">
        <f aca="false">A166</f>
        <v>   AFUDC</v>
      </c>
      <c r="V166" s="833" t="n">
        <f aca="false">C166+D166+E166</f>
        <v>-26</v>
      </c>
      <c r="W166" s="833" t="n">
        <f aca="false">F166+G166+H166</f>
        <v>-146</v>
      </c>
      <c r="X166" s="833" t="n">
        <f aca="false">I166+J166+K166</f>
        <v>-76</v>
      </c>
      <c r="Y166" s="833" t="n">
        <f aca="false">L166+M166+N166</f>
        <v>-173</v>
      </c>
      <c r="Z166" s="833"/>
      <c r="AA166" s="833" t="n">
        <f aca="false">SUM(V166:Y166)</f>
        <v>-421</v>
      </c>
      <c r="AB166" s="811"/>
      <c r="AC166" s="811"/>
      <c r="AD166" s="796" t="str">
        <f aca="false">A166</f>
        <v>   AFUDC</v>
      </c>
      <c r="AF166" s="833" t="n">
        <f aca="false">C166</f>
        <v>-10</v>
      </c>
      <c r="AG166" s="833" t="n">
        <f aca="false">D166+AF166</f>
        <v>-14</v>
      </c>
      <c r="AH166" s="833" t="n">
        <f aca="false">E166+AG166</f>
        <v>-26</v>
      </c>
      <c r="AI166" s="833" t="n">
        <f aca="false">F166+AH166</f>
        <v>-54</v>
      </c>
      <c r="AJ166" s="833" t="n">
        <f aca="false">G166+AI166</f>
        <v>-104</v>
      </c>
      <c r="AK166" s="833" t="n">
        <f aca="false">H166+AJ166</f>
        <v>-172</v>
      </c>
      <c r="AL166" s="833" t="n">
        <f aca="false">I166+AK166</f>
        <v>-174</v>
      </c>
      <c r="AM166" s="833" t="n">
        <f aca="false">J166+AL166</f>
        <v>-200</v>
      </c>
      <c r="AN166" s="833" t="n">
        <f aca="false">K166+AM166</f>
        <v>-248</v>
      </c>
      <c r="AO166" s="833" t="n">
        <f aca="false">L166+AN166</f>
        <v>-317</v>
      </c>
      <c r="AP166" s="833" t="n">
        <f aca="false">M166+AO166</f>
        <v>-370</v>
      </c>
      <c r="AQ166" s="833" t="n">
        <f aca="false">N166+AP166</f>
        <v>-421</v>
      </c>
    </row>
    <row r="167" customFormat="false" ht="3.95" hidden="false" customHeight="true" outlineLevel="0" collapsed="false">
      <c r="A167" s="811"/>
      <c r="C167" s="829"/>
      <c r="D167" s="829"/>
      <c r="E167" s="829"/>
      <c r="F167" s="829"/>
      <c r="G167" s="829"/>
      <c r="H167" s="829"/>
      <c r="I167" s="829"/>
      <c r="J167" s="829"/>
      <c r="K167" s="829"/>
      <c r="L167" s="829"/>
      <c r="M167" s="829"/>
      <c r="N167" s="829"/>
      <c r="O167" s="829"/>
      <c r="P167" s="829"/>
      <c r="Q167" s="829"/>
      <c r="R167" s="830"/>
      <c r="S167" s="811"/>
      <c r="T167" s="811"/>
      <c r="V167" s="829"/>
      <c r="W167" s="829"/>
      <c r="X167" s="829"/>
      <c r="Y167" s="829"/>
      <c r="Z167" s="829"/>
      <c r="AA167" s="829"/>
      <c r="AB167" s="811"/>
      <c r="AC167" s="811"/>
      <c r="AD167" s="811"/>
      <c r="AF167" s="829"/>
      <c r="AG167" s="829"/>
      <c r="AH167" s="829"/>
      <c r="AI167" s="829"/>
      <c r="AJ167" s="829"/>
      <c r="AK167" s="829"/>
      <c r="AL167" s="829"/>
      <c r="AM167" s="829"/>
      <c r="AN167" s="829"/>
      <c r="AO167" s="829"/>
      <c r="AP167" s="829"/>
      <c r="AQ167" s="829"/>
    </row>
    <row r="168" customFormat="false" ht="12.75" hidden="false" customHeight="false" outlineLevel="0" collapsed="false">
      <c r="A168" s="849" t="s">
        <v>1110</v>
      </c>
      <c r="B168" s="847"/>
      <c r="C168" s="836" t="n">
        <f aca="false">SUM(C161:C166)</f>
        <v>1924</v>
      </c>
      <c r="D168" s="836" t="n">
        <f aca="false">SUM(D161:D166)</f>
        <v>1930</v>
      </c>
      <c r="E168" s="836" t="n">
        <f aca="false">SUM(E161:E166)</f>
        <v>1827</v>
      </c>
      <c r="F168" s="836" t="n">
        <f aca="false">SUM(F161:F166)</f>
        <v>1811</v>
      </c>
      <c r="G168" s="836" t="n">
        <f aca="false">SUM(G161:G166)</f>
        <v>1687</v>
      </c>
      <c r="H168" s="836" t="n">
        <f aca="false">SUM(H161:H166)</f>
        <v>1758</v>
      </c>
      <c r="I168" s="836" t="n">
        <f aca="false">SUM(I161:I166)</f>
        <v>1823</v>
      </c>
      <c r="J168" s="836" t="n">
        <f aca="false">SUM(J161:J166)</f>
        <v>1799</v>
      </c>
      <c r="K168" s="836" t="n">
        <f aca="false">SUM(K161:K166)</f>
        <v>1877</v>
      </c>
      <c r="L168" s="836" t="n">
        <f aca="false">SUM(L161:L166)</f>
        <v>1850</v>
      </c>
      <c r="M168" s="836" t="n">
        <f aca="false">SUM(M161:M166)</f>
        <v>1966</v>
      </c>
      <c r="N168" s="836" t="n">
        <f aca="false">SUM(N161:N166)</f>
        <v>1971</v>
      </c>
      <c r="O168" s="836" t="n">
        <f aca="false">SUM(O161:O166)</f>
        <v>22223</v>
      </c>
      <c r="P168" s="836" t="n">
        <f aca="false">SUM(P161:P166)</f>
        <v>3854</v>
      </c>
      <c r="Q168" s="836" t="n">
        <f aca="false">SUM(Q161:Q166)</f>
        <v>18369</v>
      </c>
      <c r="R168" s="837"/>
      <c r="S168" s="806"/>
      <c r="T168" s="827" t="str">
        <f aca="false">A168</f>
        <v>     Total Interest and Other</v>
      </c>
      <c r="U168" s="847"/>
      <c r="V168" s="836" t="n">
        <f aca="false">SUM(V161:V166)</f>
        <v>5681</v>
      </c>
      <c r="W168" s="836" t="n">
        <f aca="false">SUM(W161:W166)</f>
        <v>5256</v>
      </c>
      <c r="X168" s="836" t="n">
        <f aca="false">SUM(X161:X166)</f>
        <v>5499</v>
      </c>
      <c r="Y168" s="836" t="n">
        <f aca="false">SUM(Y161:Y166)</f>
        <v>5787</v>
      </c>
      <c r="Z168" s="836"/>
      <c r="AA168" s="836" t="n">
        <f aca="false">SUM(AA161:AA166)</f>
        <v>22223</v>
      </c>
      <c r="AB168" s="806"/>
      <c r="AC168" s="806"/>
      <c r="AD168" s="798" t="str">
        <f aca="false">A168</f>
        <v>     Total Interest and Other</v>
      </c>
      <c r="AF168" s="836" t="n">
        <f aca="false">C168</f>
        <v>1924</v>
      </c>
      <c r="AG168" s="836" t="n">
        <f aca="false">D168+AF168</f>
        <v>3854</v>
      </c>
      <c r="AH168" s="836" t="n">
        <f aca="false">E168+AG168</f>
        <v>5681</v>
      </c>
      <c r="AI168" s="836" t="n">
        <f aca="false">F168+AH168</f>
        <v>7492</v>
      </c>
      <c r="AJ168" s="836" t="n">
        <f aca="false">G168+AI168</f>
        <v>9179</v>
      </c>
      <c r="AK168" s="836" t="n">
        <f aca="false">H168+AJ168</f>
        <v>10937</v>
      </c>
      <c r="AL168" s="836" t="n">
        <f aca="false">I168+AK168</f>
        <v>12760</v>
      </c>
      <c r="AM168" s="836" t="n">
        <f aca="false">J168+AL168</f>
        <v>14559</v>
      </c>
      <c r="AN168" s="836" t="n">
        <f aca="false">K168+AM168</f>
        <v>16436</v>
      </c>
      <c r="AO168" s="836" t="n">
        <f aca="false">L168+AN168</f>
        <v>18286</v>
      </c>
      <c r="AP168" s="836" t="n">
        <f aca="false">M168+AO168</f>
        <v>20252</v>
      </c>
      <c r="AQ168" s="836" t="n">
        <f aca="false">N168+AP168</f>
        <v>22223</v>
      </c>
    </row>
    <row r="169" customFormat="false" ht="12.75" hidden="false" customHeight="false" outlineLevel="0" collapsed="false">
      <c r="A169" s="813"/>
      <c r="C169" s="829"/>
      <c r="D169" s="829"/>
      <c r="E169" s="829"/>
      <c r="F169" s="829"/>
      <c r="G169" s="829"/>
      <c r="H169" s="842"/>
      <c r="I169" s="829"/>
      <c r="J169" s="829"/>
      <c r="K169" s="829"/>
      <c r="L169" s="829"/>
      <c r="M169" s="829"/>
      <c r="N169" s="829"/>
      <c r="O169" s="829"/>
      <c r="P169" s="829"/>
      <c r="Q169" s="829"/>
      <c r="R169" s="830"/>
      <c r="V169" s="829"/>
      <c r="W169" s="829"/>
      <c r="X169" s="829"/>
      <c r="Y169" s="829"/>
      <c r="Z169" s="829"/>
      <c r="AA169" s="829"/>
      <c r="AD169" s="850"/>
      <c r="AE169" s="846"/>
    </row>
    <row r="170" customFormat="false" ht="12.75" hidden="false" customHeight="false" outlineLevel="0" collapsed="false">
      <c r="A170" s="826" t="s">
        <v>1060</v>
      </c>
      <c r="B170" s="802"/>
      <c r="C170" s="836" t="n">
        <f aca="false">C149+C156-C168</f>
        <v>30314</v>
      </c>
      <c r="D170" s="836" t="n">
        <f aca="false">D149+D156-D168</f>
        <v>29126</v>
      </c>
      <c r="E170" s="836" t="n">
        <f aca="false">E149+E156-E168</f>
        <v>33533</v>
      </c>
      <c r="F170" s="836" t="n">
        <f aca="false">F149+F156-F168</f>
        <v>-1781</v>
      </c>
      <c r="G170" s="836" t="n">
        <f aca="false">G149+G156-G168</f>
        <v>-1799</v>
      </c>
      <c r="H170" s="836" t="n">
        <f aca="false">H149+H156-H168</f>
        <v>12235</v>
      </c>
      <c r="I170" s="836" t="n">
        <f aca="false">I149+I156-I168</f>
        <v>-1388</v>
      </c>
      <c r="J170" s="836" t="n">
        <f aca="false">J149+J156-J168</f>
        <v>-300</v>
      </c>
      <c r="K170" s="836" t="n">
        <f aca="false">K149+K156-K168</f>
        <v>-413</v>
      </c>
      <c r="L170" s="836" t="n">
        <f aca="false">L149+L156-L168</f>
        <v>-1663</v>
      </c>
      <c r="M170" s="836" t="n">
        <f aca="false">M149+M156-M168</f>
        <v>28101</v>
      </c>
      <c r="N170" s="836" t="n">
        <f aca="false">N149+N156-N168</f>
        <v>34659</v>
      </c>
      <c r="O170" s="836" t="n">
        <f aca="false">O149+O156-O168</f>
        <v>160624</v>
      </c>
      <c r="P170" s="836" t="n">
        <f aca="false">P149+P156-P168</f>
        <v>59440</v>
      </c>
      <c r="Q170" s="836" t="n">
        <f aca="false">Q149+Q156-Q168</f>
        <v>101184</v>
      </c>
      <c r="R170" s="837"/>
      <c r="S170" s="806"/>
      <c r="T170" s="827" t="str">
        <f aca="false">A170</f>
        <v>INCOME BEFORE INCOME TAXES</v>
      </c>
      <c r="U170" s="802"/>
      <c r="V170" s="836" t="n">
        <f aca="false">V149+V156-V168</f>
        <v>92973</v>
      </c>
      <c r="W170" s="836" t="n">
        <f aca="false">W149+W156-W168</f>
        <v>8655</v>
      </c>
      <c r="X170" s="836" t="n">
        <f aca="false">X149+X156-X168</f>
        <v>-2101</v>
      </c>
      <c r="Y170" s="836" t="n">
        <f aca="false">Y149+Y156-Y168</f>
        <v>61097</v>
      </c>
      <c r="Z170" s="836"/>
      <c r="AA170" s="836" t="n">
        <f aca="false">AA149+AA156-AA168</f>
        <v>160624</v>
      </c>
      <c r="AB170" s="806"/>
      <c r="AC170" s="811"/>
      <c r="AD170" s="798" t="str">
        <f aca="false">A170</f>
        <v>INCOME BEFORE INCOME TAXES</v>
      </c>
      <c r="AF170" s="836" t="n">
        <f aca="false">C170</f>
        <v>30314</v>
      </c>
      <c r="AG170" s="836" t="n">
        <f aca="false">D170+AF170</f>
        <v>59440</v>
      </c>
      <c r="AH170" s="836" t="n">
        <f aca="false">E170+AG170</f>
        <v>92973</v>
      </c>
      <c r="AI170" s="836" t="n">
        <f aca="false">F170+AH170</f>
        <v>91192</v>
      </c>
      <c r="AJ170" s="836" t="n">
        <f aca="false">G170+AI170</f>
        <v>89393</v>
      </c>
      <c r="AK170" s="836" t="n">
        <f aca="false">H170+AJ170</f>
        <v>101628</v>
      </c>
      <c r="AL170" s="836" t="n">
        <f aca="false">I170+AK170</f>
        <v>100240</v>
      </c>
      <c r="AM170" s="836" t="n">
        <f aca="false">J170+AL170</f>
        <v>99940</v>
      </c>
      <c r="AN170" s="836" t="n">
        <f aca="false">K170+AM170</f>
        <v>99527</v>
      </c>
      <c r="AO170" s="836" t="n">
        <f aca="false">L170+AN170</f>
        <v>97864</v>
      </c>
      <c r="AP170" s="836" t="n">
        <f aca="false">M170+AO170</f>
        <v>125965</v>
      </c>
      <c r="AQ170" s="836" t="n">
        <f aca="false">N170+AP170</f>
        <v>160624</v>
      </c>
    </row>
    <row r="171" customFormat="false" ht="12.75" hidden="false" customHeight="false" outlineLevel="0" collapsed="false">
      <c r="A171" s="811"/>
      <c r="C171" s="829"/>
      <c r="D171" s="829"/>
      <c r="E171" s="829"/>
      <c r="F171" s="829"/>
      <c r="G171" s="829"/>
      <c r="H171" s="829"/>
      <c r="I171" s="829"/>
      <c r="J171" s="829"/>
      <c r="K171" s="829"/>
      <c r="L171" s="829"/>
      <c r="M171" s="829"/>
      <c r="N171" s="829"/>
      <c r="O171" s="829"/>
      <c r="P171" s="829"/>
      <c r="Q171" s="829"/>
      <c r="R171" s="830"/>
      <c r="S171" s="811"/>
      <c r="T171" s="811"/>
      <c r="V171" s="829"/>
      <c r="W171" s="829"/>
      <c r="X171" s="829"/>
      <c r="Y171" s="829"/>
      <c r="Z171" s="829"/>
      <c r="AA171" s="829"/>
      <c r="AB171" s="811"/>
      <c r="AC171" s="811"/>
      <c r="AF171" s="829"/>
      <c r="AG171" s="829"/>
      <c r="AH171" s="829"/>
      <c r="AI171" s="829"/>
      <c r="AJ171" s="829"/>
      <c r="AK171" s="829"/>
      <c r="AL171" s="829"/>
      <c r="AM171" s="829"/>
      <c r="AN171" s="829"/>
      <c r="AO171" s="829"/>
      <c r="AP171" s="829"/>
      <c r="AQ171" s="829"/>
    </row>
    <row r="172" customFormat="false" ht="12.75" hidden="false" customHeight="false" outlineLevel="0" collapsed="false">
      <c r="A172" s="828" t="s">
        <v>1111</v>
      </c>
      <c r="C172" s="829" t="n">
        <f aca="false">C175-C173</f>
        <v>11245</v>
      </c>
      <c r="D172" s="829" t="n">
        <f aca="false">D175-D173</f>
        <v>10748</v>
      </c>
      <c r="E172" s="829" t="n">
        <f aca="false">E175-E173</f>
        <v>12468</v>
      </c>
      <c r="F172" s="829" t="n">
        <f aca="false">F175-F173</f>
        <v>-1268</v>
      </c>
      <c r="G172" s="829" t="n">
        <f aca="false">G175-G173</f>
        <v>-2186</v>
      </c>
      <c r="H172" s="829" t="n">
        <f aca="false">H175-H173</f>
        <v>3522</v>
      </c>
      <c r="I172" s="829" t="n">
        <f aca="false">I175-I173</f>
        <v>-928</v>
      </c>
      <c r="J172" s="829" t="n">
        <f aca="false">J175-J173</f>
        <v>-549</v>
      </c>
      <c r="K172" s="829" t="n">
        <f aca="false">K175-K173</f>
        <v>-1901</v>
      </c>
      <c r="L172" s="829" t="n">
        <f aca="false">L175-L173</f>
        <v>-1247</v>
      </c>
      <c r="M172" s="829" t="n">
        <f aca="false">M175-M173</f>
        <v>10977</v>
      </c>
      <c r="N172" s="829" t="n">
        <f aca="false">N175-N173</f>
        <v>12924</v>
      </c>
      <c r="O172" s="829" t="n">
        <f aca="false">SUM(C172:N172)</f>
        <v>53805</v>
      </c>
      <c r="P172" s="830" t="n">
        <f aca="false">SUM(C172:D172)</f>
        <v>21993</v>
      </c>
      <c r="Q172" s="829" t="n">
        <f aca="false">O172-P172</f>
        <v>31812</v>
      </c>
      <c r="R172" s="831"/>
      <c r="S172" s="811"/>
      <c r="T172" s="832" t="str">
        <f aca="false">A172</f>
        <v>   Payable Currently</v>
      </c>
      <c r="V172" s="829" t="n">
        <f aca="false">C172+D172+E172</f>
        <v>34461</v>
      </c>
      <c r="W172" s="829" t="n">
        <f aca="false">F172+G172+H172</f>
        <v>68</v>
      </c>
      <c r="X172" s="829" t="n">
        <f aca="false">I172+J172+K172</f>
        <v>-3378</v>
      </c>
      <c r="Y172" s="829" t="n">
        <f aca="false">L172+M172+N172</f>
        <v>22654</v>
      </c>
      <c r="Z172" s="829"/>
      <c r="AA172" s="829" t="n">
        <f aca="false">SUM(V172:Y172)</f>
        <v>53805</v>
      </c>
      <c r="AB172" s="811"/>
      <c r="AC172" s="811"/>
      <c r="AD172" s="796" t="str">
        <f aca="false">A172</f>
        <v>   Payable Currently</v>
      </c>
      <c r="AF172" s="829" t="n">
        <f aca="false">C172</f>
        <v>11245</v>
      </c>
      <c r="AG172" s="829" t="n">
        <f aca="false">D172+AF172</f>
        <v>21993</v>
      </c>
      <c r="AH172" s="829" t="n">
        <f aca="false">E172+AG172</f>
        <v>34461</v>
      </c>
      <c r="AI172" s="829" t="n">
        <f aca="false">F172+AH172</f>
        <v>33193</v>
      </c>
      <c r="AJ172" s="829" t="n">
        <f aca="false">G172+AI172</f>
        <v>31007</v>
      </c>
      <c r="AK172" s="829" t="n">
        <f aca="false">H172+AJ172</f>
        <v>34529</v>
      </c>
      <c r="AL172" s="829" t="n">
        <f aca="false">I172+AK172</f>
        <v>33601</v>
      </c>
      <c r="AM172" s="829" t="n">
        <f aca="false">J172+AL172</f>
        <v>33052</v>
      </c>
      <c r="AN172" s="829" t="n">
        <f aca="false">K172+AM172</f>
        <v>31151</v>
      </c>
      <c r="AO172" s="829" t="n">
        <f aca="false">L172+AN172</f>
        <v>29904</v>
      </c>
      <c r="AP172" s="829" t="n">
        <f aca="false">M172+AO172</f>
        <v>40881</v>
      </c>
      <c r="AQ172" s="829" t="n">
        <f aca="false">N172+AP172</f>
        <v>53805</v>
      </c>
    </row>
    <row r="173" customFormat="false" ht="12.75" hidden="false" customHeight="false" outlineLevel="0" collapsed="false">
      <c r="A173" s="844" t="s">
        <v>1112</v>
      </c>
      <c r="C173" s="833" t="n">
        <f aca="false">DeferredTax!R80-DeferredTax!R72</f>
        <v>728</v>
      </c>
      <c r="D173" s="833" t="n">
        <f aca="false">DeferredTax!S80-DeferredTax!S72</f>
        <v>756</v>
      </c>
      <c r="E173" s="833" t="n">
        <f aca="false">DeferredTax!T80-DeferredTax!T72</f>
        <v>776</v>
      </c>
      <c r="F173" s="833" t="n">
        <f aca="false">DeferredTax!U80-DeferredTax!U72</f>
        <v>572</v>
      </c>
      <c r="G173" s="833" t="n">
        <f aca="false">DeferredTax!V80-DeferredTax!V72</f>
        <v>1483</v>
      </c>
      <c r="H173" s="833" t="n">
        <f aca="false">DeferredTax!W80-DeferredTax!W72</f>
        <v>1315</v>
      </c>
      <c r="I173" s="833" t="n">
        <f aca="false">DeferredTax!X80-DeferredTax!X72</f>
        <v>387</v>
      </c>
      <c r="J173" s="833" t="n">
        <f aca="false">DeferredTax!Y80-DeferredTax!Y72</f>
        <v>438</v>
      </c>
      <c r="K173" s="833" t="n">
        <f aca="false">DeferredTax!Z80-DeferredTax!Z72</f>
        <v>1745</v>
      </c>
      <c r="L173" s="833" t="n">
        <f aca="false">DeferredTax!AA80-DeferredTax!AA72</f>
        <v>598</v>
      </c>
      <c r="M173" s="833" t="n">
        <f aca="false">DeferredTax!AB80-DeferredTax!AB72</f>
        <v>122</v>
      </c>
      <c r="N173" s="833" t="n">
        <f aca="false">DeferredTax!AC80-DeferredTax!AC72</f>
        <v>764</v>
      </c>
      <c r="O173" s="833" t="n">
        <f aca="false">SUM(C173:N173)</f>
        <v>9684</v>
      </c>
      <c r="P173" s="834" t="n">
        <f aca="false">SUM(C173:D173)</f>
        <v>1484</v>
      </c>
      <c r="Q173" s="833" t="n">
        <f aca="false">O173-P173</f>
        <v>8200</v>
      </c>
      <c r="R173" s="835"/>
      <c r="S173" s="811"/>
      <c r="T173" s="832" t="str">
        <f aca="false">A173</f>
        <v>   Deferred</v>
      </c>
      <c r="V173" s="833" t="n">
        <f aca="false">C173+D173+E173</f>
        <v>2260</v>
      </c>
      <c r="W173" s="833" t="n">
        <f aca="false">F173+G173+H173</f>
        <v>3370</v>
      </c>
      <c r="X173" s="833" t="n">
        <f aca="false">I173+J173+K173</f>
        <v>2570</v>
      </c>
      <c r="Y173" s="833" t="n">
        <f aca="false">L173+M173+N173</f>
        <v>1484</v>
      </c>
      <c r="Z173" s="833"/>
      <c r="AA173" s="833" t="n">
        <f aca="false">SUM(V173:Y173)</f>
        <v>9684</v>
      </c>
      <c r="AB173" s="851"/>
      <c r="AC173" s="811"/>
      <c r="AD173" s="796" t="str">
        <f aca="false">A173</f>
        <v>   Deferred</v>
      </c>
      <c r="AF173" s="833" t="n">
        <f aca="false">C173</f>
        <v>728</v>
      </c>
      <c r="AG173" s="833" t="n">
        <f aca="false">D173+AF173</f>
        <v>1484</v>
      </c>
      <c r="AH173" s="833" t="n">
        <f aca="false">E173+AG173</f>
        <v>2260</v>
      </c>
      <c r="AI173" s="833" t="n">
        <f aca="false">F173+AH173</f>
        <v>2832</v>
      </c>
      <c r="AJ173" s="833" t="n">
        <f aca="false">G173+AI173</f>
        <v>4315</v>
      </c>
      <c r="AK173" s="833" t="n">
        <f aca="false">H173+AJ173</f>
        <v>5630</v>
      </c>
      <c r="AL173" s="833" t="n">
        <f aca="false">I173+AK173</f>
        <v>6017</v>
      </c>
      <c r="AM173" s="833" t="n">
        <f aca="false">J173+AL173</f>
        <v>6455</v>
      </c>
      <c r="AN173" s="833" t="n">
        <f aca="false">K173+AM173</f>
        <v>8200</v>
      </c>
      <c r="AO173" s="833" t="n">
        <f aca="false">L173+AN173</f>
        <v>8798</v>
      </c>
      <c r="AP173" s="833" t="n">
        <f aca="false">M173+AO173</f>
        <v>8920</v>
      </c>
      <c r="AQ173" s="833" t="n">
        <f aca="false">N173+AP173</f>
        <v>9684</v>
      </c>
    </row>
    <row r="174" customFormat="false" ht="3.95" hidden="false" customHeight="true" outlineLevel="0" collapsed="false">
      <c r="A174" s="813"/>
      <c r="C174" s="829"/>
      <c r="D174" s="829"/>
      <c r="E174" s="829"/>
      <c r="F174" s="829"/>
      <c r="G174" s="829"/>
      <c r="H174" s="829"/>
      <c r="I174" s="829"/>
      <c r="J174" s="829"/>
      <c r="K174" s="829"/>
      <c r="L174" s="829"/>
      <c r="M174" s="829"/>
      <c r="N174" s="829"/>
      <c r="O174" s="829"/>
      <c r="P174" s="829"/>
      <c r="Q174" s="829"/>
      <c r="R174" s="830"/>
      <c r="S174" s="811"/>
      <c r="V174" s="829"/>
      <c r="W174" s="829"/>
      <c r="X174" s="829"/>
      <c r="Y174" s="829"/>
      <c r="Z174" s="829"/>
      <c r="AA174" s="829"/>
      <c r="AB174" s="811"/>
      <c r="AC174" s="811"/>
      <c r="AD174" s="811"/>
      <c r="AF174" s="829"/>
      <c r="AG174" s="829"/>
      <c r="AH174" s="829"/>
      <c r="AI174" s="829"/>
      <c r="AJ174" s="829"/>
      <c r="AK174" s="829"/>
      <c r="AL174" s="829"/>
      <c r="AM174" s="829"/>
      <c r="AN174" s="829"/>
      <c r="AO174" s="829"/>
      <c r="AP174" s="829"/>
      <c r="AQ174" s="829"/>
    </row>
    <row r="175" customFormat="false" ht="12.75" hidden="false" customHeight="false" outlineLevel="0" collapsed="false">
      <c r="A175" s="815" t="s">
        <v>1131</v>
      </c>
      <c r="B175" s="802"/>
      <c r="C175" s="836" t="n">
        <f aca="false">C210</f>
        <v>11973</v>
      </c>
      <c r="D175" s="836" t="n">
        <f aca="false">D210</f>
        <v>11504</v>
      </c>
      <c r="E175" s="836" t="n">
        <f aca="false">E210</f>
        <v>13244</v>
      </c>
      <c r="F175" s="836" t="n">
        <f aca="false">F210</f>
        <v>-696</v>
      </c>
      <c r="G175" s="836" t="n">
        <f aca="false">G210</f>
        <v>-703</v>
      </c>
      <c r="H175" s="836" t="n">
        <f aca="false">H210</f>
        <v>4837</v>
      </c>
      <c r="I175" s="836" t="n">
        <f aca="false">I210</f>
        <v>-541</v>
      </c>
      <c r="J175" s="836" t="n">
        <f aca="false">J210</f>
        <v>-111</v>
      </c>
      <c r="K175" s="836" t="n">
        <f aca="false">K210</f>
        <v>-156</v>
      </c>
      <c r="L175" s="836" t="n">
        <f aca="false">L210</f>
        <v>-649</v>
      </c>
      <c r="M175" s="836" t="n">
        <f aca="false">M210</f>
        <v>11099</v>
      </c>
      <c r="N175" s="836" t="n">
        <f aca="false">N210</f>
        <v>13688</v>
      </c>
      <c r="O175" s="836" t="n">
        <f aca="false">ROUND((SUM(O172:O173)),0)</f>
        <v>63489</v>
      </c>
      <c r="P175" s="836" t="n">
        <f aca="false">ROUND((SUM(P172:P173)),0)</f>
        <v>23477</v>
      </c>
      <c r="Q175" s="836" t="n">
        <f aca="false">ROUND((SUM(Q172:Q173)),0)</f>
        <v>40012</v>
      </c>
      <c r="R175" s="837"/>
      <c r="S175" s="806"/>
      <c r="T175" s="827" t="str">
        <f aca="false">A175</f>
        <v>     Total Income Taxes (Composite Rate - 39.473 %)</v>
      </c>
      <c r="U175" s="802"/>
      <c r="V175" s="836" t="n">
        <f aca="false">V172+V173</f>
        <v>36721</v>
      </c>
      <c r="W175" s="836" t="n">
        <f aca="false">W172+W173</f>
        <v>3438</v>
      </c>
      <c r="X175" s="836" t="n">
        <f aca="false">X172+X173</f>
        <v>-808</v>
      </c>
      <c r="Y175" s="836" t="n">
        <f aca="false">Y172+Y173</f>
        <v>24138</v>
      </c>
      <c r="Z175" s="836"/>
      <c r="AA175" s="836" t="n">
        <f aca="false">AA172+AA173</f>
        <v>63489</v>
      </c>
      <c r="AB175" s="806"/>
      <c r="AC175" s="806"/>
      <c r="AD175" s="798" t="str">
        <f aca="false">A175</f>
        <v>     Total Income Taxes (Composite Rate - 39.473 %)</v>
      </c>
      <c r="AF175" s="836" t="n">
        <f aca="false">C175</f>
        <v>11973</v>
      </c>
      <c r="AG175" s="836" t="n">
        <f aca="false">D175+AF175</f>
        <v>23477</v>
      </c>
      <c r="AH175" s="836" t="n">
        <f aca="false">E175+AG175</f>
        <v>36721</v>
      </c>
      <c r="AI175" s="836" t="n">
        <f aca="false">F175+AH175</f>
        <v>36025</v>
      </c>
      <c r="AJ175" s="836" t="n">
        <f aca="false">G175+AI175</f>
        <v>35322</v>
      </c>
      <c r="AK175" s="836" t="n">
        <f aca="false">H175+AJ175</f>
        <v>40159</v>
      </c>
      <c r="AL175" s="836" t="n">
        <f aca="false">I175+AK175</f>
        <v>39618</v>
      </c>
      <c r="AM175" s="836" t="n">
        <f aca="false">J175+AL175</f>
        <v>39507</v>
      </c>
      <c r="AN175" s="836" t="n">
        <f aca="false">K175+AM175</f>
        <v>39351</v>
      </c>
      <c r="AO175" s="836" t="n">
        <f aca="false">L175+AN175</f>
        <v>38702</v>
      </c>
      <c r="AP175" s="836" t="n">
        <f aca="false">M175+AO175</f>
        <v>49801</v>
      </c>
      <c r="AQ175" s="836" t="n">
        <f aca="false">N175+AP175</f>
        <v>63489</v>
      </c>
    </row>
    <row r="176" customFormat="false" ht="12.75" hidden="false" customHeight="false" outlineLevel="0" collapsed="false">
      <c r="A176" s="852"/>
      <c r="B176" s="802"/>
      <c r="C176" s="838"/>
      <c r="D176" s="853"/>
      <c r="E176" s="838"/>
      <c r="F176" s="838"/>
      <c r="G176" s="838"/>
      <c r="H176" s="838"/>
      <c r="I176" s="838"/>
      <c r="J176" s="838"/>
      <c r="K176" s="838"/>
      <c r="L176" s="838"/>
      <c r="M176" s="838"/>
      <c r="N176" s="838"/>
      <c r="O176" s="853"/>
      <c r="P176" s="838"/>
      <c r="Q176" s="838"/>
      <c r="R176" s="841"/>
      <c r="S176" s="806"/>
      <c r="T176" s="798"/>
      <c r="U176" s="802"/>
      <c r="V176" s="838"/>
      <c r="W176" s="838"/>
      <c r="X176" s="838"/>
      <c r="Y176" s="853"/>
      <c r="Z176" s="838"/>
      <c r="AA176" s="838"/>
      <c r="AB176" s="806"/>
      <c r="AC176" s="806"/>
      <c r="AF176" s="829"/>
      <c r="AG176" s="829"/>
      <c r="AH176" s="829"/>
      <c r="AI176" s="829"/>
      <c r="AJ176" s="829"/>
      <c r="AK176" s="829"/>
      <c r="AL176" s="829"/>
      <c r="AM176" s="829"/>
      <c r="AN176" s="829"/>
      <c r="AO176" s="829"/>
      <c r="AP176" s="829"/>
      <c r="AQ176" s="829"/>
    </row>
    <row r="177" customFormat="false" ht="12.75" hidden="false" customHeight="false" outlineLevel="0" collapsed="false">
      <c r="A177" s="826" t="s">
        <v>1132</v>
      </c>
      <c r="B177" s="802"/>
      <c r="C177" s="836" t="n">
        <f aca="false">ROUND(+C170-C175,0)</f>
        <v>18341</v>
      </c>
      <c r="D177" s="836" t="n">
        <f aca="false">ROUND(+D170-D175,0)</f>
        <v>17622</v>
      </c>
      <c r="E177" s="836" t="n">
        <f aca="false">ROUND(+E170-E175,0)</f>
        <v>20289</v>
      </c>
      <c r="F177" s="836" t="n">
        <f aca="false">ROUND(+F170-F175,0)</f>
        <v>-1085</v>
      </c>
      <c r="G177" s="836" t="n">
        <f aca="false">ROUND(+G170-G175,0)</f>
        <v>-1096</v>
      </c>
      <c r="H177" s="836" t="n">
        <f aca="false">ROUND(+H170-H175,0)</f>
        <v>7398</v>
      </c>
      <c r="I177" s="836" t="n">
        <f aca="false">ROUND(+I170-I175,0)</f>
        <v>-847</v>
      </c>
      <c r="J177" s="836" t="n">
        <f aca="false">ROUND(+J170-J175,0)</f>
        <v>-189</v>
      </c>
      <c r="K177" s="836" t="n">
        <f aca="false">ROUND(+K170-K175,0)</f>
        <v>-257</v>
      </c>
      <c r="L177" s="836" t="n">
        <f aca="false">ROUND(+L170-L175,0)</f>
        <v>-1014</v>
      </c>
      <c r="M177" s="836" t="n">
        <f aca="false">ROUND(+M170-M175,0)</f>
        <v>17002</v>
      </c>
      <c r="N177" s="836" t="n">
        <f aca="false">ROUND(+N170-N175,0)</f>
        <v>20971</v>
      </c>
      <c r="O177" s="836" t="n">
        <f aca="false">ROUND(+O170-O175,0)</f>
        <v>97135</v>
      </c>
      <c r="P177" s="836" t="n">
        <f aca="false">ROUND(+P170-P175,0)</f>
        <v>35963</v>
      </c>
      <c r="Q177" s="836" t="n">
        <f aca="false">Q170-Q175</f>
        <v>61172</v>
      </c>
      <c r="R177" s="837"/>
      <c r="S177" s="806"/>
      <c r="T177" s="827" t="str">
        <f aca="false">A177</f>
        <v>NET INCOME</v>
      </c>
      <c r="U177" s="802"/>
      <c r="V177" s="836" t="n">
        <f aca="false">V170-V175</f>
        <v>56252</v>
      </c>
      <c r="W177" s="836" t="n">
        <f aca="false">W170-W175</f>
        <v>5217</v>
      </c>
      <c r="X177" s="836" t="n">
        <f aca="false">X170-X175</f>
        <v>-1293</v>
      </c>
      <c r="Y177" s="836" t="n">
        <f aca="false">Y170-Y175</f>
        <v>36959</v>
      </c>
      <c r="Z177" s="836"/>
      <c r="AA177" s="836" t="n">
        <f aca="false">AA170-AA175</f>
        <v>97135</v>
      </c>
      <c r="AB177" s="854"/>
      <c r="AC177" s="854"/>
      <c r="AD177" s="798" t="str">
        <f aca="false">A177</f>
        <v>NET INCOME</v>
      </c>
      <c r="AF177" s="836" t="n">
        <f aca="false">C177</f>
        <v>18341</v>
      </c>
      <c r="AG177" s="836" t="n">
        <f aca="false">D177+AF177</f>
        <v>35963</v>
      </c>
      <c r="AH177" s="836" t="n">
        <f aca="false">E177+AG177</f>
        <v>56252</v>
      </c>
      <c r="AI177" s="836" t="n">
        <f aca="false">F177+AH177</f>
        <v>55167</v>
      </c>
      <c r="AJ177" s="836" t="n">
        <f aca="false">G177+AI177</f>
        <v>54071</v>
      </c>
      <c r="AK177" s="836" t="n">
        <f aca="false">H177+AJ177</f>
        <v>61469</v>
      </c>
      <c r="AL177" s="836" t="n">
        <f aca="false">I177+AK177</f>
        <v>60622</v>
      </c>
      <c r="AM177" s="836" t="n">
        <f aca="false">J177+AL177</f>
        <v>60433</v>
      </c>
      <c r="AN177" s="836" t="n">
        <f aca="false">K177+AM177</f>
        <v>60176</v>
      </c>
      <c r="AO177" s="836" t="n">
        <f aca="false">L177+AN177</f>
        <v>59162</v>
      </c>
      <c r="AP177" s="836" t="n">
        <f aca="false">M177+AO177</f>
        <v>76164</v>
      </c>
      <c r="AQ177" s="836" t="n">
        <f aca="false">N177+AP177</f>
        <v>97135</v>
      </c>
    </row>
    <row r="179" customFormat="false" ht="12.75" hidden="false" customHeight="false" outlineLevel="0" collapsed="false">
      <c r="A179" s="797" t="s">
        <v>1133</v>
      </c>
      <c r="C179" s="864" t="n">
        <f aca="false">C57-C117-C177</f>
        <v>0</v>
      </c>
      <c r="D179" s="864" t="n">
        <f aca="false">D57-D117-D177</f>
        <v>0</v>
      </c>
      <c r="E179" s="864" t="n">
        <f aca="false">E57-E117-E177</f>
        <v>0</v>
      </c>
      <c r="F179" s="864" t="n">
        <f aca="false">F57-F117-F177</f>
        <v>0</v>
      </c>
      <c r="G179" s="864" t="n">
        <f aca="false">G57-G117-G177</f>
        <v>0</v>
      </c>
      <c r="H179" s="864" t="n">
        <f aca="false">H57-H117-H177</f>
        <v>0</v>
      </c>
      <c r="I179" s="864" t="n">
        <f aca="false">I57-I117-I177</f>
        <v>0</v>
      </c>
      <c r="J179" s="864" t="n">
        <f aca="false">J57-J117-J177</f>
        <v>0</v>
      </c>
      <c r="K179" s="864" t="n">
        <f aca="false">K57-K117-K177</f>
        <v>0</v>
      </c>
      <c r="L179" s="864" t="n">
        <f aca="false">L57-L117-L177</f>
        <v>0</v>
      </c>
      <c r="M179" s="864" t="n">
        <f aca="false">M57-M117-M177</f>
        <v>0</v>
      </c>
      <c r="N179" s="864" t="n">
        <f aca="false">N57-N117-N177</f>
        <v>0</v>
      </c>
      <c r="O179" s="864" t="n">
        <f aca="false">O57-O117-O177</f>
        <v>0</v>
      </c>
      <c r="P179" s="864" t="n">
        <f aca="false">P57-P117-P177</f>
        <v>0</v>
      </c>
      <c r="Q179" s="864" t="n">
        <f aca="false">Q57-Q117-Q177</f>
        <v>0</v>
      </c>
      <c r="R179" s="864"/>
      <c r="T179" s="865" t="str">
        <f aca="false">A179</f>
        <v>Check #</v>
      </c>
      <c r="V179" s="864" t="n">
        <f aca="false">V57-V117-V177</f>
        <v>0</v>
      </c>
      <c r="W179" s="864" t="n">
        <f aca="false">W57-W117-W177</f>
        <v>0</v>
      </c>
      <c r="X179" s="864" t="n">
        <f aca="false">X57-X117-X177</f>
        <v>0</v>
      </c>
      <c r="Y179" s="864" t="n">
        <f aca="false">Y57-Y117-Y177</f>
        <v>0</v>
      </c>
      <c r="AA179" s="864" t="n">
        <f aca="false">AA57-AA117-AA177</f>
        <v>0</v>
      </c>
      <c r="AD179" s="797" t="str">
        <f aca="false">A179</f>
        <v>Check #</v>
      </c>
      <c r="AF179" s="864" t="n">
        <f aca="false">AF57-AF117-AF177</f>
        <v>0</v>
      </c>
      <c r="AG179" s="864" t="n">
        <f aca="false">AG57-AG117-AG177</f>
        <v>0</v>
      </c>
      <c r="AH179" s="864" t="n">
        <f aca="false">AH57-AH117-AH177</f>
        <v>0</v>
      </c>
      <c r="AI179" s="864" t="n">
        <f aca="false">AI57-AI117-AI177</f>
        <v>0</v>
      </c>
      <c r="AJ179" s="864" t="n">
        <f aca="false">AJ57-AJ117-AJ177</f>
        <v>0</v>
      </c>
      <c r="AK179" s="864" t="n">
        <f aca="false">AK57-AK117-AK177</f>
        <v>0</v>
      </c>
      <c r="AL179" s="864" t="n">
        <f aca="false">AL57-AL117-AL177</f>
        <v>0</v>
      </c>
      <c r="AM179" s="864" t="n">
        <f aca="false">AM57-AM117-AM177</f>
        <v>0</v>
      </c>
      <c r="AN179" s="864" t="n">
        <f aca="false">AN57-AN117-AN177</f>
        <v>0</v>
      </c>
      <c r="AO179" s="864" t="n">
        <f aca="false">AO57-AO117-AO177</f>
        <v>0</v>
      </c>
      <c r="AP179" s="864" t="n">
        <f aca="false">AP57-AP117-AP177</f>
        <v>0</v>
      </c>
      <c r="AQ179" s="864" t="n">
        <f aca="false">AQ57-AQ117-AQ177</f>
        <v>0</v>
      </c>
    </row>
    <row r="180" customFormat="false" ht="6" hidden="false" customHeight="true" outlineLevel="0" collapsed="false"/>
    <row r="182" customFormat="false" ht="12.75" hidden="false" customHeight="false" outlineLevel="0" collapsed="false">
      <c r="A182" s="3" t="str">
        <f aca="false">A1</f>
        <v> </v>
      </c>
      <c r="F182" s="804" t="str">
        <f aca="false">F121</f>
        <v>NORTHERN NATURAL GAS COMPANY (Co. 179 &amp; 53K ONLY)</v>
      </c>
      <c r="G182" s="804"/>
      <c r="H182" s="804"/>
      <c r="I182" s="804"/>
      <c r="J182" s="804"/>
      <c r="K182" s="804"/>
      <c r="L182" s="866"/>
      <c r="M182" s="866"/>
      <c r="N182" s="866"/>
      <c r="O182" s="866"/>
      <c r="P182" s="811"/>
      <c r="S182" s="811"/>
      <c r="T182" s="801" t="str">
        <f aca="false">A182</f>
        <v> </v>
      </c>
      <c r="U182" s="802"/>
      <c r="V182" s="804" t="str">
        <f aca="false">F121</f>
        <v>NORTHERN NATURAL GAS COMPANY (Co. 179 &amp; 53K ONLY)</v>
      </c>
      <c r="W182" s="804"/>
      <c r="X182" s="804"/>
      <c r="Y182" s="804"/>
      <c r="Z182" s="806"/>
      <c r="AA182" s="806"/>
      <c r="AB182" s="811"/>
      <c r="AC182" s="811"/>
      <c r="AD182" s="801" t="str">
        <f aca="false">A182</f>
        <v> </v>
      </c>
      <c r="AF182" s="811"/>
      <c r="AG182" s="811"/>
      <c r="AH182" s="811"/>
      <c r="AI182" s="804" t="str">
        <f aca="false">F121</f>
        <v>NORTHERN NATURAL GAS COMPANY (Co. 179 &amp; 53K ONLY)</v>
      </c>
      <c r="AJ182" s="804"/>
      <c r="AK182" s="804"/>
      <c r="AL182" s="804"/>
      <c r="AN182" s="811"/>
      <c r="AO182" s="811"/>
      <c r="AP182" s="811"/>
      <c r="AQ182" s="811"/>
    </row>
    <row r="183" customFormat="false" ht="12.75" hidden="false" customHeight="false" outlineLevel="0" collapsed="false">
      <c r="A183" s="805" t="s">
        <v>1134</v>
      </c>
      <c r="G183" s="804" t="str">
        <f aca="false">G2</f>
        <v>2002 OPERATING PLAN</v>
      </c>
      <c r="H183" s="804"/>
      <c r="I183" s="804"/>
      <c r="J183" s="804"/>
      <c r="T183" s="810" t="s">
        <v>1135</v>
      </c>
      <c r="U183" s="802"/>
      <c r="V183" s="804" t="str">
        <f aca="false">V2</f>
        <v>2002 OPERATING PLAN</v>
      </c>
      <c r="W183" s="804"/>
      <c r="X183" s="804"/>
      <c r="Y183" s="804"/>
      <c r="Z183" s="798"/>
      <c r="AA183" s="798"/>
      <c r="AD183" s="810" t="s">
        <v>1136</v>
      </c>
      <c r="AF183" s="811"/>
      <c r="AG183" s="811"/>
      <c r="AH183" s="811"/>
      <c r="AI183" s="804" t="str">
        <f aca="false">AI2</f>
        <v>2002 OPERATING PLAN</v>
      </c>
      <c r="AJ183" s="804"/>
      <c r="AK183" s="804"/>
      <c r="AL183" s="804"/>
      <c r="AN183" s="811"/>
      <c r="AO183" s="811"/>
      <c r="AP183" s="811"/>
      <c r="AQ183" s="811"/>
    </row>
    <row r="184" customFormat="false" ht="12.75" hidden="false" customHeight="false" outlineLevel="0" collapsed="false">
      <c r="A184" s="801" t="str">
        <f aca="false">A3</f>
        <v>2002 OPERATING PLAN</v>
      </c>
      <c r="G184" s="799" t="s">
        <v>1137</v>
      </c>
      <c r="H184" s="799"/>
      <c r="I184" s="799"/>
      <c r="J184" s="799"/>
      <c r="T184" s="801" t="str">
        <f aca="false">A184</f>
        <v>2002 OPERATING PLAN</v>
      </c>
      <c r="V184" s="867" t="str">
        <f aca="false">G184</f>
        <v>INCOME TAXES </v>
      </c>
      <c r="W184" s="867"/>
      <c r="X184" s="867"/>
      <c r="Y184" s="867"/>
      <c r="AD184" s="801" t="str">
        <f aca="false">A184</f>
        <v>2002 OPERATING PLAN</v>
      </c>
      <c r="AE184" s="868"/>
      <c r="AI184" s="804" t="str">
        <f aca="false">AI3</f>
        <v>CUMMULATIVE RESULTS OF OPERATION</v>
      </c>
      <c r="AJ184" s="804"/>
      <c r="AK184" s="804"/>
      <c r="AL184" s="804"/>
    </row>
    <row r="185" customFormat="false" ht="12.75" hidden="false" customHeight="false" outlineLevel="0" collapsed="false">
      <c r="A185" s="798"/>
      <c r="G185" s="804" t="str">
        <f aca="false">G4</f>
        <v>(Thousands of Dollars)</v>
      </c>
      <c r="H185" s="804"/>
      <c r="I185" s="804"/>
      <c r="J185" s="804"/>
      <c r="T185" s="798"/>
      <c r="V185" s="804" t="str">
        <f aca="false">V4</f>
        <v>(Thousands of Dollars)</v>
      </c>
      <c r="W185" s="804"/>
      <c r="X185" s="804"/>
      <c r="Y185" s="804"/>
      <c r="AD185" s="798"/>
      <c r="AE185" s="868"/>
      <c r="AI185" s="804" t="str">
        <f aca="false">AI4</f>
        <v>(Thousands of Dollars)</v>
      </c>
      <c r="AJ185" s="804"/>
      <c r="AK185" s="804"/>
      <c r="AL185" s="804"/>
    </row>
    <row r="186" customFormat="false" ht="12.75" hidden="false" customHeight="false" outlineLevel="0" collapsed="false">
      <c r="A186" s="869" t="str">
        <f aca="false">A125</f>
        <v>      " NNG &amp; 53K MONTHLY "</v>
      </c>
      <c r="B186" s="814" t="n">
        <f aca="true">NOW()</f>
        <v>45926.9641763407</v>
      </c>
      <c r="T186" s="798" t="str">
        <f aca="false">T125</f>
        <v>      " NNG &amp; 53K QUARTERLY "</v>
      </c>
      <c r="U186" s="814" t="n">
        <f aca="true">NOW()</f>
        <v>45926.9641763407</v>
      </c>
      <c r="AD186" s="798" t="str">
        <f aca="false">AD125</f>
        <v>      " NNG &amp; 53K CUMULATIVE "</v>
      </c>
      <c r="AE186" s="814" t="n">
        <f aca="true">NOW()</f>
        <v>45926.9641763407</v>
      </c>
    </row>
    <row r="187" customFormat="false" ht="12.75" hidden="false" customHeight="false" outlineLevel="0" collapsed="false">
      <c r="A187" s="813"/>
      <c r="B187" s="816" t="n">
        <f aca="true">NOW()</f>
        <v>45926.9641763408</v>
      </c>
      <c r="T187" s="798"/>
      <c r="U187" s="816" t="n">
        <f aca="true">NOW()</f>
        <v>45926.9641763408</v>
      </c>
      <c r="AE187" s="816" t="n">
        <f aca="true">NOW()</f>
        <v>45926.9641763408</v>
      </c>
    </row>
    <row r="188" customFormat="false" ht="12.75" hidden="false" customHeight="false" outlineLevel="0" collapsed="false">
      <c r="A188" s="0"/>
      <c r="B188" s="464"/>
      <c r="C188" s="817" t="str">
        <f aca="false">DataBase!C2</f>
        <v>PLAN</v>
      </c>
      <c r="D188" s="817" t="str">
        <f aca="false">DataBase!D2</f>
        <v>PLAN</v>
      </c>
      <c r="E188" s="817" t="str">
        <f aca="false">DataBase!E2</f>
        <v>PLAN</v>
      </c>
      <c r="F188" s="817" t="str">
        <f aca="false">DataBase!F2</f>
        <v>PLAN</v>
      </c>
      <c r="G188" s="817" t="str">
        <f aca="false">DataBase!G2</f>
        <v>PLAN</v>
      </c>
      <c r="H188" s="817" t="str">
        <f aca="false">DataBase!H2</f>
        <v>PLAN</v>
      </c>
      <c r="I188" s="817" t="str">
        <f aca="false">DataBase!I2</f>
        <v>PLAN</v>
      </c>
      <c r="J188" s="817" t="str">
        <f aca="false">DataBase!J2</f>
        <v>PLAN</v>
      </c>
      <c r="K188" s="817" t="str">
        <f aca="false">DataBase!K2</f>
        <v>PLAN</v>
      </c>
      <c r="L188" s="817" t="str">
        <f aca="false">DataBase!L2</f>
        <v>PLAN</v>
      </c>
      <c r="M188" s="817" t="str">
        <f aca="false">DataBase!M2</f>
        <v>PLAN</v>
      </c>
      <c r="N188" s="817" t="str">
        <f aca="false">DataBase!N2</f>
        <v>PLAN</v>
      </c>
      <c r="O188" s="817" t="str">
        <f aca="false">DataBase!O2</f>
        <v>TOTAL</v>
      </c>
      <c r="P188" s="817" t="str">
        <f aca="false">P6</f>
        <v>FEB.</v>
      </c>
      <c r="Q188" s="817" t="str">
        <f aca="false">Q6</f>
        <v>ESTIMATE</v>
      </c>
      <c r="R188" s="798"/>
      <c r="S188" s="811"/>
      <c r="U188" s="464"/>
      <c r="V188" s="820" t="str">
        <f aca="false">V6</f>
        <v>1st</v>
      </c>
      <c r="W188" s="820" t="str">
        <f aca="false">W6</f>
        <v>2nd</v>
      </c>
      <c r="X188" s="820" t="str">
        <f aca="false">X6</f>
        <v>3rd</v>
      </c>
      <c r="Y188" s="820" t="str">
        <f aca="false">Y6</f>
        <v>4th</v>
      </c>
      <c r="Z188" s="798"/>
      <c r="AA188" s="820" t="str">
        <f aca="false">AA6</f>
        <v>TOTAL</v>
      </c>
      <c r="AB188" s="811"/>
      <c r="AC188" s="811"/>
      <c r="AD188" s="0"/>
      <c r="AE188" s="464"/>
      <c r="AF188" s="817" t="str">
        <f aca="false">DataBase!C2</f>
        <v>PLAN</v>
      </c>
      <c r="AG188" s="817" t="str">
        <f aca="false">DataBase!D2</f>
        <v>PLAN</v>
      </c>
      <c r="AH188" s="817" t="str">
        <f aca="false">DataBase!E2</f>
        <v>PLAN</v>
      </c>
      <c r="AI188" s="817" t="str">
        <f aca="false">DataBase!F2</f>
        <v>PLAN</v>
      </c>
      <c r="AJ188" s="817" t="str">
        <f aca="false">DataBase!G2</f>
        <v>PLAN</v>
      </c>
      <c r="AK188" s="817" t="str">
        <f aca="false">DataBase!H2</f>
        <v>PLAN</v>
      </c>
      <c r="AL188" s="817" t="str">
        <f aca="false">DataBase!I2</f>
        <v>PLAN</v>
      </c>
      <c r="AM188" s="817" t="str">
        <f aca="false">DataBase!J2</f>
        <v>PLAN</v>
      </c>
      <c r="AN188" s="817" t="str">
        <f aca="false">DataBase!K2</f>
        <v>PLAN</v>
      </c>
      <c r="AO188" s="817" t="str">
        <f aca="false">DataBase!L2</f>
        <v>PLAN</v>
      </c>
      <c r="AP188" s="817" t="str">
        <f aca="false">DataBase!M2</f>
        <v>PLAN</v>
      </c>
      <c r="AQ188" s="817" t="str">
        <f aca="false">DataBase!N2</f>
        <v>PLAN</v>
      </c>
    </row>
    <row r="189" customFormat="false" ht="12.75" hidden="false" customHeight="false" outlineLevel="0" collapsed="false">
      <c r="A189" s="0"/>
      <c r="B189" s="464"/>
      <c r="C189" s="825" t="str">
        <f aca="false">C7</f>
        <v>JAN</v>
      </c>
      <c r="D189" s="825" t="str">
        <f aca="false">D7</f>
        <v>FEB</v>
      </c>
      <c r="E189" s="825" t="str">
        <f aca="false">E7</f>
        <v>MAR</v>
      </c>
      <c r="F189" s="825" t="str">
        <f aca="false">F7</f>
        <v>APR</v>
      </c>
      <c r="G189" s="825" t="str">
        <f aca="false">G7</f>
        <v>MAY</v>
      </c>
      <c r="H189" s="825" t="str">
        <f aca="false">H7</f>
        <v>JUN</v>
      </c>
      <c r="I189" s="825" t="str">
        <f aca="false">I7</f>
        <v>JUL</v>
      </c>
      <c r="J189" s="825" t="str">
        <f aca="false">J7</f>
        <v>AUG</v>
      </c>
      <c r="K189" s="825" t="str">
        <f aca="false">K7</f>
        <v>SEP</v>
      </c>
      <c r="L189" s="825" t="str">
        <f aca="false">L7</f>
        <v>OCT</v>
      </c>
      <c r="M189" s="825" t="str">
        <f aca="false">M7</f>
        <v>NOV</v>
      </c>
      <c r="N189" s="825" t="str">
        <f aca="false">N7</f>
        <v>DEC</v>
      </c>
      <c r="O189" s="825" t="str">
        <f aca="false">O7</f>
        <v>2002</v>
      </c>
      <c r="P189" s="825" t="str">
        <f aca="false">P7</f>
        <v>Y-T-D</v>
      </c>
      <c r="Q189" s="825" t="str">
        <f aca="false">Q7</f>
        <v>R.M.</v>
      </c>
      <c r="R189" s="870"/>
      <c r="S189" s="851"/>
      <c r="U189" s="464"/>
      <c r="V189" s="871" t="str">
        <f aca="false">V7</f>
        <v>Quarter</v>
      </c>
      <c r="W189" s="871" t="str">
        <f aca="false">W7</f>
        <v>Quarter</v>
      </c>
      <c r="X189" s="871" t="str">
        <f aca="false">X7</f>
        <v>Quarter</v>
      </c>
      <c r="Y189" s="871" t="str">
        <f aca="false">Y7</f>
        <v>Quarter</v>
      </c>
      <c r="Z189" s="824"/>
      <c r="AA189" s="871" t="str">
        <f aca="false">AA7</f>
        <v>2002</v>
      </c>
      <c r="AB189" s="851"/>
      <c r="AC189" s="851"/>
      <c r="AD189" s="0"/>
      <c r="AE189" s="464"/>
      <c r="AF189" s="825" t="str">
        <f aca="false">C7</f>
        <v>JAN</v>
      </c>
      <c r="AG189" s="825" t="str">
        <f aca="false">D7</f>
        <v>FEB</v>
      </c>
      <c r="AH189" s="825" t="str">
        <f aca="false">E7</f>
        <v>MAR</v>
      </c>
      <c r="AI189" s="825" t="str">
        <f aca="false">F7</f>
        <v>APR</v>
      </c>
      <c r="AJ189" s="825" t="str">
        <f aca="false">G7</f>
        <v>MAY</v>
      </c>
      <c r="AK189" s="825" t="str">
        <f aca="false">H7</f>
        <v>JUN</v>
      </c>
      <c r="AL189" s="825" t="str">
        <f aca="false">I7</f>
        <v>JUL</v>
      </c>
      <c r="AM189" s="825" t="str">
        <f aca="false">J7</f>
        <v>AUG</v>
      </c>
      <c r="AN189" s="825" t="str">
        <f aca="false">K7</f>
        <v>SEP</v>
      </c>
      <c r="AO189" s="825" t="str">
        <f aca="false">L7</f>
        <v>OCT</v>
      </c>
      <c r="AP189" s="825" t="str">
        <f aca="false">M7</f>
        <v>NOV</v>
      </c>
      <c r="AQ189" s="825" t="str">
        <f aca="false">N7</f>
        <v>DEC</v>
      </c>
    </row>
    <row r="190" customFormat="false" ht="6" hidden="false" customHeight="true" outlineLevel="0" collapsed="false">
      <c r="A190" s="813"/>
      <c r="C190" s="798"/>
      <c r="D190" s="798"/>
      <c r="E190" s="798"/>
      <c r="F190" s="798"/>
      <c r="G190" s="798"/>
      <c r="H190" s="798"/>
      <c r="I190" s="798"/>
      <c r="J190" s="798"/>
      <c r="K190" s="798"/>
      <c r="L190" s="798"/>
      <c r="M190" s="798"/>
      <c r="N190" s="798"/>
      <c r="O190" s="798"/>
      <c r="P190" s="798"/>
      <c r="Q190" s="798"/>
      <c r="AD190" s="811"/>
    </row>
    <row r="191" customFormat="false" ht="12.75" hidden="false" customHeight="false" outlineLevel="0" collapsed="false">
      <c r="A191" s="826" t="s">
        <v>1138</v>
      </c>
      <c r="B191" s="802"/>
      <c r="C191" s="829" t="n">
        <f aca="false">C170+'Fuel-Depr-OtherTax'!C24</f>
        <v>30340</v>
      </c>
      <c r="D191" s="829" t="n">
        <f aca="false">D170+'Fuel-Depr-OtherTax'!D24</f>
        <v>29152</v>
      </c>
      <c r="E191" s="829" t="n">
        <f aca="false">E170+'Fuel-Depr-OtherTax'!E24</f>
        <v>33559</v>
      </c>
      <c r="F191" s="829" t="n">
        <f aca="false">F170+'Fuel-Depr-OtherTax'!F24</f>
        <v>-1755</v>
      </c>
      <c r="G191" s="829" t="n">
        <f aca="false">G170+'Fuel-Depr-OtherTax'!G24</f>
        <v>-1773</v>
      </c>
      <c r="H191" s="829" t="n">
        <f aca="false">H170+'Fuel-Depr-OtherTax'!H24</f>
        <v>12261</v>
      </c>
      <c r="I191" s="829" t="n">
        <f aca="false">I170+'Fuel-Depr-OtherTax'!I24</f>
        <v>-1362</v>
      </c>
      <c r="J191" s="829" t="n">
        <f aca="false">J170+'Fuel-Depr-OtherTax'!J24</f>
        <v>-274</v>
      </c>
      <c r="K191" s="829" t="n">
        <f aca="false">K170+'Fuel-Depr-OtherTax'!K24</f>
        <v>-387</v>
      </c>
      <c r="L191" s="829" t="n">
        <f aca="false">L170+'Fuel-Depr-OtherTax'!L24</f>
        <v>-1637</v>
      </c>
      <c r="M191" s="829" t="n">
        <f aca="false">M170+'Fuel-Depr-OtherTax'!M24</f>
        <v>28127</v>
      </c>
      <c r="N191" s="829" t="n">
        <f aca="false">N170+'Fuel-Depr-OtherTax'!N24</f>
        <v>34685</v>
      </c>
      <c r="O191" s="829" t="n">
        <f aca="false">SUM(C191:N191)</f>
        <v>160936</v>
      </c>
      <c r="P191" s="830" t="n">
        <f aca="false">SUM(C191:D191)</f>
        <v>59492</v>
      </c>
      <c r="Q191" s="829" t="n">
        <f aca="false">O191-P191</f>
        <v>101444</v>
      </c>
      <c r="R191" s="811"/>
      <c r="S191" s="811"/>
      <c r="T191" s="827" t="str">
        <f aca="false">A191</f>
        <v>Income Before Income Taxes (W/O Co. 53K DD&amp;A)</v>
      </c>
      <c r="V191" s="829" t="n">
        <f aca="false">C191+D191+E191</f>
        <v>93051</v>
      </c>
      <c r="W191" s="829" t="n">
        <f aca="false">F191+G191+H191</f>
        <v>8733</v>
      </c>
      <c r="X191" s="829" t="n">
        <f aca="false">I191+J191+K191</f>
        <v>-2023</v>
      </c>
      <c r="Y191" s="829" t="n">
        <f aca="false">L191+M191+N191</f>
        <v>61175</v>
      </c>
      <c r="Z191" s="829"/>
      <c r="AA191" s="829" t="n">
        <f aca="false">SUM(V191:Y191)</f>
        <v>160936</v>
      </c>
      <c r="AB191" s="811"/>
      <c r="AC191" s="811"/>
      <c r="AD191" s="827" t="str">
        <f aca="false">A191</f>
        <v>Income Before Income Taxes (W/O Co. 53K DD&amp;A)</v>
      </c>
      <c r="AF191" s="829" t="n">
        <f aca="false">C191</f>
        <v>30340</v>
      </c>
      <c r="AG191" s="829" t="n">
        <f aca="false">D191+AF191</f>
        <v>59492</v>
      </c>
      <c r="AH191" s="829" t="n">
        <f aca="false">E191+AG191</f>
        <v>93051</v>
      </c>
      <c r="AI191" s="829" t="n">
        <f aca="false">F191+AH191</f>
        <v>91296</v>
      </c>
      <c r="AJ191" s="829" t="n">
        <f aca="false">G191+AI191</f>
        <v>89523</v>
      </c>
      <c r="AK191" s="829" t="n">
        <f aca="false">H191+AJ191</f>
        <v>101784</v>
      </c>
      <c r="AL191" s="829" t="n">
        <f aca="false">I191+AK191</f>
        <v>100422</v>
      </c>
      <c r="AM191" s="829" t="n">
        <f aca="false">J191+AL191</f>
        <v>100148</v>
      </c>
      <c r="AN191" s="829" t="n">
        <f aca="false">K191+AM191</f>
        <v>99761</v>
      </c>
      <c r="AO191" s="829" t="n">
        <f aca="false">L191+AN191</f>
        <v>98124</v>
      </c>
      <c r="AP191" s="829" t="n">
        <f aca="false">M191+AO191</f>
        <v>126251</v>
      </c>
      <c r="AQ191" s="829" t="n">
        <f aca="false">N191+AP191</f>
        <v>160936</v>
      </c>
    </row>
    <row r="192" customFormat="false" ht="12.75" hidden="false" customHeight="false" outlineLevel="0" collapsed="false">
      <c r="A192" s="828" t="s">
        <v>1139</v>
      </c>
      <c r="C192" s="833" t="n">
        <f aca="false">C218</f>
        <v>15</v>
      </c>
      <c r="D192" s="833" t="n">
        <f aca="false">D218</f>
        <v>15</v>
      </c>
      <c r="E192" s="833" t="n">
        <f aca="false">E218</f>
        <v>15</v>
      </c>
      <c r="F192" s="833" t="n">
        <f aca="false">F218</f>
        <v>15</v>
      </c>
      <c r="G192" s="833" t="n">
        <f aca="false">G218</f>
        <v>15</v>
      </c>
      <c r="H192" s="833" t="n">
        <f aca="false">H218</f>
        <v>15</v>
      </c>
      <c r="I192" s="833" t="n">
        <f aca="false">I218</f>
        <v>15</v>
      </c>
      <c r="J192" s="833" t="n">
        <f aca="false">J218</f>
        <v>15</v>
      </c>
      <c r="K192" s="833" t="n">
        <f aca="false">K218</f>
        <v>15</v>
      </c>
      <c r="L192" s="833" t="n">
        <f aca="false">L218</f>
        <v>15</v>
      </c>
      <c r="M192" s="833" t="n">
        <f aca="false">M218</f>
        <v>15</v>
      </c>
      <c r="N192" s="833" t="n">
        <f aca="false">N218</f>
        <v>15</v>
      </c>
      <c r="O192" s="833" t="n">
        <f aca="false">O218</f>
        <v>180</v>
      </c>
      <c r="P192" s="834" t="n">
        <f aca="false">SUM(C192:D192)</f>
        <v>30</v>
      </c>
      <c r="Q192" s="833" t="n">
        <f aca="false">O192-P192</f>
        <v>150</v>
      </c>
      <c r="R192" s="811"/>
      <c r="S192" s="811"/>
      <c r="T192" s="832" t="str">
        <f aca="false">A192</f>
        <v>    Income Tax Adjustments</v>
      </c>
      <c r="V192" s="833" t="n">
        <f aca="false">C192+D192+E192</f>
        <v>45</v>
      </c>
      <c r="W192" s="833" t="n">
        <f aca="false">F192+G192+H192</f>
        <v>45</v>
      </c>
      <c r="X192" s="833" t="n">
        <f aca="false">I192+J192+K192</f>
        <v>45</v>
      </c>
      <c r="Y192" s="833" t="n">
        <f aca="false">L192+M192+N192</f>
        <v>45</v>
      </c>
      <c r="Z192" s="833"/>
      <c r="AA192" s="833" t="n">
        <f aca="false">SUM(V192:Y192)</f>
        <v>180</v>
      </c>
      <c r="AB192" s="811"/>
      <c r="AC192" s="811"/>
      <c r="AD192" s="832" t="str">
        <f aca="false">A192</f>
        <v>    Income Tax Adjustments</v>
      </c>
      <c r="AF192" s="833" t="n">
        <f aca="false">C192</f>
        <v>15</v>
      </c>
      <c r="AG192" s="833" t="n">
        <f aca="false">D192+AF192</f>
        <v>30</v>
      </c>
      <c r="AH192" s="833" t="n">
        <f aca="false">E192+AG192</f>
        <v>45</v>
      </c>
      <c r="AI192" s="833" t="n">
        <f aca="false">F192+AH192</f>
        <v>60</v>
      </c>
      <c r="AJ192" s="833" t="n">
        <f aca="false">G192+AI192</f>
        <v>75</v>
      </c>
      <c r="AK192" s="833" t="n">
        <f aca="false">H192+AJ192</f>
        <v>90</v>
      </c>
      <c r="AL192" s="833" t="n">
        <f aca="false">I192+AK192</f>
        <v>105</v>
      </c>
      <c r="AM192" s="833" t="n">
        <f aca="false">J192+AL192</f>
        <v>120</v>
      </c>
      <c r="AN192" s="833" t="n">
        <f aca="false">K192+AM192</f>
        <v>135</v>
      </c>
      <c r="AO192" s="833" t="n">
        <f aca="false">L192+AN192</f>
        <v>150</v>
      </c>
      <c r="AP192" s="833" t="n">
        <f aca="false">M192+AO192</f>
        <v>165</v>
      </c>
      <c r="AQ192" s="833" t="n">
        <f aca="false">N192+AP192</f>
        <v>180</v>
      </c>
    </row>
    <row r="193" customFormat="false" ht="6" hidden="false" customHeight="true" outlineLevel="0" collapsed="false">
      <c r="A193" s="811"/>
      <c r="C193" s="830"/>
      <c r="D193" s="830"/>
      <c r="E193" s="830"/>
      <c r="F193" s="830"/>
      <c r="G193" s="830"/>
      <c r="H193" s="830"/>
      <c r="I193" s="830"/>
      <c r="J193" s="830"/>
      <c r="K193" s="830"/>
      <c r="L193" s="830"/>
      <c r="M193" s="830"/>
      <c r="N193" s="830"/>
      <c r="O193" s="830"/>
      <c r="P193" s="830"/>
      <c r="Q193" s="829"/>
      <c r="R193" s="811"/>
      <c r="S193" s="811"/>
      <c r="T193" s="832"/>
      <c r="V193" s="829"/>
      <c r="W193" s="829"/>
      <c r="X193" s="829"/>
      <c r="Y193" s="829"/>
      <c r="Z193" s="829"/>
      <c r="AA193" s="829"/>
      <c r="AB193" s="811"/>
      <c r="AC193" s="811"/>
      <c r="AD193" s="832"/>
      <c r="AF193" s="829"/>
      <c r="AG193" s="829"/>
      <c r="AH193" s="829"/>
      <c r="AI193" s="829"/>
      <c r="AJ193" s="829"/>
      <c r="AK193" s="829"/>
      <c r="AL193" s="829"/>
      <c r="AM193" s="829"/>
      <c r="AN193" s="829"/>
      <c r="AO193" s="829"/>
      <c r="AP193" s="829"/>
      <c r="AQ193" s="829"/>
    </row>
    <row r="194" customFormat="false" ht="12.75" hidden="false" customHeight="false" outlineLevel="0" collapsed="false">
      <c r="A194" s="826" t="s">
        <v>1140</v>
      </c>
      <c r="B194" s="802"/>
      <c r="C194" s="829" t="n">
        <f aca="false">ROUND(+C191+C192,0)</f>
        <v>30355</v>
      </c>
      <c r="D194" s="829" t="n">
        <f aca="false">ROUND(+D191+D192,0)</f>
        <v>29167</v>
      </c>
      <c r="E194" s="829" t="n">
        <f aca="false">ROUND(+E191+E192,0)</f>
        <v>33574</v>
      </c>
      <c r="F194" s="829" t="n">
        <f aca="false">ROUND(+F191+F192,0)</f>
        <v>-1740</v>
      </c>
      <c r="G194" s="829" t="n">
        <f aca="false">ROUND(+G191+G192,0)</f>
        <v>-1758</v>
      </c>
      <c r="H194" s="829" t="n">
        <f aca="false">ROUND(+H191+H192,0)</f>
        <v>12276</v>
      </c>
      <c r="I194" s="829" t="n">
        <f aca="false">ROUND(+I191+I192,0)</f>
        <v>-1347</v>
      </c>
      <c r="J194" s="829" t="n">
        <f aca="false">ROUND(+J191+J192,0)</f>
        <v>-259</v>
      </c>
      <c r="K194" s="829" t="n">
        <f aca="false">ROUND(+K191+K192,0)</f>
        <v>-372</v>
      </c>
      <c r="L194" s="829" t="n">
        <f aca="false">ROUND(+L191+L192,0)</f>
        <v>-1622</v>
      </c>
      <c r="M194" s="829" t="n">
        <f aca="false">ROUND(+M191+M192,0)</f>
        <v>28142</v>
      </c>
      <c r="N194" s="829" t="n">
        <f aca="false">ROUND(+N191+N192,0)</f>
        <v>34700</v>
      </c>
      <c r="O194" s="829" t="n">
        <f aca="false">ROUND(+O191+O192,0)</f>
        <v>161116</v>
      </c>
      <c r="P194" s="829" t="n">
        <f aca="false">P191+P192</f>
        <v>59522</v>
      </c>
      <c r="Q194" s="829" t="n">
        <f aca="false">Q191+Q192</f>
        <v>101594</v>
      </c>
      <c r="R194" s="806"/>
      <c r="S194" s="811"/>
      <c r="T194" s="827" t="str">
        <f aca="false">A194</f>
        <v>Taxable Income</v>
      </c>
      <c r="V194" s="829" t="n">
        <f aca="false">C194+D194+E194</f>
        <v>93096</v>
      </c>
      <c r="W194" s="829" t="n">
        <f aca="false">F194+G194+H194</f>
        <v>8778</v>
      </c>
      <c r="X194" s="829" t="n">
        <f aca="false">I194+J194+K194</f>
        <v>-1978</v>
      </c>
      <c r="Y194" s="829" t="n">
        <f aca="false">L194+M194+N194</f>
        <v>61220</v>
      </c>
      <c r="Z194" s="829"/>
      <c r="AA194" s="829" t="n">
        <f aca="false">SUM(V194:Y194)</f>
        <v>161116</v>
      </c>
      <c r="AD194" s="827" t="str">
        <f aca="false">A194</f>
        <v>Taxable Income</v>
      </c>
      <c r="AF194" s="829" t="n">
        <f aca="false">C194</f>
        <v>30355</v>
      </c>
      <c r="AG194" s="829" t="n">
        <f aca="false">D194+AF194</f>
        <v>59522</v>
      </c>
      <c r="AH194" s="829" t="n">
        <f aca="false">E194+AG194</f>
        <v>93096</v>
      </c>
      <c r="AI194" s="829" t="n">
        <f aca="false">F194+AH194</f>
        <v>91356</v>
      </c>
      <c r="AJ194" s="829" t="n">
        <f aca="false">G194+AI194</f>
        <v>89598</v>
      </c>
      <c r="AK194" s="829" t="n">
        <f aca="false">H194+AJ194</f>
        <v>101874</v>
      </c>
      <c r="AL194" s="829" t="n">
        <f aca="false">I194+AK194</f>
        <v>100527</v>
      </c>
      <c r="AM194" s="829" t="n">
        <f aca="false">J194+AL194</f>
        <v>100268</v>
      </c>
      <c r="AN194" s="829" t="n">
        <f aca="false">K194+AM194</f>
        <v>99896</v>
      </c>
      <c r="AO194" s="829" t="n">
        <f aca="false">L194+AN194</f>
        <v>98274</v>
      </c>
      <c r="AP194" s="829" t="n">
        <f aca="false">M194+AO194</f>
        <v>126416</v>
      </c>
      <c r="AQ194" s="829" t="n">
        <f aca="false">N194+AP194</f>
        <v>161116</v>
      </c>
    </row>
    <row r="195" customFormat="false" ht="12.75" hidden="false" customHeight="false" outlineLevel="0" collapsed="false">
      <c r="A195" s="844" t="s">
        <v>1141</v>
      </c>
      <c r="C195" s="872" t="n">
        <v>0.39473</v>
      </c>
      <c r="D195" s="872" t="n">
        <v>0.39473</v>
      </c>
      <c r="E195" s="872" t="n">
        <v>0.39473</v>
      </c>
      <c r="F195" s="872" t="n">
        <v>0.39473</v>
      </c>
      <c r="G195" s="872" t="n">
        <v>0.39473</v>
      </c>
      <c r="H195" s="872" t="n">
        <v>0.39473</v>
      </c>
      <c r="I195" s="872" t="n">
        <v>0.39473</v>
      </c>
      <c r="J195" s="872" t="n">
        <v>0.39473</v>
      </c>
      <c r="K195" s="872" t="n">
        <v>0.39473</v>
      </c>
      <c r="L195" s="872" t="n">
        <v>0.39473</v>
      </c>
      <c r="M195" s="872" t="n">
        <v>0.39473</v>
      </c>
      <c r="N195" s="872" t="n">
        <v>0.39473</v>
      </c>
      <c r="O195" s="873" t="n">
        <f aca="false">ROUND(O197/O194,5)</f>
        <v>0.39473</v>
      </c>
      <c r="P195" s="873" t="n">
        <f aca="false">ROUND(P197/P194,5)</f>
        <v>0.39473</v>
      </c>
      <c r="Q195" s="873" t="n">
        <f aca="false">ROUND(Q197/Q194,5)</f>
        <v>0.39473</v>
      </c>
      <c r="S195" s="811"/>
      <c r="T195" s="832" t="str">
        <f aca="false">A195</f>
        <v>     x Tax Rate</v>
      </c>
      <c r="V195" s="873" t="n">
        <f aca="false">ROUND(V197/V194,5)</f>
        <v>0.39473</v>
      </c>
      <c r="W195" s="873" t="n">
        <f aca="false">ROUND(W197/W194,5)</f>
        <v>0.39474</v>
      </c>
      <c r="X195" s="873" t="n">
        <f aca="false">ROUND(X197/X194,5)</f>
        <v>0.39484</v>
      </c>
      <c r="Y195" s="873" t="n">
        <f aca="false">ROUND(Y197/Y194,5)</f>
        <v>0.39472</v>
      </c>
      <c r="Z195" s="874"/>
      <c r="AA195" s="873" t="n">
        <f aca="false">ROUND(AA197/AA194,5)</f>
        <v>0.39473</v>
      </c>
      <c r="AD195" s="832" t="str">
        <f aca="false">A195</f>
        <v>     x Tax Rate</v>
      </c>
      <c r="AF195" s="873" t="n">
        <f aca="false">C195</f>
        <v>0.39473</v>
      </c>
      <c r="AG195" s="873" t="n">
        <f aca="false">D195</f>
        <v>0.39473</v>
      </c>
      <c r="AH195" s="873" t="n">
        <f aca="false">E195</f>
        <v>0.39473</v>
      </c>
      <c r="AI195" s="873" t="n">
        <f aca="false">F195</f>
        <v>0.39473</v>
      </c>
      <c r="AJ195" s="873" t="n">
        <f aca="false">G195</f>
        <v>0.39473</v>
      </c>
      <c r="AK195" s="873" t="n">
        <f aca="false">H195</f>
        <v>0.39473</v>
      </c>
      <c r="AL195" s="873" t="n">
        <f aca="false">I195</f>
        <v>0.39473</v>
      </c>
      <c r="AM195" s="873" t="n">
        <f aca="false">J195</f>
        <v>0.39473</v>
      </c>
      <c r="AN195" s="873" t="n">
        <f aca="false">K195</f>
        <v>0.39473</v>
      </c>
      <c r="AO195" s="873" t="n">
        <f aca="false">L195</f>
        <v>0.39473</v>
      </c>
      <c r="AP195" s="873" t="n">
        <f aca="false">M195</f>
        <v>0.39473</v>
      </c>
      <c r="AQ195" s="873" t="n">
        <f aca="false">N195</f>
        <v>0.39473</v>
      </c>
    </row>
    <row r="196" customFormat="false" ht="6" hidden="false" customHeight="true" outlineLevel="0" collapsed="false">
      <c r="A196" s="813"/>
      <c r="C196" s="875"/>
      <c r="D196" s="875"/>
      <c r="E196" s="875"/>
      <c r="F196" s="875"/>
      <c r="G196" s="875"/>
      <c r="H196" s="875"/>
      <c r="I196" s="875"/>
      <c r="J196" s="875"/>
      <c r="K196" s="875"/>
      <c r="L196" s="875"/>
      <c r="M196" s="875"/>
      <c r="N196" s="875"/>
      <c r="O196" s="875"/>
    </row>
    <row r="197" customFormat="false" ht="12.75" hidden="false" customHeight="false" outlineLevel="0" collapsed="false">
      <c r="A197" s="815" t="s">
        <v>1142</v>
      </c>
      <c r="B197" s="802"/>
      <c r="C197" s="833" t="n">
        <f aca="false">ROUND(C194*C195,0)</f>
        <v>11982</v>
      </c>
      <c r="D197" s="833" t="n">
        <f aca="false">ROUND(D194*D195,0)</f>
        <v>11513</v>
      </c>
      <c r="E197" s="833" t="n">
        <f aca="false">ROUND(E194*E195,0)</f>
        <v>13253</v>
      </c>
      <c r="F197" s="833" t="n">
        <f aca="false">ROUND(F194*F195,0)</f>
        <v>-687</v>
      </c>
      <c r="G197" s="833" t="n">
        <f aca="false">ROUND(G194*G195,0)</f>
        <v>-694</v>
      </c>
      <c r="H197" s="833" t="n">
        <f aca="false">ROUND(H194*H195,0)</f>
        <v>4846</v>
      </c>
      <c r="I197" s="833" t="n">
        <f aca="false">ROUND(I194*I195,0)</f>
        <v>-532</v>
      </c>
      <c r="J197" s="833" t="n">
        <f aca="false">ROUND(J194*J195,0)</f>
        <v>-102</v>
      </c>
      <c r="K197" s="833" t="n">
        <f aca="false">ROUND(K194*K195,0)</f>
        <v>-147</v>
      </c>
      <c r="L197" s="833" t="n">
        <f aca="false">ROUND(L194*L195,0)</f>
        <v>-640</v>
      </c>
      <c r="M197" s="833" t="n">
        <f aca="false">ROUND(M194*M195,0)</f>
        <v>11108</v>
      </c>
      <c r="N197" s="833" t="n">
        <f aca="false">ROUND(N194*N195,0)</f>
        <v>13697</v>
      </c>
      <c r="O197" s="833" t="n">
        <f aca="false">SUM(C197:N197)</f>
        <v>63597</v>
      </c>
      <c r="P197" s="834" t="n">
        <f aca="false">SUM(C197:D197)</f>
        <v>23495</v>
      </c>
      <c r="Q197" s="833" t="n">
        <f aca="false">O197-P197</f>
        <v>40102</v>
      </c>
      <c r="R197" s="798"/>
      <c r="S197" s="806"/>
      <c r="T197" s="827" t="str">
        <f aca="false">A197</f>
        <v>Base Tax Expense</v>
      </c>
      <c r="U197" s="802"/>
      <c r="V197" s="833" t="n">
        <f aca="false">C197+D197+E197</f>
        <v>36748</v>
      </c>
      <c r="W197" s="833" t="n">
        <f aca="false">F197+G197+H197</f>
        <v>3465</v>
      </c>
      <c r="X197" s="833" t="n">
        <f aca="false">I197+J197+K197</f>
        <v>-781</v>
      </c>
      <c r="Y197" s="833" t="n">
        <f aca="false">L197+M197+N197</f>
        <v>24165</v>
      </c>
      <c r="Z197" s="833"/>
      <c r="AA197" s="833" t="n">
        <f aca="false">SUM(V197:Y197)</f>
        <v>63597</v>
      </c>
      <c r="AD197" s="827" t="str">
        <f aca="false">A197</f>
        <v>Base Tax Expense</v>
      </c>
      <c r="AF197" s="833" t="n">
        <f aca="false">C197</f>
        <v>11982</v>
      </c>
      <c r="AG197" s="833" t="n">
        <f aca="false">D197+AF197</f>
        <v>23495</v>
      </c>
      <c r="AH197" s="833" t="n">
        <f aca="false">E197+AG197</f>
        <v>36748</v>
      </c>
      <c r="AI197" s="833" t="n">
        <f aca="false">F197+AH197</f>
        <v>36061</v>
      </c>
      <c r="AJ197" s="833" t="n">
        <f aca="false">G197+AI197</f>
        <v>35367</v>
      </c>
      <c r="AK197" s="833" t="n">
        <f aca="false">H197+AJ197</f>
        <v>40213</v>
      </c>
      <c r="AL197" s="833" t="n">
        <f aca="false">I197+AK197</f>
        <v>39681</v>
      </c>
      <c r="AM197" s="833" t="n">
        <f aca="false">J197+AL197</f>
        <v>39579</v>
      </c>
      <c r="AN197" s="833" t="n">
        <f aca="false">K197+AM197</f>
        <v>39432</v>
      </c>
      <c r="AO197" s="833" t="n">
        <f aca="false">L197+AN197</f>
        <v>38792</v>
      </c>
      <c r="AP197" s="833" t="n">
        <f aca="false">M197+AO197</f>
        <v>49900</v>
      </c>
      <c r="AQ197" s="833" t="n">
        <f aca="false">N197+AP197</f>
        <v>63597</v>
      </c>
    </row>
    <row r="198" customFormat="false" ht="6" hidden="false" customHeight="true" outlineLevel="0" collapsed="false">
      <c r="A198" s="813"/>
      <c r="C198" s="811"/>
      <c r="D198" s="811"/>
      <c r="E198" s="811"/>
      <c r="F198" s="811"/>
      <c r="G198" s="811"/>
      <c r="H198" s="811"/>
      <c r="I198" s="811"/>
      <c r="J198" s="811"/>
      <c r="K198" s="811"/>
      <c r="L198" s="811"/>
      <c r="M198" s="811"/>
      <c r="N198" s="811"/>
      <c r="O198" s="811"/>
      <c r="S198" s="811"/>
      <c r="V198" s="829"/>
      <c r="W198" s="829"/>
      <c r="X198" s="829"/>
      <c r="Y198" s="829"/>
      <c r="Z198" s="829"/>
      <c r="AA198" s="829"/>
      <c r="AF198" s="829"/>
      <c r="AG198" s="829"/>
      <c r="AH198" s="829"/>
      <c r="AI198" s="829"/>
      <c r="AJ198" s="829"/>
      <c r="AK198" s="829"/>
      <c r="AL198" s="829"/>
      <c r="AM198" s="829"/>
      <c r="AN198" s="829"/>
      <c r="AO198" s="829"/>
      <c r="AP198" s="829"/>
      <c r="AQ198" s="829"/>
    </row>
    <row r="199" customFormat="false" ht="12.75" hidden="false" customHeight="false" outlineLevel="0" collapsed="false">
      <c r="A199" s="815" t="s">
        <v>1143</v>
      </c>
      <c r="C199" s="811"/>
      <c r="D199" s="811"/>
      <c r="E199" s="811"/>
      <c r="F199" s="811"/>
      <c r="G199" s="811"/>
      <c r="H199" s="811"/>
      <c r="I199" s="811"/>
      <c r="J199" s="811"/>
      <c r="K199" s="811"/>
      <c r="L199" s="811"/>
      <c r="M199" s="811"/>
      <c r="N199" s="811"/>
      <c r="O199" s="811"/>
      <c r="S199" s="811"/>
      <c r="T199" s="827" t="str">
        <f aca="false">A199</f>
        <v>Tax Debits (Credits)</v>
      </c>
      <c r="V199" s="829"/>
      <c r="W199" s="829"/>
      <c r="X199" s="829"/>
      <c r="Y199" s="829"/>
      <c r="Z199" s="829"/>
      <c r="AA199" s="829"/>
      <c r="AD199" s="827" t="str">
        <f aca="false">A199</f>
        <v>Tax Debits (Credits)</v>
      </c>
      <c r="AF199" s="829"/>
      <c r="AG199" s="829"/>
      <c r="AH199" s="829"/>
      <c r="AI199" s="829"/>
      <c r="AJ199" s="829"/>
      <c r="AK199" s="829"/>
      <c r="AL199" s="829"/>
      <c r="AM199" s="829"/>
      <c r="AN199" s="829"/>
      <c r="AO199" s="829"/>
      <c r="AP199" s="829"/>
      <c r="AQ199" s="829"/>
    </row>
    <row r="200" customFormat="false" ht="12.75" hidden="false" customHeight="false" outlineLevel="0" collapsed="false">
      <c r="A200" s="844" t="s">
        <v>1144</v>
      </c>
      <c r="C200" s="830" t="n">
        <v>0</v>
      </c>
      <c r="D200" s="830" t="n">
        <v>0</v>
      </c>
      <c r="E200" s="830" t="n">
        <v>0</v>
      </c>
      <c r="F200" s="830" t="n">
        <v>0</v>
      </c>
      <c r="G200" s="830" t="n">
        <v>0</v>
      </c>
      <c r="H200" s="830" t="n">
        <v>0</v>
      </c>
      <c r="I200" s="830" t="n">
        <v>0</v>
      </c>
      <c r="J200" s="830" t="n">
        <v>0</v>
      </c>
      <c r="K200" s="830" t="n">
        <v>0</v>
      </c>
      <c r="L200" s="830" t="n">
        <v>0</v>
      </c>
      <c r="M200" s="830" t="n">
        <v>0</v>
      </c>
      <c r="N200" s="830" t="n">
        <v>0</v>
      </c>
      <c r="O200" s="829" t="n">
        <f aca="false">SUM(C200:N200)</f>
        <v>0</v>
      </c>
      <c r="P200" s="830" t="n">
        <f aca="false">SUM(C200:D200)</f>
        <v>0</v>
      </c>
      <c r="Q200" s="829" t="n">
        <f aca="false">O200-P200</f>
        <v>0</v>
      </c>
      <c r="S200" s="811"/>
      <c r="T200" s="832" t="str">
        <f aca="false">A200</f>
        <v>    Others, net</v>
      </c>
      <c r="V200" s="829" t="n">
        <f aca="false">C200+D200+E200</f>
        <v>0</v>
      </c>
      <c r="W200" s="829" t="n">
        <f aca="false">F200+G200+H200</f>
        <v>0</v>
      </c>
      <c r="X200" s="829" t="n">
        <f aca="false">I200+J200+K200</f>
        <v>0</v>
      </c>
      <c r="Y200" s="829" t="n">
        <f aca="false">L200+M200+N200</f>
        <v>0</v>
      </c>
      <c r="Z200" s="829"/>
      <c r="AA200" s="829" t="n">
        <f aca="false">SUM(V200:Y200)</f>
        <v>0</v>
      </c>
      <c r="AD200" s="832" t="str">
        <f aca="false">A200</f>
        <v>    Others, net</v>
      </c>
      <c r="AF200" s="829" t="n">
        <f aca="false">C200</f>
        <v>0</v>
      </c>
      <c r="AG200" s="829" t="n">
        <f aca="false">D200+AF200</f>
        <v>0</v>
      </c>
      <c r="AH200" s="829" t="n">
        <f aca="false">E200+AG200</f>
        <v>0</v>
      </c>
      <c r="AI200" s="829" t="n">
        <f aca="false">F200+AH200</f>
        <v>0</v>
      </c>
      <c r="AJ200" s="829" t="n">
        <f aca="false">G200+AI200</f>
        <v>0</v>
      </c>
      <c r="AK200" s="829" t="n">
        <f aca="false">H200+AJ200</f>
        <v>0</v>
      </c>
      <c r="AL200" s="829" t="n">
        <f aca="false">I200+AK200</f>
        <v>0</v>
      </c>
      <c r="AM200" s="829" t="n">
        <f aca="false">J200+AL200</f>
        <v>0</v>
      </c>
      <c r="AN200" s="829" t="n">
        <f aca="false">K200+AM200</f>
        <v>0</v>
      </c>
      <c r="AO200" s="829" t="n">
        <f aca="false">L200+AN200</f>
        <v>0</v>
      </c>
      <c r="AP200" s="829" t="n">
        <f aca="false">M200+AO200</f>
        <v>0</v>
      </c>
      <c r="AQ200" s="829" t="n">
        <f aca="false">N200+AP200</f>
        <v>0</v>
      </c>
    </row>
    <row r="201" customFormat="false" ht="12.75" hidden="false" customHeight="false" outlineLevel="0" collapsed="false">
      <c r="A201" s="844" t="s">
        <v>1145</v>
      </c>
      <c r="C201" s="843" t="n">
        <f aca="false">ROUND(-'Fuel-Depr-OtherTax'!C24*0.35,0)</f>
        <v>-9</v>
      </c>
      <c r="D201" s="843" t="n">
        <f aca="false">ROUND(-'Fuel-Depr-OtherTax'!D24*0.35,0)</f>
        <v>-9</v>
      </c>
      <c r="E201" s="843" t="n">
        <f aca="false">ROUND(-'Fuel-Depr-OtherTax'!E24*0.35,0)</f>
        <v>-9</v>
      </c>
      <c r="F201" s="843" t="n">
        <f aca="false">ROUND(-'Fuel-Depr-OtherTax'!F24*0.35,0)</f>
        <v>-9</v>
      </c>
      <c r="G201" s="843" t="n">
        <f aca="false">ROUND(-'Fuel-Depr-OtherTax'!G24*0.35,0)</f>
        <v>-9</v>
      </c>
      <c r="H201" s="843" t="n">
        <f aca="false">ROUND(-'Fuel-Depr-OtherTax'!H24*0.35,0)</f>
        <v>-9</v>
      </c>
      <c r="I201" s="843" t="n">
        <f aca="false">ROUND(-'Fuel-Depr-OtherTax'!I24*0.35,0)</f>
        <v>-9</v>
      </c>
      <c r="J201" s="843" t="n">
        <f aca="false">ROUND(-'Fuel-Depr-OtherTax'!J24*0.35,0)</f>
        <v>-9</v>
      </c>
      <c r="K201" s="843" t="n">
        <f aca="false">ROUND(-'Fuel-Depr-OtherTax'!K24*0.35,0)</f>
        <v>-9</v>
      </c>
      <c r="L201" s="843" t="n">
        <f aca="false">ROUND(-'Fuel-Depr-OtherTax'!L24*0.35,0)</f>
        <v>-9</v>
      </c>
      <c r="M201" s="843" t="n">
        <f aca="false">ROUND(-'Fuel-Depr-OtherTax'!M24*0.35,0)</f>
        <v>-9</v>
      </c>
      <c r="N201" s="843" t="n">
        <f aca="false">ROUND(-'Fuel-Depr-OtherTax'!N24*0.35,0)</f>
        <v>-9</v>
      </c>
      <c r="O201" s="829" t="n">
        <f aca="false">SUM(C201:N201)</f>
        <v>-108</v>
      </c>
      <c r="P201" s="830" t="n">
        <f aca="false">SUM(C201:D201)</f>
        <v>-18</v>
      </c>
      <c r="Q201" s="829" t="n">
        <f aca="false">O201-P201</f>
        <v>-90</v>
      </c>
      <c r="S201" s="811"/>
      <c r="T201" s="832" t="str">
        <f aca="false">A201</f>
        <v>    Sub's Taxes (Co. 53K DD&amp;A @ 35.00%)</v>
      </c>
      <c r="V201" s="829" t="n">
        <f aca="false">C201+D201+E201</f>
        <v>-27</v>
      </c>
      <c r="W201" s="829" t="n">
        <f aca="false">F201+G201+H201</f>
        <v>-27</v>
      </c>
      <c r="X201" s="829" t="n">
        <f aca="false">I201+J201+K201</f>
        <v>-27</v>
      </c>
      <c r="Y201" s="829" t="n">
        <f aca="false">L201+M201+N201</f>
        <v>-27</v>
      </c>
      <c r="Z201" s="829"/>
      <c r="AA201" s="829" t="n">
        <f aca="false">SUM(V201:Y201)</f>
        <v>-108</v>
      </c>
      <c r="AD201" s="832" t="str">
        <f aca="false">A201</f>
        <v>    Sub's Taxes (Co. 53K DD&amp;A @ 35.00%)</v>
      </c>
      <c r="AF201" s="829" t="n">
        <f aca="false">C201</f>
        <v>-9</v>
      </c>
      <c r="AG201" s="829" t="n">
        <f aca="false">D201+AF201</f>
        <v>-18</v>
      </c>
      <c r="AH201" s="829" t="n">
        <f aca="false">E201+AG201</f>
        <v>-27</v>
      </c>
      <c r="AI201" s="829" t="n">
        <f aca="false">F201+AH201</f>
        <v>-36</v>
      </c>
      <c r="AJ201" s="829" t="n">
        <f aca="false">G201+AI201</f>
        <v>-45</v>
      </c>
      <c r="AK201" s="829" t="n">
        <f aca="false">H201+AJ201</f>
        <v>-54</v>
      </c>
      <c r="AL201" s="829" t="n">
        <f aca="false">I201+AK201</f>
        <v>-63</v>
      </c>
      <c r="AM201" s="829" t="n">
        <f aca="false">J201+AL201</f>
        <v>-72</v>
      </c>
      <c r="AN201" s="829" t="n">
        <f aca="false">K201+AM201</f>
        <v>-81</v>
      </c>
      <c r="AO201" s="829" t="n">
        <f aca="false">L201+AN201</f>
        <v>-90</v>
      </c>
      <c r="AP201" s="829" t="n">
        <f aca="false">M201+AO201</f>
        <v>-99</v>
      </c>
      <c r="AQ201" s="829" t="n">
        <f aca="false">N201+AP201</f>
        <v>-108</v>
      </c>
    </row>
    <row r="202" customFormat="false" ht="12.75" hidden="false" customHeight="false" outlineLevel="0" collapsed="false">
      <c r="A202" s="844" t="s">
        <v>1146</v>
      </c>
      <c r="C202" s="830" t="n">
        <v>0</v>
      </c>
      <c r="D202" s="830" t="n">
        <v>0</v>
      </c>
      <c r="E202" s="830" t="n">
        <v>0</v>
      </c>
      <c r="F202" s="830" t="n">
        <v>0</v>
      </c>
      <c r="G202" s="830" t="n">
        <v>0</v>
      </c>
      <c r="H202" s="830" t="n">
        <v>0</v>
      </c>
      <c r="I202" s="830" t="n">
        <v>0</v>
      </c>
      <c r="J202" s="830" t="n">
        <v>0</v>
      </c>
      <c r="K202" s="830" t="n">
        <v>0</v>
      </c>
      <c r="L202" s="830" t="n">
        <v>0</v>
      </c>
      <c r="M202" s="830" t="n">
        <v>0</v>
      </c>
      <c r="N202" s="830" t="n">
        <v>0</v>
      </c>
      <c r="O202" s="829" t="n">
        <f aca="false">SUM(C202:N202)</f>
        <v>0</v>
      </c>
      <c r="P202" s="830" t="n">
        <f aca="false">SUM(C202:D202)</f>
        <v>0</v>
      </c>
      <c r="Q202" s="829" t="n">
        <f aca="false">O202-P202</f>
        <v>0</v>
      </c>
      <c r="S202" s="811"/>
      <c r="T202" s="832" t="str">
        <f aca="false">A202</f>
        <v>    Others</v>
      </c>
      <c r="V202" s="829" t="n">
        <f aca="false">C202+D202+E202</f>
        <v>0</v>
      </c>
      <c r="W202" s="829" t="n">
        <f aca="false">F202+G202+H202</f>
        <v>0</v>
      </c>
      <c r="X202" s="829" t="n">
        <f aca="false">I202+J202+K202</f>
        <v>0</v>
      </c>
      <c r="Y202" s="829" t="n">
        <f aca="false">L202+M202+N202</f>
        <v>0</v>
      </c>
      <c r="Z202" s="829"/>
      <c r="AA202" s="829" t="n">
        <f aca="false">SUM(V202:Y202)</f>
        <v>0</v>
      </c>
      <c r="AD202" s="832" t="str">
        <f aca="false">A202</f>
        <v>    Others</v>
      </c>
      <c r="AF202" s="829" t="n">
        <f aca="false">C202</f>
        <v>0</v>
      </c>
      <c r="AG202" s="829" t="n">
        <f aca="false">D202+AF202</f>
        <v>0</v>
      </c>
      <c r="AH202" s="829" t="n">
        <f aca="false">E202+AG202</f>
        <v>0</v>
      </c>
      <c r="AI202" s="829" t="n">
        <f aca="false">F202+AH202</f>
        <v>0</v>
      </c>
      <c r="AJ202" s="829" t="n">
        <f aca="false">G202+AI202</f>
        <v>0</v>
      </c>
      <c r="AK202" s="829" t="n">
        <f aca="false">H202+AJ202</f>
        <v>0</v>
      </c>
      <c r="AL202" s="829" t="n">
        <f aca="false">I202+AK202</f>
        <v>0</v>
      </c>
      <c r="AM202" s="829" t="n">
        <f aca="false">J202+AL202</f>
        <v>0</v>
      </c>
      <c r="AN202" s="829" t="n">
        <f aca="false">K202+AM202</f>
        <v>0</v>
      </c>
      <c r="AO202" s="829" t="n">
        <f aca="false">L202+AN202</f>
        <v>0</v>
      </c>
      <c r="AP202" s="829" t="n">
        <f aca="false">M202+AO202</f>
        <v>0</v>
      </c>
      <c r="AQ202" s="829" t="n">
        <f aca="false">N202+AP202</f>
        <v>0</v>
      </c>
    </row>
    <row r="203" customFormat="false" ht="12.75" hidden="false" customHeight="false" outlineLevel="0" collapsed="false">
      <c r="A203" s="844" t="s">
        <v>1147</v>
      </c>
      <c r="C203" s="830" t="n">
        <v>0</v>
      </c>
      <c r="D203" s="830" t="n">
        <v>0</v>
      </c>
      <c r="E203" s="830" t="n">
        <v>0</v>
      </c>
      <c r="F203" s="830" t="n">
        <v>0</v>
      </c>
      <c r="G203" s="830" t="n">
        <v>0</v>
      </c>
      <c r="H203" s="830" t="n">
        <v>0</v>
      </c>
      <c r="I203" s="830" t="n">
        <v>0</v>
      </c>
      <c r="J203" s="830" t="n">
        <v>0</v>
      </c>
      <c r="K203" s="830" t="n">
        <v>0</v>
      </c>
      <c r="L203" s="830" t="n">
        <v>0</v>
      </c>
      <c r="M203" s="830" t="n">
        <v>0</v>
      </c>
      <c r="N203" s="830" t="n">
        <v>0</v>
      </c>
      <c r="O203" s="829" t="n">
        <f aca="false">SUM(C203:N203)</f>
        <v>0</v>
      </c>
      <c r="P203" s="830" t="n">
        <f aca="false">SUM(C203:D203)</f>
        <v>0</v>
      </c>
      <c r="Q203" s="829" t="n">
        <f aca="false">O203-P203</f>
        <v>0</v>
      </c>
      <c r="S203" s="811"/>
      <c r="T203" s="832" t="str">
        <f aca="false">A203</f>
        <v>    Excess Deferred Income Taxes</v>
      </c>
      <c r="V203" s="829" t="n">
        <f aca="false">C203+D203+E203</f>
        <v>0</v>
      </c>
      <c r="W203" s="829" t="n">
        <f aca="false">F203+G203+H203</f>
        <v>0</v>
      </c>
      <c r="X203" s="829" t="n">
        <f aca="false">I203+J203+K203</f>
        <v>0</v>
      </c>
      <c r="Y203" s="829" t="n">
        <f aca="false">L203+M203+N203</f>
        <v>0</v>
      </c>
      <c r="Z203" s="829"/>
      <c r="AA203" s="829" t="n">
        <f aca="false">SUM(V203:Y203)</f>
        <v>0</v>
      </c>
      <c r="AD203" s="832" t="str">
        <f aca="false">A203</f>
        <v>    Excess Deferred Income Taxes</v>
      </c>
      <c r="AF203" s="829" t="n">
        <f aca="false">C203</f>
        <v>0</v>
      </c>
      <c r="AG203" s="829" t="n">
        <f aca="false">D203+AF203</f>
        <v>0</v>
      </c>
      <c r="AH203" s="829" t="n">
        <f aca="false">E203+AG203</f>
        <v>0</v>
      </c>
      <c r="AI203" s="829" t="n">
        <f aca="false">F203+AH203</f>
        <v>0</v>
      </c>
      <c r="AJ203" s="829" t="n">
        <f aca="false">G203+AI203</f>
        <v>0</v>
      </c>
      <c r="AK203" s="829" t="n">
        <f aca="false">H203+AJ203</f>
        <v>0</v>
      </c>
      <c r="AL203" s="829" t="n">
        <f aca="false">I203+AK203</f>
        <v>0</v>
      </c>
      <c r="AM203" s="829" t="n">
        <f aca="false">J203+AL203</f>
        <v>0</v>
      </c>
      <c r="AN203" s="829" t="n">
        <f aca="false">K203+AM203</f>
        <v>0</v>
      </c>
      <c r="AO203" s="829" t="n">
        <f aca="false">L203+AN203</f>
        <v>0</v>
      </c>
      <c r="AP203" s="829" t="n">
        <f aca="false">M203+AO203</f>
        <v>0</v>
      </c>
      <c r="AQ203" s="829" t="n">
        <f aca="false">N203+AP203</f>
        <v>0</v>
      </c>
    </row>
    <row r="204" customFormat="false" ht="12.75" hidden="false" customHeight="false" outlineLevel="0" collapsed="false">
      <c r="A204" s="844" t="s">
        <v>1148</v>
      </c>
      <c r="C204" s="830" t="n">
        <v>0</v>
      </c>
      <c r="D204" s="830" t="n">
        <v>0</v>
      </c>
      <c r="E204" s="830" t="n">
        <v>0</v>
      </c>
      <c r="F204" s="830" t="n">
        <v>0</v>
      </c>
      <c r="G204" s="830" t="n">
        <v>0</v>
      </c>
      <c r="H204" s="830" t="n">
        <v>0</v>
      </c>
      <c r="I204" s="830" t="n">
        <v>0</v>
      </c>
      <c r="J204" s="830" t="n">
        <v>0</v>
      </c>
      <c r="K204" s="830" t="n">
        <v>0</v>
      </c>
      <c r="L204" s="830" t="n">
        <v>0</v>
      </c>
      <c r="M204" s="830" t="n">
        <v>0</v>
      </c>
      <c r="N204" s="830" t="n">
        <v>0</v>
      </c>
      <c r="O204" s="829" t="n">
        <f aca="false">SUM(C204:N204)</f>
        <v>0</v>
      </c>
      <c r="P204" s="830" t="n">
        <f aca="false">SUM(C204:D204)</f>
        <v>0</v>
      </c>
      <c r="Q204" s="829" t="n">
        <f aca="false">O204-P204</f>
        <v>0</v>
      </c>
      <c r="S204" s="811"/>
      <c r="T204" s="832" t="str">
        <f aca="false">A204</f>
        <v>    Deferred tax adjustment for audit issues</v>
      </c>
      <c r="V204" s="829" t="n">
        <f aca="false">C204+D204+E204</f>
        <v>0</v>
      </c>
      <c r="W204" s="829" t="n">
        <f aca="false">F204+G204+H204</f>
        <v>0</v>
      </c>
      <c r="X204" s="829" t="n">
        <f aca="false">I204+J204+K204</f>
        <v>0</v>
      </c>
      <c r="Y204" s="829" t="n">
        <f aca="false">L204+M204+N204</f>
        <v>0</v>
      </c>
      <c r="Z204" s="829"/>
      <c r="AA204" s="829" t="n">
        <f aca="false">SUM(V204:Y204)</f>
        <v>0</v>
      </c>
      <c r="AD204" s="832" t="str">
        <f aca="false">A204</f>
        <v>    Deferred tax adjustment for audit issues</v>
      </c>
      <c r="AF204" s="829" t="n">
        <f aca="false">C204</f>
        <v>0</v>
      </c>
      <c r="AG204" s="829" t="n">
        <f aca="false">D204+AF204</f>
        <v>0</v>
      </c>
      <c r="AH204" s="829" t="n">
        <f aca="false">E204+AG204</f>
        <v>0</v>
      </c>
      <c r="AI204" s="829" t="n">
        <f aca="false">F204+AH204</f>
        <v>0</v>
      </c>
      <c r="AJ204" s="829" t="n">
        <f aca="false">G204+AI204</f>
        <v>0</v>
      </c>
      <c r="AK204" s="829" t="n">
        <f aca="false">H204+AJ204</f>
        <v>0</v>
      </c>
      <c r="AL204" s="829" t="n">
        <f aca="false">I204+AK204</f>
        <v>0</v>
      </c>
      <c r="AM204" s="829" t="n">
        <f aca="false">J204+AL204</f>
        <v>0</v>
      </c>
      <c r="AN204" s="829" t="n">
        <f aca="false">K204+AM204</f>
        <v>0</v>
      </c>
      <c r="AO204" s="829" t="n">
        <f aca="false">L204+AN204</f>
        <v>0</v>
      </c>
      <c r="AP204" s="829" t="n">
        <f aca="false">M204+AO204</f>
        <v>0</v>
      </c>
      <c r="AQ204" s="829" t="n">
        <f aca="false">N204+AP204</f>
        <v>0</v>
      </c>
    </row>
    <row r="205" customFormat="false" ht="12.75" hidden="false" customHeight="false" outlineLevel="0" collapsed="false">
      <c r="A205" s="844" t="s">
        <v>1149</v>
      </c>
      <c r="C205" s="830" t="n">
        <v>0</v>
      </c>
      <c r="D205" s="830" t="n">
        <v>0</v>
      </c>
      <c r="E205" s="830" t="n">
        <v>0</v>
      </c>
      <c r="F205" s="830" t="n">
        <v>0</v>
      </c>
      <c r="G205" s="830" t="n">
        <v>0</v>
      </c>
      <c r="H205" s="830" t="n">
        <v>0</v>
      </c>
      <c r="I205" s="830" t="n">
        <v>0</v>
      </c>
      <c r="J205" s="830" t="n">
        <v>0</v>
      </c>
      <c r="K205" s="830" t="n">
        <v>0</v>
      </c>
      <c r="L205" s="830" t="n">
        <v>0</v>
      </c>
      <c r="M205" s="830" t="n">
        <v>0</v>
      </c>
      <c r="N205" s="830" t="n">
        <v>0</v>
      </c>
      <c r="O205" s="829" t="n">
        <f aca="false">SUM(C205:N205)</f>
        <v>0</v>
      </c>
      <c r="P205" s="830" t="n">
        <f aca="false">SUM(C205:D205)</f>
        <v>0</v>
      </c>
      <c r="Q205" s="829" t="n">
        <f aca="false">O205-P205</f>
        <v>0</v>
      </c>
      <c r="S205" s="811"/>
      <c r="T205" s="832" t="str">
        <f aca="false">A205</f>
        <v>    Current tax adjustment for audit issues</v>
      </c>
      <c r="V205" s="829" t="n">
        <f aca="false">C205+D205+E205</f>
        <v>0</v>
      </c>
      <c r="W205" s="829" t="n">
        <f aca="false">F205+G205+H205</f>
        <v>0</v>
      </c>
      <c r="X205" s="829" t="n">
        <f aca="false">I205+J205+K205</f>
        <v>0</v>
      </c>
      <c r="Y205" s="829" t="n">
        <f aca="false">L205+M205+N205</f>
        <v>0</v>
      </c>
      <c r="Z205" s="829"/>
      <c r="AA205" s="829" t="n">
        <f aca="false">SUM(V205:Y205)</f>
        <v>0</v>
      </c>
      <c r="AD205" s="832" t="str">
        <f aca="false">A205</f>
        <v>    Current tax adjustment for audit issues</v>
      </c>
      <c r="AF205" s="829"/>
      <c r="AG205" s="829"/>
      <c r="AH205" s="829"/>
      <c r="AI205" s="829"/>
      <c r="AJ205" s="829"/>
      <c r="AK205" s="829"/>
      <c r="AL205" s="829"/>
      <c r="AM205" s="829"/>
      <c r="AN205" s="829"/>
      <c r="AO205" s="829"/>
      <c r="AP205" s="829"/>
      <c r="AQ205" s="829"/>
    </row>
    <row r="206" customFormat="false" ht="12.75" hidden="false" customHeight="false" outlineLevel="0" collapsed="false">
      <c r="A206" s="301" t="s">
        <v>1150</v>
      </c>
      <c r="C206" s="834" t="n">
        <v>0</v>
      </c>
      <c r="D206" s="834" t="n">
        <v>0</v>
      </c>
      <c r="E206" s="834" t="n">
        <v>0</v>
      </c>
      <c r="F206" s="834" t="n">
        <v>0</v>
      </c>
      <c r="G206" s="834" t="n">
        <v>0</v>
      </c>
      <c r="H206" s="834" t="n">
        <v>0</v>
      </c>
      <c r="I206" s="834" t="n">
        <v>0</v>
      </c>
      <c r="J206" s="834" t="n">
        <v>0</v>
      </c>
      <c r="K206" s="834" t="n">
        <v>0</v>
      </c>
      <c r="L206" s="834" t="n">
        <v>0</v>
      </c>
      <c r="M206" s="834" t="n">
        <v>0</v>
      </c>
      <c r="N206" s="834" t="n">
        <v>0</v>
      </c>
      <c r="O206" s="833" t="n">
        <f aca="false">SUM(C206:N206)</f>
        <v>0</v>
      </c>
      <c r="P206" s="834" t="n">
        <f aca="false">SUM(C206:D206)</f>
        <v>0</v>
      </c>
      <c r="Q206" s="833" t="n">
        <f aca="false">O206-P206</f>
        <v>0</v>
      </c>
      <c r="R206" s="875"/>
      <c r="S206" s="851"/>
      <c r="T206" s="832" t="str">
        <f aca="false">A206</f>
        <v>    Hyperion Entry / Reversal</v>
      </c>
      <c r="U206" s="876"/>
      <c r="V206" s="833" t="n">
        <f aca="false">C206+D206+E206</f>
        <v>0</v>
      </c>
      <c r="W206" s="833" t="n">
        <f aca="false">F206+G206+H206</f>
        <v>0</v>
      </c>
      <c r="X206" s="833" t="n">
        <f aca="false">I206+J206+K206</f>
        <v>0</v>
      </c>
      <c r="Y206" s="833" t="n">
        <f aca="false">L206+M206+N206</f>
        <v>0</v>
      </c>
      <c r="Z206" s="833"/>
      <c r="AA206" s="833" t="n">
        <f aca="false">SUM(V206:Y206)</f>
        <v>0</v>
      </c>
      <c r="AB206" s="875"/>
      <c r="AC206" s="875"/>
      <c r="AD206" s="832" t="str">
        <f aca="false">A206</f>
        <v>    Hyperion Entry / Reversal</v>
      </c>
      <c r="AF206" s="833" t="n">
        <f aca="false">C206</f>
        <v>0</v>
      </c>
      <c r="AG206" s="833" t="n">
        <f aca="false">D206+AF206</f>
        <v>0</v>
      </c>
      <c r="AH206" s="833" t="n">
        <f aca="false">E206+AG206</f>
        <v>0</v>
      </c>
      <c r="AI206" s="833" t="n">
        <f aca="false">F206+AH206</f>
        <v>0</v>
      </c>
      <c r="AJ206" s="833" t="n">
        <f aca="false">G206+AI206</f>
        <v>0</v>
      </c>
      <c r="AK206" s="833" t="n">
        <f aca="false">H206+AJ206</f>
        <v>0</v>
      </c>
      <c r="AL206" s="833" t="n">
        <f aca="false">I206+AK206</f>
        <v>0</v>
      </c>
      <c r="AM206" s="833" t="n">
        <f aca="false">J206+AL206</f>
        <v>0</v>
      </c>
      <c r="AN206" s="833" t="n">
        <f aca="false">K206+AM206</f>
        <v>0</v>
      </c>
      <c r="AO206" s="833" t="n">
        <f aca="false">L206+AN206</f>
        <v>0</v>
      </c>
      <c r="AP206" s="833" t="n">
        <f aca="false">M206+AO206</f>
        <v>0</v>
      </c>
      <c r="AQ206" s="833" t="n">
        <f aca="false">N206+AP206</f>
        <v>0</v>
      </c>
    </row>
    <row r="207" customFormat="false" ht="6" hidden="false" customHeight="true" outlineLevel="0" collapsed="false">
      <c r="A207" s="813"/>
      <c r="C207" s="830"/>
      <c r="D207" s="830"/>
      <c r="E207" s="830"/>
      <c r="F207" s="830"/>
      <c r="G207" s="830"/>
      <c r="H207" s="830"/>
      <c r="I207" s="830"/>
      <c r="J207" s="830"/>
      <c r="K207" s="830"/>
      <c r="L207" s="830"/>
      <c r="M207" s="830"/>
      <c r="N207" s="830"/>
      <c r="O207" s="830"/>
      <c r="P207" s="829"/>
      <c r="Q207" s="829"/>
      <c r="S207" s="811"/>
      <c r="V207" s="829"/>
      <c r="W207" s="829"/>
      <c r="X207" s="829"/>
      <c r="Y207" s="829"/>
      <c r="Z207" s="829"/>
      <c r="AA207" s="829"/>
      <c r="AD207" s="839"/>
      <c r="AF207" s="829"/>
      <c r="AG207" s="829"/>
      <c r="AH207" s="829"/>
      <c r="AI207" s="829"/>
      <c r="AJ207" s="829"/>
      <c r="AK207" s="829"/>
      <c r="AL207" s="829"/>
      <c r="AM207" s="829"/>
      <c r="AN207" s="829"/>
      <c r="AO207" s="829"/>
      <c r="AP207" s="829"/>
      <c r="AQ207" s="829"/>
    </row>
    <row r="208" customFormat="false" ht="12.75" hidden="false" customHeight="false" outlineLevel="0" collapsed="false">
      <c r="A208" s="815" t="s">
        <v>1151</v>
      </c>
      <c r="B208" s="802"/>
      <c r="C208" s="833" t="n">
        <f aca="false">SUM(C200:C206)</f>
        <v>-9</v>
      </c>
      <c r="D208" s="833" t="n">
        <f aca="false">SUM(D200:D206)</f>
        <v>-9</v>
      </c>
      <c r="E208" s="833" t="n">
        <f aca="false">SUM(E200:E206)</f>
        <v>-9</v>
      </c>
      <c r="F208" s="833" t="n">
        <f aca="false">SUM(F200:F206)</f>
        <v>-9</v>
      </c>
      <c r="G208" s="833" t="n">
        <f aca="false">SUM(G200:G206)</f>
        <v>-9</v>
      </c>
      <c r="H208" s="833" t="n">
        <f aca="false">SUM(H200:H206)</f>
        <v>-9</v>
      </c>
      <c r="I208" s="833" t="n">
        <f aca="false">SUM(I200:I206)</f>
        <v>-9</v>
      </c>
      <c r="J208" s="833" t="n">
        <f aca="false">SUM(J200:J206)</f>
        <v>-9</v>
      </c>
      <c r="K208" s="833" t="n">
        <f aca="false">SUM(K200:K206)</f>
        <v>-9</v>
      </c>
      <c r="L208" s="833" t="n">
        <f aca="false">SUM(L200:L206)</f>
        <v>-9</v>
      </c>
      <c r="M208" s="833" t="n">
        <f aca="false">SUM(M200:M206)</f>
        <v>-9</v>
      </c>
      <c r="N208" s="833" t="n">
        <f aca="false">SUM(N200:N206)</f>
        <v>-9</v>
      </c>
      <c r="O208" s="833" t="n">
        <f aca="false">SUM(O200:O206)</f>
        <v>-108</v>
      </c>
      <c r="P208" s="833" t="n">
        <f aca="false">SUM(P200:P206)</f>
        <v>-18</v>
      </c>
      <c r="Q208" s="833" t="n">
        <f aca="false">SUM(Q200:Q206)</f>
        <v>-90</v>
      </c>
      <c r="R208" s="798"/>
      <c r="S208" s="806"/>
      <c r="T208" s="827" t="str">
        <f aca="false">A208</f>
        <v>      Total Debits (Credits)</v>
      </c>
      <c r="U208" s="802"/>
      <c r="V208" s="833" t="n">
        <f aca="false">C208+D208+E208</f>
        <v>-27</v>
      </c>
      <c r="W208" s="833" t="n">
        <f aca="false">F208+G208+H208</f>
        <v>-27</v>
      </c>
      <c r="X208" s="833" t="n">
        <f aca="false">I208+J208+K208</f>
        <v>-27</v>
      </c>
      <c r="Y208" s="833" t="n">
        <f aca="false">L208+M208+N208</f>
        <v>-27</v>
      </c>
      <c r="Z208" s="833"/>
      <c r="AA208" s="833" t="n">
        <f aca="false">SUM(V208:Y208)</f>
        <v>-108</v>
      </c>
      <c r="AB208" s="798"/>
      <c r="AC208" s="798"/>
      <c r="AD208" s="827" t="str">
        <f aca="false">A208</f>
        <v>      Total Debits (Credits)</v>
      </c>
      <c r="AF208" s="833" t="n">
        <f aca="false">C208</f>
        <v>-9</v>
      </c>
      <c r="AG208" s="833" t="n">
        <f aca="false">D208+AF208</f>
        <v>-18</v>
      </c>
      <c r="AH208" s="833" t="n">
        <f aca="false">E208+AG208</f>
        <v>-27</v>
      </c>
      <c r="AI208" s="833" t="n">
        <f aca="false">F208+AH208</f>
        <v>-36</v>
      </c>
      <c r="AJ208" s="833" t="n">
        <f aca="false">G208+AI208</f>
        <v>-45</v>
      </c>
      <c r="AK208" s="833" t="n">
        <f aca="false">H208+AJ208</f>
        <v>-54</v>
      </c>
      <c r="AL208" s="833" t="n">
        <f aca="false">I208+AK208</f>
        <v>-63</v>
      </c>
      <c r="AM208" s="833" t="n">
        <f aca="false">J208+AL208</f>
        <v>-72</v>
      </c>
      <c r="AN208" s="833" t="n">
        <f aca="false">K208+AM208</f>
        <v>-81</v>
      </c>
      <c r="AO208" s="833" t="n">
        <f aca="false">L208+AN208</f>
        <v>-90</v>
      </c>
      <c r="AP208" s="833" t="n">
        <f aca="false">M208+AO208</f>
        <v>-99</v>
      </c>
      <c r="AQ208" s="833" t="n">
        <f aca="false">N208+AP208</f>
        <v>-108</v>
      </c>
    </row>
    <row r="209" customFormat="false" ht="6" hidden="false" customHeight="true" outlineLevel="0" collapsed="false">
      <c r="A209" s="813"/>
      <c r="C209" s="829"/>
      <c r="D209" s="829"/>
      <c r="E209" s="829"/>
      <c r="F209" s="829"/>
      <c r="G209" s="829"/>
      <c r="H209" s="829"/>
      <c r="I209" s="829"/>
      <c r="J209" s="829"/>
      <c r="K209" s="829"/>
      <c r="L209" s="829"/>
      <c r="M209" s="829"/>
      <c r="N209" s="829"/>
      <c r="O209" s="829"/>
      <c r="P209" s="829"/>
      <c r="Q209" s="829"/>
      <c r="V209" s="829"/>
      <c r="W209" s="829"/>
      <c r="X209" s="829"/>
      <c r="Y209" s="829"/>
      <c r="Z209" s="829"/>
      <c r="AA209" s="829"/>
      <c r="AD209" s="839"/>
      <c r="AF209" s="829"/>
      <c r="AG209" s="829"/>
      <c r="AH209" s="829"/>
      <c r="AI209" s="829"/>
      <c r="AJ209" s="829"/>
      <c r="AK209" s="829"/>
      <c r="AL209" s="829"/>
      <c r="AM209" s="829"/>
      <c r="AN209" s="829"/>
      <c r="AO209" s="829"/>
      <c r="AP209" s="829"/>
      <c r="AQ209" s="829"/>
    </row>
    <row r="210" customFormat="false" ht="12.75" hidden="false" customHeight="false" outlineLevel="0" collapsed="false">
      <c r="A210" s="815" t="s">
        <v>1152</v>
      </c>
      <c r="B210" s="802"/>
      <c r="C210" s="855" t="n">
        <f aca="false">C197+C208</f>
        <v>11973</v>
      </c>
      <c r="D210" s="855" t="n">
        <f aca="false">D197+D208</f>
        <v>11504</v>
      </c>
      <c r="E210" s="855" t="n">
        <f aca="false">E197+E208</f>
        <v>13244</v>
      </c>
      <c r="F210" s="855" t="n">
        <f aca="false">F197+F208</f>
        <v>-696</v>
      </c>
      <c r="G210" s="855" t="n">
        <f aca="false">G197+G208</f>
        <v>-703</v>
      </c>
      <c r="H210" s="855" t="n">
        <f aca="false">H197+H208</f>
        <v>4837</v>
      </c>
      <c r="I210" s="855" t="n">
        <f aca="false">I197+I208</f>
        <v>-541</v>
      </c>
      <c r="J210" s="855" t="n">
        <f aca="false">J197+J208</f>
        <v>-111</v>
      </c>
      <c r="K210" s="855" t="n">
        <f aca="false">K197+K208</f>
        <v>-156</v>
      </c>
      <c r="L210" s="855" t="n">
        <f aca="false">L197+L208</f>
        <v>-649</v>
      </c>
      <c r="M210" s="855" t="n">
        <f aca="false">M197+M208</f>
        <v>11099</v>
      </c>
      <c r="N210" s="855" t="n">
        <f aca="false">N197+N208</f>
        <v>13688</v>
      </c>
      <c r="O210" s="855" t="n">
        <f aca="false">O197+O208</f>
        <v>63489</v>
      </c>
      <c r="P210" s="855" t="n">
        <f aca="false">P197+P208</f>
        <v>23477</v>
      </c>
      <c r="Q210" s="855" t="n">
        <f aca="false">Q197+Q208</f>
        <v>40012</v>
      </c>
      <c r="R210" s="798"/>
      <c r="S210" s="806"/>
      <c r="T210" s="827" t="str">
        <f aca="false">A210</f>
        <v>Net Tax Expense</v>
      </c>
      <c r="U210" s="802"/>
      <c r="V210" s="855" t="n">
        <f aca="false">C210+D210+E210</f>
        <v>36721</v>
      </c>
      <c r="W210" s="855" t="n">
        <f aca="false">F210+G210+H210</f>
        <v>3438</v>
      </c>
      <c r="X210" s="855" t="n">
        <f aca="false">I210+J210+K210</f>
        <v>-808</v>
      </c>
      <c r="Y210" s="855" t="n">
        <f aca="false">L210+M210+N210</f>
        <v>24138</v>
      </c>
      <c r="Z210" s="855"/>
      <c r="AA210" s="855" t="n">
        <f aca="false">SUM(V210:Y210)</f>
        <v>63489</v>
      </c>
      <c r="AD210" s="827" t="str">
        <f aca="false">A210</f>
        <v>Net Tax Expense</v>
      </c>
      <c r="AF210" s="855" t="n">
        <f aca="false">C210</f>
        <v>11973</v>
      </c>
      <c r="AG210" s="855" t="n">
        <f aca="false">D210+AF210</f>
        <v>23477</v>
      </c>
      <c r="AH210" s="855" t="n">
        <f aca="false">E210+AG210</f>
        <v>36721</v>
      </c>
      <c r="AI210" s="855" t="n">
        <f aca="false">F210+AH210</f>
        <v>36025</v>
      </c>
      <c r="AJ210" s="855" t="n">
        <f aca="false">G210+AI210</f>
        <v>35322</v>
      </c>
      <c r="AK210" s="855" t="n">
        <f aca="false">H210+AJ210</f>
        <v>40159</v>
      </c>
      <c r="AL210" s="855" t="n">
        <f aca="false">I210+AK210</f>
        <v>39618</v>
      </c>
      <c r="AM210" s="855" t="n">
        <f aca="false">J210+AL210</f>
        <v>39507</v>
      </c>
      <c r="AN210" s="855" t="n">
        <f aca="false">K210+AM210</f>
        <v>39351</v>
      </c>
      <c r="AO210" s="855" t="n">
        <f aca="false">L210+AN210</f>
        <v>38702</v>
      </c>
      <c r="AP210" s="855" t="n">
        <f aca="false">M210+AO210</f>
        <v>49801</v>
      </c>
      <c r="AQ210" s="855" t="n">
        <f aca="false">N210+AP210</f>
        <v>63489</v>
      </c>
    </row>
    <row r="211" customFormat="false" ht="12.75" hidden="false" customHeight="false" outlineLevel="0" collapsed="false">
      <c r="A211" s="813"/>
      <c r="C211" s="829"/>
      <c r="D211" s="829"/>
      <c r="E211" s="829"/>
      <c r="F211" s="829"/>
      <c r="G211" s="829"/>
      <c r="H211" s="829"/>
      <c r="I211" s="829"/>
      <c r="J211" s="829"/>
      <c r="K211" s="829"/>
      <c r="L211" s="829"/>
      <c r="M211" s="829"/>
      <c r="N211" s="829"/>
      <c r="O211" s="830"/>
      <c r="P211" s="829"/>
      <c r="Q211" s="829"/>
      <c r="S211" s="811"/>
      <c r="V211" s="829"/>
      <c r="W211" s="829"/>
      <c r="X211" s="829"/>
      <c r="Y211" s="829"/>
      <c r="Z211" s="829"/>
      <c r="AA211" s="829"/>
      <c r="AD211" s="832"/>
      <c r="AF211" s="829"/>
      <c r="AG211" s="829"/>
      <c r="AH211" s="829"/>
      <c r="AI211" s="829"/>
      <c r="AJ211" s="829"/>
      <c r="AK211" s="829"/>
      <c r="AL211" s="829"/>
      <c r="AM211" s="829"/>
      <c r="AN211" s="829"/>
      <c r="AO211" s="829"/>
      <c r="AP211" s="829"/>
      <c r="AQ211" s="829"/>
    </row>
    <row r="212" customFormat="false" ht="12.75" hidden="false" customHeight="false" outlineLevel="0" collapsed="false">
      <c r="A212" s="815" t="s">
        <v>1153</v>
      </c>
      <c r="C212" s="829"/>
      <c r="D212" s="829"/>
      <c r="E212" s="829"/>
      <c r="F212" s="829"/>
      <c r="G212" s="829"/>
      <c r="H212" s="829"/>
      <c r="I212" s="829"/>
      <c r="J212" s="829"/>
      <c r="K212" s="829"/>
      <c r="L212" s="829"/>
      <c r="M212" s="829"/>
      <c r="N212" s="829"/>
      <c r="O212" s="830"/>
      <c r="P212" s="830"/>
      <c r="Q212" s="829"/>
      <c r="S212" s="811"/>
      <c r="T212" s="827" t="str">
        <f aca="false">A212</f>
        <v>Income Tax Adjustments</v>
      </c>
      <c r="V212" s="829"/>
      <c r="W212" s="829"/>
      <c r="X212" s="829"/>
      <c r="Y212" s="829"/>
      <c r="Z212" s="829"/>
      <c r="AA212" s="829"/>
      <c r="AD212" s="827" t="str">
        <f aca="false">A212</f>
        <v>Income Tax Adjustments</v>
      </c>
      <c r="AF212" s="829"/>
      <c r="AG212" s="829"/>
      <c r="AH212" s="829"/>
      <c r="AI212" s="829"/>
      <c r="AJ212" s="829"/>
      <c r="AK212" s="829"/>
      <c r="AL212" s="829"/>
      <c r="AM212" s="829"/>
      <c r="AN212" s="829"/>
      <c r="AO212" s="829"/>
      <c r="AP212" s="829"/>
      <c r="AQ212" s="829"/>
    </row>
    <row r="213" customFormat="false" ht="12.75" hidden="false" customHeight="false" outlineLevel="0" collapsed="false">
      <c r="A213" s="844" t="s">
        <v>1154</v>
      </c>
      <c r="C213" s="830" t="n">
        <v>0</v>
      </c>
      <c r="D213" s="830" t="n">
        <v>0</v>
      </c>
      <c r="E213" s="830" t="n">
        <v>0</v>
      </c>
      <c r="F213" s="830" t="n">
        <v>0</v>
      </c>
      <c r="G213" s="830" t="n">
        <v>0</v>
      </c>
      <c r="H213" s="830" t="n">
        <v>0</v>
      </c>
      <c r="I213" s="830" t="n">
        <v>0</v>
      </c>
      <c r="J213" s="830" t="n">
        <v>0</v>
      </c>
      <c r="K213" s="830" t="n">
        <v>0</v>
      </c>
      <c r="L213" s="830" t="n">
        <v>0</v>
      </c>
      <c r="M213" s="830" t="n">
        <v>0</v>
      </c>
      <c r="N213" s="830" t="n">
        <v>0</v>
      </c>
      <c r="O213" s="829" t="n">
        <f aca="false">SUM(C213:N213)</f>
        <v>0</v>
      </c>
      <c r="P213" s="830" t="n">
        <f aca="false">SUM(C213:D213)</f>
        <v>0</v>
      </c>
      <c r="Q213" s="829" t="n">
        <f aca="false">O213-P213</f>
        <v>0</v>
      </c>
      <c r="S213" s="811"/>
      <c r="T213" s="832" t="str">
        <f aca="false">A213</f>
        <v>    Depreciation</v>
      </c>
      <c r="V213" s="829" t="n">
        <f aca="false">C213+D213+E213</f>
        <v>0</v>
      </c>
      <c r="W213" s="829" t="n">
        <f aca="false">F213+G213+H213</f>
        <v>0</v>
      </c>
      <c r="X213" s="829" t="n">
        <f aca="false">I213+J213+K213</f>
        <v>0</v>
      </c>
      <c r="Y213" s="829" t="n">
        <f aca="false">L213+M213+N213</f>
        <v>0</v>
      </c>
      <c r="Z213" s="829"/>
      <c r="AA213" s="829" t="n">
        <f aca="false">SUM(V213:Y213)</f>
        <v>0</v>
      </c>
      <c r="AD213" s="832" t="str">
        <f aca="false">A213</f>
        <v>    Depreciation</v>
      </c>
      <c r="AF213" s="829" t="n">
        <f aca="false">C213</f>
        <v>0</v>
      </c>
      <c r="AG213" s="829" t="n">
        <f aca="false">D213+AF213</f>
        <v>0</v>
      </c>
      <c r="AH213" s="829" t="n">
        <f aca="false">E213+AG213</f>
        <v>0</v>
      </c>
      <c r="AI213" s="829" t="n">
        <f aca="false">F213+AH213</f>
        <v>0</v>
      </c>
      <c r="AJ213" s="829" t="n">
        <f aca="false">G213+AI213</f>
        <v>0</v>
      </c>
      <c r="AK213" s="829" t="n">
        <f aca="false">H213+AJ213</f>
        <v>0</v>
      </c>
      <c r="AL213" s="829" t="n">
        <f aca="false">I213+AK213</f>
        <v>0</v>
      </c>
      <c r="AM213" s="829" t="n">
        <f aca="false">J213+AL213</f>
        <v>0</v>
      </c>
      <c r="AN213" s="829" t="n">
        <f aca="false">K213+AM213</f>
        <v>0</v>
      </c>
      <c r="AO213" s="829" t="n">
        <f aca="false">L213+AN213</f>
        <v>0</v>
      </c>
      <c r="AP213" s="829" t="n">
        <f aca="false">M213+AO213</f>
        <v>0</v>
      </c>
      <c r="AQ213" s="829" t="n">
        <f aca="false">N213+AP213</f>
        <v>0</v>
      </c>
    </row>
    <row r="214" customFormat="false" ht="12.75" hidden="false" customHeight="false" outlineLevel="0" collapsed="false">
      <c r="A214" s="844" t="s">
        <v>1155</v>
      </c>
      <c r="C214" s="830" t="n">
        <v>15</v>
      </c>
      <c r="D214" s="830" t="n">
        <v>15</v>
      </c>
      <c r="E214" s="830" t="n">
        <v>15</v>
      </c>
      <c r="F214" s="830" t="n">
        <v>15</v>
      </c>
      <c r="G214" s="830" t="n">
        <v>15</v>
      </c>
      <c r="H214" s="830" t="n">
        <v>15</v>
      </c>
      <c r="I214" s="830" t="n">
        <v>15</v>
      </c>
      <c r="J214" s="830" t="n">
        <v>15</v>
      </c>
      <c r="K214" s="830" t="n">
        <v>15</v>
      </c>
      <c r="L214" s="830" t="n">
        <v>15</v>
      </c>
      <c r="M214" s="830" t="n">
        <v>15</v>
      </c>
      <c r="N214" s="830" t="n">
        <v>15</v>
      </c>
      <c r="O214" s="829" t="n">
        <f aca="false">SUM(C214:N214)</f>
        <v>180</v>
      </c>
      <c r="P214" s="830" t="n">
        <f aca="false">SUM(C214:D214)</f>
        <v>30</v>
      </c>
      <c r="Q214" s="829" t="n">
        <f aca="false">O214-P214</f>
        <v>150</v>
      </c>
      <c r="S214" s="811"/>
      <c r="T214" s="832" t="str">
        <f aca="false">A214</f>
        <v>    Business Expenses (NNG Only)</v>
      </c>
      <c r="V214" s="829" t="n">
        <f aca="false">C214+D214+E214</f>
        <v>45</v>
      </c>
      <c r="W214" s="829" t="n">
        <f aca="false">F214+G214+H214</f>
        <v>45</v>
      </c>
      <c r="X214" s="829" t="n">
        <f aca="false">I214+J214+K214</f>
        <v>45</v>
      </c>
      <c r="Y214" s="829" t="n">
        <f aca="false">L214+M214+N214</f>
        <v>45</v>
      </c>
      <c r="Z214" s="829"/>
      <c r="AA214" s="829" t="n">
        <f aca="false">SUM(V214:Y214)</f>
        <v>180</v>
      </c>
      <c r="AD214" s="832" t="str">
        <f aca="false">A214</f>
        <v>    Business Expenses (NNG Only)</v>
      </c>
      <c r="AF214" s="829" t="n">
        <f aca="false">C214</f>
        <v>15</v>
      </c>
      <c r="AG214" s="829" t="n">
        <f aca="false">D214+AF214</f>
        <v>30</v>
      </c>
      <c r="AH214" s="829" t="n">
        <f aca="false">E214+AG214</f>
        <v>45</v>
      </c>
      <c r="AI214" s="829" t="n">
        <f aca="false">F214+AH214</f>
        <v>60</v>
      </c>
      <c r="AJ214" s="829" t="n">
        <f aca="false">G214+AI214</f>
        <v>75</v>
      </c>
      <c r="AK214" s="829" t="n">
        <f aca="false">H214+AJ214</f>
        <v>90</v>
      </c>
      <c r="AL214" s="829" t="n">
        <f aca="false">I214+AK214</f>
        <v>105</v>
      </c>
      <c r="AM214" s="829" t="n">
        <f aca="false">J214+AL214</f>
        <v>120</v>
      </c>
      <c r="AN214" s="829" t="n">
        <f aca="false">K214+AM214</f>
        <v>135</v>
      </c>
      <c r="AO214" s="829" t="n">
        <f aca="false">L214+AN214</f>
        <v>150</v>
      </c>
      <c r="AP214" s="829" t="n">
        <f aca="false">M214+AO214</f>
        <v>165</v>
      </c>
      <c r="AQ214" s="829" t="n">
        <f aca="false">N214+AP214</f>
        <v>180</v>
      </c>
    </row>
    <row r="215" customFormat="false" ht="12.75" hidden="false" customHeight="false" outlineLevel="0" collapsed="false">
      <c r="A215" s="844" t="s">
        <v>1156</v>
      </c>
      <c r="C215" s="830" t="n">
        <v>0</v>
      </c>
      <c r="D215" s="830" t="n">
        <v>0</v>
      </c>
      <c r="E215" s="830" t="n">
        <v>0</v>
      </c>
      <c r="F215" s="830" t="n">
        <v>0</v>
      </c>
      <c r="G215" s="830" t="n">
        <v>0</v>
      </c>
      <c r="H215" s="830" t="n">
        <v>0</v>
      </c>
      <c r="I215" s="830" t="n">
        <v>0</v>
      </c>
      <c r="J215" s="830" t="n">
        <v>0</v>
      </c>
      <c r="K215" s="830" t="n">
        <v>0</v>
      </c>
      <c r="L215" s="830" t="n">
        <v>0</v>
      </c>
      <c r="M215" s="830" t="n">
        <v>0</v>
      </c>
      <c r="N215" s="830" t="n">
        <v>0</v>
      </c>
      <c r="O215" s="829" t="n">
        <f aca="false">SUM(C215:N215)</f>
        <v>0</v>
      </c>
      <c r="P215" s="830" t="n">
        <f aca="false">SUM(C215:D215)</f>
        <v>0</v>
      </c>
      <c r="Q215" s="829" t="n">
        <f aca="false">O215-P215</f>
        <v>0</v>
      </c>
      <c r="S215" s="811"/>
      <c r="T215" s="832" t="str">
        <f aca="false">A215</f>
        <v>    Foreign Tax / Civic &amp; Political</v>
      </c>
      <c r="V215" s="829" t="n">
        <f aca="false">C215+D215+E215</f>
        <v>0</v>
      </c>
      <c r="W215" s="829" t="n">
        <f aca="false">F215+G215+H215</f>
        <v>0</v>
      </c>
      <c r="X215" s="829" t="n">
        <f aca="false">I215+J215+K215</f>
        <v>0</v>
      </c>
      <c r="Y215" s="829" t="n">
        <f aca="false">L215+M215+N215</f>
        <v>0</v>
      </c>
      <c r="Z215" s="829"/>
      <c r="AA215" s="829" t="n">
        <f aca="false">SUM(V215:Y215)</f>
        <v>0</v>
      </c>
      <c r="AD215" s="832" t="str">
        <f aca="false">A215</f>
        <v>    Foreign Tax / Civic &amp; Political</v>
      </c>
      <c r="AE215" s="846"/>
      <c r="AF215" s="829" t="n">
        <f aca="false">C215</f>
        <v>0</v>
      </c>
      <c r="AG215" s="829" t="n">
        <f aca="false">D215+AF215</f>
        <v>0</v>
      </c>
      <c r="AH215" s="829" t="n">
        <f aca="false">E215+AG215</f>
        <v>0</v>
      </c>
      <c r="AI215" s="829" t="n">
        <f aca="false">F215+AH215</f>
        <v>0</v>
      </c>
      <c r="AJ215" s="829" t="n">
        <f aca="false">G215+AI215</f>
        <v>0</v>
      </c>
      <c r="AK215" s="829" t="n">
        <f aca="false">H215+AJ215</f>
        <v>0</v>
      </c>
      <c r="AL215" s="829" t="n">
        <f aca="false">I215+AK215</f>
        <v>0</v>
      </c>
      <c r="AM215" s="829" t="n">
        <f aca="false">J215+AL215</f>
        <v>0</v>
      </c>
      <c r="AN215" s="829" t="n">
        <f aca="false">K215+AM215</f>
        <v>0</v>
      </c>
      <c r="AO215" s="829" t="n">
        <f aca="false">L215+AN215</f>
        <v>0</v>
      </c>
      <c r="AP215" s="829" t="n">
        <f aca="false">M215+AO215</f>
        <v>0</v>
      </c>
      <c r="AQ215" s="829" t="n">
        <f aca="false">N215+AP215</f>
        <v>0</v>
      </c>
    </row>
    <row r="216" customFormat="false" ht="12.75" hidden="false" customHeight="false" outlineLevel="0" collapsed="false">
      <c r="A216" s="844" t="s">
        <v>1157</v>
      </c>
      <c r="C216" s="860" t="n">
        <v>0</v>
      </c>
      <c r="D216" s="860" t="n">
        <v>0</v>
      </c>
      <c r="E216" s="860" t="n">
        <v>0</v>
      </c>
      <c r="F216" s="860" t="n">
        <v>0</v>
      </c>
      <c r="G216" s="860" t="n">
        <v>0</v>
      </c>
      <c r="H216" s="860" t="n">
        <v>0</v>
      </c>
      <c r="I216" s="860" t="n">
        <v>0</v>
      </c>
      <c r="J216" s="860" t="n">
        <v>0</v>
      </c>
      <c r="K216" s="860" t="n">
        <v>0</v>
      </c>
      <c r="L216" s="860" t="n">
        <v>0</v>
      </c>
      <c r="M216" s="860" t="n">
        <v>0</v>
      </c>
      <c r="N216" s="860" t="n">
        <v>0</v>
      </c>
      <c r="O216" s="833" t="n">
        <f aca="false">SUM(C216:N216)</f>
        <v>0</v>
      </c>
      <c r="P216" s="834" t="n">
        <f aca="false">SUM(C216:D216)</f>
        <v>0</v>
      </c>
      <c r="Q216" s="833" t="n">
        <f aca="false">O216-P216</f>
        <v>0</v>
      </c>
      <c r="S216" s="811"/>
      <c r="T216" s="832" t="str">
        <f aca="false">A216</f>
        <v>    IBIT of All Subs</v>
      </c>
      <c r="V216" s="833" t="n">
        <f aca="false">C216+D216+E216</f>
        <v>0</v>
      </c>
      <c r="W216" s="833" t="n">
        <f aca="false">F216+G216+H216</f>
        <v>0</v>
      </c>
      <c r="X216" s="833" t="n">
        <f aca="false">I216+J216+K216</f>
        <v>0</v>
      </c>
      <c r="Y216" s="833" t="n">
        <f aca="false">L216+M216+N216</f>
        <v>0</v>
      </c>
      <c r="Z216" s="833"/>
      <c r="AA216" s="833" t="n">
        <f aca="false">SUM(V216:Y216)</f>
        <v>0</v>
      </c>
      <c r="AD216" s="832" t="str">
        <f aca="false">A216</f>
        <v>    IBIT of All Subs</v>
      </c>
      <c r="AF216" s="833" t="n">
        <f aca="false">C216</f>
        <v>0</v>
      </c>
      <c r="AG216" s="833" t="n">
        <f aca="false">D216+AF216</f>
        <v>0</v>
      </c>
      <c r="AH216" s="833" t="n">
        <f aca="false">E216+AG216</f>
        <v>0</v>
      </c>
      <c r="AI216" s="833" t="n">
        <f aca="false">F216+AH216</f>
        <v>0</v>
      </c>
      <c r="AJ216" s="833" t="n">
        <f aca="false">G216+AI216</f>
        <v>0</v>
      </c>
      <c r="AK216" s="833" t="n">
        <f aca="false">H216+AJ216</f>
        <v>0</v>
      </c>
      <c r="AL216" s="833" t="n">
        <f aca="false">I216+AK216</f>
        <v>0</v>
      </c>
      <c r="AM216" s="833" t="n">
        <f aca="false">J216+AL216</f>
        <v>0</v>
      </c>
      <c r="AN216" s="833" t="n">
        <f aca="false">K216+AM216</f>
        <v>0</v>
      </c>
      <c r="AO216" s="833" t="n">
        <f aca="false">L216+AN216</f>
        <v>0</v>
      </c>
      <c r="AP216" s="833" t="n">
        <f aca="false">M216+AO216</f>
        <v>0</v>
      </c>
      <c r="AQ216" s="833" t="n">
        <f aca="false">N216+AP216</f>
        <v>0</v>
      </c>
    </row>
    <row r="217" customFormat="false" ht="6" hidden="false" customHeight="true" outlineLevel="0" collapsed="false">
      <c r="A217" s="813"/>
      <c r="C217" s="830"/>
      <c r="D217" s="830"/>
      <c r="E217" s="830"/>
      <c r="F217" s="830"/>
      <c r="G217" s="830"/>
      <c r="H217" s="830"/>
      <c r="I217" s="830"/>
      <c r="J217" s="830"/>
      <c r="K217" s="830"/>
      <c r="L217" s="830"/>
      <c r="M217" s="830"/>
      <c r="N217" s="830"/>
      <c r="O217" s="830"/>
      <c r="P217" s="829"/>
      <c r="Q217" s="829"/>
      <c r="V217" s="829"/>
      <c r="W217" s="829"/>
      <c r="X217" s="829"/>
      <c r="Y217" s="829"/>
      <c r="Z217" s="829"/>
      <c r="AA217" s="829"/>
      <c r="AF217" s="829"/>
      <c r="AG217" s="829"/>
      <c r="AH217" s="829"/>
      <c r="AI217" s="829"/>
      <c r="AJ217" s="829"/>
      <c r="AK217" s="829"/>
      <c r="AL217" s="829"/>
      <c r="AM217" s="829"/>
      <c r="AN217" s="829"/>
      <c r="AO217" s="829"/>
      <c r="AP217" s="829"/>
      <c r="AQ217" s="829"/>
    </row>
    <row r="218" customFormat="false" ht="12.75" hidden="false" customHeight="false" outlineLevel="0" collapsed="false">
      <c r="A218" s="849" t="s">
        <v>1158</v>
      </c>
      <c r="B218" s="847"/>
      <c r="C218" s="833" t="n">
        <f aca="false">SUM(C213:C216)</f>
        <v>15</v>
      </c>
      <c r="D218" s="833" t="n">
        <f aca="false">SUM(D213:D216)</f>
        <v>15</v>
      </c>
      <c r="E218" s="833" t="n">
        <f aca="false">SUM(E213:E216)</f>
        <v>15</v>
      </c>
      <c r="F218" s="833" t="n">
        <f aca="false">SUM(F213:F216)</f>
        <v>15</v>
      </c>
      <c r="G218" s="833" t="n">
        <f aca="false">SUM(G213:G216)</f>
        <v>15</v>
      </c>
      <c r="H218" s="833" t="n">
        <f aca="false">SUM(H213:H216)</f>
        <v>15</v>
      </c>
      <c r="I218" s="833" t="n">
        <f aca="false">SUM(I213:I216)</f>
        <v>15</v>
      </c>
      <c r="J218" s="833" t="n">
        <f aca="false">SUM(J213:J216)</f>
        <v>15</v>
      </c>
      <c r="K218" s="833" t="n">
        <f aca="false">SUM(K213:K216)</f>
        <v>15</v>
      </c>
      <c r="L218" s="833" t="n">
        <f aca="false">SUM(L213:L216)</f>
        <v>15</v>
      </c>
      <c r="M218" s="833" t="n">
        <f aca="false">SUM(M213:M216)</f>
        <v>15</v>
      </c>
      <c r="N218" s="833" t="n">
        <f aca="false">SUM(N213:N216)</f>
        <v>15</v>
      </c>
      <c r="O218" s="833" t="n">
        <f aca="false">SUM(O213:O216)</f>
        <v>180</v>
      </c>
      <c r="P218" s="833" t="n">
        <f aca="false">SUM(P213:P216)</f>
        <v>30</v>
      </c>
      <c r="Q218" s="833" t="n">
        <f aca="false">SUM(Q213:Q216)</f>
        <v>150</v>
      </c>
      <c r="R218" s="798"/>
      <c r="S218" s="811"/>
      <c r="T218" s="827" t="str">
        <f aca="false">A218</f>
        <v>      Total Income Tax Adjustment</v>
      </c>
      <c r="U218" s="846"/>
      <c r="V218" s="833" t="n">
        <f aca="false">C218+D218+E218</f>
        <v>45</v>
      </c>
      <c r="W218" s="833" t="n">
        <f aca="false">F218+G218+H218</f>
        <v>45</v>
      </c>
      <c r="X218" s="833" t="n">
        <f aca="false">I218+J218+K218</f>
        <v>45</v>
      </c>
      <c r="Y218" s="833" t="n">
        <f aca="false">L218+M218+N218</f>
        <v>45</v>
      </c>
      <c r="Z218" s="833"/>
      <c r="AA218" s="833" t="n">
        <f aca="false">SUM(V218:Y218)</f>
        <v>180</v>
      </c>
      <c r="AD218" s="827" t="str">
        <f aca="false">A218</f>
        <v>      Total Income Tax Adjustment</v>
      </c>
      <c r="AF218" s="833" t="n">
        <f aca="false">C218</f>
        <v>15</v>
      </c>
      <c r="AG218" s="833" t="n">
        <f aca="false">D218+AF218</f>
        <v>30</v>
      </c>
      <c r="AH218" s="833" t="n">
        <f aca="false">E218+AG218</f>
        <v>45</v>
      </c>
      <c r="AI218" s="833" t="n">
        <f aca="false">F218+AH218</f>
        <v>60</v>
      </c>
      <c r="AJ218" s="833" t="n">
        <f aca="false">G218+AI218</f>
        <v>75</v>
      </c>
      <c r="AK218" s="833" t="n">
        <f aca="false">H218+AJ218</f>
        <v>90</v>
      </c>
      <c r="AL218" s="833" t="n">
        <f aca="false">I218+AK218</f>
        <v>105</v>
      </c>
      <c r="AM218" s="833" t="n">
        <f aca="false">J218+AL218</f>
        <v>120</v>
      </c>
      <c r="AN218" s="833" t="n">
        <f aca="false">K218+AM218</f>
        <v>135</v>
      </c>
      <c r="AO218" s="833" t="n">
        <f aca="false">L218+AN218</f>
        <v>150</v>
      </c>
      <c r="AP218" s="833" t="n">
        <f aca="false">M218+AO218</f>
        <v>165</v>
      </c>
      <c r="AQ218" s="833" t="n">
        <f aca="false">N218+AP218</f>
        <v>180</v>
      </c>
    </row>
    <row r="219" customFormat="false" ht="6" hidden="false" customHeight="true" outlineLevel="0" collapsed="false">
      <c r="O219" s="811"/>
      <c r="S219" s="811"/>
      <c r="T219" s="811"/>
      <c r="V219" s="811"/>
    </row>
    <row r="220" customFormat="false" ht="12.75" hidden="false" customHeight="false" outlineLevel="0" collapsed="false">
      <c r="O220" s="811"/>
      <c r="S220" s="811"/>
      <c r="T220" s="811"/>
      <c r="V220" s="811"/>
    </row>
  </sheetData>
  <mergeCells count="48">
    <mergeCell ref="G1:J1"/>
    <mergeCell ref="V1:Y1"/>
    <mergeCell ref="AI1:AL1"/>
    <mergeCell ref="G2:J2"/>
    <mergeCell ref="V2:Y2"/>
    <mergeCell ref="AI2:AL2"/>
    <mergeCell ref="G3:J3"/>
    <mergeCell ref="V3:Y3"/>
    <mergeCell ref="AI3:AL3"/>
    <mergeCell ref="G4:J4"/>
    <mergeCell ref="V4:Y4"/>
    <mergeCell ref="AI4:AL4"/>
    <mergeCell ref="F61:K61"/>
    <mergeCell ref="V61:Y61"/>
    <mergeCell ref="AH61:AM61"/>
    <mergeCell ref="G62:J62"/>
    <mergeCell ref="V62:Y62"/>
    <mergeCell ref="AI62:AL62"/>
    <mergeCell ref="G63:J63"/>
    <mergeCell ref="V63:Y63"/>
    <mergeCell ref="AI63:AL63"/>
    <mergeCell ref="G64:J64"/>
    <mergeCell ref="V64:Y64"/>
    <mergeCell ref="AI64:AL64"/>
    <mergeCell ref="F121:K121"/>
    <mergeCell ref="V121:Z121"/>
    <mergeCell ref="AH121:AM121"/>
    <mergeCell ref="G122:J122"/>
    <mergeCell ref="V122:Y122"/>
    <mergeCell ref="AI122:AL122"/>
    <mergeCell ref="G123:J123"/>
    <mergeCell ref="V123:Y123"/>
    <mergeCell ref="AI123:AL123"/>
    <mergeCell ref="G124:J124"/>
    <mergeCell ref="V124:Y124"/>
    <mergeCell ref="AI124:AL124"/>
    <mergeCell ref="F182:K182"/>
    <mergeCell ref="V182:Y182"/>
    <mergeCell ref="AI182:AL182"/>
    <mergeCell ref="G183:J183"/>
    <mergeCell ref="V183:Y183"/>
    <mergeCell ref="AI183:AL183"/>
    <mergeCell ref="G184:J184"/>
    <mergeCell ref="V184:Y184"/>
    <mergeCell ref="AI184:AL184"/>
    <mergeCell ref="G185:J185"/>
    <mergeCell ref="V185:Y185"/>
    <mergeCell ref="AI185:AL185"/>
  </mergeCells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151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3" ySplit="2" topLeftCell="D8" activePane="bottomRight" state="frozen"/>
      <selection pane="topLeft" activeCell="A6" activeCellId="0" sqref="A6"/>
      <selection pane="topRight" activeCell="D6" activeCellId="0" sqref="D6"/>
      <selection pane="bottomLeft" activeCell="A8" activeCellId="0" sqref="A8"/>
      <selection pane="bottomRight" activeCell="D8" activeCellId="0" sqref="D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7" width="12.7"/>
    <col collapsed="false" customWidth="true" hidden="false" outlineLevel="0" max="2" min="2" style="877" width="45.7"/>
    <col collapsed="false" customWidth="true" hidden="false" outlineLevel="0" max="3" min="3" style="877" width="8.7"/>
    <col collapsed="false" customWidth="true" hidden="false" outlineLevel="0" max="18" min="4" style="877" width="9.7"/>
    <col collapsed="false" customWidth="true" hidden="false" outlineLevel="0" max="19" min="19" style="877" width="3.14"/>
    <col collapsed="false" customWidth="true" hidden="false" outlineLevel="0" max="20" min="20" style="877" width="10.71"/>
    <col collapsed="false" customWidth="false" hidden="false" outlineLevel="0" max="257" min="21" style="877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XML/filtered-attachments/xls/EMNNG02PL.xls'#$Source</v>
      </c>
      <c r="B1" s="878"/>
      <c r="G1" s="879" t="str">
        <f aca="false">IncomeState!G1</f>
        <v>NORTHERN NATURAL GAS GROUP</v>
      </c>
      <c r="H1" s="879"/>
      <c r="I1" s="879"/>
      <c r="J1" s="879"/>
    </row>
    <row r="2" customFormat="false" ht="12.75" hidden="false" customHeight="false" outlineLevel="0" collapsed="false">
      <c r="A2" s="880" t="s">
        <v>453</v>
      </c>
      <c r="B2" s="878"/>
      <c r="G2" s="879" t="str">
        <f aca="false">IncomeState!G2</f>
        <v>2002 OPERATING PLAN</v>
      </c>
      <c r="H2" s="879"/>
      <c r="I2" s="879"/>
      <c r="J2" s="879"/>
    </row>
    <row r="3" customFormat="false" ht="12.75" hidden="false" customHeight="false" outlineLevel="0" collapsed="false">
      <c r="A3" s="881"/>
      <c r="G3" s="882" t="s">
        <v>1159</v>
      </c>
      <c r="H3" s="882"/>
      <c r="I3" s="882"/>
      <c r="J3" s="882"/>
    </row>
    <row r="4" customFormat="false" ht="12.75" hidden="false" customHeight="false" outlineLevel="0" collapsed="false">
      <c r="A4" s="881"/>
      <c r="B4" s="883" t="n">
        <f aca="true">NOW()</f>
        <v>45926.96417637</v>
      </c>
      <c r="G4" s="879" t="str">
        <f aca="false">IncomeState!G4</f>
        <v>(Thousands of Dollars)</v>
      </c>
      <c r="H4" s="879"/>
      <c r="I4" s="879"/>
      <c r="J4" s="879"/>
    </row>
    <row r="5" customFormat="false" ht="12.75" hidden="false" customHeight="false" outlineLevel="0" collapsed="false">
      <c r="A5" s="881"/>
      <c r="B5" s="884" t="n">
        <f aca="true">NOW()</f>
        <v>45926.9641763701</v>
      </c>
      <c r="E5" s="885"/>
      <c r="F5" s="0"/>
      <c r="G5" s="0"/>
      <c r="H5" s="886"/>
      <c r="I5" s="885"/>
      <c r="J5" s="0"/>
      <c r="K5" s="885"/>
    </row>
    <row r="6" customFormat="false" ht="12.75" hidden="false" customHeight="false" outlineLevel="0" collapsed="false">
      <c r="A6" s="881"/>
      <c r="D6" s="887" t="str">
        <f aca="false">DataBase!C2</f>
        <v>PLAN</v>
      </c>
      <c r="E6" s="887" t="str">
        <f aca="false">DataBase!D2</f>
        <v>PLAN</v>
      </c>
      <c r="F6" s="887" t="str">
        <f aca="false">DataBase!E2</f>
        <v>PLAN</v>
      </c>
      <c r="G6" s="887" t="str">
        <f aca="false">DataBase!F2</f>
        <v>PLAN</v>
      </c>
      <c r="H6" s="887" t="str">
        <f aca="false">DataBase!G2</f>
        <v>PLAN</v>
      </c>
      <c r="I6" s="887" t="str">
        <f aca="false">DataBase!H2</f>
        <v>PLAN</v>
      </c>
      <c r="J6" s="887" t="str">
        <f aca="false">DataBase!I2</f>
        <v>PLAN</v>
      </c>
      <c r="K6" s="887" t="str">
        <f aca="false">DataBase!J2</f>
        <v>PLAN</v>
      </c>
      <c r="L6" s="887" t="str">
        <f aca="false">DataBase!K2</f>
        <v>PLAN</v>
      </c>
      <c r="M6" s="887" t="str">
        <f aca="false">DataBase!L2</f>
        <v>PLAN</v>
      </c>
      <c r="N6" s="887" t="str">
        <f aca="false">DataBase!M2</f>
        <v>PLAN</v>
      </c>
      <c r="O6" s="887" t="str">
        <f aca="false">DataBase!N2</f>
        <v>PLAN</v>
      </c>
      <c r="P6" s="887" t="str">
        <f aca="false">DataBase!O2</f>
        <v>TOTAL</v>
      </c>
      <c r="Q6" s="887" t="str">
        <f aca="false">IncomeState!P6</f>
        <v>FEB.</v>
      </c>
      <c r="R6" s="887" t="str">
        <f aca="false">IncomeState!Q6</f>
        <v>ESTIMATE</v>
      </c>
      <c r="S6" s="888"/>
      <c r="T6" s="889" t="s">
        <v>1160</v>
      </c>
    </row>
    <row r="7" customFormat="false" ht="12.75" hidden="false" customHeight="false" outlineLevel="0" collapsed="false">
      <c r="A7" s="890" t="s">
        <v>1161</v>
      </c>
      <c r="B7" s="891"/>
      <c r="C7" s="891"/>
      <c r="D7" s="890" t="s">
        <v>5</v>
      </c>
      <c r="E7" s="890" t="s">
        <v>6</v>
      </c>
      <c r="F7" s="890" t="s">
        <v>7</v>
      </c>
      <c r="G7" s="890" t="s">
        <v>8</v>
      </c>
      <c r="H7" s="890" t="s">
        <v>9</v>
      </c>
      <c r="I7" s="890" t="s">
        <v>10</v>
      </c>
      <c r="J7" s="890" t="s">
        <v>11</v>
      </c>
      <c r="K7" s="890" t="s">
        <v>12</v>
      </c>
      <c r="L7" s="890" t="s">
        <v>13</v>
      </c>
      <c r="M7" s="890" t="s">
        <v>14</v>
      </c>
      <c r="N7" s="890" t="s">
        <v>15</v>
      </c>
      <c r="O7" s="890" t="s">
        <v>16</v>
      </c>
      <c r="P7" s="892" t="str">
        <f aca="false">DataBase!O3</f>
        <v>2002</v>
      </c>
      <c r="Q7" s="892" t="str">
        <f aca="false">IncomeState!P7</f>
        <v>Y-T-D</v>
      </c>
      <c r="R7" s="892" t="str">
        <f aca="false">IncomeState!Q7</f>
        <v>R.M.</v>
      </c>
      <c r="S7" s="888"/>
      <c r="T7" s="893" t="s">
        <v>1133</v>
      </c>
    </row>
    <row r="8" customFormat="false" ht="12.75" hidden="false" customHeight="false" outlineLevel="0" collapsed="false">
      <c r="A8" s="894" t="s">
        <v>1162</v>
      </c>
      <c r="B8" s="895" t="s">
        <v>1163</v>
      </c>
      <c r="D8" s="896" t="n">
        <f aca="false">-Transport!C45-Transport!C46</f>
        <v>-0</v>
      </c>
      <c r="E8" s="896" t="n">
        <f aca="false">-Transport!D45-Transport!D46</f>
        <v>-0</v>
      </c>
      <c r="F8" s="896" t="n">
        <f aca="false">-Transport!E45-Transport!E46</f>
        <v>-0</v>
      </c>
      <c r="G8" s="896" t="n">
        <f aca="false">-Transport!F45-Transport!F46</f>
        <v>-0</v>
      </c>
      <c r="H8" s="896" t="n">
        <f aca="false">-Transport!G45-Transport!G46</f>
        <v>-0</v>
      </c>
      <c r="I8" s="896" t="n">
        <f aca="false">-Transport!H45-Transport!H46</f>
        <v>-0</v>
      </c>
      <c r="J8" s="896" t="n">
        <f aca="false">-Transport!I45-Transport!I46</f>
        <v>-0</v>
      </c>
      <c r="K8" s="896" t="n">
        <f aca="false">-Transport!J45-Transport!J46</f>
        <v>-0</v>
      </c>
      <c r="L8" s="896" t="n">
        <f aca="false">-Transport!K45-Transport!K46</f>
        <v>-0</v>
      </c>
      <c r="M8" s="896" t="n">
        <f aca="false">-Transport!L45-Transport!L46</f>
        <v>-0</v>
      </c>
      <c r="N8" s="896" t="n">
        <f aca="false">-Transport!M45-Transport!M46</f>
        <v>-0</v>
      </c>
      <c r="O8" s="896" t="n">
        <f aca="false">-Transport!N45-Transport!N46</f>
        <v>-0</v>
      </c>
      <c r="P8" s="896" t="n">
        <f aca="false">SUM(D8:O8)</f>
        <v>0</v>
      </c>
      <c r="Q8" s="897" t="n">
        <f aca="false">SUM(D8:E8)</f>
        <v>0</v>
      </c>
      <c r="R8" s="896" t="n">
        <f aca="false">P8-Q8</f>
        <v>0</v>
      </c>
      <c r="S8" s="896"/>
      <c r="T8" s="898" t="n">
        <f aca="false">SUM(D8:O8)</f>
        <v>0</v>
      </c>
      <c r="U8" s="896"/>
      <c r="V8" s="896"/>
      <c r="W8" s="896"/>
      <c r="X8" s="896"/>
      <c r="Y8" s="896"/>
      <c r="Z8" s="896"/>
      <c r="AA8" s="896"/>
      <c r="AB8" s="896"/>
      <c r="AC8" s="896"/>
      <c r="AD8" s="896"/>
      <c r="AE8" s="896"/>
      <c r="AF8" s="896"/>
      <c r="AG8" s="896"/>
      <c r="AH8" s="896"/>
      <c r="AI8" s="896"/>
      <c r="AJ8" s="896"/>
      <c r="AK8" s="896"/>
      <c r="AL8" s="896"/>
      <c r="AM8" s="896"/>
      <c r="AN8" s="896"/>
    </row>
    <row r="9" customFormat="false" ht="12.75" hidden="false" customHeight="false" outlineLevel="0" collapsed="false">
      <c r="A9" s="894" t="s">
        <v>26</v>
      </c>
      <c r="B9" s="895" t="s">
        <v>1164</v>
      </c>
      <c r="D9" s="896" t="n">
        <f aca="false">'Sales&amp;Liq-COS'!C14</f>
        <v>0</v>
      </c>
      <c r="E9" s="896" t="n">
        <f aca="false">'Sales&amp;Liq-COS'!D14</f>
        <v>0</v>
      </c>
      <c r="F9" s="896" t="n">
        <f aca="false">'Sales&amp;Liq-COS'!E14</f>
        <v>0</v>
      </c>
      <c r="G9" s="896" t="n">
        <f aca="false">'Sales&amp;Liq-COS'!F14</f>
        <v>0</v>
      </c>
      <c r="H9" s="896" t="n">
        <f aca="false">'Sales&amp;Liq-COS'!G14</f>
        <v>0</v>
      </c>
      <c r="I9" s="896" t="n">
        <f aca="false">'Sales&amp;Liq-COS'!H14</f>
        <v>0</v>
      </c>
      <c r="J9" s="896" t="n">
        <f aca="false">'Sales&amp;Liq-COS'!I14</f>
        <v>0</v>
      </c>
      <c r="K9" s="896" t="n">
        <f aca="false">'Sales&amp;Liq-COS'!J14</f>
        <v>0</v>
      </c>
      <c r="L9" s="896" t="n">
        <f aca="false">'Sales&amp;Liq-COS'!K14</f>
        <v>0</v>
      </c>
      <c r="M9" s="896" t="n">
        <f aca="false">'Sales&amp;Liq-COS'!L14</f>
        <v>0</v>
      </c>
      <c r="N9" s="896" t="n">
        <f aca="false">'Sales&amp;Liq-COS'!M14</f>
        <v>0</v>
      </c>
      <c r="O9" s="896" t="n">
        <f aca="false">'Sales&amp;Liq-COS'!N14</f>
        <v>0</v>
      </c>
      <c r="P9" s="896" t="n">
        <f aca="false">SUM(D9:O9)</f>
        <v>0</v>
      </c>
      <c r="Q9" s="897" t="n">
        <f aca="false">SUM(D9:E9)</f>
        <v>0</v>
      </c>
      <c r="R9" s="896" t="n">
        <f aca="false">P9-Q9</f>
        <v>0</v>
      </c>
      <c r="S9" s="897"/>
      <c r="T9" s="898" t="n">
        <f aca="false">SUM(D9:O9)</f>
        <v>0</v>
      </c>
      <c r="U9" s="896"/>
      <c r="V9" s="896"/>
      <c r="W9" s="896"/>
      <c r="X9" s="896"/>
      <c r="Y9" s="896"/>
      <c r="Z9" s="896"/>
      <c r="AA9" s="896"/>
      <c r="AB9" s="896"/>
      <c r="AC9" s="896"/>
      <c r="AD9" s="896"/>
      <c r="AE9" s="896"/>
      <c r="AF9" s="896"/>
      <c r="AG9" s="896"/>
      <c r="AH9" s="896"/>
      <c r="AI9" s="896"/>
      <c r="AJ9" s="896"/>
      <c r="AK9" s="896"/>
      <c r="AL9" s="896"/>
      <c r="AM9" s="896"/>
      <c r="AN9" s="896"/>
    </row>
    <row r="10" customFormat="false" ht="12.75" hidden="false" customHeight="false" outlineLevel="0" collapsed="false">
      <c r="A10" s="894" t="s">
        <v>1162</v>
      </c>
      <c r="B10" s="899" t="s">
        <v>1165</v>
      </c>
      <c r="D10" s="900" t="n">
        <f aca="false">Transport!C49-SUM(Transport!C45:C47)</f>
        <v>55287</v>
      </c>
      <c r="E10" s="900" t="n">
        <f aca="false">Transport!D49-SUM(Transport!D45:D47)</f>
        <v>54297</v>
      </c>
      <c r="F10" s="900" t="n">
        <f aca="false">Transport!E49-SUM(Transport!E45:E47)</f>
        <v>57788</v>
      </c>
      <c r="G10" s="900" t="n">
        <f aca="false">Transport!F49-SUM(Transport!F45:F47)</f>
        <v>23074</v>
      </c>
      <c r="H10" s="900" t="n">
        <f aca="false">Transport!G49-SUM(Transport!G45:G47)</f>
        <v>22070</v>
      </c>
      <c r="I10" s="900" t="n">
        <f aca="false">Transport!H49-SUM(Transport!H45:H47)</f>
        <v>25185</v>
      </c>
      <c r="J10" s="900" t="n">
        <f aca="false">Transport!I49-SUM(Transport!I45:I47)</f>
        <v>25128</v>
      </c>
      <c r="K10" s="900" t="n">
        <f aca="false">Transport!J49-SUM(Transport!J45:J47)</f>
        <v>24715</v>
      </c>
      <c r="L10" s="900" t="n">
        <f aca="false">Transport!K49-SUM(Transport!K45:K47)</f>
        <v>24496</v>
      </c>
      <c r="M10" s="900" t="n">
        <f aca="false">Transport!L49-SUM(Transport!L45:L47)</f>
        <v>24301</v>
      </c>
      <c r="N10" s="900" t="n">
        <f aca="false">Transport!M49-SUM(Transport!M45:M47)</f>
        <v>52563</v>
      </c>
      <c r="O10" s="900" t="n">
        <f aca="false">Transport!N49-SUM(Transport!N45:N47)</f>
        <v>53454</v>
      </c>
      <c r="P10" s="896" t="n">
        <f aca="false">SUM(D10:O10)</f>
        <v>442358</v>
      </c>
      <c r="Q10" s="897" t="n">
        <f aca="false">SUM(D10:E10)</f>
        <v>109584</v>
      </c>
      <c r="R10" s="896" t="n">
        <f aca="false">P10-Q10</f>
        <v>332774</v>
      </c>
      <c r="S10" s="897"/>
      <c r="T10" s="898" t="n">
        <f aca="false">SUM(D10:O10)</f>
        <v>442358</v>
      </c>
      <c r="U10" s="896"/>
      <c r="V10" s="896"/>
      <c r="W10" s="896"/>
      <c r="X10" s="896"/>
      <c r="Y10" s="896"/>
      <c r="Z10" s="896"/>
      <c r="AA10" s="896"/>
      <c r="AB10" s="896"/>
      <c r="AC10" s="896"/>
      <c r="AD10" s="896"/>
      <c r="AE10" s="896"/>
      <c r="AF10" s="896"/>
      <c r="AG10" s="896"/>
      <c r="AH10" s="896"/>
      <c r="AI10" s="896"/>
      <c r="AJ10" s="896"/>
      <c r="AK10" s="896"/>
      <c r="AL10" s="896"/>
      <c r="AM10" s="896"/>
      <c r="AN10" s="896"/>
    </row>
    <row r="11" customFormat="false" ht="12.75" hidden="false" customHeight="false" outlineLevel="0" collapsed="false">
      <c r="A11" s="894" t="s">
        <v>1166</v>
      </c>
      <c r="B11" s="895" t="s">
        <v>1167</v>
      </c>
      <c r="D11" s="896" t="n">
        <f aca="false">'Sales&amp;Liq-COS'!C23</f>
        <v>0</v>
      </c>
      <c r="E11" s="896" t="n">
        <f aca="false">'Sales&amp;Liq-COS'!D23</f>
        <v>0</v>
      </c>
      <c r="F11" s="896" t="n">
        <f aca="false">'Sales&amp;Liq-COS'!E23</f>
        <v>0</v>
      </c>
      <c r="G11" s="896" t="n">
        <f aca="false">'Sales&amp;Liq-COS'!F23</f>
        <v>0</v>
      </c>
      <c r="H11" s="896" t="n">
        <f aca="false">'Sales&amp;Liq-COS'!G23</f>
        <v>0</v>
      </c>
      <c r="I11" s="896" t="n">
        <f aca="false">'Sales&amp;Liq-COS'!H23</f>
        <v>0</v>
      </c>
      <c r="J11" s="896" t="n">
        <f aca="false">'Sales&amp;Liq-COS'!I23</f>
        <v>0</v>
      </c>
      <c r="K11" s="896" t="n">
        <f aca="false">'Sales&amp;Liq-COS'!J23</f>
        <v>0</v>
      </c>
      <c r="L11" s="896" t="n">
        <f aca="false">'Sales&amp;Liq-COS'!K23</f>
        <v>0</v>
      </c>
      <c r="M11" s="896" t="n">
        <f aca="false">'Sales&amp;Liq-COS'!L23</f>
        <v>0</v>
      </c>
      <c r="N11" s="896" t="n">
        <f aca="false">'Sales&amp;Liq-COS'!M23</f>
        <v>0</v>
      </c>
      <c r="O11" s="896" t="n">
        <f aca="false">'Sales&amp;Liq-COS'!N23</f>
        <v>0</v>
      </c>
      <c r="P11" s="896" t="n">
        <f aca="false">SUM(D11:O11)</f>
        <v>0</v>
      </c>
      <c r="Q11" s="897" t="n">
        <f aca="false">SUM(D11:E11)</f>
        <v>0</v>
      </c>
      <c r="R11" s="896" t="n">
        <f aca="false">P11-Q11</f>
        <v>0</v>
      </c>
      <c r="S11" s="897"/>
      <c r="T11" s="898" t="n">
        <f aca="false">SUM(D11:O11)</f>
        <v>0</v>
      </c>
      <c r="U11" s="896"/>
      <c r="V11" s="896"/>
      <c r="W11" s="896"/>
      <c r="X11" s="896"/>
      <c r="Y11" s="896"/>
      <c r="Z11" s="896"/>
      <c r="AA11" s="896"/>
      <c r="AB11" s="896"/>
      <c r="AC11" s="896"/>
      <c r="AD11" s="896"/>
      <c r="AE11" s="896"/>
      <c r="AF11" s="896"/>
      <c r="AG11" s="896"/>
      <c r="AH11" s="896"/>
      <c r="AI11" s="896"/>
      <c r="AJ11" s="896"/>
      <c r="AK11" s="896"/>
      <c r="AL11" s="896"/>
      <c r="AM11" s="896"/>
      <c r="AN11" s="896"/>
    </row>
    <row r="12" customFormat="false" ht="12.75" hidden="false" customHeight="false" outlineLevel="0" collapsed="false">
      <c r="A12" s="894" t="s">
        <v>1166</v>
      </c>
      <c r="B12" s="895" t="s">
        <v>1168</v>
      </c>
      <c r="D12" s="896" t="n">
        <f aca="false">SUM(OtherRev!C7:C16)</f>
        <v>208</v>
      </c>
      <c r="E12" s="896" t="n">
        <f aca="false">SUM(OtherRev!D7:D16)</f>
        <v>158</v>
      </c>
      <c r="F12" s="896" t="n">
        <f aca="false">SUM(OtherRev!E7:E16)</f>
        <v>134</v>
      </c>
      <c r="G12" s="896" t="n">
        <f aca="false">SUM(OtherRev!F7:F16)</f>
        <v>58</v>
      </c>
      <c r="H12" s="896" t="n">
        <f aca="false">SUM(OtherRev!G7:G16)</f>
        <v>58</v>
      </c>
      <c r="I12" s="896" t="n">
        <f aca="false">SUM(OtherRev!H7:H16)</f>
        <v>59</v>
      </c>
      <c r="J12" s="896" t="n">
        <f aca="false">SUM(OtherRev!I7:I16)</f>
        <v>58</v>
      </c>
      <c r="K12" s="896" t="n">
        <f aca="false">SUM(OtherRev!J7:J16)</f>
        <v>58</v>
      </c>
      <c r="L12" s="896" t="n">
        <f aca="false">SUM(OtherRev!K7:K16)</f>
        <v>59</v>
      </c>
      <c r="M12" s="896" t="n">
        <f aca="false">SUM(OtherRev!L7:L16)</f>
        <v>58</v>
      </c>
      <c r="N12" s="896" t="n">
        <f aca="false">SUM(OtherRev!M7:M16)</f>
        <v>108</v>
      </c>
      <c r="O12" s="896" t="n">
        <f aca="false">SUM(OtherRev!N7:N16)</f>
        <v>134</v>
      </c>
      <c r="P12" s="896" t="n">
        <f aca="false">SUM(D12:O12)</f>
        <v>1150</v>
      </c>
      <c r="Q12" s="897" t="n">
        <f aca="false">SUM(D12:E12)</f>
        <v>366</v>
      </c>
      <c r="R12" s="896" t="n">
        <f aca="false">P12-Q12</f>
        <v>784</v>
      </c>
      <c r="S12" s="897"/>
      <c r="T12" s="898" t="n">
        <f aca="false">SUM(D12:O12)</f>
        <v>1150</v>
      </c>
      <c r="U12" s="896"/>
      <c r="V12" s="896"/>
      <c r="W12" s="896"/>
      <c r="X12" s="896"/>
      <c r="Y12" s="896"/>
      <c r="Z12" s="896"/>
      <c r="AA12" s="896"/>
      <c r="AB12" s="896"/>
      <c r="AC12" s="896"/>
      <c r="AD12" s="896"/>
      <c r="AE12" s="896"/>
      <c r="AF12" s="896"/>
      <c r="AG12" s="896"/>
      <c r="AH12" s="896"/>
      <c r="AI12" s="896"/>
      <c r="AJ12" s="896"/>
      <c r="AK12" s="896"/>
      <c r="AL12" s="896"/>
      <c r="AM12" s="896"/>
      <c r="AN12" s="896"/>
    </row>
    <row r="13" customFormat="false" ht="12.75" hidden="false" customHeight="false" outlineLevel="0" collapsed="false">
      <c r="A13" s="894" t="s">
        <v>62</v>
      </c>
      <c r="B13" s="895" t="s">
        <v>1169</v>
      </c>
      <c r="D13" s="896" t="n">
        <f aca="false">'TC&amp;S'!C63+'TC&amp;S'!C64</f>
        <v>1162</v>
      </c>
      <c r="E13" s="896" t="n">
        <f aca="false">'TC&amp;S'!D63+'TC&amp;S'!D64</f>
        <v>1162</v>
      </c>
      <c r="F13" s="896" t="n">
        <f aca="false">'TC&amp;S'!E63+'TC&amp;S'!E64</f>
        <v>1162</v>
      </c>
      <c r="G13" s="896" t="n">
        <f aca="false">'TC&amp;S'!F63+'TC&amp;S'!F64</f>
        <v>431</v>
      </c>
      <c r="H13" s="896" t="n">
        <f aca="false">'TC&amp;S'!G63+'TC&amp;S'!G64</f>
        <v>431</v>
      </c>
      <c r="I13" s="896" t="n">
        <f aca="false">'TC&amp;S'!H63+'TC&amp;S'!H64</f>
        <v>50</v>
      </c>
      <c r="J13" s="896" t="n">
        <f aca="false">'TC&amp;S'!I63+'TC&amp;S'!I64</f>
        <v>50</v>
      </c>
      <c r="K13" s="896" t="n">
        <f aca="false">'TC&amp;S'!J63+'TC&amp;S'!J64</f>
        <v>50</v>
      </c>
      <c r="L13" s="896" t="n">
        <f aca="false">'TC&amp;S'!K63+'TC&amp;S'!K64</f>
        <v>331</v>
      </c>
      <c r="M13" s="896" t="n">
        <f aca="false">'TC&amp;S'!L63+'TC&amp;S'!L64</f>
        <v>331</v>
      </c>
      <c r="N13" s="896" t="n">
        <f aca="false">'TC&amp;S'!M63+'TC&amp;S'!M64</f>
        <v>331</v>
      </c>
      <c r="O13" s="896" t="n">
        <f aca="false">'TC&amp;S'!N63+'TC&amp;S'!N64</f>
        <v>1162</v>
      </c>
      <c r="P13" s="896" t="n">
        <f aca="false">SUM(D13:O13)</f>
        <v>6653</v>
      </c>
      <c r="Q13" s="897" t="n">
        <f aca="false">SUM(D13:E13)</f>
        <v>2324</v>
      </c>
      <c r="R13" s="896" t="n">
        <f aca="false">P13-Q13</f>
        <v>4329</v>
      </c>
      <c r="S13" s="896"/>
      <c r="T13" s="898" t="n">
        <f aca="false">SUM(D13:O13)</f>
        <v>6653</v>
      </c>
      <c r="U13" s="896"/>
      <c r="V13" s="896"/>
      <c r="W13" s="896"/>
      <c r="X13" s="896"/>
      <c r="Y13" s="896"/>
      <c r="Z13" s="896"/>
      <c r="AA13" s="896"/>
      <c r="AB13" s="896"/>
      <c r="AC13" s="896"/>
      <c r="AD13" s="896"/>
      <c r="AE13" s="896"/>
      <c r="AF13" s="896"/>
      <c r="AG13" s="896"/>
      <c r="AH13" s="896"/>
      <c r="AI13" s="896"/>
      <c r="AJ13" s="896"/>
      <c r="AK13" s="896"/>
      <c r="AL13" s="896"/>
      <c r="AM13" s="896"/>
      <c r="AN13" s="896"/>
    </row>
    <row r="14" customFormat="false" ht="12.75" hidden="false" customHeight="false" outlineLevel="0" collapsed="false">
      <c r="A14" s="894"/>
      <c r="B14" s="895" t="s">
        <v>1170</v>
      </c>
      <c r="C14" s="901" t="s">
        <v>38</v>
      </c>
      <c r="D14" s="902" t="n">
        <v>0</v>
      </c>
      <c r="E14" s="902" t="n">
        <v>0</v>
      </c>
      <c r="F14" s="902" t="n">
        <v>0</v>
      </c>
      <c r="G14" s="902" t="n">
        <v>0</v>
      </c>
      <c r="H14" s="902" t="n">
        <v>0</v>
      </c>
      <c r="I14" s="902" t="n">
        <v>0</v>
      </c>
      <c r="J14" s="902" t="n">
        <v>0</v>
      </c>
      <c r="K14" s="902" t="n">
        <v>0</v>
      </c>
      <c r="L14" s="902" t="n">
        <v>0</v>
      </c>
      <c r="M14" s="902" t="n">
        <v>0</v>
      </c>
      <c r="N14" s="902" t="n">
        <v>0</v>
      </c>
      <c r="O14" s="902" t="n">
        <v>0</v>
      </c>
      <c r="P14" s="896" t="n">
        <f aca="false">SUM(D14:O14)</f>
        <v>0</v>
      </c>
      <c r="Q14" s="897" t="n">
        <f aca="false">SUM(D14:E14)</f>
        <v>0</v>
      </c>
      <c r="R14" s="896" t="n">
        <f aca="false">P14-Q14</f>
        <v>0</v>
      </c>
      <c r="S14" s="897"/>
      <c r="T14" s="898" t="n">
        <f aca="false">SUM(D14:O14)</f>
        <v>0</v>
      </c>
      <c r="U14" s="896"/>
      <c r="V14" s="896"/>
      <c r="W14" s="896"/>
      <c r="X14" s="896"/>
      <c r="Y14" s="896"/>
      <c r="Z14" s="896"/>
      <c r="AA14" s="896"/>
      <c r="AB14" s="896"/>
      <c r="AC14" s="896"/>
      <c r="AD14" s="896"/>
      <c r="AE14" s="896"/>
      <c r="AF14" s="896"/>
      <c r="AG14" s="896"/>
      <c r="AH14" s="896"/>
      <c r="AI14" s="896"/>
      <c r="AJ14" s="896"/>
      <c r="AK14" s="896"/>
      <c r="AL14" s="896"/>
      <c r="AM14" s="896"/>
      <c r="AN14" s="896"/>
    </row>
    <row r="15" customFormat="false" ht="12.75" hidden="false" customHeight="false" outlineLevel="0" collapsed="false">
      <c r="A15" s="894"/>
      <c r="B15" s="895" t="s">
        <v>1171</v>
      </c>
      <c r="C15" s="901" t="s">
        <v>38</v>
      </c>
      <c r="D15" s="902" t="n">
        <v>0</v>
      </c>
      <c r="E15" s="902" t="n">
        <v>0</v>
      </c>
      <c r="F15" s="902" t="n">
        <v>0</v>
      </c>
      <c r="G15" s="902" t="n">
        <v>0</v>
      </c>
      <c r="H15" s="902" t="n">
        <v>0</v>
      </c>
      <c r="I15" s="902" t="n">
        <v>0</v>
      </c>
      <c r="J15" s="902" t="n">
        <v>0</v>
      </c>
      <c r="K15" s="902" t="n">
        <v>0</v>
      </c>
      <c r="L15" s="902" t="n">
        <v>0</v>
      </c>
      <c r="M15" s="902" t="n">
        <v>0</v>
      </c>
      <c r="N15" s="902" t="n">
        <v>0</v>
      </c>
      <c r="O15" s="902" t="n">
        <v>0</v>
      </c>
      <c r="P15" s="896" t="n">
        <f aca="false">SUM(D15:O15)</f>
        <v>0</v>
      </c>
      <c r="Q15" s="897" t="n">
        <f aca="false">SUM(D15:E15)</f>
        <v>0</v>
      </c>
      <c r="R15" s="896" t="n">
        <f aca="false">P15-Q15</f>
        <v>0</v>
      </c>
      <c r="S15" s="897"/>
      <c r="T15" s="898" t="n">
        <f aca="false">SUM(D15:O15)</f>
        <v>0</v>
      </c>
      <c r="U15" s="896"/>
      <c r="V15" s="896"/>
      <c r="W15" s="896"/>
      <c r="X15" s="896"/>
      <c r="Y15" s="896"/>
      <c r="Z15" s="896"/>
      <c r="AA15" s="896"/>
      <c r="AB15" s="896"/>
      <c r="AC15" s="896"/>
      <c r="AD15" s="896"/>
      <c r="AE15" s="896"/>
      <c r="AF15" s="896"/>
      <c r="AG15" s="896"/>
      <c r="AH15" s="896"/>
      <c r="AI15" s="896"/>
      <c r="AJ15" s="896"/>
      <c r="AK15" s="896"/>
      <c r="AL15" s="896"/>
      <c r="AM15" s="896"/>
      <c r="AN15" s="896"/>
    </row>
    <row r="16" customFormat="false" ht="12.75" hidden="false" customHeight="false" outlineLevel="0" collapsed="false">
      <c r="A16" s="894"/>
      <c r="B16" s="895" t="s">
        <v>1172</v>
      </c>
      <c r="C16" s="901" t="s">
        <v>38</v>
      </c>
      <c r="D16" s="902" t="n">
        <v>0</v>
      </c>
      <c r="E16" s="902" t="n">
        <v>0</v>
      </c>
      <c r="F16" s="902" t="n">
        <v>0</v>
      </c>
      <c r="G16" s="902" t="n">
        <v>0</v>
      </c>
      <c r="H16" s="902" t="n">
        <v>0</v>
      </c>
      <c r="I16" s="902" t="n">
        <v>0</v>
      </c>
      <c r="J16" s="902" t="n">
        <v>0</v>
      </c>
      <c r="K16" s="902" t="n">
        <v>0</v>
      </c>
      <c r="L16" s="902" t="n">
        <v>0</v>
      </c>
      <c r="M16" s="902" t="n">
        <v>0</v>
      </c>
      <c r="N16" s="902" t="n">
        <v>0</v>
      </c>
      <c r="O16" s="902" t="n">
        <v>0</v>
      </c>
      <c r="P16" s="896" t="n">
        <f aca="false">SUM(D16:O16)</f>
        <v>0</v>
      </c>
      <c r="Q16" s="897" t="n">
        <f aca="false">SUM(D16:E16)</f>
        <v>0</v>
      </c>
      <c r="R16" s="896" t="n">
        <f aca="false">P16-Q16</f>
        <v>0</v>
      </c>
      <c r="S16" s="897"/>
      <c r="T16" s="898" t="n">
        <f aca="false">SUM(D16:O16)</f>
        <v>0</v>
      </c>
      <c r="U16" s="896"/>
      <c r="V16" s="896"/>
      <c r="W16" s="896"/>
      <c r="X16" s="896"/>
      <c r="Y16" s="896"/>
      <c r="Z16" s="896"/>
      <c r="AA16" s="896"/>
      <c r="AB16" s="896"/>
      <c r="AC16" s="896"/>
      <c r="AD16" s="896"/>
      <c r="AE16" s="896"/>
      <c r="AF16" s="896"/>
      <c r="AG16" s="896"/>
      <c r="AH16" s="896"/>
      <c r="AI16" s="896"/>
      <c r="AJ16" s="896"/>
      <c r="AK16" s="896"/>
      <c r="AL16" s="896"/>
      <c r="AM16" s="896"/>
      <c r="AN16" s="896"/>
    </row>
    <row r="17" customFormat="false" ht="12.75" hidden="false" customHeight="false" outlineLevel="0" collapsed="false">
      <c r="A17" s="894" t="s">
        <v>62</v>
      </c>
      <c r="B17" s="895" t="s">
        <v>1173</v>
      </c>
      <c r="D17" s="896" t="n">
        <f aca="false">-'TC&amp;S'!C65</f>
        <v>603</v>
      </c>
      <c r="E17" s="896" t="n">
        <f aca="false">-'TC&amp;S'!D65</f>
        <v>604</v>
      </c>
      <c r="F17" s="896" t="n">
        <f aca="false">-'TC&amp;S'!E65</f>
        <v>603</v>
      </c>
      <c r="G17" s="896" t="n">
        <f aca="false">-'TC&amp;S'!F65</f>
        <v>-127</v>
      </c>
      <c r="H17" s="896" t="n">
        <f aca="false">-'TC&amp;S'!G65</f>
        <v>-128</v>
      </c>
      <c r="I17" s="896" t="n">
        <f aca="false">-'TC&amp;S'!H65</f>
        <v>-508</v>
      </c>
      <c r="J17" s="896" t="n">
        <f aca="false">-'TC&amp;S'!I65</f>
        <v>-509</v>
      </c>
      <c r="K17" s="896" t="n">
        <f aca="false">-'TC&amp;S'!J65</f>
        <v>-508</v>
      </c>
      <c r="L17" s="896" t="n">
        <f aca="false">-'TC&amp;S'!K65</f>
        <v>-228</v>
      </c>
      <c r="M17" s="896" t="n">
        <f aca="false">-'TC&amp;S'!L65</f>
        <v>-227</v>
      </c>
      <c r="N17" s="896" t="n">
        <f aca="false">-'TC&amp;S'!M65</f>
        <v>-228</v>
      </c>
      <c r="O17" s="896" t="n">
        <f aca="false">-'TC&amp;S'!N65</f>
        <v>604</v>
      </c>
      <c r="P17" s="896" t="n">
        <f aca="false">SUM(D17:O17)</f>
        <v>-49</v>
      </c>
      <c r="Q17" s="897" t="n">
        <f aca="false">SUM(D17:E17)</f>
        <v>1207</v>
      </c>
      <c r="R17" s="896" t="n">
        <f aca="false">P17-Q17</f>
        <v>-1256</v>
      </c>
      <c r="S17" s="897"/>
      <c r="T17" s="898" t="n">
        <f aca="false">SUM(D17:O17)</f>
        <v>-49</v>
      </c>
      <c r="U17" s="896"/>
      <c r="V17" s="896"/>
      <c r="W17" s="896"/>
      <c r="X17" s="896"/>
      <c r="Y17" s="896"/>
      <c r="Z17" s="896"/>
      <c r="AA17" s="896"/>
      <c r="AB17" s="896"/>
      <c r="AC17" s="896"/>
      <c r="AD17" s="896"/>
      <c r="AE17" s="896"/>
      <c r="AF17" s="896"/>
      <c r="AG17" s="896"/>
      <c r="AH17" s="896"/>
      <c r="AI17" s="896"/>
      <c r="AJ17" s="896"/>
      <c r="AK17" s="896"/>
      <c r="AL17" s="896"/>
      <c r="AM17" s="896"/>
      <c r="AN17" s="896"/>
    </row>
    <row r="18" customFormat="false" ht="12.75" hidden="false" customHeight="false" outlineLevel="0" collapsed="false">
      <c r="A18" s="894" t="s">
        <v>62</v>
      </c>
      <c r="B18" s="903" t="s">
        <v>1174</v>
      </c>
      <c r="D18" s="896" t="n">
        <f aca="false">-'TC&amp;S'!C53-'TC&amp;S'!C29</f>
        <v>-293</v>
      </c>
      <c r="E18" s="896" t="n">
        <f aca="false">-'TC&amp;S'!D53-'TC&amp;S'!D29</f>
        <v>-249</v>
      </c>
      <c r="F18" s="896" t="n">
        <f aca="false">-'TC&amp;S'!E53-'TC&amp;S'!E29</f>
        <v>-206</v>
      </c>
      <c r="G18" s="896" t="n">
        <f aca="false">-'TC&amp;S'!F53-'TC&amp;S'!F29</f>
        <v>0</v>
      </c>
      <c r="H18" s="904" t="n">
        <f aca="false">-'TC&amp;S'!G53-'TC&amp;S'!G29+SUM('TC&amp;S'!C29:G29)+140+1</f>
        <v>2087</v>
      </c>
      <c r="I18" s="896" t="n">
        <f aca="false">-'TC&amp;S'!H53-'TC&amp;S'!H29</f>
        <v>0</v>
      </c>
      <c r="J18" s="896" t="n">
        <f aca="false">-'TC&amp;S'!I53-'TC&amp;S'!I29</f>
        <v>0</v>
      </c>
      <c r="K18" s="896" t="n">
        <f aca="false">-'TC&amp;S'!J53-'TC&amp;S'!J29</f>
        <v>0</v>
      </c>
      <c r="L18" s="896" t="n">
        <f aca="false">-'TC&amp;S'!K53-'TC&amp;S'!K29</f>
        <v>0</v>
      </c>
      <c r="M18" s="896" t="n">
        <f aca="false">-'TC&amp;S'!L53-'TC&amp;S'!L29</f>
        <v>0</v>
      </c>
      <c r="N18" s="896" t="n">
        <f aca="false">-'TC&amp;S'!M53-'TC&amp;S'!M29</f>
        <v>-206</v>
      </c>
      <c r="O18" s="896" t="n">
        <f aca="false">-'TC&amp;S'!N53-'TC&amp;S'!N29</f>
        <v>-293</v>
      </c>
      <c r="P18" s="896" t="n">
        <f aca="false">SUM(D18:O18)</f>
        <v>840</v>
      </c>
      <c r="Q18" s="897" t="n">
        <f aca="false">SUM(D18:E18)</f>
        <v>-542</v>
      </c>
      <c r="R18" s="896" t="n">
        <f aca="false">P18-Q18</f>
        <v>1382</v>
      </c>
      <c r="S18" s="897"/>
      <c r="T18" s="898" t="n">
        <f aca="false">SUM(D18:O18)</f>
        <v>840</v>
      </c>
      <c r="U18" s="896"/>
      <c r="V18" s="896"/>
      <c r="W18" s="896"/>
      <c r="X18" s="896"/>
      <c r="Y18" s="896"/>
      <c r="Z18" s="896"/>
      <c r="AA18" s="896"/>
      <c r="AB18" s="896"/>
      <c r="AC18" s="896"/>
      <c r="AD18" s="896"/>
      <c r="AE18" s="896"/>
      <c r="AF18" s="896"/>
      <c r="AG18" s="896"/>
      <c r="AH18" s="896"/>
      <c r="AI18" s="896"/>
      <c r="AJ18" s="896"/>
      <c r="AK18" s="896"/>
      <c r="AL18" s="896"/>
      <c r="AM18" s="896"/>
      <c r="AN18" s="896"/>
    </row>
    <row r="19" customFormat="false" ht="12.75" hidden="false" customHeight="false" outlineLevel="0" collapsed="false">
      <c r="A19" s="894" t="s">
        <v>1175</v>
      </c>
      <c r="B19" s="895" t="s">
        <v>1176</v>
      </c>
      <c r="D19" s="896" t="n">
        <f aca="false">+IntDeduct!C13+IntDeduct!C14</f>
        <v>9</v>
      </c>
      <c r="E19" s="896" t="n">
        <f aca="false">+IntDeduct!D13+IntDeduct!D14</f>
        <v>10</v>
      </c>
      <c r="F19" s="896" t="n">
        <f aca="false">+IntDeduct!E13+IntDeduct!E14</f>
        <v>14</v>
      </c>
      <c r="G19" s="896" t="n">
        <f aca="false">+IntDeduct!F13+IntDeduct!F14</f>
        <v>15</v>
      </c>
      <c r="H19" s="896" t="n">
        <f aca="false">+IntDeduct!G13+IntDeduct!G14</f>
        <v>12</v>
      </c>
      <c r="I19" s="896" t="n">
        <f aca="false">+IntDeduct!H13+IntDeduct!H14</f>
        <v>0</v>
      </c>
      <c r="J19" s="896" t="n">
        <f aca="false">+IntDeduct!I13+IntDeduct!I14</f>
        <v>0</v>
      </c>
      <c r="K19" s="896" t="n">
        <f aca="false">+IntDeduct!J13+IntDeduct!J14</f>
        <v>0</v>
      </c>
      <c r="L19" s="896" t="n">
        <f aca="false">+IntDeduct!K13+IntDeduct!K14</f>
        <v>0</v>
      </c>
      <c r="M19" s="896" t="n">
        <f aca="false">+IntDeduct!L13+IntDeduct!L14</f>
        <v>0</v>
      </c>
      <c r="N19" s="896" t="n">
        <f aca="false">+IntDeduct!M13+IntDeduct!M14</f>
        <v>0</v>
      </c>
      <c r="O19" s="896" t="n">
        <f aca="false">+IntDeduct!N13+IntDeduct!N14</f>
        <v>2</v>
      </c>
      <c r="P19" s="896" t="n">
        <f aca="false">SUM(D19:O19)</f>
        <v>62</v>
      </c>
      <c r="Q19" s="897" t="n">
        <f aca="false">SUM(D19:E19)</f>
        <v>19</v>
      </c>
      <c r="R19" s="896" t="n">
        <f aca="false">P19-Q19</f>
        <v>43</v>
      </c>
      <c r="S19" s="896"/>
      <c r="T19" s="898" t="n">
        <f aca="false">SUM(D19:O19)</f>
        <v>62</v>
      </c>
      <c r="U19" s="896"/>
      <c r="V19" s="896"/>
      <c r="W19" s="896"/>
      <c r="X19" s="896"/>
      <c r="Y19" s="896"/>
      <c r="Z19" s="896"/>
      <c r="AA19" s="896"/>
      <c r="AB19" s="896"/>
      <c r="AC19" s="896"/>
      <c r="AD19" s="896"/>
      <c r="AE19" s="896"/>
      <c r="AF19" s="896"/>
      <c r="AG19" s="896"/>
      <c r="AH19" s="896"/>
      <c r="AI19" s="896"/>
      <c r="AJ19" s="896"/>
      <c r="AK19" s="896"/>
      <c r="AL19" s="896"/>
      <c r="AM19" s="896"/>
      <c r="AN19" s="896"/>
    </row>
    <row r="20" customFormat="false" ht="12.75" hidden="false" customHeight="false" outlineLevel="0" collapsed="false">
      <c r="A20" s="894" t="s">
        <v>62</v>
      </c>
      <c r="B20" s="895" t="s">
        <v>1177</v>
      </c>
      <c r="D20" s="896" t="n">
        <f aca="false">'TC&amp;S'!C16+'TC&amp;S'!C22</f>
        <v>0</v>
      </c>
      <c r="E20" s="896" t="n">
        <f aca="false">'TC&amp;S'!D16+'TC&amp;S'!D22</f>
        <v>0</v>
      </c>
      <c r="F20" s="896" t="n">
        <f aca="false">'TC&amp;S'!E16+'TC&amp;S'!E22</f>
        <v>0</v>
      </c>
      <c r="G20" s="896" t="n">
        <f aca="false">'TC&amp;S'!F16+'TC&amp;S'!F22</f>
        <v>0</v>
      </c>
      <c r="H20" s="896" t="n">
        <f aca="false">'TC&amp;S'!G16+'TC&amp;S'!G22</f>
        <v>0</v>
      </c>
      <c r="I20" s="896" t="n">
        <f aca="false">'TC&amp;S'!H16+'TC&amp;S'!H22</f>
        <v>0</v>
      </c>
      <c r="J20" s="896" t="n">
        <f aca="false">'TC&amp;S'!I16+'TC&amp;S'!I22</f>
        <v>0</v>
      </c>
      <c r="K20" s="896" t="n">
        <f aca="false">'TC&amp;S'!J16+'TC&amp;S'!J22</f>
        <v>0</v>
      </c>
      <c r="L20" s="896" t="n">
        <f aca="false">'TC&amp;S'!K16+'TC&amp;S'!K22</f>
        <v>0</v>
      </c>
      <c r="M20" s="896" t="n">
        <f aca="false">'TC&amp;S'!L16+'TC&amp;S'!L22</f>
        <v>0</v>
      </c>
      <c r="N20" s="896" t="n">
        <f aca="false">'TC&amp;S'!M16+'TC&amp;S'!M22</f>
        <v>0</v>
      </c>
      <c r="O20" s="896" t="n">
        <f aca="false">'TC&amp;S'!N16+'TC&amp;S'!N22</f>
        <v>0</v>
      </c>
      <c r="P20" s="896" t="n">
        <f aca="false">SUM(D20:O20)</f>
        <v>0</v>
      </c>
      <c r="Q20" s="897" t="n">
        <f aca="false">SUM(D20:E20)</f>
        <v>0</v>
      </c>
      <c r="R20" s="896" t="n">
        <f aca="false">P20-Q20</f>
        <v>0</v>
      </c>
      <c r="S20" s="897"/>
      <c r="T20" s="898" t="n">
        <f aca="false">SUM(D20:O20)</f>
        <v>0</v>
      </c>
      <c r="U20" s="896"/>
      <c r="V20" s="896"/>
      <c r="W20" s="896"/>
      <c r="X20" s="896"/>
      <c r="Y20" s="896"/>
      <c r="Z20" s="896"/>
      <c r="AA20" s="896"/>
      <c r="AB20" s="896"/>
      <c r="AC20" s="896"/>
      <c r="AD20" s="896"/>
      <c r="AE20" s="896"/>
      <c r="AF20" s="896"/>
      <c r="AG20" s="896"/>
      <c r="AH20" s="896"/>
      <c r="AI20" s="896"/>
      <c r="AJ20" s="896"/>
      <c r="AK20" s="896"/>
      <c r="AL20" s="896"/>
      <c r="AM20" s="896"/>
      <c r="AN20" s="896"/>
    </row>
    <row r="21" customFormat="false" ht="12.75" hidden="false" customHeight="false" outlineLevel="0" collapsed="false">
      <c r="A21" s="894" t="s">
        <v>62</v>
      </c>
      <c r="B21" s="895" t="s">
        <v>1178</v>
      </c>
      <c r="D21" s="896" t="n">
        <f aca="false">-'TC&amp;S'!C55</f>
        <v>0</v>
      </c>
      <c r="E21" s="896" t="n">
        <f aca="false">-'TC&amp;S'!D55</f>
        <v>0</v>
      </c>
      <c r="F21" s="896" t="n">
        <f aca="false">-'TC&amp;S'!E55</f>
        <v>0</v>
      </c>
      <c r="G21" s="896" t="n">
        <f aca="false">-'TC&amp;S'!F55</f>
        <v>0</v>
      </c>
      <c r="H21" s="896" t="n">
        <f aca="false">-'TC&amp;S'!G55</f>
        <v>0</v>
      </c>
      <c r="I21" s="896" t="n">
        <f aca="false">-'TC&amp;S'!H55</f>
        <v>0</v>
      </c>
      <c r="J21" s="896" t="n">
        <f aca="false">-'TC&amp;S'!I55</f>
        <v>0</v>
      </c>
      <c r="K21" s="896" t="n">
        <f aca="false">-'TC&amp;S'!J55</f>
        <v>0</v>
      </c>
      <c r="L21" s="896" t="n">
        <f aca="false">-'TC&amp;S'!K55</f>
        <v>0</v>
      </c>
      <c r="M21" s="896" t="n">
        <f aca="false">-'TC&amp;S'!L55</f>
        <v>0</v>
      </c>
      <c r="N21" s="896" t="n">
        <f aca="false">-'TC&amp;S'!M55</f>
        <v>0</v>
      </c>
      <c r="O21" s="896" t="n">
        <f aca="false">-'TC&amp;S'!N55</f>
        <v>0</v>
      </c>
      <c r="P21" s="896" t="n">
        <f aca="false">SUM(D21:O21)</f>
        <v>0</v>
      </c>
      <c r="Q21" s="897" t="n">
        <f aca="false">SUM(D21:E21)</f>
        <v>0</v>
      </c>
      <c r="R21" s="896" t="n">
        <f aca="false">P21-Q21</f>
        <v>0</v>
      </c>
      <c r="S21" s="897"/>
      <c r="T21" s="898" t="n">
        <f aca="false">SUM(D21:O21)</f>
        <v>0</v>
      </c>
      <c r="U21" s="896"/>
      <c r="V21" s="896"/>
      <c r="W21" s="896"/>
      <c r="X21" s="896"/>
      <c r="Y21" s="896"/>
      <c r="Z21" s="896"/>
      <c r="AA21" s="896"/>
      <c r="AB21" s="896"/>
      <c r="AC21" s="896"/>
      <c r="AD21" s="896"/>
      <c r="AE21" s="896"/>
      <c r="AF21" s="896"/>
      <c r="AG21" s="896"/>
      <c r="AH21" s="896"/>
      <c r="AI21" s="896"/>
      <c r="AJ21" s="896"/>
      <c r="AK21" s="896"/>
      <c r="AL21" s="896"/>
      <c r="AM21" s="896"/>
      <c r="AN21" s="896"/>
    </row>
    <row r="22" customFormat="false" ht="12.75" hidden="false" customHeight="false" outlineLevel="0" collapsed="false">
      <c r="A22" s="894" t="s">
        <v>62</v>
      </c>
      <c r="B22" s="895" t="s">
        <v>1179</v>
      </c>
      <c r="D22" s="896" t="n">
        <f aca="false">-'TC&amp;S'!C54</f>
        <v>-0</v>
      </c>
      <c r="E22" s="896" t="n">
        <f aca="false">-'TC&amp;S'!D54</f>
        <v>-0</v>
      </c>
      <c r="F22" s="896" t="n">
        <f aca="false">-'TC&amp;S'!E54</f>
        <v>-0</v>
      </c>
      <c r="G22" s="896" t="n">
        <f aca="false">-'TC&amp;S'!F54</f>
        <v>-0</v>
      </c>
      <c r="H22" s="896" t="n">
        <f aca="false">-'TC&amp;S'!G54</f>
        <v>-0</v>
      </c>
      <c r="I22" s="896" t="n">
        <f aca="false">-'TC&amp;S'!H54</f>
        <v>-0</v>
      </c>
      <c r="J22" s="896" t="n">
        <f aca="false">-'TC&amp;S'!I54</f>
        <v>-0</v>
      </c>
      <c r="K22" s="896" t="n">
        <f aca="false">-'TC&amp;S'!J54</f>
        <v>-0</v>
      </c>
      <c r="L22" s="896" t="n">
        <f aca="false">-'TC&amp;S'!K54</f>
        <v>-0</v>
      </c>
      <c r="M22" s="896" t="n">
        <f aca="false">-'TC&amp;S'!L54</f>
        <v>-0</v>
      </c>
      <c r="N22" s="896" t="n">
        <f aca="false">-'TC&amp;S'!M54</f>
        <v>-0</v>
      </c>
      <c r="O22" s="896" t="n">
        <f aca="false">-'TC&amp;S'!N54</f>
        <v>-0</v>
      </c>
      <c r="P22" s="896" t="n">
        <f aca="false">SUM(D22:O22)</f>
        <v>0</v>
      </c>
      <c r="Q22" s="897" t="n">
        <f aca="false">SUM(D22:E22)</f>
        <v>0</v>
      </c>
      <c r="R22" s="896" t="n">
        <f aca="false">P22-Q22</f>
        <v>0</v>
      </c>
      <c r="S22" s="897"/>
      <c r="T22" s="898" t="n">
        <f aca="false">SUM(D22:O22)</f>
        <v>0</v>
      </c>
      <c r="U22" s="896"/>
      <c r="V22" s="896"/>
      <c r="W22" s="896"/>
      <c r="X22" s="896"/>
      <c r="Y22" s="896"/>
      <c r="Z22" s="896"/>
      <c r="AA22" s="896"/>
      <c r="AB22" s="896"/>
      <c r="AC22" s="896"/>
      <c r="AD22" s="896"/>
      <c r="AE22" s="896"/>
      <c r="AF22" s="896"/>
      <c r="AG22" s="896"/>
      <c r="AH22" s="896"/>
      <c r="AI22" s="896"/>
      <c r="AJ22" s="896"/>
      <c r="AK22" s="896"/>
      <c r="AL22" s="896"/>
      <c r="AM22" s="896"/>
      <c r="AN22" s="896"/>
    </row>
    <row r="23" customFormat="false" ht="12.75" hidden="false" customHeight="false" outlineLevel="0" collapsed="false">
      <c r="A23" s="894" t="s">
        <v>1180</v>
      </c>
      <c r="B23" s="895" t="s">
        <v>1181</v>
      </c>
      <c r="D23" s="896" t="n">
        <f aca="false">-IntDeduct!C11</f>
        <v>0</v>
      </c>
      <c r="E23" s="896" t="n">
        <f aca="false">-IntDeduct!D11</f>
        <v>-1</v>
      </c>
      <c r="F23" s="896" t="n">
        <f aca="false">-IntDeduct!E11</f>
        <v>0</v>
      </c>
      <c r="G23" s="896" t="n">
        <f aca="false">-IntDeduct!F11</f>
        <v>-1</v>
      </c>
      <c r="H23" s="896" t="n">
        <f aca="false">-IntDeduct!G11</f>
        <v>0</v>
      </c>
      <c r="I23" s="896" t="n">
        <f aca="false">-IntDeduct!H11</f>
        <v>-1</v>
      </c>
      <c r="J23" s="896" t="n">
        <f aca="false">-IntDeduct!I11</f>
        <v>0</v>
      </c>
      <c r="K23" s="896" t="n">
        <f aca="false">-IntDeduct!J11</f>
        <v>-1</v>
      </c>
      <c r="L23" s="896" t="n">
        <f aca="false">-IntDeduct!K11</f>
        <v>0</v>
      </c>
      <c r="M23" s="896" t="n">
        <f aca="false">-IntDeduct!L11</f>
        <v>-1</v>
      </c>
      <c r="N23" s="896" t="n">
        <f aca="false">-IntDeduct!M11</f>
        <v>0</v>
      </c>
      <c r="O23" s="896" t="n">
        <f aca="false">-IntDeduct!N11</f>
        <v>-1</v>
      </c>
      <c r="P23" s="896" t="n">
        <f aca="false">SUM(D23:O23)</f>
        <v>-6</v>
      </c>
      <c r="Q23" s="897" t="n">
        <f aca="false">SUM(D23:E23)</f>
        <v>-1</v>
      </c>
      <c r="R23" s="896" t="n">
        <f aca="false">P23-Q23</f>
        <v>-5</v>
      </c>
      <c r="S23" s="897"/>
      <c r="T23" s="898" t="n">
        <f aca="false">SUM(D23:O23)</f>
        <v>-6</v>
      </c>
      <c r="U23" s="896"/>
      <c r="V23" s="896"/>
      <c r="W23" s="896"/>
      <c r="X23" s="896"/>
      <c r="Y23" s="896"/>
      <c r="Z23" s="896"/>
      <c r="AA23" s="896"/>
      <c r="AB23" s="896"/>
      <c r="AC23" s="896"/>
      <c r="AD23" s="896"/>
      <c r="AE23" s="896"/>
      <c r="AF23" s="896"/>
      <c r="AG23" s="896"/>
      <c r="AH23" s="896"/>
      <c r="AI23" s="896"/>
      <c r="AJ23" s="896"/>
      <c r="AK23" s="896"/>
      <c r="AL23" s="896"/>
      <c r="AM23" s="896"/>
      <c r="AN23" s="896"/>
    </row>
    <row r="24" customFormat="false" ht="12.75" hidden="false" customHeight="false" outlineLevel="0" collapsed="false">
      <c r="A24" s="894" t="s">
        <v>62</v>
      </c>
      <c r="B24" s="895" t="s">
        <v>1182</v>
      </c>
      <c r="D24" s="896" t="n">
        <f aca="false">-'TC&amp;S'!C56</f>
        <v>-0</v>
      </c>
      <c r="E24" s="896" t="n">
        <f aca="false">-'TC&amp;S'!D56</f>
        <v>-0</v>
      </c>
      <c r="F24" s="896" t="n">
        <f aca="false">-'TC&amp;S'!E56</f>
        <v>-0</v>
      </c>
      <c r="G24" s="896" t="n">
        <f aca="false">-'TC&amp;S'!F56</f>
        <v>-0</v>
      </c>
      <c r="H24" s="896" t="n">
        <f aca="false">-'TC&amp;S'!G56</f>
        <v>-0</v>
      </c>
      <c r="I24" s="896" t="n">
        <f aca="false">-'TC&amp;S'!H56</f>
        <v>-0</v>
      </c>
      <c r="J24" s="896" t="n">
        <f aca="false">-'TC&amp;S'!I56</f>
        <v>-0</v>
      </c>
      <c r="K24" s="896" t="n">
        <f aca="false">-'TC&amp;S'!J56</f>
        <v>-0</v>
      </c>
      <c r="L24" s="896" t="n">
        <f aca="false">-'TC&amp;S'!K56</f>
        <v>-0</v>
      </c>
      <c r="M24" s="896" t="n">
        <f aca="false">-'TC&amp;S'!L56</f>
        <v>-0</v>
      </c>
      <c r="N24" s="896" t="n">
        <f aca="false">-'TC&amp;S'!M56</f>
        <v>-0</v>
      </c>
      <c r="O24" s="896" t="n">
        <f aca="false">-'TC&amp;S'!N56</f>
        <v>-0</v>
      </c>
      <c r="P24" s="896" t="n">
        <f aca="false">SUM(D24:O24)</f>
        <v>0</v>
      </c>
      <c r="Q24" s="897" t="n">
        <f aca="false">SUM(D24:E24)</f>
        <v>0</v>
      </c>
      <c r="R24" s="896" t="n">
        <f aca="false">P24-Q24</f>
        <v>0</v>
      </c>
      <c r="S24" s="897"/>
      <c r="T24" s="898" t="n">
        <f aca="false">SUM(D24:O24)</f>
        <v>0</v>
      </c>
      <c r="U24" s="896"/>
      <c r="V24" s="896"/>
      <c r="W24" s="896"/>
      <c r="X24" s="896"/>
      <c r="Y24" s="896"/>
      <c r="Z24" s="896"/>
      <c r="AA24" s="896"/>
      <c r="AB24" s="896"/>
      <c r="AC24" s="896"/>
      <c r="AD24" s="896"/>
      <c r="AE24" s="896"/>
      <c r="AF24" s="896"/>
      <c r="AG24" s="896"/>
      <c r="AH24" s="896"/>
      <c r="AI24" s="896"/>
      <c r="AJ24" s="896"/>
      <c r="AK24" s="896"/>
      <c r="AL24" s="896"/>
      <c r="AM24" s="896"/>
      <c r="AN24" s="896"/>
    </row>
    <row r="25" customFormat="false" ht="12.75" hidden="false" customHeight="false" outlineLevel="0" collapsed="false">
      <c r="A25" s="894" t="s">
        <v>1180</v>
      </c>
      <c r="B25" s="895" t="s">
        <v>1183</v>
      </c>
      <c r="D25" s="896" t="n">
        <f aca="false">OtherInc!C18</f>
        <v>0</v>
      </c>
      <c r="E25" s="896" t="n">
        <f aca="false">OtherInc!D18</f>
        <v>0</v>
      </c>
      <c r="F25" s="896" t="n">
        <f aca="false">OtherInc!E18</f>
        <v>0</v>
      </c>
      <c r="G25" s="896" t="n">
        <f aca="false">OtherInc!F18</f>
        <v>0</v>
      </c>
      <c r="H25" s="896" t="n">
        <f aca="false">OtherInc!G18</f>
        <v>0</v>
      </c>
      <c r="I25" s="896" t="n">
        <f aca="false">OtherInc!H18</f>
        <v>0</v>
      </c>
      <c r="J25" s="896" t="n">
        <f aca="false">OtherInc!I18</f>
        <v>0</v>
      </c>
      <c r="K25" s="896" t="n">
        <f aca="false">OtherInc!J18</f>
        <v>0</v>
      </c>
      <c r="L25" s="896" t="n">
        <f aca="false">OtherInc!K18</f>
        <v>0</v>
      </c>
      <c r="M25" s="896" t="n">
        <f aca="false">OtherInc!L18</f>
        <v>0</v>
      </c>
      <c r="N25" s="896" t="n">
        <f aca="false">OtherInc!M18</f>
        <v>0</v>
      </c>
      <c r="O25" s="896" t="n">
        <f aca="false">OtherInc!N18</f>
        <v>0</v>
      </c>
      <c r="P25" s="896" t="n">
        <f aca="false">SUM(D25:O25)</f>
        <v>0</v>
      </c>
      <c r="Q25" s="897" t="n">
        <f aca="false">SUM(D25:E25)</f>
        <v>0</v>
      </c>
      <c r="R25" s="896" t="n">
        <f aca="false">P25-Q25</f>
        <v>0</v>
      </c>
      <c r="S25" s="897"/>
      <c r="T25" s="898" t="n">
        <f aca="false">SUM(D25:O25)</f>
        <v>0</v>
      </c>
      <c r="U25" s="896"/>
      <c r="V25" s="896"/>
      <c r="W25" s="896"/>
      <c r="X25" s="896"/>
      <c r="Y25" s="896"/>
      <c r="Z25" s="896"/>
      <c r="AA25" s="896"/>
      <c r="AB25" s="896"/>
      <c r="AC25" s="896"/>
      <c r="AD25" s="896"/>
      <c r="AE25" s="896"/>
      <c r="AF25" s="896"/>
      <c r="AG25" s="896"/>
      <c r="AH25" s="896"/>
      <c r="AI25" s="896"/>
      <c r="AJ25" s="896"/>
      <c r="AK25" s="896"/>
      <c r="AL25" s="896"/>
      <c r="AM25" s="896"/>
      <c r="AN25" s="896"/>
    </row>
    <row r="26" customFormat="false" ht="12.75" hidden="false" customHeight="false" outlineLevel="0" collapsed="false">
      <c r="A26" s="905" t="s">
        <v>1184</v>
      </c>
      <c r="B26" s="895" t="s">
        <v>1185</v>
      </c>
      <c r="D26" s="896" t="n">
        <f aca="false">-Trackers!D181</f>
        <v>-0</v>
      </c>
      <c r="E26" s="896" t="n">
        <f aca="false">-Trackers!E181</f>
        <v>-0</v>
      </c>
      <c r="F26" s="896" t="n">
        <f aca="false">-Trackers!F181</f>
        <v>-0</v>
      </c>
      <c r="G26" s="896" t="n">
        <f aca="false">-Trackers!G181</f>
        <v>-0</v>
      </c>
      <c r="H26" s="896" t="n">
        <f aca="false">-Trackers!H181</f>
        <v>-0</v>
      </c>
      <c r="I26" s="896" t="n">
        <f aca="false">-Trackers!I181</f>
        <v>-0</v>
      </c>
      <c r="J26" s="896" t="n">
        <f aca="false">-Trackers!J181</f>
        <v>-0</v>
      </c>
      <c r="K26" s="896" t="n">
        <f aca="false">-Trackers!K181</f>
        <v>-0</v>
      </c>
      <c r="L26" s="896" t="n">
        <f aca="false">-Trackers!L181</f>
        <v>-0</v>
      </c>
      <c r="M26" s="896" t="n">
        <f aca="false">-Trackers!M181</f>
        <v>-0</v>
      </c>
      <c r="N26" s="896" t="n">
        <f aca="false">-Trackers!N181</f>
        <v>-0</v>
      </c>
      <c r="O26" s="896" t="n">
        <f aca="false">-Trackers!O181</f>
        <v>-0</v>
      </c>
      <c r="P26" s="896" t="n">
        <f aca="false">SUM(D26:O26)</f>
        <v>0</v>
      </c>
      <c r="Q26" s="897" t="n">
        <f aca="false">SUM(D26:E26)</f>
        <v>0</v>
      </c>
      <c r="R26" s="896" t="n">
        <f aca="false">P26-Q26</f>
        <v>0</v>
      </c>
      <c r="S26" s="896"/>
      <c r="T26" s="898" t="n">
        <f aca="false">SUM(D26:O26)</f>
        <v>0</v>
      </c>
      <c r="U26" s="896"/>
      <c r="V26" s="896"/>
      <c r="W26" s="896"/>
      <c r="X26" s="896"/>
      <c r="Y26" s="896"/>
      <c r="Z26" s="896"/>
      <c r="AA26" s="896"/>
      <c r="AB26" s="896"/>
      <c r="AC26" s="896"/>
      <c r="AD26" s="896"/>
      <c r="AE26" s="896"/>
      <c r="AF26" s="896"/>
      <c r="AG26" s="896"/>
      <c r="AH26" s="896"/>
      <c r="AI26" s="896"/>
      <c r="AJ26" s="896"/>
      <c r="AK26" s="896"/>
      <c r="AL26" s="896"/>
      <c r="AM26" s="896"/>
      <c r="AN26" s="896"/>
    </row>
    <row r="27" customFormat="false" ht="12.75" hidden="false" customHeight="false" outlineLevel="0" collapsed="false">
      <c r="A27" s="894" t="s">
        <v>1180</v>
      </c>
      <c r="B27" s="895" t="s">
        <v>1186</v>
      </c>
      <c r="D27" s="896" t="n">
        <f aca="false">OtherInc!C19</f>
        <v>0</v>
      </c>
      <c r="E27" s="896" t="n">
        <f aca="false">OtherInc!D19</f>
        <v>0</v>
      </c>
      <c r="F27" s="896" t="n">
        <f aca="false">OtherInc!E19</f>
        <v>0</v>
      </c>
      <c r="G27" s="896" t="n">
        <f aca="false">OtherInc!F19</f>
        <v>0</v>
      </c>
      <c r="H27" s="896" t="n">
        <f aca="false">OtherInc!G19</f>
        <v>0</v>
      </c>
      <c r="I27" s="896" t="n">
        <f aca="false">OtherInc!H19</f>
        <v>0</v>
      </c>
      <c r="J27" s="896" t="n">
        <f aca="false">OtherInc!I19</f>
        <v>0</v>
      </c>
      <c r="K27" s="896" t="n">
        <f aca="false">OtherInc!J19</f>
        <v>0</v>
      </c>
      <c r="L27" s="896" t="n">
        <f aca="false">OtherInc!K19</f>
        <v>0</v>
      </c>
      <c r="M27" s="896" t="n">
        <f aca="false">OtherInc!L19</f>
        <v>0</v>
      </c>
      <c r="N27" s="896" t="n">
        <f aca="false">OtherInc!M19</f>
        <v>0</v>
      </c>
      <c r="O27" s="896" t="n">
        <f aca="false">OtherInc!N19</f>
        <v>0</v>
      </c>
      <c r="P27" s="896" t="n">
        <f aca="false">SUM(D27:O27)</f>
        <v>0</v>
      </c>
      <c r="Q27" s="897" t="n">
        <f aca="false">SUM(D27:E27)</f>
        <v>0</v>
      </c>
      <c r="R27" s="896" t="n">
        <f aca="false">P27-Q27</f>
        <v>0</v>
      </c>
      <c r="S27" s="897"/>
      <c r="T27" s="898" t="n">
        <f aca="false">SUM(D27:O27)</f>
        <v>0</v>
      </c>
      <c r="U27" s="896"/>
      <c r="V27" s="896"/>
      <c r="W27" s="896"/>
      <c r="X27" s="896"/>
      <c r="Y27" s="896"/>
      <c r="Z27" s="896"/>
      <c r="AA27" s="896"/>
      <c r="AB27" s="896"/>
      <c r="AC27" s="896"/>
      <c r="AD27" s="896"/>
      <c r="AE27" s="896"/>
      <c r="AF27" s="896"/>
      <c r="AG27" s="896"/>
      <c r="AH27" s="896"/>
      <c r="AI27" s="896"/>
      <c r="AJ27" s="896"/>
      <c r="AK27" s="896"/>
      <c r="AL27" s="896"/>
      <c r="AM27" s="896"/>
      <c r="AN27" s="896"/>
    </row>
    <row r="28" customFormat="false" ht="12.75" hidden="false" customHeight="false" outlineLevel="0" collapsed="false">
      <c r="A28" s="905" t="s">
        <v>1184</v>
      </c>
      <c r="B28" s="895" t="s">
        <v>1187</v>
      </c>
      <c r="D28" s="896" t="n">
        <f aca="false">-Trackers!D316</f>
        <v>-0</v>
      </c>
      <c r="E28" s="896" t="n">
        <f aca="false">-Trackers!E316</f>
        <v>-0</v>
      </c>
      <c r="F28" s="896" t="n">
        <f aca="false">-Trackers!F316</f>
        <v>-0</v>
      </c>
      <c r="G28" s="896" t="n">
        <f aca="false">-Trackers!G316</f>
        <v>-0</v>
      </c>
      <c r="H28" s="896" t="n">
        <f aca="false">-Trackers!H316</f>
        <v>-0</v>
      </c>
      <c r="I28" s="896" t="n">
        <f aca="false">-Trackers!I316</f>
        <v>-0</v>
      </c>
      <c r="J28" s="896" t="n">
        <f aca="false">-Trackers!J316</f>
        <v>-0</v>
      </c>
      <c r="K28" s="896" t="n">
        <f aca="false">-Trackers!K316</f>
        <v>-0</v>
      </c>
      <c r="L28" s="896" t="n">
        <f aca="false">-Trackers!L316</f>
        <v>-0</v>
      </c>
      <c r="M28" s="896" t="n">
        <f aca="false">-Trackers!M316</f>
        <v>-0</v>
      </c>
      <c r="N28" s="896" t="n">
        <f aca="false">-Trackers!N316</f>
        <v>-0</v>
      </c>
      <c r="O28" s="896" t="n">
        <f aca="false">-Trackers!O316</f>
        <v>-0</v>
      </c>
      <c r="P28" s="896" t="n">
        <f aca="false">SUM(D28:O28)</f>
        <v>0</v>
      </c>
      <c r="Q28" s="897" t="n">
        <f aca="false">SUM(D28:E28)</f>
        <v>0</v>
      </c>
      <c r="R28" s="896" t="n">
        <f aca="false">P28-Q28</f>
        <v>0</v>
      </c>
      <c r="S28" s="896"/>
      <c r="T28" s="898" t="n">
        <f aca="false">SUM(D28:O28)</f>
        <v>0</v>
      </c>
      <c r="U28" s="896"/>
      <c r="V28" s="896"/>
      <c r="W28" s="896"/>
      <c r="X28" s="896"/>
      <c r="Y28" s="896"/>
      <c r="Z28" s="896"/>
      <c r="AA28" s="896"/>
      <c r="AB28" s="896"/>
      <c r="AC28" s="896"/>
      <c r="AD28" s="896"/>
      <c r="AE28" s="896"/>
      <c r="AF28" s="896"/>
      <c r="AG28" s="896"/>
      <c r="AH28" s="896"/>
      <c r="AI28" s="896"/>
      <c r="AJ28" s="896"/>
      <c r="AK28" s="896"/>
      <c r="AL28" s="896"/>
      <c r="AM28" s="896"/>
      <c r="AN28" s="896"/>
    </row>
    <row r="29" customFormat="false" ht="12.75" hidden="false" customHeight="false" outlineLevel="0" collapsed="false">
      <c r="A29" s="905" t="s">
        <v>1184</v>
      </c>
      <c r="B29" s="881" t="s">
        <v>1188</v>
      </c>
      <c r="D29" s="896" t="n">
        <f aca="false">Trackers!D319</f>
        <v>0</v>
      </c>
      <c r="E29" s="896" t="n">
        <f aca="false">Trackers!E319</f>
        <v>0</v>
      </c>
      <c r="F29" s="896" t="n">
        <f aca="false">Trackers!F319</f>
        <v>0</v>
      </c>
      <c r="G29" s="896" t="n">
        <f aca="false">Trackers!G319</f>
        <v>0</v>
      </c>
      <c r="H29" s="896" t="n">
        <f aca="false">Trackers!H319</f>
        <v>0</v>
      </c>
      <c r="I29" s="896" t="n">
        <f aca="false">Trackers!I319</f>
        <v>0</v>
      </c>
      <c r="J29" s="896" t="n">
        <f aca="false">Trackers!J319</f>
        <v>0</v>
      </c>
      <c r="K29" s="896" t="n">
        <f aca="false">Trackers!K319</f>
        <v>0</v>
      </c>
      <c r="L29" s="896" t="n">
        <f aca="false">Trackers!L319</f>
        <v>0</v>
      </c>
      <c r="M29" s="896" t="n">
        <f aca="false">Trackers!M319</f>
        <v>0</v>
      </c>
      <c r="N29" s="896" t="n">
        <f aca="false">Trackers!N319</f>
        <v>0</v>
      </c>
      <c r="O29" s="896" t="n">
        <f aca="false">Trackers!O319</f>
        <v>0</v>
      </c>
      <c r="P29" s="896" t="n">
        <f aca="false">SUM(D29:O29)</f>
        <v>0</v>
      </c>
      <c r="Q29" s="897" t="n">
        <f aca="false">SUM(D29:E29)</f>
        <v>0</v>
      </c>
      <c r="R29" s="896" t="n">
        <f aca="false">P29-Q29</f>
        <v>0</v>
      </c>
      <c r="S29" s="897"/>
      <c r="T29" s="898" t="n">
        <f aca="false">SUM(D29:O29)</f>
        <v>0</v>
      </c>
      <c r="U29" s="896"/>
      <c r="V29" s="896"/>
      <c r="W29" s="896"/>
      <c r="X29" s="896"/>
      <c r="Y29" s="896"/>
      <c r="Z29" s="896"/>
      <c r="AA29" s="896"/>
      <c r="AB29" s="896"/>
      <c r="AC29" s="896"/>
      <c r="AD29" s="896"/>
      <c r="AE29" s="896"/>
      <c r="AF29" s="896"/>
      <c r="AG29" s="896"/>
      <c r="AH29" s="896"/>
      <c r="AI29" s="896"/>
      <c r="AJ29" s="896"/>
      <c r="AK29" s="896"/>
      <c r="AL29" s="896"/>
      <c r="AM29" s="896"/>
      <c r="AN29" s="896"/>
    </row>
    <row r="30" customFormat="false" ht="12.75" hidden="false" customHeight="false" outlineLevel="0" collapsed="false">
      <c r="A30" s="894" t="s">
        <v>1189</v>
      </c>
      <c r="B30" s="895" t="s">
        <v>1190</v>
      </c>
      <c r="D30" s="896" t="n">
        <f aca="false">-IntDeduct!C10</f>
        <v>0</v>
      </c>
      <c r="E30" s="896" t="n">
        <f aca="false">-IntDeduct!D10</f>
        <v>0</v>
      </c>
      <c r="F30" s="896" t="n">
        <f aca="false">-IntDeduct!E10</f>
        <v>0</v>
      </c>
      <c r="G30" s="896" t="n">
        <f aca="false">-IntDeduct!F10</f>
        <v>0</v>
      </c>
      <c r="H30" s="896" t="n">
        <f aca="false">-IntDeduct!G10</f>
        <v>0</v>
      </c>
      <c r="I30" s="896" t="n">
        <f aca="false">-IntDeduct!H10</f>
        <v>0</v>
      </c>
      <c r="J30" s="896" t="n">
        <f aca="false">-IntDeduct!I10</f>
        <v>0</v>
      </c>
      <c r="K30" s="896" t="n">
        <f aca="false">-IntDeduct!J10</f>
        <v>0</v>
      </c>
      <c r="L30" s="896" t="n">
        <f aca="false">-IntDeduct!K10</f>
        <v>0</v>
      </c>
      <c r="M30" s="896" t="n">
        <f aca="false">-IntDeduct!L10</f>
        <v>0</v>
      </c>
      <c r="N30" s="896" t="n">
        <f aca="false">-IntDeduct!M10</f>
        <v>0</v>
      </c>
      <c r="O30" s="896" t="n">
        <f aca="false">-IntDeduct!N10</f>
        <v>0</v>
      </c>
      <c r="P30" s="896" t="n">
        <f aca="false">SUM(D30:O30)</f>
        <v>0</v>
      </c>
      <c r="Q30" s="897" t="n">
        <f aca="false">SUM(D30:E30)</f>
        <v>0</v>
      </c>
      <c r="R30" s="896" t="n">
        <f aca="false">P30-Q30</f>
        <v>0</v>
      </c>
      <c r="S30" s="896"/>
      <c r="T30" s="898" t="n">
        <f aca="false">SUM(D30:O30)</f>
        <v>0</v>
      </c>
      <c r="U30" s="896"/>
      <c r="V30" s="896"/>
      <c r="W30" s="896"/>
      <c r="X30" s="896"/>
      <c r="Y30" s="896"/>
      <c r="Z30" s="896"/>
      <c r="AA30" s="896"/>
      <c r="AB30" s="896"/>
      <c r="AC30" s="896"/>
      <c r="AD30" s="896"/>
      <c r="AE30" s="896"/>
      <c r="AF30" s="896"/>
      <c r="AG30" s="896"/>
      <c r="AH30" s="896"/>
      <c r="AI30" s="896"/>
      <c r="AJ30" s="896"/>
      <c r="AK30" s="896"/>
      <c r="AL30" s="896"/>
      <c r="AM30" s="896"/>
      <c r="AN30" s="896"/>
    </row>
    <row r="31" customFormat="false" ht="12.75" hidden="false" customHeight="false" outlineLevel="0" collapsed="false">
      <c r="A31" s="894" t="s">
        <v>1191</v>
      </c>
      <c r="B31" s="895" t="s">
        <v>1192</v>
      </c>
      <c r="D31" s="896" t="n">
        <f aca="false">-RegAmort!C51</f>
        <v>-0</v>
      </c>
      <c r="E31" s="896" t="n">
        <f aca="false">-RegAmort!D51</f>
        <v>-0</v>
      </c>
      <c r="F31" s="896" t="n">
        <f aca="false">-RegAmort!E51</f>
        <v>-0</v>
      </c>
      <c r="G31" s="896" t="n">
        <f aca="false">-RegAmort!F51</f>
        <v>-0</v>
      </c>
      <c r="H31" s="896" t="n">
        <f aca="false">-RegAmort!G51</f>
        <v>-0</v>
      </c>
      <c r="I31" s="896" t="n">
        <f aca="false">-RegAmort!H51</f>
        <v>-0</v>
      </c>
      <c r="J31" s="896" t="n">
        <f aca="false">-RegAmort!I51</f>
        <v>-0</v>
      </c>
      <c r="K31" s="896" t="n">
        <f aca="false">-RegAmort!J51</f>
        <v>-0</v>
      </c>
      <c r="L31" s="896" t="n">
        <f aca="false">-RegAmort!K51</f>
        <v>-0</v>
      </c>
      <c r="M31" s="896" t="n">
        <f aca="false">-RegAmort!L51</f>
        <v>-0</v>
      </c>
      <c r="N31" s="896" t="n">
        <f aca="false">-RegAmort!M51</f>
        <v>-0</v>
      </c>
      <c r="O31" s="896" t="n">
        <f aca="false">-RegAmort!N51</f>
        <v>-0</v>
      </c>
      <c r="P31" s="896" t="n">
        <f aca="false">SUM(D31:O31)</f>
        <v>0</v>
      </c>
      <c r="Q31" s="897" t="n">
        <f aca="false">SUM(D31:E31)</f>
        <v>0</v>
      </c>
      <c r="R31" s="896" t="n">
        <f aca="false">P31-Q31</f>
        <v>0</v>
      </c>
      <c r="S31" s="897"/>
      <c r="T31" s="898" t="n">
        <f aca="false">SUM(D31:O31)</f>
        <v>0</v>
      </c>
      <c r="U31" s="896"/>
      <c r="V31" s="896"/>
      <c r="W31" s="896"/>
      <c r="X31" s="896"/>
      <c r="Y31" s="896"/>
      <c r="Z31" s="896"/>
      <c r="AA31" s="896"/>
      <c r="AB31" s="896"/>
      <c r="AC31" s="896"/>
      <c r="AD31" s="896"/>
      <c r="AE31" s="896"/>
      <c r="AF31" s="896"/>
      <c r="AG31" s="896"/>
      <c r="AH31" s="896"/>
      <c r="AI31" s="896"/>
      <c r="AJ31" s="896"/>
      <c r="AK31" s="896"/>
      <c r="AL31" s="896"/>
      <c r="AM31" s="896"/>
      <c r="AN31" s="896"/>
    </row>
    <row r="32" customFormat="false" ht="12.75" hidden="false" customHeight="false" outlineLevel="0" collapsed="false">
      <c r="A32" s="894" t="s">
        <v>1180</v>
      </c>
      <c r="B32" s="895" t="s">
        <v>1193</v>
      </c>
      <c r="D32" s="896" t="n">
        <f aca="false">OtherInc!C17</f>
        <v>0</v>
      </c>
      <c r="E32" s="896" t="n">
        <f aca="false">OtherInc!D17</f>
        <v>0</v>
      </c>
      <c r="F32" s="896" t="n">
        <f aca="false">OtherInc!E17</f>
        <v>0</v>
      </c>
      <c r="G32" s="896" t="n">
        <f aca="false">OtherInc!F17</f>
        <v>0</v>
      </c>
      <c r="H32" s="896" t="n">
        <f aca="false">OtherInc!G17</f>
        <v>0</v>
      </c>
      <c r="I32" s="896" t="n">
        <f aca="false">OtherInc!H17</f>
        <v>0</v>
      </c>
      <c r="J32" s="896" t="n">
        <f aca="false">OtherInc!I17</f>
        <v>0</v>
      </c>
      <c r="K32" s="896" t="n">
        <f aca="false">OtherInc!J17</f>
        <v>0</v>
      </c>
      <c r="L32" s="896" t="n">
        <f aca="false">OtherInc!K17</f>
        <v>0</v>
      </c>
      <c r="M32" s="896" t="n">
        <f aca="false">OtherInc!L17</f>
        <v>0</v>
      </c>
      <c r="N32" s="896" t="n">
        <f aca="false">OtherInc!M17</f>
        <v>0</v>
      </c>
      <c r="O32" s="896" t="n">
        <f aca="false">OtherInc!N17</f>
        <v>0</v>
      </c>
      <c r="P32" s="896" t="n">
        <f aca="false">SUM(D32:O32)</f>
        <v>0</v>
      </c>
      <c r="Q32" s="897" t="n">
        <f aca="false">SUM(D32:E32)</f>
        <v>0</v>
      </c>
      <c r="R32" s="896" t="n">
        <f aca="false">P32-Q32</f>
        <v>0</v>
      </c>
      <c r="S32" s="897"/>
      <c r="T32" s="898" t="n">
        <f aca="false">SUM(D32:O32)</f>
        <v>0</v>
      </c>
      <c r="U32" s="896"/>
      <c r="V32" s="896"/>
      <c r="W32" s="896"/>
      <c r="X32" s="896"/>
      <c r="Y32" s="896"/>
      <c r="Z32" s="896"/>
      <c r="AA32" s="896"/>
      <c r="AB32" s="896"/>
      <c r="AC32" s="896"/>
      <c r="AD32" s="896"/>
      <c r="AE32" s="896"/>
      <c r="AF32" s="896"/>
      <c r="AG32" s="896"/>
      <c r="AH32" s="896"/>
      <c r="AI32" s="896"/>
      <c r="AJ32" s="896"/>
      <c r="AK32" s="896"/>
      <c r="AL32" s="896"/>
      <c r="AM32" s="896"/>
      <c r="AN32" s="896"/>
    </row>
    <row r="33" customFormat="false" ht="12.75" hidden="false" customHeight="false" outlineLevel="0" collapsed="false">
      <c r="A33" s="906" t="s">
        <v>1194</v>
      </c>
      <c r="B33" s="907" t="s">
        <v>1195</v>
      </c>
      <c r="C33" s="901"/>
      <c r="D33" s="908" t="n">
        <f aca="false">DeferredTax!R129</f>
        <v>21</v>
      </c>
      <c r="E33" s="908" t="n">
        <f aca="false">DeferredTax!S129</f>
        <v>19</v>
      </c>
      <c r="F33" s="908" t="n">
        <f aca="false">DeferredTax!T129</f>
        <v>21</v>
      </c>
      <c r="G33" s="908" t="n">
        <f aca="false">DeferredTax!U129</f>
        <v>21</v>
      </c>
      <c r="H33" s="908" t="n">
        <f aca="false">DeferredTax!V129</f>
        <v>21</v>
      </c>
      <c r="I33" s="908" t="n">
        <f aca="false">DeferredTax!W129</f>
        <v>21</v>
      </c>
      <c r="J33" s="908" t="n">
        <f aca="false">DeferredTax!X129</f>
        <v>22</v>
      </c>
      <c r="K33" s="908" t="n">
        <f aca="false">DeferredTax!Y129</f>
        <v>22</v>
      </c>
      <c r="L33" s="908" t="n">
        <f aca="false">DeferredTax!Z129</f>
        <v>21</v>
      </c>
      <c r="M33" s="908" t="n">
        <f aca="false">DeferredTax!AA129</f>
        <v>22</v>
      </c>
      <c r="N33" s="908" t="n">
        <f aca="false">DeferredTax!AB129</f>
        <v>22</v>
      </c>
      <c r="O33" s="908" t="n">
        <f aca="false">DeferredTax!AC129</f>
        <v>22</v>
      </c>
      <c r="P33" s="896" t="n">
        <f aca="false">SUM(D33:O33)</f>
        <v>255</v>
      </c>
      <c r="Q33" s="897" t="n">
        <f aca="false">SUM(D33:E33)</f>
        <v>40</v>
      </c>
      <c r="R33" s="896" t="n">
        <f aca="false">P33-Q33</f>
        <v>215</v>
      </c>
      <c r="S33" s="897"/>
      <c r="T33" s="898" t="n">
        <f aca="false">SUM(D33:O33)</f>
        <v>255</v>
      </c>
      <c r="U33" s="896"/>
      <c r="V33" s="896"/>
      <c r="W33" s="896"/>
      <c r="X33" s="896"/>
      <c r="Y33" s="896"/>
      <c r="Z33" s="896"/>
      <c r="AA33" s="896"/>
      <c r="AB33" s="896"/>
      <c r="AC33" s="896"/>
      <c r="AD33" s="896"/>
      <c r="AE33" s="896"/>
      <c r="AF33" s="896"/>
      <c r="AG33" s="896"/>
      <c r="AH33" s="896"/>
      <c r="AI33" s="896"/>
      <c r="AJ33" s="896"/>
      <c r="AK33" s="896"/>
      <c r="AL33" s="896"/>
      <c r="AM33" s="896"/>
      <c r="AN33" s="896"/>
    </row>
    <row r="34" customFormat="false" ht="12.75" hidden="false" customHeight="false" outlineLevel="0" collapsed="false">
      <c r="A34" s="894" t="s">
        <v>1194</v>
      </c>
      <c r="B34" s="895" t="s">
        <v>1196</v>
      </c>
      <c r="D34" s="896" t="n">
        <f aca="false">-DeferredTax!R144</f>
        <v>58</v>
      </c>
      <c r="E34" s="896" t="n">
        <f aca="false">-DeferredTax!S144</f>
        <v>58</v>
      </c>
      <c r="F34" s="896" t="n">
        <f aca="false">-DeferredTax!T144</f>
        <v>58</v>
      </c>
      <c r="G34" s="896" t="n">
        <f aca="false">-DeferredTax!U144</f>
        <v>58</v>
      </c>
      <c r="H34" s="896" t="n">
        <f aca="false">-DeferredTax!V144</f>
        <v>58</v>
      </c>
      <c r="I34" s="896" t="n">
        <f aca="false">-DeferredTax!W144</f>
        <v>58</v>
      </c>
      <c r="J34" s="896" t="n">
        <f aca="false">-DeferredTax!X144</f>
        <v>58</v>
      </c>
      <c r="K34" s="896" t="n">
        <f aca="false">-DeferredTax!Y144</f>
        <v>58</v>
      </c>
      <c r="L34" s="896" t="n">
        <f aca="false">-DeferredTax!Z144</f>
        <v>58</v>
      </c>
      <c r="M34" s="896" t="n">
        <f aca="false">-DeferredTax!AA144</f>
        <v>58</v>
      </c>
      <c r="N34" s="896" t="n">
        <f aca="false">-DeferredTax!AB144</f>
        <v>58</v>
      </c>
      <c r="O34" s="896" t="n">
        <f aca="false">-DeferredTax!AC144</f>
        <v>58</v>
      </c>
      <c r="P34" s="896" t="n">
        <f aca="false">SUM(D34:O34)</f>
        <v>696</v>
      </c>
      <c r="Q34" s="897" t="n">
        <f aca="false">SUM(D34:E34)</f>
        <v>116</v>
      </c>
      <c r="R34" s="896" t="n">
        <f aca="false">P34-Q34</f>
        <v>580</v>
      </c>
      <c r="S34" s="897"/>
      <c r="T34" s="898" t="n">
        <f aca="false">SUM(D34:O34)</f>
        <v>696</v>
      </c>
      <c r="U34" s="896"/>
      <c r="V34" s="896"/>
      <c r="W34" s="896"/>
      <c r="X34" s="896"/>
      <c r="Y34" s="896"/>
      <c r="Z34" s="896"/>
      <c r="AA34" s="896"/>
      <c r="AB34" s="896"/>
      <c r="AC34" s="896"/>
      <c r="AD34" s="896"/>
      <c r="AE34" s="896"/>
      <c r="AF34" s="896"/>
      <c r="AG34" s="896"/>
      <c r="AH34" s="896"/>
      <c r="AI34" s="896"/>
      <c r="AJ34" s="896"/>
      <c r="AK34" s="896"/>
      <c r="AL34" s="896"/>
      <c r="AM34" s="896"/>
      <c r="AN34" s="896"/>
    </row>
    <row r="35" customFormat="false" ht="12.75" hidden="false" customHeight="false" outlineLevel="0" collapsed="false">
      <c r="A35" s="894" t="s">
        <v>1191</v>
      </c>
      <c r="B35" s="895" t="s">
        <v>1197</v>
      </c>
      <c r="D35" s="896" t="n">
        <f aca="false">RegAmort!C33</f>
        <v>228</v>
      </c>
      <c r="E35" s="896" t="n">
        <f aca="false">RegAmort!D33</f>
        <v>228</v>
      </c>
      <c r="F35" s="896" t="n">
        <f aca="false">RegAmort!E33</f>
        <v>228</v>
      </c>
      <c r="G35" s="896" t="n">
        <f aca="false">RegAmort!F33</f>
        <v>228</v>
      </c>
      <c r="H35" s="896" t="n">
        <f aca="false">RegAmort!G33</f>
        <v>228</v>
      </c>
      <c r="I35" s="896" t="n">
        <f aca="false">RegAmort!H33</f>
        <v>228</v>
      </c>
      <c r="J35" s="896" t="n">
        <f aca="false">RegAmort!I33</f>
        <v>228</v>
      </c>
      <c r="K35" s="896" t="n">
        <f aca="false">RegAmort!J33</f>
        <v>228</v>
      </c>
      <c r="L35" s="896" t="n">
        <f aca="false">RegAmort!K33</f>
        <v>229</v>
      </c>
      <c r="M35" s="896" t="n">
        <f aca="false">RegAmort!L33</f>
        <v>240</v>
      </c>
      <c r="N35" s="896" t="n">
        <f aca="false">RegAmort!M33</f>
        <v>240</v>
      </c>
      <c r="O35" s="896" t="n">
        <f aca="false">RegAmort!N33</f>
        <v>240</v>
      </c>
      <c r="P35" s="896" t="n">
        <f aca="false">SUM(D35:O35)</f>
        <v>2773</v>
      </c>
      <c r="Q35" s="897" t="n">
        <f aca="false">SUM(D35:E35)</f>
        <v>456</v>
      </c>
      <c r="R35" s="896" t="n">
        <f aca="false">P35-Q35</f>
        <v>2317</v>
      </c>
      <c r="S35" s="897"/>
      <c r="T35" s="898" t="n">
        <f aca="false">SUM(D35:O35)</f>
        <v>2773</v>
      </c>
      <c r="U35" s="896"/>
      <c r="V35" s="896"/>
      <c r="W35" s="896"/>
      <c r="X35" s="896"/>
      <c r="Y35" s="896"/>
      <c r="Z35" s="896"/>
      <c r="AA35" s="896"/>
      <c r="AB35" s="896"/>
      <c r="AC35" s="896"/>
      <c r="AD35" s="896"/>
      <c r="AE35" s="896"/>
      <c r="AF35" s="896"/>
      <c r="AG35" s="896"/>
      <c r="AH35" s="896"/>
      <c r="AI35" s="896"/>
      <c r="AJ35" s="896"/>
      <c r="AK35" s="896"/>
      <c r="AL35" s="896"/>
      <c r="AM35" s="896"/>
      <c r="AN35" s="896"/>
    </row>
    <row r="36" customFormat="false" ht="12.75" hidden="false" customHeight="false" outlineLevel="0" collapsed="false">
      <c r="A36" s="894" t="s">
        <v>1194</v>
      </c>
      <c r="B36" s="895" t="s">
        <v>1198</v>
      </c>
      <c r="D36" s="896" t="n">
        <f aca="false">-DeferredTax!R26</f>
        <v>-0</v>
      </c>
      <c r="E36" s="896" t="n">
        <f aca="false">-DeferredTax!S26</f>
        <v>-0</v>
      </c>
      <c r="F36" s="896" t="n">
        <f aca="false">-DeferredTax!T26</f>
        <v>-0</v>
      </c>
      <c r="G36" s="896" t="n">
        <f aca="false">-DeferredTax!U26</f>
        <v>-0</v>
      </c>
      <c r="H36" s="896" t="n">
        <f aca="false">-DeferredTax!V26</f>
        <v>-0</v>
      </c>
      <c r="I36" s="896" t="n">
        <f aca="false">-DeferredTax!W26</f>
        <v>-0</v>
      </c>
      <c r="J36" s="896" t="n">
        <f aca="false">-DeferredTax!X26</f>
        <v>-0</v>
      </c>
      <c r="K36" s="896" t="n">
        <f aca="false">-DeferredTax!Y26</f>
        <v>-0</v>
      </c>
      <c r="L36" s="896" t="n">
        <f aca="false">-DeferredTax!Z26</f>
        <v>-2880</v>
      </c>
      <c r="M36" s="896" t="n">
        <f aca="false">-DeferredTax!AA26</f>
        <v>-0</v>
      </c>
      <c r="N36" s="896" t="n">
        <f aca="false">-DeferredTax!AB26</f>
        <v>-0</v>
      </c>
      <c r="O36" s="896" t="n">
        <f aca="false">-DeferredTax!AC26</f>
        <v>-0</v>
      </c>
      <c r="P36" s="896" t="n">
        <f aca="false">SUM(D36:O36)</f>
        <v>-2880</v>
      </c>
      <c r="Q36" s="897" t="n">
        <f aca="false">SUM(D36:E36)</f>
        <v>0</v>
      </c>
      <c r="R36" s="896" t="n">
        <f aca="false">P36-Q36</f>
        <v>-2880</v>
      </c>
      <c r="S36" s="897"/>
      <c r="T36" s="898" t="n">
        <f aca="false">SUM(D36:O36)</f>
        <v>-2880</v>
      </c>
      <c r="U36" s="896"/>
      <c r="V36" s="896"/>
      <c r="W36" s="896"/>
      <c r="X36" s="896"/>
      <c r="Y36" s="896"/>
      <c r="Z36" s="896"/>
      <c r="AA36" s="896"/>
      <c r="AB36" s="896"/>
      <c r="AC36" s="896"/>
      <c r="AD36" s="896"/>
      <c r="AE36" s="896"/>
      <c r="AF36" s="896"/>
      <c r="AG36" s="896"/>
      <c r="AH36" s="896"/>
      <c r="AI36" s="896"/>
      <c r="AJ36" s="896"/>
      <c r="AK36" s="896"/>
      <c r="AL36" s="896"/>
      <c r="AM36" s="896"/>
      <c r="AN36" s="896"/>
    </row>
    <row r="37" customFormat="false" ht="12.75" hidden="false" customHeight="false" outlineLevel="0" collapsed="false">
      <c r="A37" s="894" t="s">
        <v>1191</v>
      </c>
      <c r="B37" s="895" t="s">
        <v>1199</v>
      </c>
      <c r="D37" s="896" t="n">
        <f aca="false">-RegAmort!C40</f>
        <v>-86</v>
      </c>
      <c r="E37" s="896" t="n">
        <f aca="false">-RegAmort!D40</f>
        <v>-85</v>
      </c>
      <c r="F37" s="896" t="n">
        <f aca="false">-RegAmort!E40</f>
        <v>-86</v>
      </c>
      <c r="G37" s="896" t="n">
        <f aca="false">-RegAmort!F40</f>
        <v>-86</v>
      </c>
      <c r="H37" s="896" t="n">
        <f aca="false">-RegAmort!G40</f>
        <v>-86</v>
      </c>
      <c r="I37" s="896" t="n">
        <f aca="false">-RegAmort!H40</f>
        <v>-85</v>
      </c>
      <c r="J37" s="896" t="n">
        <f aca="false">-RegAmort!I40</f>
        <v>-86</v>
      </c>
      <c r="K37" s="896" t="n">
        <f aca="false">-RegAmort!J40</f>
        <v>-85</v>
      </c>
      <c r="L37" s="896" t="n">
        <f aca="false">-RegAmort!K40</f>
        <v>-86</v>
      </c>
      <c r="M37" s="896" t="n">
        <f aca="false">-RegAmort!L40</f>
        <v>-85</v>
      </c>
      <c r="N37" s="896" t="n">
        <f aca="false">-RegAmort!M40</f>
        <v>-86</v>
      </c>
      <c r="O37" s="896" t="n">
        <f aca="false">-RegAmort!N40</f>
        <v>-86</v>
      </c>
      <c r="P37" s="896" t="n">
        <f aca="false">SUM(D37:O37)</f>
        <v>-1028</v>
      </c>
      <c r="Q37" s="897" t="n">
        <f aca="false">SUM(D37:E37)</f>
        <v>-171</v>
      </c>
      <c r="R37" s="896" t="n">
        <f aca="false">P37-Q37</f>
        <v>-857</v>
      </c>
      <c r="S37" s="897"/>
      <c r="T37" s="898" t="n">
        <f aca="false">SUM(D37:O37)</f>
        <v>-1028</v>
      </c>
      <c r="U37" s="896"/>
      <c r="V37" s="896"/>
      <c r="W37" s="896"/>
      <c r="X37" s="896"/>
      <c r="Y37" s="896"/>
      <c r="Z37" s="896"/>
      <c r="AA37" s="896"/>
      <c r="AB37" s="896"/>
      <c r="AC37" s="896"/>
      <c r="AD37" s="896"/>
      <c r="AE37" s="896"/>
      <c r="AF37" s="896"/>
      <c r="AG37" s="896"/>
      <c r="AH37" s="896"/>
      <c r="AI37" s="896"/>
      <c r="AJ37" s="896"/>
      <c r="AK37" s="896"/>
      <c r="AL37" s="896"/>
      <c r="AM37" s="896"/>
      <c r="AN37" s="896"/>
    </row>
    <row r="38" customFormat="false" ht="12.75" hidden="false" customHeight="false" outlineLevel="0" collapsed="false">
      <c r="A38" s="894" t="s">
        <v>1191</v>
      </c>
      <c r="B38" s="895" t="s">
        <v>1200</v>
      </c>
      <c r="D38" s="896" t="n">
        <f aca="false">-RegAmort!C42</f>
        <v>-127</v>
      </c>
      <c r="E38" s="896" t="n">
        <f aca="false">-RegAmort!D42</f>
        <v>-127</v>
      </c>
      <c r="F38" s="896" t="n">
        <f aca="false">-RegAmort!E42</f>
        <v>-127</v>
      </c>
      <c r="G38" s="896" t="n">
        <f aca="false">-RegAmort!F42</f>
        <v>-127</v>
      </c>
      <c r="H38" s="896" t="n">
        <f aca="false">-RegAmort!G42</f>
        <v>-127</v>
      </c>
      <c r="I38" s="896" t="n">
        <f aca="false">-RegAmort!H42</f>
        <v>-127</v>
      </c>
      <c r="J38" s="896" t="n">
        <f aca="false">-RegAmort!I42</f>
        <v>-127</v>
      </c>
      <c r="K38" s="896" t="n">
        <f aca="false">-RegAmort!J42</f>
        <v>-127</v>
      </c>
      <c r="L38" s="896" t="n">
        <f aca="false">-RegAmort!K42</f>
        <v>-127</v>
      </c>
      <c r="M38" s="896" t="n">
        <f aca="false">-RegAmort!L42</f>
        <v>-127</v>
      </c>
      <c r="N38" s="896" t="n">
        <f aca="false">-RegAmort!M42</f>
        <v>-128</v>
      </c>
      <c r="O38" s="896" t="n">
        <f aca="false">-RegAmort!N42</f>
        <v>-128</v>
      </c>
      <c r="P38" s="896" t="n">
        <f aca="false">SUM(D38:O38)</f>
        <v>-1526</v>
      </c>
      <c r="Q38" s="897" t="n">
        <f aca="false">SUM(D38:E38)</f>
        <v>-254</v>
      </c>
      <c r="R38" s="896" t="n">
        <f aca="false">P38-Q38</f>
        <v>-1272</v>
      </c>
      <c r="S38" s="897"/>
      <c r="T38" s="898" t="n">
        <f aca="false">SUM(D38:O38)</f>
        <v>-1526</v>
      </c>
      <c r="U38" s="896"/>
      <c r="V38" s="896"/>
      <c r="W38" s="896"/>
      <c r="X38" s="896"/>
      <c r="Y38" s="896"/>
      <c r="Z38" s="896"/>
      <c r="AA38" s="896"/>
      <c r="AB38" s="896"/>
      <c r="AC38" s="896"/>
      <c r="AD38" s="896"/>
      <c r="AE38" s="896"/>
      <c r="AF38" s="896"/>
      <c r="AG38" s="896"/>
      <c r="AH38" s="896"/>
      <c r="AI38" s="896"/>
      <c r="AJ38" s="896"/>
      <c r="AK38" s="896"/>
      <c r="AL38" s="896"/>
      <c r="AM38" s="896"/>
      <c r="AN38" s="896"/>
    </row>
    <row r="39" customFormat="false" ht="12.75" hidden="false" customHeight="false" outlineLevel="0" collapsed="false">
      <c r="A39" s="894" t="s">
        <v>1191</v>
      </c>
      <c r="B39" s="895" t="s">
        <v>1201</v>
      </c>
      <c r="D39" s="896" t="n">
        <f aca="false">-RegAmort!C43</f>
        <v>-28</v>
      </c>
      <c r="E39" s="896" t="n">
        <f aca="false">-RegAmort!D43</f>
        <v>-28</v>
      </c>
      <c r="F39" s="896" t="n">
        <f aca="false">-RegAmort!E43</f>
        <v>-28</v>
      </c>
      <c r="G39" s="896" t="n">
        <f aca="false">-RegAmort!F43</f>
        <v>-28</v>
      </c>
      <c r="H39" s="896" t="n">
        <f aca="false">-RegAmort!G43</f>
        <v>-28</v>
      </c>
      <c r="I39" s="896" t="n">
        <f aca="false">-RegAmort!H43</f>
        <v>-28</v>
      </c>
      <c r="J39" s="896" t="n">
        <f aca="false">-RegAmort!I43</f>
        <v>-28</v>
      </c>
      <c r="K39" s="896" t="n">
        <f aca="false">-RegAmort!J43</f>
        <v>-28</v>
      </c>
      <c r="L39" s="896" t="n">
        <f aca="false">-RegAmort!K43</f>
        <v>-28</v>
      </c>
      <c r="M39" s="896" t="n">
        <f aca="false">-RegAmort!L43</f>
        <v>-28</v>
      </c>
      <c r="N39" s="896" t="n">
        <f aca="false">-RegAmort!M43</f>
        <v>-28</v>
      </c>
      <c r="O39" s="896" t="n">
        <f aca="false">-RegAmort!N43</f>
        <v>-29</v>
      </c>
      <c r="P39" s="896" t="n">
        <f aca="false">SUM(D39:O39)</f>
        <v>-337</v>
      </c>
      <c r="Q39" s="897" t="n">
        <f aca="false">SUM(D39:E39)</f>
        <v>-56</v>
      </c>
      <c r="R39" s="896" t="n">
        <f aca="false">P39-Q39</f>
        <v>-281</v>
      </c>
      <c r="S39" s="897"/>
      <c r="T39" s="898" t="n">
        <f aca="false">SUM(D39:O39)</f>
        <v>-337</v>
      </c>
      <c r="U39" s="896"/>
      <c r="V39" s="896"/>
      <c r="W39" s="896"/>
      <c r="X39" s="896"/>
      <c r="Y39" s="896"/>
      <c r="Z39" s="896"/>
      <c r="AA39" s="896"/>
      <c r="AB39" s="896"/>
      <c r="AC39" s="896"/>
      <c r="AD39" s="896"/>
      <c r="AE39" s="896"/>
      <c r="AF39" s="896"/>
      <c r="AG39" s="896"/>
      <c r="AH39" s="896"/>
      <c r="AI39" s="896"/>
      <c r="AJ39" s="896"/>
      <c r="AK39" s="896"/>
      <c r="AL39" s="896"/>
      <c r="AM39" s="896"/>
      <c r="AN39" s="896"/>
    </row>
    <row r="40" customFormat="false" ht="12.75" hidden="false" customHeight="false" outlineLevel="0" collapsed="false">
      <c r="A40" s="894" t="s">
        <v>1191</v>
      </c>
      <c r="B40" s="895" t="s">
        <v>933</v>
      </c>
      <c r="D40" s="896" t="n">
        <f aca="false">RegAmort!C52</f>
        <v>349</v>
      </c>
      <c r="E40" s="896" t="n">
        <f aca="false">RegAmort!D52</f>
        <v>350</v>
      </c>
      <c r="F40" s="896" t="n">
        <f aca="false">RegAmort!E52</f>
        <v>349</v>
      </c>
      <c r="G40" s="896" t="n">
        <f aca="false">RegAmort!F52</f>
        <v>350</v>
      </c>
      <c r="H40" s="896" t="n">
        <f aca="false">RegAmort!G52</f>
        <v>349</v>
      </c>
      <c r="I40" s="896" t="n">
        <f aca="false">RegAmort!H52</f>
        <v>350</v>
      </c>
      <c r="J40" s="896" t="n">
        <f aca="false">RegAmort!I52</f>
        <v>349</v>
      </c>
      <c r="K40" s="896" t="n">
        <f aca="false">RegAmort!J52</f>
        <v>350</v>
      </c>
      <c r="L40" s="896" t="n">
        <f aca="false">RegAmort!K52</f>
        <v>349</v>
      </c>
      <c r="M40" s="896" t="n">
        <f aca="false">RegAmort!L52</f>
        <v>350</v>
      </c>
      <c r="N40" s="896" t="n">
        <f aca="false">RegAmort!M52</f>
        <v>351</v>
      </c>
      <c r="O40" s="896" t="n">
        <f aca="false">RegAmort!N52</f>
        <v>351</v>
      </c>
      <c r="P40" s="896" t="n">
        <f aca="false">SUM(D40:O40)</f>
        <v>4197</v>
      </c>
      <c r="Q40" s="897" t="n">
        <f aca="false">SUM(D40:E40)</f>
        <v>699</v>
      </c>
      <c r="R40" s="896" t="n">
        <f aca="false">P40-Q40</f>
        <v>3498</v>
      </c>
      <c r="S40" s="897"/>
      <c r="T40" s="898" t="n">
        <f aca="false">SUM(D40:O40)</f>
        <v>4197</v>
      </c>
      <c r="U40" s="896"/>
      <c r="V40" s="896"/>
      <c r="W40" s="896"/>
      <c r="X40" s="896"/>
      <c r="Y40" s="896"/>
      <c r="Z40" s="896"/>
      <c r="AA40" s="896"/>
      <c r="AB40" s="896"/>
      <c r="AC40" s="896"/>
      <c r="AD40" s="896"/>
      <c r="AE40" s="896"/>
      <c r="AF40" s="896"/>
      <c r="AG40" s="896"/>
      <c r="AH40" s="896"/>
      <c r="AI40" s="896"/>
      <c r="AJ40" s="896"/>
      <c r="AK40" s="896"/>
      <c r="AL40" s="896"/>
      <c r="AM40" s="896"/>
      <c r="AN40" s="896"/>
    </row>
    <row r="41" customFormat="false" ht="12.75" hidden="false" customHeight="false" outlineLevel="0" collapsed="false">
      <c r="A41" s="894" t="s">
        <v>1191</v>
      </c>
      <c r="B41" s="895" t="s">
        <v>1202</v>
      </c>
      <c r="D41" s="896" t="n">
        <f aca="false">RegAmort!C53</f>
        <v>2</v>
      </c>
      <c r="E41" s="896" t="n">
        <f aca="false">RegAmort!D53</f>
        <v>3</v>
      </c>
      <c r="F41" s="896" t="n">
        <f aca="false">RegAmort!E53</f>
        <v>2</v>
      </c>
      <c r="G41" s="896" t="n">
        <f aca="false">RegAmort!F53</f>
        <v>3</v>
      </c>
      <c r="H41" s="896" t="n">
        <f aca="false">RegAmort!G53</f>
        <v>2</v>
      </c>
      <c r="I41" s="896" t="n">
        <f aca="false">RegAmort!H53</f>
        <v>3</v>
      </c>
      <c r="J41" s="896" t="n">
        <f aca="false">RegAmort!I53</f>
        <v>2</v>
      </c>
      <c r="K41" s="896" t="n">
        <f aca="false">RegAmort!J53</f>
        <v>3</v>
      </c>
      <c r="L41" s="896" t="n">
        <f aca="false">RegAmort!K53</f>
        <v>3</v>
      </c>
      <c r="M41" s="896" t="n">
        <f aca="false">RegAmort!L53</f>
        <v>3</v>
      </c>
      <c r="N41" s="896" t="n">
        <f aca="false">RegAmort!M53</f>
        <v>2</v>
      </c>
      <c r="O41" s="896" t="n">
        <f aca="false">RegAmort!N53</f>
        <v>3</v>
      </c>
      <c r="P41" s="896" t="n">
        <f aca="false">SUM(D41:O41)</f>
        <v>31</v>
      </c>
      <c r="Q41" s="897" t="n">
        <f aca="false">SUM(D41:E41)</f>
        <v>5</v>
      </c>
      <c r="R41" s="896" t="n">
        <f aca="false">P41-Q41</f>
        <v>26</v>
      </c>
      <c r="S41" s="897"/>
      <c r="T41" s="898" t="n">
        <f aca="false">SUM(D41:O41)</f>
        <v>31</v>
      </c>
      <c r="U41" s="896"/>
      <c r="V41" s="896"/>
      <c r="W41" s="896"/>
      <c r="X41" s="896"/>
      <c r="Y41" s="896"/>
      <c r="Z41" s="896"/>
      <c r="AA41" s="896"/>
      <c r="AB41" s="896"/>
      <c r="AC41" s="896"/>
      <c r="AD41" s="896"/>
      <c r="AE41" s="896"/>
      <c r="AF41" s="896"/>
      <c r="AG41" s="896"/>
      <c r="AH41" s="896"/>
      <c r="AI41" s="896"/>
      <c r="AJ41" s="896"/>
      <c r="AK41" s="896"/>
      <c r="AL41" s="896"/>
      <c r="AM41" s="896"/>
      <c r="AN41" s="896"/>
    </row>
    <row r="42" customFormat="false" ht="12.75" hidden="false" customHeight="false" outlineLevel="0" collapsed="false">
      <c r="A42" s="894" t="s">
        <v>1191</v>
      </c>
      <c r="B42" s="895" t="s">
        <v>985</v>
      </c>
      <c r="D42" s="896" t="n">
        <f aca="false">-RegAmort!C41</f>
        <v>-31</v>
      </c>
      <c r="E42" s="896" t="n">
        <f aca="false">-RegAmort!D41</f>
        <v>-31</v>
      </c>
      <c r="F42" s="896" t="n">
        <f aca="false">-RegAmort!E41</f>
        <v>-32</v>
      </c>
      <c r="G42" s="896" t="n">
        <f aca="false">-RegAmort!F41</f>
        <v>-31</v>
      </c>
      <c r="H42" s="896" t="n">
        <f aca="false">-RegAmort!G41</f>
        <v>-31</v>
      </c>
      <c r="I42" s="896" t="n">
        <f aca="false">-RegAmort!H41</f>
        <v>-32</v>
      </c>
      <c r="J42" s="896" t="n">
        <f aca="false">-RegAmort!I41</f>
        <v>-31</v>
      </c>
      <c r="K42" s="896" t="n">
        <f aca="false">-RegAmort!J41</f>
        <v>-31</v>
      </c>
      <c r="L42" s="896" t="n">
        <f aca="false">-RegAmort!K41</f>
        <v>-32</v>
      </c>
      <c r="M42" s="896" t="n">
        <f aca="false">-RegAmort!L41</f>
        <v>-32</v>
      </c>
      <c r="N42" s="896" t="n">
        <f aca="false">-RegAmort!M41</f>
        <v>-32</v>
      </c>
      <c r="O42" s="896" t="n">
        <f aca="false">-RegAmort!N41</f>
        <v>-32</v>
      </c>
      <c r="P42" s="896" t="n">
        <f aca="false">SUM(D42:O42)</f>
        <v>-378</v>
      </c>
      <c r="Q42" s="897" t="n">
        <f aca="false">SUM(D42:E42)</f>
        <v>-62</v>
      </c>
      <c r="R42" s="896" t="n">
        <f aca="false">P42-Q42</f>
        <v>-316</v>
      </c>
      <c r="S42" s="897"/>
      <c r="T42" s="898" t="n">
        <f aca="false">SUM(D42:O42)</f>
        <v>-378</v>
      </c>
      <c r="U42" s="896"/>
      <c r="V42" s="896"/>
      <c r="W42" s="896"/>
      <c r="X42" s="896"/>
      <c r="Y42" s="896"/>
      <c r="Z42" s="896"/>
      <c r="AA42" s="896"/>
      <c r="AB42" s="896"/>
      <c r="AC42" s="896"/>
      <c r="AD42" s="896"/>
      <c r="AE42" s="896"/>
      <c r="AF42" s="896"/>
      <c r="AG42" s="896"/>
      <c r="AH42" s="896"/>
      <c r="AI42" s="896"/>
      <c r="AJ42" s="896"/>
      <c r="AK42" s="896"/>
      <c r="AL42" s="896"/>
      <c r="AM42" s="896"/>
      <c r="AN42" s="896"/>
    </row>
    <row r="43" customFormat="false" ht="12.75" hidden="false" customHeight="false" outlineLevel="0" collapsed="false">
      <c r="A43" s="894" t="s">
        <v>1191</v>
      </c>
      <c r="B43" s="895" t="s">
        <v>1203</v>
      </c>
      <c r="D43" s="896" t="n">
        <f aca="false">-RegAmort!C44</f>
        <v>-219</v>
      </c>
      <c r="E43" s="896" t="n">
        <f aca="false">-RegAmort!D44</f>
        <v>-219</v>
      </c>
      <c r="F43" s="896" t="n">
        <f aca="false">-RegAmort!E44</f>
        <v>-219</v>
      </c>
      <c r="G43" s="896" t="n">
        <f aca="false">-RegAmort!F44</f>
        <v>-219</v>
      </c>
      <c r="H43" s="896" t="n">
        <f aca="false">-RegAmort!G44</f>
        <v>-219</v>
      </c>
      <c r="I43" s="896" t="n">
        <f aca="false">-RegAmort!H44</f>
        <v>-219</v>
      </c>
      <c r="J43" s="896" t="n">
        <f aca="false">-RegAmort!I44</f>
        <v>-219</v>
      </c>
      <c r="K43" s="896" t="n">
        <f aca="false">-RegAmort!J44</f>
        <v>-219</v>
      </c>
      <c r="L43" s="896" t="n">
        <f aca="false">-RegAmort!K44</f>
        <v>-219</v>
      </c>
      <c r="M43" s="896" t="n">
        <f aca="false">-RegAmort!L44</f>
        <v>-219</v>
      </c>
      <c r="N43" s="896" t="n">
        <f aca="false">-RegAmort!M44</f>
        <v>-219</v>
      </c>
      <c r="O43" s="896" t="n">
        <f aca="false">-RegAmort!N44</f>
        <v>-219</v>
      </c>
      <c r="P43" s="896" t="n">
        <f aca="false">SUM(D43:O43)</f>
        <v>-2628</v>
      </c>
      <c r="Q43" s="897" t="n">
        <f aca="false">SUM(D43:E43)</f>
        <v>-438</v>
      </c>
      <c r="R43" s="896" t="n">
        <f aca="false">P43-Q43</f>
        <v>-2190</v>
      </c>
      <c r="S43" s="897"/>
      <c r="T43" s="898" t="n">
        <f aca="false">SUM(D43:O43)</f>
        <v>-2628</v>
      </c>
      <c r="U43" s="896"/>
      <c r="V43" s="896"/>
      <c r="W43" s="896"/>
      <c r="X43" s="896"/>
      <c r="Y43" s="896"/>
      <c r="Z43" s="896"/>
      <c r="AA43" s="896"/>
      <c r="AB43" s="896"/>
      <c r="AC43" s="896"/>
      <c r="AD43" s="896"/>
      <c r="AE43" s="896"/>
      <c r="AF43" s="896"/>
      <c r="AG43" s="896"/>
      <c r="AH43" s="896"/>
      <c r="AI43" s="896"/>
      <c r="AJ43" s="896"/>
      <c r="AK43" s="896"/>
      <c r="AL43" s="896"/>
      <c r="AM43" s="896"/>
      <c r="AN43" s="896"/>
    </row>
    <row r="44" customFormat="false" ht="12.75" hidden="false" customHeight="false" outlineLevel="0" collapsed="false">
      <c r="A44" s="894" t="s">
        <v>1191</v>
      </c>
      <c r="B44" s="541" t="s">
        <v>1204</v>
      </c>
      <c r="C44" s="909"/>
      <c r="D44" s="900" t="n">
        <f aca="false">DeferredTax!R152</f>
        <v>0</v>
      </c>
      <c r="E44" s="900" t="n">
        <f aca="false">DeferredTax!S152</f>
        <v>0</v>
      </c>
      <c r="F44" s="900" t="n">
        <f aca="false">DeferredTax!T152</f>
        <v>0</v>
      </c>
      <c r="G44" s="900" t="n">
        <f aca="false">DeferredTax!U152</f>
        <v>0</v>
      </c>
      <c r="H44" s="900" t="n">
        <f aca="false">DeferredTax!V152</f>
        <v>0</v>
      </c>
      <c r="I44" s="900" t="n">
        <f aca="false">DeferredTax!W152</f>
        <v>0</v>
      </c>
      <c r="J44" s="900" t="n">
        <f aca="false">DeferredTax!X152</f>
        <v>0</v>
      </c>
      <c r="K44" s="900" t="n">
        <f aca="false">DeferredTax!Y152</f>
        <v>0</v>
      </c>
      <c r="L44" s="900" t="n">
        <f aca="false">DeferredTax!Z152</f>
        <v>0</v>
      </c>
      <c r="M44" s="900" t="n">
        <f aca="false">DeferredTax!AA152</f>
        <v>0</v>
      </c>
      <c r="N44" s="900" t="n">
        <f aca="false">DeferredTax!AB152</f>
        <v>0</v>
      </c>
      <c r="O44" s="900" t="n">
        <f aca="false">DeferredTax!AC152</f>
        <v>0</v>
      </c>
      <c r="P44" s="896" t="n">
        <f aca="false">SUM(D44:O44)</f>
        <v>0</v>
      </c>
      <c r="Q44" s="897" t="n">
        <f aca="false">SUM(D44:E44)</f>
        <v>0</v>
      </c>
      <c r="R44" s="896" t="n">
        <f aca="false">P44-Q44</f>
        <v>0</v>
      </c>
      <c r="S44" s="896"/>
      <c r="T44" s="898" t="n">
        <f aca="false">SUM(D44:O44)</f>
        <v>0</v>
      </c>
      <c r="U44" s="896"/>
      <c r="V44" s="896"/>
      <c r="W44" s="896"/>
      <c r="X44" s="896"/>
      <c r="Y44" s="896"/>
      <c r="Z44" s="896"/>
      <c r="AA44" s="896"/>
      <c r="AB44" s="896"/>
      <c r="AC44" s="896"/>
      <c r="AD44" s="896"/>
      <c r="AE44" s="896"/>
      <c r="AF44" s="896"/>
      <c r="AG44" s="896"/>
      <c r="AH44" s="896"/>
      <c r="AI44" s="896"/>
      <c r="AJ44" s="896"/>
      <c r="AK44" s="896"/>
      <c r="AL44" s="896"/>
      <c r="AM44" s="896"/>
      <c r="AN44" s="896"/>
    </row>
    <row r="45" customFormat="false" ht="12.75" hidden="false" customHeight="false" outlineLevel="0" collapsed="false">
      <c r="A45" s="894" t="s">
        <v>1180</v>
      </c>
      <c r="B45" s="895" t="s">
        <v>1205</v>
      </c>
      <c r="D45" s="910" t="n">
        <f aca="false">OtherInc!C29+OtherInc!C30</f>
        <v>15</v>
      </c>
      <c r="E45" s="910" t="n">
        <f aca="false">OtherInc!D29+OtherInc!D30</f>
        <v>3</v>
      </c>
      <c r="F45" s="910" t="n">
        <f aca="false">OtherInc!E29+OtherInc!E30</f>
        <v>21</v>
      </c>
      <c r="G45" s="910" t="n">
        <f aca="false">OtherInc!F29+OtherInc!F30</f>
        <v>58</v>
      </c>
      <c r="H45" s="910" t="n">
        <f aca="false">OtherInc!G29+OtherInc!G30</f>
        <v>106</v>
      </c>
      <c r="I45" s="910" t="n">
        <f aca="false">OtherInc!H29+OtherInc!H30</f>
        <v>148</v>
      </c>
      <c r="J45" s="910" t="n">
        <f aca="false">OtherInc!I29+OtherInc!I30</f>
        <v>-3</v>
      </c>
      <c r="K45" s="910" t="n">
        <f aca="false">OtherInc!J29+OtherInc!J30</f>
        <v>53</v>
      </c>
      <c r="L45" s="910" t="n">
        <f aca="false">OtherInc!K29+OtherInc!K30</f>
        <v>102</v>
      </c>
      <c r="M45" s="910" t="n">
        <f aca="false">OtherInc!L29+OtherInc!L30</f>
        <v>150</v>
      </c>
      <c r="N45" s="910" t="n">
        <f aca="false">OtherInc!M29+OtherInc!M30</f>
        <v>114</v>
      </c>
      <c r="O45" s="910" t="n">
        <f aca="false">OtherInc!N29+OtherInc!N30</f>
        <v>110</v>
      </c>
      <c r="P45" s="896" t="n">
        <f aca="false">SUM(D45:O45)</f>
        <v>877</v>
      </c>
      <c r="Q45" s="897" t="n">
        <f aca="false">SUM(D45:E45)</f>
        <v>18</v>
      </c>
      <c r="R45" s="896" t="n">
        <f aca="false">P45-Q45</f>
        <v>859</v>
      </c>
      <c r="S45" s="897"/>
      <c r="T45" s="898" t="n">
        <f aca="false">SUM(D45:O45)</f>
        <v>877</v>
      </c>
      <c r="U45" s="896"/>
      <c r="V45" s="896"/>
      <c r="W45" s="896"/>
      <c r="X45" s="896"/>
      <c r="Y45" s="896"/>
      <c r="Z45" s="896"/>
      <c r="AA45" s="896"/>
      <c r="AB45" s="896"/>
      <c r="AC45" s="896"/>
      <c r="AD45" s="896"/>
      <c r="AE45" s="896"/>
      <c r="AF45" s="896"/>
      <c r="AG45" s="896"/>
      <c r="AH45" s="896"/>
      <c r="AI45" s="896"/>
      <c r="AJ45" s="896"/>
      <c r="AK45" s="896"/>
      <c r="AL45" s="896"/>
      <c r="AM45" s="896"/>
      <c r="AN45" s="896"/>
    </row>
    <row r="46" customFormat="false" ht="12.75" hidden="false" customHeight="false" outlineLevel="0" collapsed="false">
      <c r="A46" s="894"/>
      <c r="B46" s="895" t="s">
        <v>1206</v>
      </c>
      <c r="C46" s="901" t="s">
        <v>38</v>
      </c>
      <c r="D46" s="902" t="n">
        <v>0</v>
      </c>
      <c r="E46" s="902" t="n">
        <v>0</v>
      </c>
      <c r="F46" s="902" t="n">
        <v>0</v>
      </c>
      <c r="G46" s="902" t="n">
        <v>0</v>
      </c>
      <c r="H46" s="902" t="n">
        <v>0</v>
      </c>
      <c r="I46" s="902" t="n">
        <v>0</v>
      </c>
      <c r="J46" s="902" t="n">
        <v>0</v>
      </c>
      <c r="K46" s="902" t="n">
        <v>0</v>
      </c>
      <c r="L46" s="902" t="n">
        <v>0</v>
      </c>
      <c r="M46" s="902" t="n">
        <v>0</v>
      </c>
      <c r="N46" s="902" t="n">
        <v>0</v>
      </c>
      <c r="O46" s="902" t="n">
        <v>0</v>
      </c>
      <c r="P46" s="896" t="n">
        <f aca="false">SUM(D46:O46)</f>
        <v>0</v>
      </c>
      <c r="Q46" s="897" t="n">
        <f aca="false">SUM(D46:E46)</f>
        <v>0</v>
      </c>
      <c r="R46" s="896" t="n">
        <f aca="false">P46-Q46</f>
        <v>0</v>
      </c>
      <c r="S46" s="897"/>
      <c r="T46" s="898" t="n">
        <f aca="false">SUM(D46:O46)</f>
        <v>0</v>
      </c>
      <c r="U46" s="896"/>
      <c r="V46" s="896"/>
      <c r="W46" s="896"/>
      <c r="X46" s="896"/>
      <c r="Y46" s="896"/>
      <c r="Z46" s="896"/>
      <c r="AA46" s="896"/>
      <c r="AB46" s="896"/>
      <c r="AC46" s="896"/>
      <c r="AD46" s="896"/>
      <c r="AE46" s="896"/>
      <c r="AF46" s="896"/>
      <c r="AG46" s="896"/>
      <c r="AH46" s="896"/>
      <c r="AI46" s="896"/>
      <c r="AJ46" s="896"/>
      <c r="AK46" s="896"/>
      <c r="AL46" s="896"/>
      <c r="AM46" s="896"/>
      <c r="AN46" s="896"/>
    </row>
    <row r="47" customFormat="false" ht="12.75" hidden="false" customHeight="false" outlineLevel="0" collapsed="false">
      <c r="A47" s="894" t="s">
        <v>1207</v>
      </c>
      <c r="B47" s="895" t="s">
        <v>1208</v>
      </c>
      <c r="D47" s="896" t="n">
        <f aca="false">SUM('Fuel-Depr-OtherTax'!C16:C19)</f>
        <v>2881</v>
      </c>
      <c r="E47" s="896" t="n">
        <f aca="false">SUM('Fuel-Depr-OtherTax'!D16:D19)</f>
        <v>2881</v>
      </c>
      <c r="F47" s="896" t="n">
        <f aca="false">SUM('Fuel-Depr-OtherTax'!E16:E19)</f>
        <v>2887</v>
      </c>
      <c r="G47" s="896" t="n">
        <f aca="false">SUM('Fuel-Depr-OtherTax'!F16:F19)</f>
        <v>2934</v>
      </c>
      <c r="H47" s="896" t="n">
        <f aca="false">SUM('Fuel-Depr-OtherTax'!G16:G19)</f>
        <v>2934</v>
      </c>
      <c r="I47" s="896" t="n">
        <f aca="false">SUM('Fuel-Depr-OtherTax'!H16:H19)</f>
        <v>2937</v>
      </c>
      <c r="J47" s="896" t="n">
        <f aca="false">SUM('Fuel-Depr-OtherTax'!I16:I19)</f>
        <v>2939</v>
      </c>
      <c r="K47" s="896" t="n">
        <f aca="false">SUM('Fuel-Depr-OtherTax'!J16:J19)</f>
        <v>2958</v>
      </c>
      <c r="L47" s="896" t="n">
        <f aca="false">SUM('Fuel-Depr-OtherTax'!K16:K19)</f>
        <v>2970</v>
      </c>
      <c r="M47" s="896" t="n">
        <f aca="false">SUM('Fuel-Depr-OtherTax'!L16:L19)</f>
        <v>3065</v>
      </c>
      <c r="N47" s="896" t="n">
        <f aca="false">SUM('Fuel-Depr-OtherTax'!M16:M19)</f>
        <v>3065</v>
      </c>
      <c r="O47" s="896" t="n">
        <f aca="false">SUM('Fuel-Depr-OtherTax'!N16:N19)</f>
        <v>3064</v>
      </c>
      <c r="P47" s="896" t="n">
        <f aca="false">SUM(D47:O47)</f>
        <v>35515</v>
      </c>
      <c r="Q47" s="897" t="n">
        <f aca="false">SUM(D47:E47)</f>
        <v>5762</v>
      </c>
      <c r="R47" s="896" t="n">
        <f aca="false">P47-Q47</f>
        <v>29753</v>
      </c>
      <c r="S47" s="897"/>
      <c r="T47" s="898" t="n">
        <f aca="false">SUM(D47:O47)</f>
        <v>35515</v>
      </c>
      <c r="U47" s="896"/>
      <c r="V47" s="896"/>
      <c r="W47" s="896"/>
      <c r="X47" s="896"/>
      <c r="Y47" s="896"/>
      <c r="Z47" s="896"/>
      <c r="AA47" s="896"/>
      <c r="AB47" s="896"/>
      <c r="AC47" s="896"/>
      <c r="AD47" s="896"/>
      <c r="AE47" s="896"/>
      <c r="AF47" s="896"/>
      <c r="AG47" s="896"/>
      <c r="AH47" s="896"/>
      <c r="AI47" s="896"/>
      <c r="AJ47" s="896"/>
      <c r="AK47" s="896"/>
      <c r="AL47" s="896"/>
      <c r="AM47" s="896"/>
      <c r="AN47" s="896"/>
    </row>
    <row r="48" customFormat="false" ht="12.75" hidden="false" customHeight="false" outlineLevel="0" collapsed="false">
      <c r="A48" s="894" t="s">
        <v>1207</v>
      </c>
      <c r="B48" s="895" t="s">
        <v>1209</v>
      </c>
      <c r="D48" s="896" t="n">
        <f aca="false">-SUM('Fuel-Depr-OtherTax'!C20:C26)</f>
        <v>-1175</v>
      </c>
      <c r="E48" s="896" t="n">
        <f aca="false">-SUM('Fuel-Depr-OtherTax'!D20:D26)</f>
        <v>-1175</v>
      </c>
      <c r="F48" s="896" t="n">
        <f aca="false">-SUM('Fuel-Depr-OtherTax'!E20:E26)</f>
        <v>-1175</v>
      </c>
      <c r="G48" s="896" t="n">
        <f aca="false">-SUM('Fuel-Depr-OtherTax'!F20:F26)</f>
        <v>-1175</v>
      </c>
      <c r="H48" s="896" t="n">
        <f aca="false">-SUM('Fuel-Depr-OtherTax'!G20:G26)</f>
        <v>-1175</v>
      </c>
      <c r="I48" s="896" t="n">
        <f aca="false">-SUM('Fuel-Depr-OtherTax'!H20:H26)</f>
        <v>-1175</v>
      </c>
      <c r="J48" s="896" t="n">
        <f aca="false">-SUM('Fuel-Depr-OtherTax'!I20:I26)</f>
        <v>-1175</v>
      </c>
      <c r="K48" s="896" t="n">
        <f aca="false">-SUM('Fuel-Depr-OtherTax'!J20:J26)</f>
        <v>-1175</v>
      </c>
      <c r="L48" s="896" t="n">
        <f aca="false">-SUM('Fuel-Depr-OtherTax'!K20:K26)</f>
        <v>-1175</v>
      </c>
      <c r="M48" s="896" t="n">
        <f aca="false">-SUM('Fuel-Depr-OtherTax'!L20:L26)</f>
        <v>-1175</v>
      </c>
      <c r="N48" s="896" t="n">
        <f aca="false">-SUM('Fuel-Depr-OtherTax'!M20:M26)</f>
        <v>-1175</v>
      </c>
      <c r="O48" s="896" t="n">
        <f aca="false">-SUM('Fuel-Depr-OtherTax'!N20:N26)</f>
        <v>-1175</v>
      </c>
      <c r="P48" s="896" t="n">
        <f aca="false">SUM(D48:O48)</f>
        <v>-14100</v>
      </c>
      <c r="Q48" s="897" t="n">
        <f aca="false">SUM(D48:E48)</f>
        <v>-2350</v>
      </c>
      <c r="R48" s="896" t="n">
        <f aca="false">P48-Q48</f>
        <v>-11750</v>
      </c>
      <c r="S48" s="897"/>
      <c r="T48" s="898" t="n">
        <f aca="false">SUM(D48:O48)</f>
        <v>-14100</v>
      </c>
      <c r="U48" s="896"/>
      <c r="V48" s="896"/>
      <c r="W48" s="896"/>
      <c r="X48" s="896"/>
      <c r="Y48" s="896"/>
      <c r="Z48" s="896"/>
      <c r="AA48" s="896"/>
      <c r="AB48" s="896"/>
      <c r="AC48" s="896"/>
      <c r="AD48" s="896"/>
      <c r="AE48" s="896"/>
      <c r="AF48" s="896"/>
      <c r="AG48" s="896"/>
      <c r="AH48" s="896"/>
      <c r="AI48" s="896"/>
      <c r="AJ48" s="896"/>
      <c r="AK48" s="896"/>
      <c r="AL48" s="896"/>
      <c r="AM48" s="896"/>
      <c r="AN48" s="896"/>
    </row>
    <row r="49" customFormat="false" ht="12.75" hidden="false" customHeight="false" outlineLevel="0" collapsed="false">
      <c r="A49" s="894" t="s">
        <v>1207</v>
      </c>
      <c r="B49" s="895" t="s">
        <v>1210</v>
      </c>
      <c r="D49" s="896" t="n">
        <f aca="false">'Fuel-Depr-OtherTax'!C28</f>
        <v>4056</v>
      </c>
      <c r="E49" s="896" t="n">
        <f aca="false">'Fuel-Depr-OtherTax'!D28</f>
        <v>4056</v>
      </c>
      <c r="F49" s="896" t="n">
        <f aca="false">'Fuel-Depr-OtherTax'!E28</f>
        <v>4062</v>
      </c>
      <c r="G49" s="896" t="n">
        <f aca="false">'Fuel-Depr-OtherTax'!F28</f>
        <v>4109</v>
      </c>
      <c r="H49" s="896" t="n">
        <f aca="false">'Fuel-Depr-OtherTax'!G28</f>
        <v>4109</v>
      </c>
      <c r="I49" s="896" t="n">
        <f aca="false">'Fuel-Depr-OtherTax'!H28</f>
        <v>4112</v>
      </c>
      <c r="J49" s="896" t="n">
        <f aca="false">'Fuel-Depr-OtherTax'!I28</f>
        <v>4114</v>
      </c>
      <c r="K49" s="896" t="n">
        <f aca="false">'Fuel-Depr-OtherTax'!J28</f>
        <v>4133</v>
      </c>
      <c r="L49" s="896" t="n">
        <f aca="false">'Fuel-Depr-OtherTax'!K28</f>
        <v>4145</v>
      </c>
      <c r="M49" s="896" t="n">
        <f aca="false">'Fuel-Depr-OtherTax'!L28</f>
        <v>4240</v>
      </c>
      <c r="N49" s="896" t="n">
        <f aca="false">'Fuel-Depr-OtherTax'!M28</f>
        <v>4240</v>
      </c>
      <c r="O49" s="896" t="n">
        <f aca="false">'Fuel-Depr-OtherTax'!N28</f>
        <v>4239</v>
      </c>
      <c r="P49" s="896" t="n">
        <f aca="false">SUM(D49:O49)</f>
        <v>49615</v>
      </c>
      <c r="Q49" s="897" t="n">
        <f aca="false">SUM(D49:E49)</f>
        <v>8112</v>
      </c>
      <c r="R49" s="896" t="n">
        <f aca="false">P49-Q49</f>
        <v>41503</v>
      </c>
      <c r="S49" s="897"/>
      <c r="T49" s="898" t="n">
        <f aca="false">SUM(D49:O49)</f>
        <v>49615</v>
      </c>
      <c r="U49" s="896"/>
      <c r="V49" s="896"/>
      <c r="W49" s="896"/>
      <c r="X49" s="896"/>
      <c r="Y49" s="896"/>
      <c r="Z49" s="896"/>
      <c r="AA49" s="896"/>
      <c r="AB49" s="896"/>
      <c r="AC49" s="896"/>
      <c r="AD49" s="896"/>
      <c r="AE49" s="896"/>
      <c r="AF49" s="896"/>
      <c r="AG49" s="896"/>
      <c r="AH49" s="896"/>
      <c r="AI49" s="896"/>
      <c r="AJ49" s="896"/>
      <c r="AK49" s="896"/>
      <c r="AL49" s="896"/>
      <c r="AM49" s="896"/>
      <c r="AN49" s="896"/>
    </row>
    <row r="50" customFormat="false" ht="12.75" hidden="false" customHeight="false" outlineLevel="0" collapsed="false">
      <c r="A50" s="894" t="s">
        <v>1207</v>
      </c>
      <c r="B50" s="895" t="s">
        <v>987</v>
      </c>
      <c r="C50" s="909"/>
      <c r="D50" s="896" t="n">
        <f aca="false">-'Fuel-Depr-OtherTax'!C23</f>
        <v>-27</v>
      </c>
      <c r="E50" s="896" t="n">
        <f aca="false">-'Fuel-Depr-OtherTax'!D23</f>
        <v>-27</v>
      </c>
      <c r="F50" s="896" t="n">
        <f aca="false">-'Fuel-Depr-OtherTax'!E23</f>
        <v>-27</v>
      </c>
      <c r="G50" s="896" t="n">
        <f aca="false">-'Fuel-Depr-OtherTax'!F23</f>
        <v>-27</v>
      </c>
      <c r="H50" s="896" t="n">
        <f aca="false">-'Fuel-Depr-OtherTax'!G23</f>
        <v>-27</v>
      </c>
      <c r="I50" s="896" t="n">
        <f aca="false">-'Fuel-Depr-OtherTax'!H23</f>
        <v>-27</v>
      </c>
      <c r="J50" s="896" t="n">
        <f aca="false">-'Fuel-Depr-OtherTax'!I23</f>
        <v>-27</v>
      </c>
      <c r="K50" s="896" t="n">
        <f aca="false">-'Fuel-Depr-OtherTax'!J23</f>
        <v>-27</v>
      </c>
      <c r="L50" s="896" t="n">
        <f aca="false">-'Fuel-Depr-OtherTax'!K23</f>
        <v>-27</v>
      </c>
      <c r="M50" s="896" t="n">
        <f aca="false">-'Fuel-Depr-OtherTax'!L23</f>
        <v>-27</v>
      </c>
      <c r="N50" s="896" t="n">
        <f aca="false">-'Fuel-Depr-OtherTax'!M23</f>
        <v>-27</v>
      </c>
      <c r="O50" s="896" t="n">
        <f aca="false">-'Fuel-Depr-OtherTax'!N23</f>
        <v>-27</v>
      </c>
      <c r="P50" s="896" t="n">
        <f aca="false">SUM(D50:O50)</f>
        <v>-324</v>
      </c>
      <c r="Q50" s="897" t="n">
        <f aca="false">SUM(D50:E50)</f>
        <v>-54</v>
      </c>
      <c r="R50" s="896" t="n">
        <f aca="false">P50-Q50</f>
        <v>-270</v>
      </c>
      <c r="S50" s="897"/>
      <c r="T50" s="898" t="n">
        <f aca="false">SUM(D50:O50)</f>
        <v>-324</v>
      </c>
      <c r="U50" s="896"/>
      <c r="V50" s="896"/>
      <c r="W50" s="896"/>
      <c r="X50" s="896"/>
      <c r="Y50" s="896"/>
      <c r="Z50" s="896"/>
      <c r="AA50" s="896"/>
      <c r="AB50" s="896"/>
      <c r="AC50" s="896"/>
      <c r="AD50" s="896"/>
      <c r="AE50" s="896"/>
      <c r="AF50" s="896"/>
      <c r="AG50" s="896"/>
      <c r="AH50" s="896"/>
      <c r="AI50" s="896"/>
      <c r="AJ50" s="896"/>
      <c r="AK50" s="896"/>
      <c r="AL50" s="896"/>
      <c r="AM50" s="896"/>
      <c r="AN50" s="896"/>
    </row>
    <row r="51" customFormat="false" ht="12.75" hidden="false" customHeight="false" outlineLevel="0" collapsed="false">
      <c r="A51" s="894" t="s">
        <v>1207</v>
      </c>
      <c r="B51" s="895" t="s">
        <v>1211</v>
      </c>
      <c r="D51" s="896" t="n">
        <f aca="false">-SUM('Fuel-Depr-OtherTax'!C36:C45)</f>
        <v>-446</v>
      </c>
      <c r="E51" s="896" t="n">
        <f aca="false">-SUM('Fuel-Depr-OtherTax'!D36:D45)</f>
        <v>-753</v>
      </c>
      <c r="F51" s="896" t="n">
        <f aca="false">-SUM('Fuel-Depr-OtherTax'!E36:E45)</f>
        <v>-446</v>
      </c>
      <c r="G51" s="896" t="n">
        <f aca="false">-SUM('Fuel-Depr-OtherTax'!F36:F45)</f>
        <v>-446</v>
      </c>
      <c r="H51" s="896" t="n">
        <f aca="false">-SUM('Fuel-Depr-OtherTax'!G36:G45)</f>
        <v>-421</v>
      </c>
      <c r="I51" s="896" t="n">
        <f aca="false">-SUM('Fuel-Depr-OtherTax'!H36:H45)</f>
        <v>-421</v>
      </c>
      <c r="J51" s="896" t="n">
        <f aca="false">-SUM('Fuel-Depr-OtherTax'!I36:I45)</f>
        <v>-421</v>
      </c>
      <c r="K51" s="896" t="n">
        <f aca="false">-SUM('Fuel-Depr-OtherTax'!J36:J45)</f>
        <v>-420</v>
      </c>
      <c r="L51" s="896" t="n">
        <f aca="false">-SUM('Fuel-Depr-OtherTax'!K36:K45)</f>
        <v>-419</v>
      </c>
      <c r="M51" s="896" t="n">
        <f aca="false">-SUM('Fuel-Depr-OtherTax'!L36:L45)</f>
        <v>-419</v>
      </c>
      <c r="N51" s="896" t="n">
        <f aca="false">-SUM('Fuel-Depr-OtherTax'!M36:M45)</f>
        <v>-421</v>
      </c>
      <c r="O51" s="896" t="n">
        <f aca="false">-SUM('Fuel-Depr-OtherTax'!N36:N45)</f>
        <v>-421</v>
      </c>
      <c r="P51" s="896" t="n">
        <f aca="false">SUM(D51:O51)</f>
        <v>-5454</v>
      </c>
      <c r="Q51" s="897" t="n">
        <f aca="false">SUM(D51:E51)</f>
        <v>-1199</v>
      </c>
      <c r="R51" s="896" t="n">
        <f aca="false">P51-Q51</f>
        <v>-4255</v>
      </c>
      <c r="S51" s="897"/>
      <c r="T51" s="898" t="n">
        <f aca="false">SUM(D51:O51)</f>
        <v>-5454</v>
      </c>
      <c r="U51" s="896"/>
      <c r="V51" s="896"/>
      <c r="W51" s="896"/>
      <c r="X51" s="896"/>
      <c r="Y51" s="896"/>
      <c r="Z51" s="896"/>
      <c r="AA51" s="896"/>
      <c r="AB51" s="896"/>
      <c r="AC51" s="896"/>
      <c r="AD51" s="896"/>
      <c r="AE51" s="896"/>
      <c r="AF51" s="896"/>
      <c r="AG51" s="896"/>
      <c r="AH51" s="896"/>
      <c r="AI51" s="896"/>
      <c r="AJ51" s="896"/>
      <c r="AK51" s="896"/>
      <c r="AL51" s="896"/>
      <c r="AM51" s="896"/>
      <c r="AN51" s="896"/>
    </row>
    <row r="52" customFormat="false" ht="12.75" hidden="false" customHeight="false" outlineLevel="0" collapsed="false">
      <c r="A52" s="894" t="s">
        <v>1207</v>
      </c>
      <c r="B52" s="895" t="s">
        <v>1212</v>
      </c>
      <c r="D52" s="896" t="n">
        <f aca="false">'Fuel-Depr-OtherTax'!C50</f>
        <v>2763</v>
      </c>
      <c r="E52" s="896" t="n">
        <f aca="false">'Fuel-Depr-OtherTax'!D50</f>
        <v>3070</v>
      </c>
      <c r="F52" s="896" t="n">
        <f aca="false">'Fuel-Depr-OtherTax'!E50</f>
        <v>2763</v>
      </c>
      <c r="G52" s="896" t="n">
        <f aca="false">'Fuel-Depr-OtherTax'!F50</f>
        <v>2763</v>
      </c>
      <c r="H52" s="896" t="n">
        <f aca="false">'Fuel-Depr-OtherTax'!G50</f>
        <v>2738</v>
      </c>
      <c r="I52" s="896" t="n">
        <f aca="false">'Fuel-Depr-OtherTax'!H50</f>
        <v>2738</v>
      </c>
      <c r="J52" s="896" t="n">
        <f aca="false">'Fuel-Depr-OtherTax'!I50</f>
        <v>2738</v>
      </c>
      <c r="K52" s="896" t="n">
        <f aca="false">'Fuel-Depr-OtherTax'!J50</f>
        <v>2737</v>
      </c>
      <c r="L52" s="896" t="n">
        <f aca="false">'Fuel-Depr-OtherTax'!K50</f>
        <v>2736</v>
      </c>
      <c r="M52" s="896" t="n">
        <f aca="false">'Fuel-Depr-OtherTax'!L50</f>
        <v>2736</v>
      </c>
      <c r="N52" s="896" t="n">
        <f aca="false">'Fuel-Depr-OtherTax'!M50</f>
        <v>2738</v>
      </c>
      <c r="O52" s="896" t="n">
        <f aca="false">'Fuel-Depr-OtherTax'!N50</f>
        <v>2738</v>
      </c>
      <c r="P52" s="896" t="n">
        <f aca="false">SUM(D52:O52)</f>
        <v>33258</v>
      </c>
      <c r="Q52" s="897" t="n">
        <f aca="false">SUM(D52:E52)</f>
        <v>5833</v>
      </c>
      <c r="R52" s="896" t="n">
        <f aca="false">P52-Q52</f>
        <v>27425</v>
      </c>
      <c r="S52" s="897"/>
      <c r="T52" s="898" t="n">
        <f aca="false">SUM(D52:O52)</f>
        <v>33258</v>
      </c>
      <c r="U52" s="896"/>
      <c r="V52" s="896"/>
      <c r="W52" s="896"/>
      <c r="X52" s="896"/>
      <c r="Y52" s="896"/>
      <c r="Z52" s="896"/>
      <c r="AA52" s="896"/>
      <c r="AB52" s="896"/>
      <c r="AC52" s="896"/>
      <c r="AD52" s="896"/>
      <c r="AE52" s="896"/>
      <c r="AF52" s="896"/>
      <c r="AG52" s="896"/>
      <c r="AH52" s="896"/>
      <c r="AI52" s="896"/>
      <c r="AJ52" s="896"/>
      <c r="AK52" s="896"/>
      <c r="AL52" s="896"/>
      <c r="AM52" s="896"/>
      <c r="AN52" s="896"/>
    </row>
    <row r="53" customFormat="false" ht="12.75" hidden="false" customHeight="false" outlineLevel="0" collapsed="false">
      <c r="A53" s="894" t="s">
        <v>1194</v>
      </c>
      <c r="B53" s="732" t="s">
        <v>941</v>
      </c>
      <c r="D53" s="896" t="n">
        <f aca="false">DeferredTax!R24</f>
        <v>0</v>
      </c>
      <c r="E53" s="896" t="n">
        <f aca="false">DeferredTax!S24</f>
        <v>0</v>
      </c>
      <c r="F53" s="896" t="n">
        <f aca="false">DeferredTax!T24</f>
        <v>0</v>
      </c>
      <c r="G53" s="896" t="n">
        <f aca="false">DeferredTax!U24</f>
        <v>0</v>
      </c>
      <c r="H53" s="896" t="n">
        <f aca="false">DeferredTax!V24</f>
        <v>0</v>
      </c>
      <c r="I53" s="896" t="n">
        <f aca="false">DeferredTax!W24</f>
        <v>0</v>
      </c>
      <c r="J53" s="896" t="n">
        <f aca="false">DeferredTax!X24</f>
        <v>0</v>
      </c>
      <c r="K53" s="896" t="n">
        <f aca="false">DeferredTax!Y24</f>
        <v>0</v>
      </c>
      <c r="L53" s="896" t="n">
        <f aca="false">DeferredTax!Z24</f>
        <v>0</v>
      </c>
      <c r="M53" s="896" t="n">
        <f aca="false">DeferredTax!AA24</f>
        <v>0</v>
      </c>
      <c r="N53" s="896" t="n">
        <f aca="false">DeferredTax!AB24</f>
        <v>0</v>
      </c>
      <c r="O53" s="896" t="n">
        <f aca="false">DeferredTax!AC24</f>
        <v>0</v>
      </c>
      <c r="P53" s="896" t="n">
        <f aca="false">SUM(D53:O53)</f>
        <v>0</v>
      </c>
      <c r="Q53" s="897" t="n">
        <f aca="false">SUM(D53:E53)</f>
        <v>0</v>
      </c>
      <c r="R53" s="896" t="n">
        <f aca="false">P53-Q53</f>
        <v>0</v>
      </c>
      <c r="S53" s="897"/>
      <c r="T53" s="898" t="n">
        <f aca="false">SUM(D53:O53)</f>
        <v>0</v>
      </c>
      <c r="U53" s="896"/>
      <c r="V53" s="896"/>
      <c r="W53" s="896"/>
      <c r="X53" s="896"/>
      <c r="Y53" s="896"/>
      <c r="Z53" s="896"/>
      <c r="AA53" s="896"/>
      <c r="AB53" s="896"/>
      <c r="AC53" s="896"/>
      <c r="AD53" s="896"/>
      <c r="AE53" s="896"/>
      <c r="AF53" s="896"/>
      <c r="AG53" s="896"/>
      <c r="AH53" s="896"/>
      <c r="AI53" s="896"/>
      <c r="AJ53" s="896"/>
      <c r="AK53" s="896"/>
      <c r="AL53" s="896"/>
      <c r="AM53" s="896"/>
      <c r="AN53" s="896"/>
    </row>
    <row r="54" customFormat="false" ht="12.75" hidden="false" customHeight="false" outlineLevel="0" collapsed="false">
      <c r="A54" s="894" t="s">
        <v>1180</v>
      </c>
      <c r="B54" s="895" t="s">
        <v>1213</v>
      </c>
      <c r="C54" s="909"/>
      <c r="D54" s="896" t="n">
        <f aca="false">OtherInc!C12</f>
        <v>289</v>
      </c>
      <c r="E54" s="896" t="n">
        <f aca="false">OtherInc!D12</f>
        <v>287</v>
      </c>
      <c r="F54" s="896" t="n">
        <f aca="false">OtherInc!E12</f>
        <v>289</v>
      </c>
      <c r="G54" s="896" t="n">
        <f aca="false">OtherInc!F12</f>
        <v>287</v>
      </c>
      <c r="H54" s="896" t="n">
        <f aca="false">OtherInc!G12</f>
        <v>285</v>
      </c>
      <c r="I54" s="896" t="n">
        <f aca="false">OtherInc!H12</f>
        <v>846</v>
      </c>
      <c r="J54" s="896" t="n">
        <f aca="false">OtherInc!I12</f>
        <v>847</v>
      </c>
      <c r="K54" s="896" t="n">
        <f aca="false">OtherInc!J12</f>
        <v>711</v>
      </c>
      <c r="L54" s="896" t="n">
        <f aca="false">OtherInc!K12</f>
        <v>710</v>
      </c>
      <c r="M54" s="896" t="n">
        <f aca="false">OtherInc!L12</f>
        <v>681</v>
      </c>
      <c r="N54" s="896" t="n">
        <f aca="false">OtherInc!M12</f>
        <v>703</v>
      </c>
      <c r="O54" s="896" t="n">
        <f aca="false">OtherInc!N12</f>
        <v>704</v>
      </c>
      <c r="P54" s="896" t="n">
        <f aca="false">SUM(D54:O54)</f>
        <v>6639</v>
      </c>
      <c r="Q54" s="897" t="n">
        <f aca="false">SUM(D54:E54)</f>
        <v>576</v>
      </c>
      <c r="R54" s="896" t="n">
        <f aca="false">P54-Q54</f>
        <v>6063</v>
      </c>
      <c r="S54" s="897"/>
      <c r="T54" s="898" t="n">
        <f aca="false">SUM(D54:O54)</f>
        <v>6639</v>
      </c>
      <c r="U54" s="896"/>
      <c r="V54" s="896"/>
      <c r="W54" s="896"/>
      <c r="X54" s="896"/>
      <c r="Y54" s="896"/>
      <c r="Z54" s="896"/>
      <c r="AA54" s="896"/>
      <c r="AB54" s="896"/>
      <c r="AC54" s="896"/>
      <c r="AD54" s="896"/>
      <c r="AE54" s="896"/>
      <c r="AF54" s="896"/>
      <c r="AG54" s="896"/>
      <c r="AH54" s="896"/>
      <c r="AI54" s="896"/>
      <c r="AJ54" s="896"/>
      <c r="AK54" s="896"/>
      <c r="AL54" s="896"/>
      <c r="AM54" s="896"/>
      <c r="AN54" s="896"/>
    </row>
    <row r="55" customFormat="false" ht="12.75" hidden="false" customHeight="false" outlineLevel="0" collapsed="false">
      <c r="A55" s="894" t="s">
        <v>1194</v>
      </c>
      <c r="B55" s="881" t="s">
        <v>1214</v>
      </c>
      <c r="D55" s="896" t="n">
        <f aca="false">-DeferredTax!R134</f>
        <v>-0</v>
      </c>
      <c r="E55" s="896" t="n">
        <f aca="false">-DeferredTax!S134</f>
        <v>-0</v>
      </c>
      <c r="F55" s="896" t="n">
        <f aca="false">-DeferredTax!T134</f>
        <v>-0</v>
      </c>
      <c r="G55" s="896" t="n">
        <f aca="false">-DeferredTax!U134</f>
        <v>-0</v>
      </c>
      <c r="H55" s="896" t="n">
        <f aca="false">-DeferredTax!V134</f>
        <v>-0</v>
      </c>
      <c r="I55" s="896" t="n">
        <f aca="false">-DeferredTax!W134</f>
        <v>-0</v>
      </c>
      <c r="J55" s="896" t="n">
        <f aca="false">-DeferredTax!X134</f>
        <v>-0</v>
      </c>
      <c r="K55" s="896" t="n">
        <f aca="false">-DeferredTax!Y134</f>
        <v>-0</v>
      </c>
      <c r="L55" s="896" t="n">
        <f aca="false">-DeferredTax!Z134</f>
        <v>-0</v>
      </c>
      <c r="M55" s="896" t="n">
        <f aca="false">-DeferredTax!AA134</f>
        <v>-0</v>
      </c>
      <c r="N55" s="896" t="n">
        <f aca="false">-DeferredTax!AB134</f>
        <v>-0</v>
      </c>
      <c r="O55" s="896" t="n">
        <f aca="false">-DeferredTax!AC134</f>
        <v>-0</v>
      </c>
      <c r="P55" s="896" t="n">
        <f aca="false">SUM(D55:O55)</f>
        <v>0</v>
      </c>
      <c r="Q55" s="897" t="n">
        <f aca="false">SUM(D55:E55)</f>
        <v>0</v>
      </c>
      <c r="R55" s="896" t="n">
        <f aca="false">P55-Q55</f>
        <v>0</v>
      </c>
      <c r="S55" s="897"/>
      <c r="T55" s="898" t="n">
        <f aca="false">SUM(D55:O55)</f>
        <v>0</v>
      </c>
      <c r="U55" s="896"/>
      <c r="V55" s="896"/>
      <c r="W55" s="896"/>
      <c r="X55" s="896"/>
      <c r="Y55" s="896"/>
      <c r="Z55" s="896"/>
      <c r="AA55" s="896"/>
      <c r="AB55" s="896"/>
      <c r="AC55" s="896"/>
      <c r="AD55" s="896"/>
      <c r="AE55" s="896"/>
      <c r="AF55" s="896"/>
      <c r="AG55" s="896"/>
      <c r="AH55" s="896"/>
      <c r="AI55" s="896"/>
      <c r="AJ55" s="896"/>
      <c r="AK55" s="896"/>
      <c r="AL55" s="896"/>
      <c r="AM55" s="896"/>
      <c r="AN55" s="896"/>
    </row>
    <row r="56" customFormat="false" ht="12.75" hidden="false" customHeight="false" outlineLevel="0" collapsed="false">
      <c r="A56" s="894" t="s">
        <v>1194</v>
      </c>
      <c r="B56" s="911" t="s">
        <v>1215</v>
      </c>
      <c r="C56" s="909"/>
      <c r="D56" s="896" t="n">
        <f aca="false">-DeferredTax!R137</f>
        <v>-121</v>
      </c>
      <c r="E56" s="896" t="n">
        <f aca="false">-DeferredTax!S137</f>
        <v>-182</v>
      </c>
      <c r="F56" s="896" t="n">
        <f aca="false">-DeferredTax!T137</f>
        <v>-152</v>
      </c>
      <c r="G56" s="896" t="n">
        <f aca="false">-DeferredTax!U137</f>
        <v>-111</v>
      </c>
      <c r="H56" s="896" t="n">
        <f aca="false">-DeferredTax!V137</f>
        <v>-220</v>
      </c>
      <c r="I56" s="896" t="n">
        <f aca="false">-DeferredTax!W137</f>
        <v>-129</v>
      </c>
      <c r="J56" s="896" t="n">
        <f aca="false">-DeferredTax!X137</f>
        <v>-175</v>
      </c>
      <c r="K56" s="896" t="n">
        <f aca="false">-DeferredTax!Y137</f>
        <v>-176</v>
      </c>
      <c r="L56" s="896" t="n">
        <f aca="false">-DeferredTax!Z137</f>
        <v>-209</v>
      </c>
      <c r="M56" s="896" t="n">
        <f aca="false">-DeferredTax!AA137</f>
        <v>-151</v>
      </c>
      <c r="N56" s="896" t="n">
        <f aca="false">-DeferredTax!AB137</f>
        <v>-244</v>
      </c>
      <c r="O56" s="896" t="n">
        <f aca="false">-DeferredTax!AC137</f>
        <v>-138</v>
      </c>
      <c r="P56" s="896" t="n">
        <f aca="false">SUM(D56:O56)</f>
        <v>-2008</v>
      </c>
      <c r="Q56" s="897" t="n">
        <f aca="false">SUM(D56:E56)</f>
        <v>-303</v>
      </c>
      <c r="R56" s="896" t="n">
        <f aca="false">P56-Q56</f>
        <v>-1705</v>
      </c>
      <c r="S56" s="897"/>
      <c r="T56" s="898" t="n">
        <f aca="false">SUM(D56:O56)</f>
        <v>-2008</v>
      </c>
      <c r="U56" s="896"/>
      <c r="V56" s="896"/>
      <c r="W56" s="896"/>
      <c r="X56" s="896"/>
      <c r="Y56" s="896"/>
      <c r="Z56" s="896"/>
      <c r="AA56" s="896"/>
      <c r="AB56" s="896"/>
      <c r="AC56" s="896"/>
      <c r="AD56" s="896"/>
      <c r="AE56" s="896"/>
      <c r="AF56" s="896"/>
      <c r="AG56" s="896"/>
      <c r="AH56" s="896"/>
      <c r="AI56" s="896"/>
      <c r="AJ56" s="896"/>
      <c r="AK56" s="896"/>
      <c r="AL56" s="896"/>
      <c r="AM56" s="896"/>
      <c r="AN56" s="896"/>
    </row>
    <row r="57" customFormat="false" ht="12.75" hidden="false" customHeight="false" outlineLevel="0" collapsed="false">
      <c r="A57" s="894" t="s">
        <v>1194</v>
      </c>
      <c r="B57" s="895" t="s">
        <v>1216</v>
      </c>
      <c r="C57" s="912"/>
      <c r="D57" s="896" t="n">
        <f aca="false">-DeferredTax!R29+DeferredTax!R137</f>
        <v>0</v>
      </c>
      <c r="E57" s="896" t="n">
        <f aca="false">-DeferredTax!S29+DeferredTax!S137</f>
        <v>0</v>
      </c>
      <c r="F57" s="896" t="n">
        <f aca="false">-DeferredTax!T29+DeferredTax!T137</f>
        <v>0</v>
      </c>
      <c r="G57" s="896" t="n">
        <f aca="false">-DeferredTax!U29+DeferredTax!U137</f>
        <v>0</v>
      </c>
      <c r="H57" s="896" t="n">
        <f aca="false">-DeferredTax!V29+DeferredTax!V137</f>
        <v>0</v>
      </c>
      <c r="I57" s="896" t="n">
        <f aca="false">-DeferredTax!W29+DeferredTax!W137</f>
        <v>0</v>
      </c>
      <c r="J57" s="896" t="n">
        <f aca="false">-DeferredTax!X29+DeferredTax!X137</f>
        <v>0</v>
      </c>
      <c r="K57" s="896" t="n">
        <f aca="false">-DeferredTax!Y29+DeferredTax!Y137</f>
        <v>0</v>
      </c>
      <c r="L57" s="896" t="n">
        <f aca="false">-DeferredTax!Z29+DeferredTax!Z137</f>
        <v>0</v>
      </c>
      <c r="M57" s="896" t="n">
        <f aca="false">-DeferredTax!AA29+DeferredTax!AA137</f>
        <v>0</v>
      </c>
      <c r="N57" s="896" t="n">
        <f aca="false">-DeferredTax!AB29+DeferredTax!AB137</f>
        <v>0</v>
      </c>
      <c r="O57" s="896" t="n">
        <f aca="false">-DeferredTax!AC29+DeferredTax!AC137</f>
        <v>0</v>
      </c>
      <c r="P57" s="896" t="n">
        <f aca="false">SUM(D57:O57)</f>
        <v>0</v>
      </c>
      <c r="Q57" s="897" t="n">
        <f aca="false">SUM(D57:E57)</f>
        <v>0</v>
      </c>
      <c r="R57" s="896" t="n">
        <f aca="false">P57-Q57</f>
        <v>0</v>
      </c>
      <c r="S57" s="897"/>
      <c r="T57" s="898" t="n">
        <f aca="false">SUM(D57:O57)</f>
        <v>0</v>
      </c>
      <c r="U57" s="896"/>
      <c r="V57" s="896"/>
      <c r="W57" s="896"/>
      <c r="X57" s="896"/>
      <c r="Y57" s="896"/>
      <c r="Z57" s="896"/>
      <c r="AA57" s="896"/>
      <c r="AB57" s="896"/>
      <c r="AC57" s="896"/>
      <c r="AD57" s="896"/>
      <c r="AE57" s="896"/>
      <c r="AF57" s="896"/>
      <c r="AG57" s="896"/>
      <c r="AH57" s="896"/>
      <c r="AI57" s="896"/>
      <c r="AJ57" s="896"/>
      <c r="AK57" s="896"/>
      <c r="AL57" s="896"/>
      <c r="AM57" s="896"/>
      <c r="AN57" s="896"/>
    </row>
    <row r="58" customFormat="false" ht="12.75" hidden="false" customHeight="false" outlineLevel="0" collapsed="false">
      <c r="A58" s="894" t="s">
        <v>1189</v>
      </c>
      <c r="B58" s="895" t="s">
        <v>1217</v>
      </c>
      <c r="D58" s="896" t="n">
        <f aca="false">-IntDeduct!C42</f>
        <v>-39</v>
      </c>
      <c r="E58" s="896" t="n">
        <f aca="false">-IntDeduct!D42</f>
        <v>-38</v>
      </c>
      <c r="F58" s="896" t="n">
        <f aca="false">-IntDeduct!E42</f>
        <v>-39</v>
      </c>
      <c r="G58" s="896" t="n">
        <f aca="false">-IntDeduct!F42</f>
        <v>-38</v>
      </c>
      <c r="H58" s="896" t="n">
        <f aca="false">-IntDeduct!G42</f>
        <v>-39</v>
      </c>
      <c r="I58" s="896" t="n">
        <f aca="false">-IntDeduct!H42</f>
        <v>-38</v>
      </c>
      <c r="J58" s="896" t="n">
        <f aca="false">-IntDeduct!I42</f>
        <v>-39</v>
      </c>
      <c r="K58" s="896" t="n">
        <f aca="false">-IntDeduct!J42</f>
        <v>-38</v>
      </c>
      <c r="L58" s="896" t="n">
        <f aca="false">-IntDeduct!K42</f>
        <v>-39</v>
      </c>
      <c r="M58" s="896" t="n">
        <f aca="false">-IntDeduct!L42</f>
        <v>-33</v>
      </c>
      <c r="N58" s="896" t="n">
        <f aca="false">-IntDeduct!M42</f>
        <v>-28</v>
      </c>
      <c r="O58" s="896" t="n">
        <f aca="false">-IntDeduct!N42</f>
        <v>-28</v>
      </c>
      <c r="P58" s="896" t="n">
        <f aca="false">SUM(D58:O58)</f>
        <v>-436</v>
      </c>
      <c r="Q58" s="897" t="n">
        <f aca="false">SUM(D58:E58)</f>
        <v>-77</v>
      </c>
      <c r="R58" s="896" t="n">
        <f aca="false">P58-Q58</f>
        <v>-359</v>
      </c>
      <c r="S58" s="897"/>
      <c r="T58" s="898" t="n">
        <f aca="false">SUM(D58:O58)</f>
        <v>-436</v>
      </c>
      <c r="U58" s="896"/>
      <c r="V58" s="896"/>
      <c r="W58" s="896"/>
      <c r="X58" s="896"/>
      <c r="Y58" s="896"/>
      <c r="Z58" s="896"/>
      <c r="AA58" s="896"/>
      <c r="AB58" s="896"/>
      <c r="AC58" s="896"/>
      <c r="AD58" s="896"/>
      <c r="AE58" s="896"/>
      <c r="AF58" s="896"/>
      <c r="AG58" s="896"/>
      <c r="AH58" s="896"/>
      <c r="AI58" s="896"/>
      <c r="AJ58" s="896"/>
      <c r="AK58" s="896"/>
      <c r="AL58" s="896"/>
      <c r="AM58" s="896"/>
      <c r="AN58" s="896"/>
    </row>
    <row r="59" customFormat="false" ht="12.75" hidden="false" customHeight="false" outlineLevel="0" collapsed="false">
      <c r="A59" s="894" t="s">
        <v>1189</v>
      </c>
      <c r="B59" s="895" t="s">
        <v>1218</v>
      </c>
      <c r="D59" s="896" t="n">
        <f aca="false">-IntDeduct!C43</f>
        <v>1</v>
      </c>
      <c r="E59" s="896" t="n">
        <f aca="false">-IntDeduct!D43</f>
        <v>0</v>
      </c>
      <c r="F59" s="896" t="n">
        <f aca="false">-IntDeduct!E43</f>
        <v>1</v>
      </c>
      <c r="G59" s="896" t="n">
        <f aca="false">-IntDeduct!F43</f>
        <v>0</v>
      </c>
      <c r="H59" s="896" t="n">
        <f aca="false">-IntDeduct!G43</f>
        <v>1</v>
      </c>
      <c r="I59" s="896" t="n">
        <f aca="false">-IntDeduct!H43</f>
        <v>1</v>
      </c>
      <c r="J59" s="896" t="n">
        <f aca="false">-IntDeduct!I43</f>
        <v>0</v>
      </c>
      <c r="K59" s="896" t="n">
        <f aca="false">-IntDeduct!J43</f>
        <v>1</v>
      </c>
      <c r="L59" s="896" t="n">
        <f aca="false">-IntDeduct!K43</f>
        <v>0</v>
      </c>
      <c r="M59" s="896" t="n">
        <f aca="false">-IntDeduct!L43</f>
        <v>1</v>
      </c>
      <c r="N59" s="896" t="n">
        <f aca="false">-IntDeduct!M43</f>
        <v>0</v>
      </c>
      <c r="O59" s="896" t="n">
        <f aca="false">-IntDeduct!N43</f>
        <v>1</v>
      </c>
      <c r="P59" s="896" t="n">
        <f aca="false">SUM(D59:O59)</f>
        <v>7</v>
      </c>
      <c r="Q59" s="897" t="n">
        <f aca="false">SUM(D59:E59)</f>
        <v>1</v>
      </c>
      <c r="R59" s="896" t="n">
        <f aca="false">P59-Q59</f>
        <v>6</v>
      </c>
      <c r="S59" s="897"/>
      <c r="T59" s="898" t="n">
        <f aca="false">SUM(D59:O59)</f>
        <v>7</v>
      </c>
      <c r="U59" s="896"/>
      <c r="V59" s="896"/>
      <c r="W59" s="896"/>
      <c r="X59" s="896"/>
      <c r="Y59" s="896"/>
      <c r="Z59" s="896"/>
      <c r="AA59" s="896"/>
      <c r="AB59" s="896"/>
      <c r="AC59" s="896"/>
      <c r="AD59" s="896"/>
      <c r="AE59" s="896"/>
      <c r="AF59" s="896"/>
      <c r="AG59" s="896"/>
      <c r="AH59" s="896"/>
      <c r="AI59" s="896"/>
      <c r="AJ59" s="896"/>
      <c r="AK59" s="896"/>
      <c r="AL59" s="896"/>
      <c r="AM59" s="896"/>
      <c r="AN59" s="896"/>
    </row>
    <row r="60" customFormat="false" ht="12.75" hidden="false" customHeight="false" outlineLevel="0" collapsed="false">
      <c r="A60" s="894" t="s">
        <v>1194</v>
      </c>
      <c r="B60" s="895" t="s">
        <v>1219</v>
      </c>
      <c r="C60" s="909"/>
      <c r="D60" s="896" t="n">
        <f aca="false">-IncomeState!C52-SUM(DeferredTax!R69:R72)-DeferredTax!R78</f>
        <v>-11329</v>
      </c>
      <c r="E60" s="896" t="n">
        <f aca="false">-IncomeState!D52-SUM(DeferredTax!S69:S72)-DeferredTax!S78</f>
        <v>-10831</v>
      </c>
      <c r="F60" s="896" t="n">
        <f aca="false">-IncomeState!E52-SUM(DeferredTax!T69:T72)-DeferredTax!T78</f>
        <v>-12552</v>
      </c>
      <c r="G60" s="896" t="n">
        <f aca="false">-IncomeState!F52-SUM(DeferredTax!U69:U72)-DeferredTax!U78</f>
        <v>1185</v>
      </c>
      <c r="H60" s="896" t="n">
        <f aca="false">-IncomeState!G52-SUM(DeferredTax!V69:V72)-DeferredTax!V78</f>
        <v>2103</v>
      </c>
      <c r="I60" s="896" t="n">
        <f aca="false">-IncomeState!H52-SUM(DeferredTax!W69:W72)-DeferredTax!W78</f>
        <v>-3812</v>
      </c>
      <c r="J60" s="896" t="n">
        <f aca="false">-IncomeState!I52-SUM(DeferredTax!X69:X72)-DeferredTax!X78</f>
        <v>636</v>
      </c>
      <c r="K60" s="896" t="n">
        <f aca="false">-IncomeState!J52-SUM(DeferredTax!Y69:Y72)-DeferredTax!Y78</f>
        <v>308</v>
      </c>
      <c r="L60" s="896" t="n">
        <f aca="false">-IncomeState!K52-SUM(DeferredTax!Z69:Z72)-DeferredTax!Z78</f>
        <v>1660</v>
      </c>
      <c r="M60" s="896" t="n">
        <f aca="false">-IncomeState!L52-SUM(DeferredTax!AA69:AA72)-DeferredTax!AA78</f>
        <v>1017</v>
      </c>
      <c r="N60" s="896" t="n">
        <f aca="false">-IncomeState!M52-SUM(DeferredTax!AB69:AB72)-DeferredTax!AB78</f>
        <v>-11215</v>
      </c>
      <c r="O60" s="896" t="n">
        <f aca="false">-IncomeState!N52-SUM(DeferredTax!AC69:AC72)-DeferredTax!AC78</f>
        <v>-13162</v>
      </c>
      <c r="P60" s="896" t="n">
        <f aca="false">SUM(D60:O60)</f>
        <v>-55992</v>
      </c>
      <c r="Q60" s="897" t="n">
        <f aca="false">SUM(D60:E60)</f>
        <v>-22160</v>
      </c>
      <c r="R60" s="896" t="n">
        <f aca="false">P60-Q60</f>
        <v>-33832</v>
      </c>
      <c r="S60" s="897"/>
      <c r="T60" s="898" t="n">
        <f aca="false">SUM(D60:O60)</f>
        <v>-55992</v>
      </c>
      <c r="U60" s="896"/>
      <c r="V60" s="896"/>
      <c r="W60" s="896"/>
      <c r="X60" s="896"/>
      <c r="Y60" s="896"/>
      <c r="Z60" s="896"/>
      <c r="AA60" s="896"/>
      <c r="AB60" s="896"/>
      <c r="AC60" s="896"/>
      <c r="AD60" s="896"/>
      <c r="AE60" s="896"/>
      <c r="AF60" s="896"/>
      <c r="AG60" s="896"/>
      <c r="AH60" s="896"/>
      <c r="AI60" s="896"/>
      <c r="AJ60" s="896"/>
      <c r="AK60" s="896"/>
      <c r="AL60" s="896"/>
      <c r="AM60" s="896"/>
      <c r="AN60" s="896"/>
    </row>
    <row r="61" customFormat="false" ht="12.75" hidden="false" customHeight="false" outlineLevel="0" collapsed="false">
      <c r="A61" s="894" t="s">
        <v>1194</v>
      </c>
      <c r="B61" s="895" t="s">
        <v>1220</v>
      </c>
      <c r="D61" s="896" t="n">
        <f aca="false">DeferredTax!R82</f>
        <v>0</v>
      </c>
      <c r="E61" s="896" t="n">
        <f aca="false">DeferredTax!S82</f>
        <v>0</v>
      </c>
      <c r="F61" s="896" t="n">
        <f aca="false">DeferredTax!T82</f>
        <v>0</v>
      </c>
      <c r="G61" s="896" t="n">
        <f aca="false">DeferredTax!U82</f>
        <v>0</v>
      </c>
      <c r="H61" s="896" t="n">
        <f aca="false">DeferredTax!V82</f>
        <v>0</v>
      </c>
      <c r="I61" s="896" t="n">
        <f aca="false">DeferredTax!W82</f>
        <v>0</v>
      </c>
      <c r="J61" s="896" t="n">
        <f aca="false">DeferredTax!X82</f>
        <v>0</v>
      </c>
      <c r="K61" s="896" t="n">
        <f aca="false">DeferredTax!Y82</f>
        <v>0</v>
      </c>
      <c r="L61" s="896" t="n">
        <f aca="false">DeferredTax!Z82</f>
        <v>0</v>
      </c>
      <c r="M61" s="896" t="n">
        <f aca="false">DeferredTax!AA82</f>
        <v>0</v>
      </c>
      <c r="N61" s="896" t="n">
        <f aca="false">DeferredTax!AB82</f>
        <v>0</v>
      </c>
      <c r="O61" s="896" t="n">
        <f aca="false">DeferredTax!AC82</f>
        <v>0</v>
      </c>
      <c r="P61" s="896" t="n">
        <f aca="false">SUM(D61:O61)</f>
        <v>0</v>
      </c>
      <c r="Q61" s="897" t="n">
        <f aca="false">SUM(D61:E61)</f>
        <v>0</v>
      </c>
      <c r="R61" s="896" t="n">
        <f aca="false">P61-Q61</f>
        <v>0</v>
      </c>
      <c r="S61" s="897"/>
      <c r="T61" s="898" t="n">
        <f aca="false">SUM(D61:O61)</f>
        <v>0</v>
      </c>
      <c r="U61" s="896"/>
      <c r="V61" s="896"/>
      <c r="W61" s="896"/>
      <c r="X61" s="896"/>
      <c r="Y61" s="896"/>
      <c r="Z61" s="896"/>
      <c r="AA61" s="896"/>
      <c r="AB61" s="896"/>
      <c r="AC61" s="896"/>
      <c r="AD61" s="896"/>
      <c r="AE61" s="896"/>
      <c r="AF61" s="896"/>
      <c r="AG61" s="896"/>
      <c r="AH61" s="896"/>
      <c r="AI61" s="896"/>
      <c r="AJ61" s="896"/>
      <c r="AK61" s="896"/>
      <c r="AL61" s="896"/>
      <c r="AM61" s="896"/>
      <c r="AN61" s="896"/>
    </row>
    <row r="62" customFormat="false" ht="12.75" hidden="false" customHeight="false" outlineLevel="0" collapsed="false">
      <c r="A62" s="894" t="s">
        <v>1194</v>
      </c>
      <c r="B62" s="895" t="s">
        <v>1221</v>
      </c>
      <c r="D62" s="896" t="n">
        <f aca="false">DeferredTax!R83</f>
        <v>643</v>
      </c>
      <c r="E62" s="896" t="n">
        <f aca="false">DeferredTax!S83</f>
        <v>672</v>
      </c>
      <c r="F62" s="896" t="n">
        <f aca="false">DeferredTax!T83</f>
        <v>691</v>
      </c>
      <c r="G62" s="896" t="n">
        <f aca="false">DeferredTax!U83</f>
        <v>488</v>
      </c>
      <c r="H62" s="896" t="n">
        <f aca="false">DeferredTax!V83</f>
        <v>1398</v>
      </c>
      <c r="I62" s="896" t="n">
        <f aca="false">DeferredTax!W83</f>
        <v>1010</v>
      </c>
      <c r="J62" s="896" t="n">
        <f aca="false">DeferredTax!X83</f>
        <v>82</v>
      </c>
      <c r="K62" s="896" t="n">
        <f aca="false">DeferredTax!Y83</f>
        <v>186</v>
      </c>
      <c r="L62" s="896" t="n">
        <f aca="false">DeferredTax!Z83</f>
        <v>1494</v>
      </c>
      <c r="M62" s="896" t="n">
        <f aca="false">DeferredTax!AA83</f>
        <v>358</v>
      </c>
      <c r="N62" s="896" t="n">
        <f aca="false">DeferredTax!AB83</f>
        <v>-126</v>
      </c>
      <c r="O62" s="896" t="n">
        <f aca="false">DeferredTax!AC83</f>
        <v>516</v>
      </c>
      <c r="P62" s="896" t="n">
        <f aca="false">SUM(D62:O62)</f>
        <v>7412</v>
      </c>
      <c r="Q62" s="897" t="n">
        <f aca="false">SUM(D62:E62)</f>
        <v>1315</v>
      </c>
      <c r="R62" s="896" t="n">
        <f aca="false">P62-Q62</f>
        <v>6097</v>
      </c>
      <c r="S62" s="897"/>
      <c r="T62" s="898" t="n">
        <f aca="false">SUM(D62:O62)</f>
        <v>7412</v>
      </c>
      <c r="U62" s="896"/>
      <c r="V62" s="896"/>
      <c r="W62" s="896"/>
      <c r="X62" s="896"/>
      <c r="Y62" s="896"/>
      <c r="Z62" s="896"/>
      <c r="AA62" s="896"/>
      <c r="AB62" s="896"/>
      <c r="AC62" s="896"/>
      <c r="AD62" s="896"/>
      <c r="AE62" s="896"/>
      <c r="AF62" s="896"/>
      <c r="AG62" s="896"/>
      <c r="AH62" s="896"/>
      <c r="AI62" s="896"/>
      <c r="AJ62" s="896"/>
      <c r="AK62" s="896"/>
      <c r="AL62" s="896"/>
      <c r="AM62" s="896"/>
      <c r="AN62" s="896"/>
    </row>
    <row r="63" customFormat="false" ht="12.75" hidden="false" customHeight="false" outlineLevel="0" collapsed="false">
      <c r="A63" s="894" t="s">
        <v>1194</v>
      </c>
      <c r="B63" s="895" t="s">
        <v>1222</v>
      </c>
      <c r="D63" s="896" t="n">
        <f aca="false">DeferredTax!R80</f>
        <v>643</v>
      </c>
      <c r="E63" s="896" t="n">
        <f aca="false">DeferredTax!S80</f>
        <v>672</v>
      </c>
      <c r="F63" s="896" t="n">
        <f aca="false">DeferredTax!T80</f>
        <v>691</v>
      </c>
      <c r="G63" s="896" t="n">
        <f aca="false">DeferredTax!U80</f>
        <v>488</v>
      </c>
      <c r="H63" s="896" t="n">
        <f aca="false">DeferredTax!V80</f>
        <v>1398</v>
      </c>
      <c r="I63" s="896" t="n">
        <f aca="false">DeferredTax!W80</f>
        <v>1010</v>
      </c>
      <c r="J63" s="896" t="n">
        <f aca="false">DeferredTax!X80</f>
        <v>82</v>
      </c>
      <c r="K63" s="896" t="n">
        <f aca="false">DeferredTax!Y80</f>
        <v>186</v>
      </c>
      <c r="L63" s="896" t="n">
        <f aca="false">DeferredTax!Z80</f>
        <v>1494</v>
      </c>
      <c r="M63" s="896" t="n">
        <f aca="false">DeferredTax!AA80</f>
        <v>358</v>
      </c>
      <c r="N63" s="896" t="n">
        <f aca="false">DeferredTax!AB80</f>
        <v>-126</v>
      </c>
      <c r="O63" s="896" t="n">
        <f aca="false">DeferredTax!AC80</f>
        <v>516</v>
      </c>
      <c r="P63" s="896" t="n">
        <f aca="false">SUM(D63:O63)</f>
        <v>7412</v>
      </c>
      <c r="Q63" s="897" t="n">
        <f aca="false">SUM(D63:E63)</f>
        <v>1315</v>
      </c>
      <c r="R63" s="896" t="n">
        <f aca="false">P63-Q63</f>
        <v>6097</v>
      </c>
      <c r="S63" s="897"/>
      <c r="T63" s="898" t="n">
        <f aca="false">SUM(D63:O63)</f>
        <v>7412</v>
      </c>
      <c r="U63" s="896"/>
      <c r="V63" s="896"/>
      <c r="W63" s="896"/>
      <c r="X63" s="896"/>
      <c r="Y63" s="896"/>
      <c r="Z63" s="896"/>
      <c r="AA63" s="896"/>
      <c r="AB63" s="896"/>
      <c r="AC63" s="896"/>
      <c r="AD63" s="896"/>
      <c r="AE63" s="896"/>
      <c r="AF63" s="896"/>
      <c r="AG63" s="896"/>
      <c r="AH63" s="896"/>
      <c r="AI63" s="896"/>
      <c r="AJ63" s="896"/>
      <c r="AK63" s="896"/>
      <c r="AL63" s="896"/>
      <c r="AM63" s="896"/>
      <c r="AN63" s="896"/>
    </row>
    <row r="64" customFormat="false" ht="12.75" hidden="false" customHeight="false" outlineLevel="0" collapsed="false">
      <c r="A64" s="894" t="s">
        <v>1223</v>
      </c>
      <c r="B64" s="895" t="s">
        <v>1224</v>
      </c>
      <c r="D64" s="896" t="n">
        <f aca="false">IncomeState!C55</f>
        <v>12070</v>
      </c>
      <c r="E64" s="896" t="n">
        <f aca="false">IncomeState!D55</f>
        <v>11600</v>
      </c>
      <c r="F64" s="896" t="n">
        <f aca="false">IncomeState!E55</f>
        <v>13341</v>
      </c>
      <c r="G64" s="896" t="n">
        <f aca="false">IncomeState!F55</f>
        <v>-600</v>
      </c>
      <c r="H64" s="896" t="n">
        <f aca="false">IncomeState!G55</f>
        <v>-607</v>
      </c>
      <c r="I64" s="896" t="n">
        <f aca="false">IncomeState!H55</f>
        <v>5141</v>
      </c>
      <c r="J64" s="896" t="n">
        <f aca="false">IncomeState!I55</f>
        <v>-236</v>
      </c>
      <c r="K64" s="896" t="n">
        <f aca="false">IncomeState!J55</f>
        <v>143</v>
      </c>
      <c r="L64" s="896" t="n">
        <f aca="false">IncomeState!K55</f>
        <v>98</v>
      </c>
      <c r="M64" s="896" t="n">
        <f aca="false">IncomeState!L55</f>
        <v>-406</v>
      </c>
      <c r="N64" s="896" t="n">
        <f aca="false">IncomeState!M55</f>
        <v>11350</v>
      </c>
      <c r="O64" s="896" t="n">
        <f aca="false">IncomeState!N55</f>
        <v>13939</v>
      </c>
      <c r="P64" s="896" t="n">
        <f aca="false">SUM(D64:O64)</f>
        <v>65833</v>
      </c>
      <c r="Q64" s="897" t="n">
        <f aca="false">SUM(D64:E64)</f>
        <v>23670</v>
      </c>
      <c r="R64" s="896" t="n">
        <f aca="false">P64-Q64</f>
        <v>42163</v>
      </c>
      <c r="S64" s="897"/>
      <c r="T64" s="898" t="n">
        <f aca="false">SUM(D64:O64)</f>
        <v>65833</v>
      </c>
      <c r="U64" s="896"/>
      <c r="V64" s="896"/>
      <c r="W64" s="896"/>
      <c r="X64" s="896"/>
      <c r="Y64" s="896"/>
      <c r="Z64" s="896"/>
      <c r="AA64" s="896"/>
      <c r="AB64" s="896"/>
      <c r="AC64" s="896"/>
      <c r="AD64" s="896"/>
      <c r="AE64" s="896"/>
      <c r="AF64" s="896"/>
      <c r="AG64" s="896"/>
      <c r="AH64" s="896"/>
      <c r="AI64" s="896"/>
      <c r="AJ64" s="896"/>
      <c r="AK64" s="896"/>
      <c r="AL64" s="896"/>
      <c r="AM64" s="896"/>
      <c r="AN64" s="896"/>
    </row>
    <row r="65" customFormat="false" ht="12.75" hidden="false" customHeight="false" outlineLevel="0" collapsed="false">
      <c r="A65" s="894" t="s">
        <v>1223</v>
      </c>
      <c r="B65" s="895" t="s">
        <v>1225</v>
      </c>
      <c r="D65" s="896" t="n">
        <f aca="false">IncomeState!C57</f>
        <v>18505</v>
      </c>
      <c r="E65" s="896" t="n">
        <f aca="false">IncomeState!D57</f>
        <v>17785</v>
      </c>
      <c r="F65" s="896" t="n">
        <f aca="false">IncomeState!E57</f>
        <v>20453</v>
      </c>
      <c r="G65" s="896" t="n">
        <f aca="false">IncomeState!F57</f>
        <v>-922</v>
      </c>
      <c r="H65" s="896" t="n">
        <f aca="false">IncomeState!G57</f>
        <v>-935</v>
      </c>
      <c r="I65" s="896" t="n">
        <f aca="false">IncomeState!H57</f>
        <v>7912</v>
      </c>
      <c r="J65" s="896" t="n">
        <f aca="false">IncomeState!I57</f>
        <v>-333</v>
      </c>
      <c r="K65" s="896" t="n">
        <f aca="false">IncomeState!J57</f>
        <v>240</v>
      </c>
      <c r="L65" s="896" t="n">
        <f aca="false">IncomeState!K57</f>
        <v>171</v>
      </c>
      <c r="M65" s="896" t="n">
        <f aca="false">IncomeState!L57</f>
        <v>-604</v>
      </c>
      <c r="N65" s="896" t="n">
        <f aca="false">IncomeState!M57</f>
        <v>17426</v>
      </c>
      <c r="O65" s="896" t="n">
        <f aca="false">IncomeState!N57</f>
        <v>21396</v>
      </c>
      <c r="P65" s="896" t="n">
        <f aca="false">SUM(D65:O65)</f>
        <v>101094</v>
      </c>
      <c r="Q65" s="897" t="n">
        <f aca="false">SUM(D65:E65)</f>
        <v>36290</v>
      </c>
      <c r="R65" s="896" t="n">
        <f aca="false">P65-Q65</f>
        <v>64804</v>
      </c>
      <c r="S65" s="897"/>
      <c r="T65" s="898" t="n">
        <f aca="false">SUM(D65:O65)</f>
        <v>101094</v>
      </c>
      <c r="U65" s="896"/>
      <c r="V65" s="896"/>
      <c r="W65" s="896"/>
      <c r="X65" s="896"/>
      <c r="Y65" s="896"/>
      <c r="Z65" s="896"/>
      <c r="AA65" s="896"/>
      <c r="AB65" s="896"/>
      <c r="AC65" s="896"/>
      <c r="AD65" s="896"/>
      <c r="AE65" s="896"/>
      <c r="AF65" s="896"/>
      <c r="AG65" s="896"/>
      <c r="AH65" s="896"/>
      <c r="AI65" s="896"/>
      <c r="AJ65" s="896"/>
      <c r="AK65" s="896"/>
      <c r="AL65" s="896"/>
      <c r="AM65" s="896"/>
      <c r="AN65" s="896"/>
    </row>
    <row r="66" customFormat="false" ht="12.75" hidden="false" customHeight="false" outlineLevel="0" collapsed="false">
      <c r="A66" s="894" t="s">
        <v>1162</v>
      </c>
      <c r="B66" s="895" t="s">
        <v>1226</v>
      </c>
      <c r="D66" s="896" t="n">
        <f aca="false">-Transport!C15</f>
        <v>-0</v>
      </c>
      <c r="E66" s="896" t="n">
        <f aca="false">-Transport!D15</f>
        <v>-0</v>
      </c>
      <c r="F66" s="896" t="n">
        <f aca="false">-Transport!E15</f>
        <v>-0</v>
      </c>
      <c r="G66" s="896" t="n">
        <f aca="false">-Transport!F15</f>
        <v>-0</v>
      </c>
      <c r="H66" s="896" t="n">
        <f aca="false">-Transport!G15</f>
        <v>-0</v>
      </c>
      <c r="I66" s="896" t="n">
        <f aca="false">-Transport!H15</f>
        <v>-0</v>
      </c>
      <c r="J66" s="896" t="n">
        <f aca="false">-Transport!I15</f>
        <v>-0</v>
      </c>
      <c r="K66" s="896" t="n">
        <f aca="false">-Transport!J15</f>
        <v>-0</v>
      </c>
      <c r="L66" s="896" t="n">
        <f aca="false">-Transport!K15</f>
        <v>-0</v>
      </c>
      <c r="M66" s="896" t="n">
        <f aca="false">-Transport!L15</f>
        <v>-0</v>
      </c>
      <c r="N66" s="896" t="n">
        <f aca="false">-Transport!M15</f>
        <v>-0</v>
      </c>
      <c r="O66" s="896" t="n">
        <f aca="false">-Transport!N15</f>
        <v>-0</v>
      </c>
      <c r="P66" s="896" t="n">
        <f aca="false">SUM(D66:O66)</f>
        <v>0</v>
      </c>
      <c r="Q66" s="897" t="n">
        <f aca="false">SUM(D66:E66)</f>
        <v>0</v>
      </c>
      <c r="R66" s="896" t="n">
        <f aca="false">P66-Q66</f>
        <v>0</v>
      </c>
      <c r="S66" s="897"/>
      <c r="T66" s="898" t="n">
        <f aca="false">SUM(D66:O66)</f>
        <v>0</v>
      </c>
      <c r="U66" s="896"/>
      <c r="V66" s="896"/>
      <c r="W66" s="896"/>
      <c r="X66" s="896"/>
      <c r="Y66" s="896"/>
      <c r="Z66" s="896"/>
      <c r="AA66" s="896"/>
      <c r="AB66" s="896"/>
      <c r="AC66" s="896"/>
      <c r="AD66" s="896"/>
      <c r="AE66" s="896"/>
      <c r="AF66" s="896"/>
      <c r="AG66" s="896"/>
      <c r="AH66" s="896"/>
      <c r="AI66" s="896"/>
      <c r="AJ66" s="896"/>
      <c r="AK66" s="896"/>
      <c r="AL66" s="896"/>
      <c r="AM66" s="896"/>
      <c r="AN66" s="896"/>
    </row>
    <row r="67" customFormat="false" ht="12.75" hidden="false" customHeight="false" outlineLevel="0" collapsed="false">
      <c r="A67" s="905" t="s">
        <v>1184</v>
      </c>
      <c r="B67" s="895" t="s">
        <v>1227</v>
      </c>
      <c r="D67" s="896" t="n">
        <f aca="false">Trackers!D376-Trackers!D380</f>
        <v>0</v>
      </c>
      <c r="E67" s="896" t="n">
        <f aca="false">Trackers!E376-Trackers!E380</f>
        <v>0</v>
      </c>
      <c r="F67" s="896" t="n">
        <f aca="false">Trackers!F376-Trackers!F380</f>
        <v>0</v>
      </c>
      <c r="G67" s="896" t="n">
        <f aca="false">Trackers!G376-Trackers!G380</f>
        <v>0</v>
      </c>
      <c r="H67" s="896" t="n">
        <f aca="false">Trackers!H376-Trackers!H380</f>
        <v>0</v>
      </c>
      <c r="I67" s="896" t="n">
        <f aca="false">Trackers!I376-Trackers!I380</f>
        <v>0</v>
      </c>
      <c r="J67" s="896" t="n">
        <f aca="false">Trackers!J376-Trackers!J380</f>
        <v>0</v>
      </c>
      <c r="K67" s="896" t="n">
        <f aca="false">Trackers!K376-Trackers!K380</f>
        <v>0</v>
      </c>
      <c r="L67" s="896" t="n">
        <f aca="false">Trackers!L376-Trackers!L380</f>
        <v>0</v>
      </c>
      <c r="M67" s="896" t="n">
        <f aca="false">Trackers!M376-Trackers!M380</f>
        <v>0</v>
      </c>
      <c r="N67" s="896" t="n">
        <f aca="false">Trackers!N376-Trackers!N380</f>
        <v>0</v>
      </c>
      <c r="O67" s="896" t="n">
        <f aca="false">Trackers!O376-Trackers!O380</f>
        <v>0</v>
      </c>
      <c r="P67" s="896" t="n">
        <f aca="false">SUM(D67:O67)</f>
        <v>0</v>
      </c>
      <c r="Q67" s="897" t="n">
        <f aca="false">SUM(D67:E67)</f>
        <v>0</v>
      </c>
      <c r="R67" s="896" t="n">
        <f aca="false">P67-Q67</f>
        <v>0</v>
      </c>
      <c r="S67" s="897"/>
      <c r="T67" s="898" t="n">
        <f aca="false">SUM(D67:O67)</f>
        <v>0</v>
      </c>
      <c r="U67" s="896"/>
      <c r="V67" s="896"/>
      <c r="W67" s="896"/>
      <c r="X67" s="896"/>
      <c r="Y67" s="896"/>
      <c r="Z67" s="896"/>
      <c r="AA67" s="896"/>
      <c r="AB67" s="896"/>
      <c r="AC67" s="896"/>
      <c r="AD67" s="896"/>
      <c r="AE67" s="896"/>
      <c r="AF67" s="896"/>
      <c r="AG67" s="896"/>
      <c r="AH67" s="896"/>
      <c r="AI67" s="896"/>
      <c r="AJ67" s="896"/>
      <c r="AK67" s="896"/>
      <c r="AL67" s="896"/>
      <c r="AM67" s="896"/>
      <c r="AN67" s="896"/>
    </row>
    <row r="68" customFormat="false" ht="12.75" hidden="false" customHeight="false" outlineLevel="0" collapsed="false">
      <c r="A68" s="894" t="s">
        <v>1189</v>
      </c>
      <c r="B68" s="895" t="s">
        <v>1228</v>
      </c>
      <c r="D68" s="896" t="n">
        <f aca="false">-IntDeduct!C7</f>
        <v>0</v>
      </c>
      <c r="E68" s="896" t="n">
        <f aca="false">-IntDeduct!D7</f>
        <v>0</v>
      </c>
      <c r="F68" s="896" t="n">
        <f aca="false">-IntDeduct!E7</f>
        <v>0</v>
      </c>
      <c r="G68" s="896" t="n">
        <f aca="false">-IntDeduct!F7</f>
        <v>0</v>
      </c>
      <c r="H68" s="896" t="n">
        <f aca="false">-IntDeduct!G7</f>
        <v>0</v>
      </c>
      <c r="I68" s="896" t="n">
        <f aca="false">-IntDeduct!H7</f>
        <v>0</v>
      </c>
      <c r="J68" s="896" t="n">
        <f aca="false">-IntDeduct!I7</f>
        <v>0</v>
      </c>
      <c r="K68" s="896" t="n">
        <f aca="false">-IntDeduct!J7</f>
        <v>0</v>
      </c>
      <c r="L68" s="896" t="n">
        <f aca="false">-IntDeduct!K7</f>
        <v>0</v>
      </c>
      <c r="M68" s="896" t="n">
        <f aca="false">-IntDeduct!L7</f>
        <v>0</v>
      </c>
      <c r="N68" s="896" t="n">
        <f aca="false">-IntDeduct!M7</f>
        <v>0</v>
      </c>
      <c r="O68" s="896" t="n">
        <f aca="false">-IntDeduct!N7</f>
        <v>0</v>
      </c>
      <c r="P68" s="896" t="n">
        <f aca="false">SUM(D68:O68)</f>
        <v>0</v>
      </c>
      <c r="Q68" s="897" t="n">
        <f aca="false">SUM(D68:E68)</f>
        <v>0</v>
      </c>
      <c r="R68" s="896" t="n">
        <f aca="false">P68-Q68</f>
        <v>0</v>
      </c>
      <c r="S68" s="897"/>
      <c r="T68" s="898" t="n">
        <f aca="false">SUM(D68:O68)</f>
        <v>0</v>
      </c>
      <c r="U68" s="896"/>
      <c r="V68" s="896"/>
      <c r="W68" s="896"/>
      <c r="X68" s="896"/>
      <c r="Y68" s="896"/>
      <c r="Z68" s="896"/>
      <c r="AA68" s="896"/>
      <c r="AB68" s="896"/>
      <c r="AC68" s="896"/>
      <c r="AD68" s="896"/>
      <c r="AE68" s="896"/>
      <c r="AF68" s="896"/>
      <c r="AG68" s="896"/>
      <c r="AH68" s="896"/>
      <c r="AI68" s="896"/>
      <c r="AJ68" s="896"/>
      <c r="AK68" s="896"/>
      <c r="AL68" s="896"/>
      <c r="AM68" s="896"/>
      <c r="AN68" s="896"/>
    </row>
    <row r="69" customFormat="false" ht="12.75" hidden="false" customHeight="false" outlineLevel="0" collapsed="false">
      <c r="A69" s="894" t="s">
        <v>1162</v>
      </c>
      <c r="B69" s="895" t="s">
        <v>1229</v>
      </c>
      <c r="D69" s="896" t="n">
        <f aca="false">-Transport!C16</f>
        <v>-0</v>
      </c>
      <c r="E69" s="896" t="n">
        <f aca="false">-Transport!D16</f>
        <v>-0</v>
      </c>
      <c r="F69" s="896" t="n">
        <f aca="false">-Transport!E16</f>
        <v>-0</v>
      </c>
      <c r="G69" s="896" t="n">
        <f aca="false">-Transport!F16</f>
        <v>-0</v>
      </c>
      <c r="H69" s="896" t="n">
        <f aca="false">-Transport!G16</f>
        <v>-0</v>
      </c>
      <c r="I69" s="896" t="n">
        <f aca="false">-Transport!H16</f>
        <v>-0</v>
      </c>
      <c r="J69" s="896" t="n">
        <f aca="false">-Transport!I16</f>
        <v>-0</v>
      </c>
      <c r="K69" s="896" t="n">
        <f aca="false">-Transport!J16</f>
        <v>-0</v>
      </c>
      <c r="L69" s="896" t="n">
        <f aca="false">-Transport!K16</f>
        <v>-0</v>
      </c>
      <c r="M69" s="896" t="n">
        <f aca="false">-Transport!L16</f>
        <v>-0</v>
      </c>
      <c r="N69" s="896" t="n">
        <f aca="false">-Transport!M16</f>
        <v>-0</v>
      </c>
      <c r="O69" s="896" t="n">
        <f aca="false">-Transport!N16</f>
        <v>-0</v>
      </c>
      <c r="P69" s="896" t="n">
        <f aca="false">SUM(D69:O69)</f>
        <v>0</v>
      </c>
      <c r="Q69" s="897" t="n">
        <f aca="false">SUM(D69:E69)</f>
        <v>0</v>
      </c>
      <c r="R69" s="896" t="n">
        <f aca="false">P69-Q69</f>
        <v>0</v>
      </c>
      <c r="S69" s="897"/>
      <c r="T69" s="898" t="n">
        <f aca="false">SUM(D69:O69)</f>
        <v>0</v>
      </c>
      <c r="U69" s="896"/>
      <c r="V69" s="896"/>
      <c r="W69" s="896"/>
      <c r="X69" s="896"/>
      <c r="Y69" s="896"/>
      <c r="Z69" s="896"/>
      <c r="AA69" s="896"/>
      <c r="AB69" s="896"/>
      <c r="AC69" s="896"/>
      <c r="AD69" s="896"/>
      <c r="AE69" s="896"/>
      <c r="AF69" s="896"/>
      <c r="AG69" s="896"/>
      <c r="AH69" s="896"/>
      <c r="AI69" s="896"/>
      <c r="AJ69" s="896"/>
      <c r="AK69" s="896"/>
      <c r="AL69" s="896"/>
      <c r="AM69" s="896"/>
      <c r="AN69" s="896"/>
    </row>
    <row r="70" customFormat="false" ht="12.75" hidden="false" customHeight="false" outlineLevel="0" collapsed="false">
      <c r="A70" s="894" t="s">
        <v>62</v>
      </c>
      <c r="B70" s="895" t="s">
        <v>1227</v>
      </c>
      <c r="D70" s="896" t="n">
        <f aca="false">'TC&amp;S'!C45</f>
        <v>0</v>
      </c>
      <c r="E70" s="896" t="n">
        <f aca="false">'TC&amp;S'!D45</f>
        <v>0</v>
      </c>
      <c r="F70" s="896" t="n">
        <f aca="false">'TC&amp;S'!E45</f>
        <v>0</v>
      </c>
      <c r="G70" s="896" t="n">
        <f aca="false">'TC&amp;S'!F45</f>
        <v>0</v>
      </c>
      <c r="H70" s="896" t="n">
        <f aca="false">'TC&amp;S'!G45</f>
        <v>0</v>
      </c>
      <c r="I70" s="896" t="n">
        <f aca="false">'TC&amp;S'!H45</f>
        <v>0</v>
      </c>
      <c r="J70" s="896" t="n">
        <f aca="false">'TC&amp;S'!I45</f>
        <v>0</v>
      </c>
      <c r="K70" s="896" t="n">
        <f aca="false">'TC&amp;S'!J45</f>
        <v>0</v>
      </c>
      <c r="L70" s="896" t="n">
        <f aca="false">'TC&amp;S'!K45</f>
        <v>0</v>
      </c>
      <c r="M70" s="896" t="n">
        <f aca="false">'TC&amp;S'!L45</f>
        <v>985</v>
      </c>
      <c r="N70" s="896" t="n">
        <f aca="false">'TC&amp;S'!M45</f>
        <v>0</v>
      </c>
      <c r="O70" s="896" t="n">
        <f aca="false">'TC&amp;S'!N45</f>
        <v>0</v>
      </c>
      <c r="P70" s="896" t="n">
        <f aca="false">SUM(D70:O70)</f>
        <v>985</v>
      </c>
      <c r="Q70" s="897" t="n">
        <f aca="false">SUM(D70:E70)</f>
        <v>0</v>
      </c>
      <c r="R70" s="896" t="n">
        <f aca="false">P70-Q70</f>
        <v>985</v>
      </c>
      <c r="S70" s="897"/>
      <c r="T70" s="898" t="n">
        <f aca="false">SUM(D70:O70)</f>
        <v>985</v>
      </c>
      <c r="U70" s="896"/>
      <c r="V70" s="896"/>
      <c r="W70" s="896"/>
      <c r="X70" s="896"/>
      <c r="Y70" s="896"/>
      <c r="Z70" s="896"/>
      <c r="AA70" s="896"/>
      <c r="AB70" s="896"/>
      <c r="AC70" s="896"/>
      <c r="AD70" s="896"/>
      <c r="AE70" s="896"/>
      <c r="AF70" s="896"/>
      <c r="AG70" s="896"/>
      <c r="AH70" s="896"/>
      <c r="AI70" s="896"/>
      <c r="AJ70" s="896"/>
      <c r="AK70" s="896"/>
      <c r="AL70" s="896"/>
      <c r="AM70" s="896"/>
      <c r="AN70" s="896"/>
    </row>
    <row r="71" customFormat="false" ht="12.75" hidden="false" customHeight="false" outlineLevel="0" collapsed="false">
      <c r="A71" s="894" t="s">
        <v>1189</v>
      </c>
      <c r="B71" s="895" t="s">
        <v>1230</v>
      </c>
      <c r="D71" s="896" t="n">
        <f aca="false">-IntDeduct!C8</f>
        <v>-12</v>
      </c>
      <c r="E71" s="896" t="n">
        <f aca="false">-IntDeduct!D8</f>
        <v>-10</v>
      </c>
      <c r="F71" s="896" t="n">
        <f aca="false">-IntDeduct!E8</f>
        <v>-12</v>
      </c>
      <c r="G71" s="896" t="n">
        <f aca="false">-IntDeduct!F8</f>
        <v>-11</v>
      </c>
      <c r="H71" s="896" t="n">
        <f aca="false">-IntDeduct!G8</f>
        <v>-12</v>
      </c>
      <c r="I71" s="896" t="n">
        <f aca="false">-IntDeduct!H8</f>
        <v>-12</v>
      </c>
      <c r="J71" s="896" t="n">
        <f aca="false">-IntDeduct!I8</f>
        <v>-12</v>
      </c>
      <c r="K71" s="896" t="n">
        <f aca="false">-IntDeduct!J8</f>
        <v>-12</v>
      </c>
      <c r="L71" s="896" t="n">
        <f aca="false">-IntDeduct!K8</f>
        <v>-12</v>
      </c>
      <c r="M71" s="896" t="n">
        <f aca="false">-IntDeduct!L8</f>
        <v>-6</v>
      </c>
      <c r="N71" s="896" t="n">
        <f aca="false">-IntDeduct!M8</f>
        <v>-6</v>
      </c>
      <c r="O71" s="896" t="n">
        <f aca="false">-IntDeduct!N8</f>
        <v>-6</v>
      </c>
      <c r="P71" s="896" t="n">
        <f aca="false">SUM(D71:O71)</f>
        <v>-123</v>
      </c>
      <c r="Q71" s="897" t="n">
        <f aca="false">SUM(D71:E71)</f>
        <v>-22</v>
      </c>
      <c r="R71" s="896" t="n">
        <f aca="false">P71-Q71</f>
        <v>-101</v>
      </c>
      <c r="S71" s="896"/>
      <c r="T71" s="898" t="n">
        <f aca="false">SUM(D71:O71)</f>
        <v>-123</v>
      </c>
      <c r="U71" s="896"/>
      <c r="V71" s="896"/>
      <c r="W71" s="896"/>
      <c r="X71" s="896"/>
      <c r="Y71" s="896"/>
      <c r="Z71" s="896"/>
      <c r="AA71" s="896"/>
      <c r="AB71" s="896"/>
      <c r="AC71" s="896"/>
      <c r="AD71" s="896"/>
      <c r="AE71" s="896"/>
      <c r="AF71" s="896"/>
      <c r="AG71" s="896"/>
      <c r="AH71" s="896"/>
      <c r="AI71" s="896"/>
      <c r="AJ71" s="896"/>
      <c r="AK71" s="896"/>
      <c r="AL71" s="896"/>
      <c r="AM71" s="896"/>
      <c r="AN71" s="896"/>
    </row>
    <row r="72" customFormat="false" ht="12.75" hidden="false" customHeight="false" outlineLevel="0" collapsed="false">
      <c r="A72" s="894" t="s">
        <v>1162</v>
      </c>
      <c r="B72" s="895" t="s">
        <v>1231</v>
      </c>
      <c r="D72" s="896" t="n">
        <f aca="false">-Transport!C17</f>
        <v>-0</v>
      </c>
      <c r="E72" s="896" t="n">
        <f aca="false">-Transport!D17</f>
        <v>-0</v>
      </c>
      <c r="F72" s="896" t="n">
        <f aca="false">-Transport!E17</f>
        <v>-0</v>
      </c>
      <c r="G72" s="896" t="n">
        <f aca="false">-Transport!F17</f>
        <v>-0</v>
      </c>
      <c r="H72" s="896" t="n">
        <f aca="false">-Transport!G17</f>
        <v>-0</v>
      </c>
      <c r="I72" s="896" t="n">
        <f aca="false">-Transport!H17</f>
        <v>-0</v>
      </c>
      <c r="J72" s="896" t="n">
        <f aca="false">-Transport!I17</f>
        <v>-0</v>
      </c>
      <c r="K72" s="896" t="n">
        <f aca="false">-Transport!J17</f>
        <v>-0</v>
      </c>
      <c r="L72" s="896" t="n">
        <f aca="false">-Transport!K17</f>
        <v>-0</v>
      </c>
      <c r="M72" s="896" t="n">
        <f aca="false">-Transport!L17</f>
        <v>-0</v>
      </c>
      <c r="N72" s="896" t="n">
        <f aca="false">-Transport!M17</f>
        <v>-0</v>
      </c>
      <c r="O72" s="896" t="n">
        <f aca="false">-Transport!N17</f>
        <v>-0</v>
      </c>
      <c r="P72" s="896" t="n">
        <f aca="false">SUM(D72:O72)</f>
        <v>0</v>
      </c>
      <c r="Q72" s="897" t="n">
        <f aca="false">SUM(D72:E72)</f>
        <v>0</v>
      </c>
      <c r="R72" s="896" t="n">
        <f aca="false">P72-Q72</f>
        <v>0</v>
      </c>
      <c r="S72" s="897"/>
      <c r="T72" s="898" t="n">
        <f aca="false">SUM(D72:O72)</f>
        <v>0</v>
      </c>
      <c r="U72" s="896"/>
      <c r="V72" s="896"/>
      <c r="W72" s="896"/>
      <c r="X72" s="896"/>
      <c r="Y72" s="896"/>
      <c r="Z72" s="896"/>
      <c r="AA72" s="896"/>
      <c r="AB72" s="896"/>
      <c r="AC72" s="896"/>
      <c r="AD72" s="896"/>
      <c r="AE72" s="896"/>
      <c r="AF72" s="896"/>
      <c r="AG72" s="896"/>
      <c r="AH72" s="896"/>
      <c r="AI72" s="896"/>
      <c r="AJ72" s="896"/>
      <c r="AK72" s="896"/>
      <c r="AL72" s="896"/>
      <c r="AM72" s="896"/>
      <c r="AN72" s="896"/>
    </row>
    <row r="73" customFormat="false" ht="12.75" hidden="false" customHeight="false" outlineLevel="0" collapsed="false">
      <c r="A73" s="894" t="s">
        <v>62</v>
      </c>
      <c r="B73" s="895" t="s">
        <v>1227</v>
      </c>
      <c r="D73" s="896" t="n">
        <f aca="false">'TC&amp;S'!C46</f>
        <v>0</v>
      </c>
      <c r="E73" s="896" t="n">
        <f aca="false">'TC&amp;S'!D46</f>
        <v>0</v>
      </c>
      <c r="F73" s="896" t="n">
        <f aca="false">'TC&amp;S'!E46</f>
        <v>0</v>
      </c>
      <c r="G73" s="896" t="n">
        <f aca="false">'TC&amp;S'!F46</f>
        <v>0</v>
      </c>
      <c r="H73" s="896" t="n">
        <f aca="false">'TC&amp;S'!G46</f>
        <v>0</v>
      </c>
      <c r="I73" s="896" t="n">
        <f aca="false">'TC&amp;S'!H46</f>
        <v>0</v>
      </c>
      <c r="J73" s="896" t="n">
        <f aca="false">'TC&amp;S'!I46</f>
        <v>0</v>
      </c>
      <c r="K73" s="896" t="n">
        <f aca="false">'TC&amp;S'!J46</f>
        <v>0</v>
      </c>
      <c r="L73" s="896" t="n">
        <f aca="false">'TC&amp;S'!K46</f>
        <v>0</v>
      </c>
      <c r="M73" s="896" t="n">
        <f aca="false">'TC&amp;S'!L46</f>
        <v>0</v>
      </c>
      <c r="N73" s="896" t="n">
        <f aca="false">'TC&amp;S'!M46</f>
        <v>0</v>
      </c>
      <c r="O73" s="896" t="n">
        <f aca="false">'TC&amp;S'!N46</f>
        <v>0</v>
      </c>
      <c r="P73" s="896" t="n">
        <f aca="false">SUM(D73:O73)</f>
        <v>0</v>
      </c>
      <c r="Q73" s="897" t="n">
        <f aca="false">SUM(D73:E73)</f>
        <v>0</v>
      </c>
      <c r="R73" s="896" t="n">
        <f aca="false">P73-Q73</f>
        <v>0</v>
      </c>
      <c r="S73" s="897"/>
      <c r="T73" s="898" t="n">
        <f aca="false">SUM(D73:O73)</f>
        <v>0</v>
      </c>
      <c r="U73" s="896"/>
      <c r="V73" s="896"/>
      <c r="W73" s="896"/>
      <c r="X73" s="896"/>
      <c r="Y73" s="896"/>
      <c r="Z73" s="896"/>
      <c r="AA73" s="896"/>
      <c r="AB73" s="896"/>
      <c r="AC73" s="896"/>
      <c r="AD73" s="896"/>
      <c r="AE73" s="896"/>
      <c r="AF73" s="896"/>
      <c r="AG73" s="896"/>
      <c r="AH73" s="896"/>
      <c r="AI73" s="896"/>
      <c r="AJ73" s="896"/>
      <c r="AK73" s="896"/>
      <c r="AL73" s="896"/>
      <c r="AM73" s="896"/>
      <c r="AN73" s="896"/>
    </row>
    <row r="74" customFormat="false" ht="12.75" hidden="false" customHeight="false" outlineLevel="0" collapsed="false">
      <c r="A74" s="894" t="s">
        <v>1189</v>
      </c>
      <c r="B74" s="895" t="s">
        <v>1232</v>
      </c>
      <c r="D74" s="913" t="n">
        <f aca="false">-IntDeduct!C9</f>
        <v>0</v>
      </c>
      <c r="E74" s="913" t="n">
        <f aca="false">-IntDeduct!D9</f>
        <v>0</v>
      </c>
      <c r="F74" s="913" t="n">
        <f aca="false">-IntDeduct!E9</f>
        <v>0</v>
      </c>
      <c r="G74" s="913" t="n">
        <f aca="false">-IntDeduct!F9</f>
        <v>0</v>
      </c>
      <c r="H74" s="913" t="n">
        <f aca="false">-IntDeduct!G9</f>
        <v>0</v>
      </c>
      <c r="I74" s="913" t="n">
        <f aca="false">-IntDeduct!H9</f>
        <v>0</v>
      </c>
      <c r="J74" s="913" t="n">
        <f aca="false">-IntDeduct!I9</f>
        <v>0</v>
      </c>
      <c r="K74" s="913" t="n">
        <f aca="false">-IntDeduct!J9</f>
        <v>0</v>
      </c>
      <c r="L74" s="913" t="n">
        <f aca="false">-IntDeduct!K9</f>
        <v>0</v>
      </c>
      <c r="M74" s="913" t="n">
        <f aca="false">-IntDeduct!L9</f>
        <v>0</v>
      </c>
      <c r="N74" s="913" t="n">
        <f aca="false">-IntDeduct!M9</f>
        <v>0</v>
      </c>
      <c r="O74" s="913" t="n">
        <f aca="false">-IntDeduct!N9</f>
        <v>0</v>
      </c>
      <c r="P74" s="913" t="n">
        <f aca="false">SUM(D74:O74)</f>
        <v>0</v>
      </c>
      <c r="Q74" s="914" t="n">
        <f aca="false">SUM(D74:E74)</f>
        <v>0</v>
      </c>
      <c r="R74" s="913" t="n">
        <f aca="false">P74-Q74</f>
        <v>0</v>
      </c>
      <c r="S74" s="897"/>
      <c r="T74" s="898" t="n">
        <f aca="false">SUM(D74:O74)</f>
        <v>0</v>
      </c>
      <c r="U74" s="896"/>
      <c r="V74" s="896"/>
      <c r="W74" s="896"/>
      <c r="X74" s="896"/>
      <c r="Y74" s="896"/>
      <c r="Z74" s="896"/>
      <c r="AA74" s="896"/>
      <c r="AB74" s="896"/>
      <c r="AC74" s="896"/>
      <c r="AD74" s="896"/>
      <c r="AE74" s="896"/>
      <c r="AF74" s="896"/>
      <c r="AG74" s="896"/>
      <c r="AH74" s="896"/>
      <c r="AI74" s="896"/>
      <c r="AJ74" s="896"/>
      <c r="AK74" s="896"/>
      <c r="AL74" s="896"/>
      <c r="AM74" s="896"/>
      <c r="AN74" s="896"/>
    </row>
    <row r="75" customFormat="false" ht="3.95" hidden="false" customHeight="true" outlineLevel="0" collapsed="false">
      <c r="A75" s="894"/>
      <c r="B75" s="895"/>
      <c r="D75" s="913"/>
      <c r="E75" s="913"/>
      <c r="F75" s="913"/>
      <c r="G75" s="913"/>
      <c r="H75" s="913"/>
      <c r="I75" s="913"/>
      <c r="J75" s="913"/>
      <c r="K75" s="913"/>
      <c r="L75" s="913"/>
      <c r="M75" s="913"/>
      <c r="N75" s="913"/>
      <c r="O75" s="913"/>
      <c r="P75" s="913"/>
      <c r="Q75" s="914"/>
      <c r="R75" s="913"/>
      <c r="S75" s="897"/>
      <c r="T75" s="898"/>
      <c r="U75" s="896"/>
      <c r="V75" s="896"/>
      <c r="W75" s="896"/>
      <c r="X75" s="896"/>
      <c r="Y75" s="896"/>
      <c r="Z75" s="896"/>
      <c r="AA75" s="896"/>
      <c r="AB75" s="896"/>
      <c r="AC75" s="896"/>
      <c r="AD75" s="896"/>
      <c r="AE75" s="896"/>
      <c r="AF75" s="896"/>
      <c r="AG75" s="896"/>
      <c r="AH75" s="896"/>
      <c r="AI75" s="896"/>
      <c r="AJ75" s="896"/>
      <c r="AK75" s="896"/>
      <c r="AL75" s="896"/>
      <c r="AM75" s="896"/>
      <c r="AN75" s="896"/>
    </row>
    <row r="76" customFormat="false" ht="12.75" hidden="false" customHeight="false" outlineLevel="0" collapsed="false">
      <c r="A76" s="894"/>
      <c r="B76" s="915" t="s">
        <v>1233</v>
      </c>
      <c r="C76" s="878"/>
      <c r="D76" s="916" t="n">
        <f aca="false">SUM(D9:D74)</f>
        <v>85860</v>
      </c>
      <c r="E76" s="916" t="n">
        <f aca="false">SUM(E9:E74)</f>
        <v>84159</v>
      </c>
      <c r="F76" s="916" t="n">
        <f aca="false">SUM(F9:F74)</f>
        <v>90457</v>
      </c>
      <c r="G76" s="916" t="n">
        <f aca="false">SUM(G9:G74)</f>
        <v>32601</v>
      </c>
      <c r="H76" s="916" t="n">
        <f aca="false">SUM(H9:H74)</f>
        <v>36333</v>
      </c>
      <c r="I76" s="916" t="n">
        <f aca="false">SUM(I9:I74)</f>
        <v>45195</v>
      </c>
      <c r="J76" s="916" t="n">
        <f aca="false">SUM(J9:J74)</f>
        <v>33912</v>
      </c>
      <c r="K76" s="916" t="n">
        <f aca="false">SUM(K9:K74)</f>
        <v>34293</v>
      </c>
      <c r="L76" s="916" t="n">
        <f aca="false">SUM(L9:L74)</f>
        <v>35645</v>
      </c>
      <c r="M76" s="916" t="n">
        <f aca="false">SUM(M9:M74)</f>
        <v>35414</v>
      </c>
      <c r="N76" s="916" t="n">
        <f aca="false">SUM(N9:N74)</f>
        <v>79016</v>
      </c>
      <c r="O76" s="916" t="n">
        <f aca="false">SUM(O9:O74)</f>
        <v>87508</v>
      </c>
      <c r="P76" s="916" t="n">
        <f aca="false">SUM(P9:P74)</f>
        <v>680393</v>
      </c>
      <c r="Q76" s="916" t="n">
        <f aca="false">SUM(Q9:Q74)</f>
        <v>170019</v>
      </c>
      <c r="R76" s="916" t="n">
        <f aca="false">SUM(R9:R74)</f>
        <v>510374</v>
      </c>
      <c r="S76" s="917"/>
      <c r="T76" s="898" t="n">
        <f aca="false">SUM(T9:T74)</f>
        <v>680393</v>
      </c>
      <c r="U76" s="896"/>
      <c r="V76" s="896"/>
      <c r="W76" s="896"/>
      <c r="X76" s="896"/>
      <c r="Y76" s="896"/>
      <c r="Z76" s="896"/>
      <c r="AA76" s="896"/>
      <c r="AB76" s="896"/>
      <c r="AC76" s="896"/>
      <c r="AD76" s="896"/>
      <c r="AE76" s="896"/>
      <c r="AF76" s="896"/>
      <c r="AG76" s="896"/>
      <c r="AH76" s="896"/>
      <c r="AI76" s="896"/>
      <c r="AJ76" s="896"/>
      <c r="AK76" s="896"/>
      <c r="AL76" s="896"/>
      <c r="AM76" s="896"/>
      <c r="AN76" s="896"/>
    </row>
    <row r="77" customFormat="false" ht="3.95" hidden="false" customHeight="true" outlineLevel="0" collapsed="false">
      <c r="A77" s="878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918"/>
      <c r="U77" s="919"/>
      <c r="V77" s="919"/>
      <c r="W77" s="919"/>
      <c r="X77" s="919"/>
      <c r="Y77" s="896"/>
      <c r="Z77" s="896"/>
      <c r="AA77" s="896"/>
      <c r="AB77" s="896"/>
      <c r="AC77" s="896"/>
      <c r="AD77" s="896"/>
      <c r="AE77" s="896"/>
      <c r="AF77" s="896"/>
      <c r="AG77" s="896"/>
      <c r="AH77" s="896"/>
      <c r="AI77" s="896"/>
      <c r="AJ77" s="896"/>
      <c r="AK77" s="896"/>
      <c r="AL77" s="896"/>
      <c r="AM77" s="896"/>
      <c r="AN77" s="896"/>
    </row>
    <row r="78" customFormat="false" ht="12.75" hidden="false" customHeight="false" outlineLevel="0" collapsed="false">
      <c r="A78" s="909"/>
      <c r="D78" s="896"/>
      <c r="E78" s="896"/>
      <c r="F78" s="896"/>
      <c r="G78" s="896"/>
      <c r="H78" s="896"/>
      <c r="I78" s="896"/>
      <c r="J78" s="896"/>
      <c r="K78" s="896"/>
      <c r="L78" s="896"/>
      <c r="M78" s="896"/>
      <c r="N78" s="896"/>
      <c r="O78" s="896"/>
      <c r="P78" s="897" t="n">
        <f aca="false">SUM(D76:O76)</f>
        <v>680393</v>
      </c>
      <c r="Q78" s="897"/>
      <c r="R78" s="896"/>
      <c r="S78" s="896"/>
      <c r="T78" s="896"/>
      <c r="U78" s="896"/>
      <c r="V78" s="896"/>
      <c r="W78" s="896"/>
      <c r="X78" s="896"/>
      <c r="Y78" s="896"/>
      <c r="Z78" s="896"/>
      <c r="AA78" s="896"/>
      <c r="AB78" s="896"/>
      <c r="AC78" s="896"/>
      <c r="AD78" s="896"/>
      <c r="AE78" s="896"/>
      <c r="AF78" s="896"/>
      <c r="AG78" s="896"/>
      <c r="AH78" s="896"/>
      <c r="AI78" s="896"/>
      <c r="AJ78" s="896"/>
      <c r="AK78" s="896"/>
      <c r="AL78" s="896"/>
      <c r="AM78" s="896"/>
      <c r="AN78" s="896"/>
    </row>
    <row r="79" customFormat="false" ht="8.1" hidden="false" customHeight="true" outlineLevel="0" collapsed="false">
      <c r="D79" s="896"/>
      <c r="E79" s="896"/>
      <c r="F79" s="896"/>
      <c r="G79" s="896"/>
      <c r="H79" s="896"/>
      <c r="I79" s="896"/>
      <c r="J79" s="896"/>
      <c r="K79" s="896"/>
      <c r="L79" s="896"/>
      <c r="M79" s="896"/>
      <c r="N79" s="896"/>
      <c r="O79" s="896"/>
      <c r="P79" s="896"/>
      <c r="Q79" s="896"/>
      <c r="R79" s="896"/>
      <c r="S79" s="896"/>
      <c r="T79" s="896"/>
      <c r="U79" s="896"/>
      <c r="V79" s="896"/>
      <c r="W79" s="896"/>
      <c r="X79" s="896"/>
      <c r="Y79" s="896"/>
      <c r="Z79" s="896"/>
      <c r="AA79" s="896"/>
      <c r="AB79" s="896"/>
      <c r="AC79" s="896"/>
      <c r="AD79" s="896"/>
      <c r="AE79" s="896"/>
      <c r="AF79" s="896"/>
      <c r="AG79" s="896"/>
      <c r="AH79" s="896"/>
      <c r="AI79" s="896"/>
      <c r="AJ79" s="896"/>
      <c r="AK79" s="896"/>
      <c r="AL79" s="896"/>
      <c r="AM79" s="896"/>
      <c r="AN79" s="896"/>
    </row>
    <row r="80" customFormat="false" ht="12.75" hidden="false" customHeight="false" outlineLevel="0" collapsed="false">
      <c r="A80" s="909"/>
      <c r="D80" s="896"/>
      <c r="E80" s="896"/>
      <c r="F80" s="896"/>
      <c r="G80" s="896"/>
      <c r="H80" s="896"/>
      <c r="I80" s="896"/>
      <c r="J80" s="896"/>
      <c r="K80" s="896"/>
      <c r="L80" s="896"/>
      <c r="M80" s="896"/>
      <c r="N80" s="896"/>
      <c r="O80" s="896"/>
      <c r="P80" s="896"/>
      <c r="Q80" s="896"/>
      <c r="R80" s="896"/>
      <c r="S80" s="896"/>
      <c r="T80" s="896"/>
      <c r="U80" s="896"/>
      <c r="V80" s="896"/>
      <c r="W80" s="896"/>
      <c r="X80" s="896"/>
      <c r="Y80" s="896"/>
      <c r="Z80" s="896"/>
      <c r="AA80" s="896"/>
      <c r="AB80" s="896"/>
      <c r="AC80" s="896"/>
      <c r="AD80" s="896"/>
      <c r="AE80" s="896"/>
      <c r="AF80" s="896"/>
      <c r="AG80" s="896"/>
      <c r="AH80" s="896"/>
      <c r="AI80" s="896"/>
      <c r="AJ80" s="896"/>
      <c r="AK80" s="896"/>
      <c r="AL80" s="896"/>
      <c r="AM80" s="896"/>
      <c r="AN80" s="896"/>
    </row>
    <row r="81" customFormat="false" ht="12.75" hidden="false" customHeight="false" outlineLevel="0" collapsed="false">
      <c r="A81" s="895"/>
      <c r="D81" s="896"/>
      <c r="E81" s="896"/>
      <c r="F81" s="896"/>
      <c r="G81" s="896"/>
      <c r="H81" s="896"/>
      <c r="I81" s="896"/>
      <c r="J81" s="896"/>
      <c r="K81" s="896"/>
      <c r="L81" s="896"/>
      <c r="M81" s="896"/>
      <c r="N81" s="896"/>
      <c r="O81" s="896"/>
      <c r="P81" s="896"/>
      <c r="Q81" s="896"/>
      <c r="R81" s="896"/>
      <c r="S81" s="896"/>
      <c r="T81" s="896"/>
      <c r="U81" s="896"/>
      <c r="V81" s="896"/>
      <c r="W81" s="896"/>
      <c r="X81" s="896"/>
      <c r="Y81" s="896"/>
      <c r="Z81" s="896"/>
      <c r="AA81" s="896"/>
      <c r="AB81" s="896"/>
      <c r="AC81" s="896"/>
      <c r="AD81" s="896"/>
      <c r="AE81" s="896"/>
      <c r="AF81" s="896"/>
      <c r="AG81" s="896"/>
      <c r="AH81" s="896"/>
      <c r="AI81" s="896"/>
      <c r="AJ81" s="896"/>
      <c r="AK81" s="896"/>
      <c r="AL81" s="896"/>
      <c r="AM81" s="896"/>
      <c r="AN81" s="896"/>
    </row>
    <row r="82" customFormat="false" ht="12.75" hidden="false" customHeight="false" outlineLevel="0" collapsed="false">
      <c r="A82" s="909"/>
      <c r="D82" s="896"/>
      <c r="E82" s="896"/>
      <c r="F82" s="896"/>
      <c r="G82" s="896"/>
      <c r="H82" s="896"/>
      <c r="I82" s="896"/>
      <c r="J82" s="896"/>
      <c r="K82" s="896"/>
      <c r="L82" s="896"/>
      <c r="M82" s="896"/>
      <c r="N82" s="896"/>
      <c r="O82" s="896"/>
      <c r="P82" s="896"/>
      <c r="Q82" s="896"/>
      <c r="R82" s="896"/>
      <c r="S82" s="896"/>
      <c r="T82" s="896"/>
      <c r="U82" s="896"/>
      <c r="V82" s="896"/>
      <c r="W82" s="896"/>
      <c r="X82" s="896"/>
      <c r="Y82" s="896"/>
      <c r="Z82" s="896"/>
      <c r="AA82" s="896"/>
      <c r="AB82" s="896"/>
      <c r="AC82" s="896"/>
      <c r="AD82" s="896"/>
      <c r="AE82" s="896"/>
      <c r="AF82" s="896"/>
      <c r="AG82" s="896"/>
      <c r="AH82" s="896"/>
      <c r="AI82" s="896"/>
      <c r="AJ82" s="896"/>
      <c r="AK82" s="896"/>
      <c r="AL82" s="896"/>
      <c r="AM82" s="896"/>
      <c r="AN82" s="896"/>
    </row>
    <row r="83" customFormat="false" ht="12.75" hidden="false" customHeight="false" outlineLevel="0" collapsed="false">
      <c r="A83" s="909"/>
      <c r="D83" s="896"/>
      <c r="E83" s="896"/>
      <c r="F83" s="896"/>
      <c r="G83" s="896"/>
      <c r="H83" s="896"/>
      <c r="I83" s="896"/>
      <c r="J83" s="896"/>
      <c r="K83" s="896"/>
      <c r="L83" s="896"/>
      <c r="M83" s="896"/>
      <c r="N83" s="896"/>
      <c r="O83" s="896"/>
      <c r="P83" s="896"/>
      <c r="Q83" s="896"/>
      <c r="R83" s="896"/>
      <c r="S83" s="896"/>
      <c r="T83" s="896"/>
      <c r="U83" s="896"/>
      <c r="V83" s="896"/>
      <c r="W83" s="896"/>
      <c r="X83" s="896"/>
      <c r="Y83" s="896"/>
      <c r="Z83" s="896"/>
      <c r="AA83" s="896"/>
      <c r="AB83" s="896"/>
      <c r="AC83" s="896"/>
      <c r="AD83" s="896"/>
      <c r="AE83" s="896"/>
      <c r="AF83" s="896"/>
      <c r="AG83" s="896"/>
      <c r="AH83" s="896"/>
      <c r="AI83" s="896"/>
      <c r="AJ83" s="896"/>
      <c r="AK83" s="896"/>
      <c r="AL83" s="896"/>
      <c r="AM83" s="896"/>
      <c r="AN83" s="896"/>
    </row>
    <row r="84" customFormat="false" ht="12.75" hidden="false" customHeight="false" outlineLevel="0" collapsed="false">
      <c r="A84" s="909"/>
      <c r="D84" s="896"/>
      <c r="E84" s="896"/>
      <c r="F84" s="896"/>
      <c r="G84" s="896"/>
      <c r="H84" s="896"/>
      <c r="I84" s="896"/>
      <c r="J84" s="896"/>
      <c r="K84" s="896"/>
      <c r="L84" s="896"/>
      <c r="M84" s="896"/>
      <c r="N84" s="896"/>
      <c r="O84" s="896"/>
      <c r="P84" s="896"/>
      <c r="Q84" s="896"/>
      <c r="R84" s="896"/>
      <c r="S84" s="896"/>
      <c r="T84" s="896"/>
      <c r="U84" s="896"/>
      <c r="V84" s="896"/>
      <c r="W84" s="896"/>
      <c r="X84" s="896"/>
      <c r="Y84" s="896"/>
      <c r="Z84" s="896"/>
      <c r="AA84" s="896"/>
      <c r="AB84" s="896"/>
      <c r="AC84" s="896"/>
      <c r="AD84" s="896"/>
      <c r="AE84" s="896"/>
      <c r="AF84" s="896"/>
      <c r="AG84" s="896"/>
      <c r="AH84" s="896"/>
      <c r="AI84" s="896"/>
      <c r="AJ84" s="896"/>
      <c r="AK84" s="896"/>
      <c r="AL84" s="896"/>
      <c r="AM84" s="896"/>
      <c r="AN84" s="896"/>
    </row>
    <row r="85" customFormat="false" ht="12.75" hidden="false" customHeight="false" outlineLevel="0" collapsed="false">
      <c r="A85" s="909"/>
      <c r="D85" s="896"/>
      <c r="E85" s="896"/>
      <c r="F85" s="896"/>
      <c r="G85" s="896"/>
      <c r="H85" s="896"/>
      <c r="I85" s="896"/>
      <c r="J85" s="896"/>
      <c r="K85" s="896"/>
      <c r="L85" s="896"/>
      <c r="M85" s="896"/>
      <c r="N85" s="896"/>
      <c r="O85" s="896"/>
      <c r="P85" s="896"/>
      <c r="Q85" s="896"/>
      <c r="R85" s="896"/>
      <c r="S85" s="896"/>
      <c r="T85" s="896"/>
      <c r="U85" s="896"/>
      <c r="V85" s="896"/>
      <c r="W85" s="896"/>
      <c r="X85" s="896"/>
      <c r="Y85" s="896"/>
      <c r="Z85" s="896"/>
      <c r="AA85" s="896"/>
      <c r="AB85" s="896"/>
      <c r="AC85" s="896"/>
      <c r="AD85" s="896"/>
      <c r="AE85" s="896"/>
      <c r="AF85" s="896"/>
      <c r="AG85" s="896"/>
      <c r="AH85" s="896"/>
      <c r="AI85" s="896"/>
      <c r="AJ85" s="896"/>
      <c r="AK85" s="896"/>
      <c r="AL85" s="896"/>
      <c r="AM85" s="896"/>
      <c r="AN85" s="896"/>
    </row>
    <row r="86" customFormat="false" ht="12.75" hidden="false" customHeight="false" outlineLevel="0" collapsed="false">
      <c r="A86" s="909"/>
      <c r="D86" s="896"/>
      <c r="E86" s="896"/>
      <c r="F86" s="896"/>
      <c r="G86" s="896"/>
      <c r="H86" s="896"/>
      <c r="I86" s="896"/>
      <c r="J86" s="896"/>
      <c r="K86" s="896"/>
      <c r="L86" s="896"/>
      <c r="M86" s="896"/>
      <c r="N86" s="896"/>
      <c r="O86" s="896"/>
      <c r="P86" s="896"/>
      <c r="Q86" s="896"/>
      <c r="R86" s="896"/>
      <c r="S86" s="896"/>
      <c r="T86" s="896"/>
      <c r="U86" s="896"/>
      <c r="V86" s="896"/>
      <c r="W86" s="896"/>
      <c r="X86" s="896"/>
      <c r="Y86" s="896"/>
      <c r="Z86" s="896"/>
      <c r="AA86" s="896"/>
      <c r="AB86" s="896"/>
      <c r="AC86" s="896"/>
      <c r="AD86" s="896"/>
      <c r="AE86" s="896"/>
      <c r="AF86" s="896"/>
      <c r="AG86" s="896"/>
      <c r="AH86" s="896"/>
      <c r="AI86" s="896"/>
      <c r="AJ86" s="896"/>
      <c r="AK86" s="896"/>
      <c r="AL86" s="896"/>
      <c r="AM86" s="896"/>
      <c r="AN86" s="896"/>
    </row>
    <row r="87" customFormat="false" ht="12.75" hidden="false" customHeight="false" outlineLevel="0" collapsed="false">
      <c r="A87" s="909"/>
      <c r="D87" s="896"/>
      <c r="E87" s="896"/>
      <c r="F87" s="896"/>
      <c r="G87" s="896"/>
      <c r="H87" s="896"/>
      <c r="I87" s="896"/>
      <c r="J87" s="896"/>
      <c r="K87" s="896"/>
      <c r="L87" s="896"/>
      <c r="M87" s="896"/>
      <c r="N87" s="896"/>
      <c r="O87" s="896"/>
      <c r="P87" s="896"/>
      <c r="Q87" s="896"/>
      <c r="R87" s="896"/>
      <c r="S87" s="896"/>
      <c r="T87" s="896"/>
      <c r="U87" s="896"/>
      <c r="V87" s="896"/>
      <c r="W87" s="896"/>
      <c r="X87" s="896"/>
      <c r="Y87" s="896"/>
      <c r="Z87" s="896"/>
      <c r="AA87" s="896"/>
      <c r="AB87" s="896"/>
      <c r="AC87" s="896"/>
      <c r="AD87" s="896"/>
      <c r="AE87" s="896"/>
      <c r="AF87" s="896"/>
      <c r="AG87" s="896"/>
      <c r="AH87" s="896"/>
      <c r="AI87" s="896"/>
      <c r="AJ87" s="896"/>
      <c r="AK87" s="896"/>
      <c r="AL87" s="896"/>
      <c r="AM87" s="896"/>
      <c r="AN87" s="896"/>
    </row>
    <row r="88" customFormat="false" ht="12.75" hidden="false" customHeight="false" outlineLevel="0" collapsed="false">
      <c r="A88" s="909"/>
      <c r="D88" s="896"/>
      <c r="E88" s="896"/>
      <c r="F88" s="896"/>
      <c r="G88" s="896"/>
      <c r="H88" s="896"/>
      <c r="I88" s="896"/>
      <c r="J88" s="896"/>
      <c r="K88" s="896"/>
      <c r="L88" s="896"/>
      <c r="M88" s="896"/>
      <c r="N88" s="896"/>
      <c r="O88" s="896"/>
      <c r="P88" s="896"/>
      <c r="Q88" s="896"/>
      <c r="R88" s="896"/>
      <c r="S88" s="896"/>
      <c r="T88" s="896"/>
      <c r="U88" s="896"/>
      <c r="V88" s="896"/>
      <c r="W88" s="896"/>
      <c r="X88" s="896"/>
      <c r="Y88" s="896"/>
      <c r="Z88" s="896"/>
      <c r="AA88" s="896"/>
      <c r="AB88" s="896"/>
      <c r="AC88" s="896"/>
      <c r="AD88" s="896"/>
      <c r="AE88" s="896"/>
      <c r="AF88" s="896"/>
      <c r="AG88" s="896"/>
      <c r="AH88" s="896"/>
      <c r="AI88" s="896"/>
      <c r="AJ88" s="896"/>
      <c r="AK88" s="896"/>
      <c r="AL88" s="896"/>
      <c r="AM88" s="896"/>
      <c r="AN88" s="896"/>
    </row>
    <row r="89" customFormat="false" ht="12.75" hidden="false" customHeight="false" outlineLevel="0" collapsed="false">
      <c r="A89" s="909"/>
      <c r="D89" s="896"/>
      <c r="E89" s="896"/>
      <c r="F89" s="896"/>
      <c r="G89" s="896"/>
      <c r="H89" s="896"/>
      <c r="I89" s="896"/>
      <c r="J89" s="896"/>
      <c r="K89" s="896"/>
      <c r="L89" s="896"/>
      <c r="M89" s="896"/>
      <c r="N89" s="896"/>
      <c r="O89" s="896"/>
      <c r="P89" s="896"/>
      <c r="Q89" s="896"/>
      <c r="R89" s="896"/>
      <c r="S89" s="896"/>
      <c r="T89" s="896"/>
      <c r="U89" s="896"/>
      <c r="V89" s="896"/>
      <c r="W89" s="896"/>
      <c r="X89" s="896"/>
      <c r="Y89" s="896"/>
      <c r="Z89" s="896"/>
      <c r="AA89" s="896"/>
      <c r="AB89" s="896"/>
      <c r="AC89" s="896"/>
      <c r="AD89" s="896"/>
      <c r="AE89" s="896"/>
      <c r="AF89" s="896"/>
      <c r="AG89" s="896"/>
      <c r="AH89" s="896"/>
      <c r="AI89" s="896"/>
      <c r="AJ89" s="896"/>
      <c r="AK89" s="896"/>
      <c r="AL89" s="896"/>
      <c r="AM89" s="896"/>
      <c r="AN89" s="896"/>
    </row>
    <row r="90" customFormat="false" ht="12.75" hidden="false" customHeight="false" outlineLevel="0" collapsed="false">
      <c r="A90" s="909"/>
      <c r="D90" s="896"/>
      <c r="E90" s="896"/>
      <c r="F90" s="896"/>
      <c r="G90" s="896"/>
      <c r="H90" s="896"/>
      <c r="I90" s="896"/>
      <c r="J90" s="896"/>
      <c r="K90" s="896"/>
      <c r="L90" s="896"/>
      <c r="M90" s="896"/>
      <c r="N90" s="896"/>
      <c r="O90" s="896"/>
      <c r="P90" s="896"/>
      <c r="Q90" s="896"/>
      <c r="R90" s="896"/>
      <c r="S90" s="896"/>
      <c r="T90" s="896"/>
      <c r="U90" s="896"/>
      <c r="V90" s="896"/>
      <c r="W90" s="896"/>
      <c r="X90" s="896"/>
      <c r="Y90" s="896"/>
      <c r="Z90" s="896"/>
      <c r="AA90" s="896"/>
      <c r="AB90" s="896"/>
      <c r="AC90" s="896"/>
      <c r="AD90" s="896"/>
      <c r="AE90" s="896"/>
      <c r="AF90" s="896"/>
      <c r="AG90" s="896"/>
      <c r="AH90" s="896"/>
      <c r="AI90" s="896"/>
      <c r="AJ90" s="896"/>
      <c r="AK90" s="896"/>
      <c r="AL90" s="896"/>
      <c r="AM90" s="896"/>
      <c r="AN90" s="896"/>
    </row>
    <row r="91" customFormat="false" ht="12.75" hidden="false" customHeight="false" outlineLevel="0" collapsed="false">
      <c r="A91" s="909"/>
      <c r="D91" s="896"/>
      <c r="E91" s="896"/>
      <c r="F91" s="896"/>
      <c r="G91" s="896"/>
      <c r="H91" s="896"/>
      <c r="I91" s="896"/>
      <c r="J91" s="896"/>
      <c r="K91" s="896"/>
      <c r="L91" s="896"/>
      <c r="M91" s="896"/>
      <c r="N91" s="896"/>
      <c r="O91" s="896"/>
      <c r="P91" s="896"/>
      <c r="Q91" s="896"/>
      <c r="R91" s="896"/>
      <c r="S91" s="896"/>
      <c r="T91" s="896"/>
      <c r="U91" s="896"/>
      <c r="V91" s="896"/>
      <c r="W91" s="896"/>
      <c r="X91" s="896"/>
      <c r="Y91" s="896"/>
      <c r="Z91" s="896"/>
      <c r="AA91" s="896"/>
      <c r="AB91" s="896"/>
      <c r="AC91" s="896"/>
      <c r="AD91" s="896"/>
      <c r="AE91" s="896"/>
      <c r="AF91" s="896"/>
      <c r="AG91" s="896"/>
      <c r="AH91" s="896"/>
      <c r="AI91" s="896"/>
      <c r="AJ91" s="896"/>
      <c r="AK91" s="896"/>
      <c r="AL91" s="896"/>
      <c r="AM91" s="896"/>
      <c r="AN91" s="896"/>
    </row>
    <row r="92" customFormat="false" ht="12.75" hidden="false" customHeight="false" outlineLevel="0" collapsed="false">
      <c r="D92" s="896"/>
      <c r="E92" s="896"/>
      <c r="F92" s="896"/>
      <c r="G92" s="896"/>
      <c r="H92" s="896"/>
      <c r="I92" s="896"/>
      <c r="J92" s="896"/>
      <c r="K92" s="896"/>
      <c r="L92" s="896"/>
      <c r="M92" s="896"/>
      <c r="N92" s="896"/>
      <c r="O92" s="896"/>
      <c r="P92" s="896"/>
      <c r="Q92" s="896"/>
      <c r="R92" s="896"/>
      <c r="S92" s="896"/>
      <c r="T92" s="896"/>
      <c r="U92" s="896"/>
      <c r="V92" s="896"/>
      <c r="W92" s="896"/>
      <c r="X92" s="896"/>
      <c r="Y92" s="896"/>
      <c r="Z92" s="896"/>
      <c r="AA92" s="896"/>
      <c r="AB92" s="896"/>
      <c r="AC92" s="896"/>
      <c r="AD92" s="896"/>
      <c r="AE92" s="896"/>
      <c r="AF92" s="896"/>
      <c r="AG92" s="896"/>
      <c r="AH92" s="896"/>
      <c r="AI92" s="896"/>
      <c r="AJ92" s="896"/>
      <c r="AK92" s="896"/>
      <c r="AL92" s="896"/>
      <c r="AM92" s="896"/>
      <c r="AN92" s="896"/>
    </row>
    <row r="93" customFormat="false" ht="12.75" hidden="false" customHeight="false" outlineLevel="0" collapsed="false">
      <c r="D93" s="896"/>
      <c r="E93" s="896"/>
      <c r="F93" s="896"/>
      <c r="G93" s="896"/>
      <c r="H93" s="896"/>
      <c r="I93" s="896"/>
      <c r="J93" s="896"/>
      <c r="K93" s="896"/>
      <c r="L93" s="896"/>
      <c r="M93" s="896"/>
      <c r="N93" s="896"/>
      <c r="O93" s="896"/>
      <c r="P93" s="896"/>
      <c r="Q93" s="896"/>
      <c r="R93" s="896"/>
      <c r="S93" s="896"/>
      <c r="T93" s="896"/>
      <c r="U93" s="896"/>
      <c r="V93" s="896"/>
      <c r="W93" s="896"/>
      <c r="X93" s="896"/>
      <c r="Y93" s="896"/>
      <c r="Z93" s="896"/>
      <c r="AA93" s="896"/>
      <c r="AB93" s="896"/>
      <c r="AC93" s="896"/>
      <c r="AD93" s="896"/>
      <c r="AE93" s="896"/>
      <c r="AF93" s="896"/>
      <c r="AG93" s="896"/>
      <c r="AH93" s="896"/>
      <c r="AI93" s="896"/>
      <c r="AJ93" s="896"/>
      <c r="AK93" s="896"/>
      <c r="AL93" s="896"/>
      <c r="AM93" s="896"/>
      <c r="AN93" s="896"/>
    </row>
    <row r="94" customFormat="false" ht="12.75" hidden="false" customHeight="false" outlineLevel="0" collapsed="false">
      <c r="D94" s="896"/>
      <c r="E94" s="896"/>
      <c r="F94" s="896"/>
      <c r="G94" s="896"/>
      <c r="H94" s="896"/>
      <c r="I94" s="896"/>
      <c r="J94" s="896"/>
      <c r="K94" s="896"/>
      <c r="L94" s="896"/>
      <c r="M94" s="896"/>
      <c r="N94" s="896"/>
      <c r="O94" s="896"/>
      <c r="P94" s="896"/>
      <c r="Q94" s="896"/>
      <c r="R94" s="896"/>
      <c r="S94" s="896"/>
      <c r="T94" s="896"/>
      <c r="U94" s="896"/>
      <c r="V94" s="896"/>
      <c r="W94" s="896"/>
      <c r="X94" s="896"/>
      <c r="Y94" s="896"/>
      <c r="Z94" s="896"/>
      <c r="AA94" s="896"/>
      <c r="AB94" s="896"/>
      <c r="AC94" s="896"/>
      <c r="AD94" s="896"/>
      <c r="AE94" s="896"/>
      <c r="AF94" s="896"/>
      <c r="AG94" s="896"/>
      <c r="AH94" s="896"/>
      <c r="AI94" s="896"/>
      <c r="AJ94" s="896"/>
      <c r="AK94" s="896"/>
      <c r="AL94" s="896"/>
      <c r="AM94" s="896"/>
      <c r="AN94" s="896"/>
    </row>
    <row r="95" customFormat="false" ht="12.75" hidden="false" customHeight="false" outlineLevel="0" collapsed="false">
      <c r="D95" s="896"/>
      <c r="E95" s="896"/>
      <c r="F95" s="896"/>
      <c r="G95" s="896"/>
      <c r="H95" s="896"/>
      <c r="I95" s="896"/>
      <c r="J95" s="896"/>
      <c r="K95" s="896"/>
      <c r="L95" s="896"/>
      <c r="M95" s="896"/>
      <c r="N95" s="896"/>
      <c r="O95" s="896"/>
      <c r="P95" s="896"/>
      <c r="Q95" s="896"/>
      <c r="R95" s="896"/>
      <c r="S95" s="896"/>
      <c r="T95" s="896"/>
      <c r="U95" s="896"/>
      <c r="V95" s="896"/>
      <c r="W95" s="896"/>
      <c r="X95" s="896"/>
      <c r="Y95" s="896"/>
      <c r="Z95" s="896"/>
      <c r="AA95" s="896"/>
      <c r="AB95" s="896"/>
      <c r="AC95" s="896"/>
      <c r="AD95" s="896"/>
      <c r="AE95" s="896"/>
      <c r="AF95" s="896"/>
      <c r="AG95" s="896"/>
      <c r="AH95" s="896"/>
      <c r="AI95" s="896"/>
      <c r="AJ95" s="896"/>
      <c r="AK95" s="896"/>
      <c r="AL95" s="896"/>
      <c r="AM95" s="896"/>
      <c r="AN95" s="896"/>
    </row>
    <row r="96" customFormat="false" ht="12.75" hidden="false" customHeight="false" outlineLevel="0" collapsed="false">
      <c r="D96" s="896"/>
      <c r="E96" s="896"/>
      <c r="F96" s="896"/>
      <c r="G96" s="896"/>
      <c r="H96" s="896"/>
      <c r="I96" s="896"/>
      <c r="J96" s="896"/>
      <c r="K96" s="896"/>
      <c r="L96" s="896"/>
      <c r="M96" s="896"/>
      <c r="N96" s="896"/>
      <c r="O96" s="896"/>
      <c r="P96" s="896"/>
      <c r="Q96" s="896"/>
      <c r="R96" s="896"/>
      <c r="S96" s="896"/>
      <c r="T96" s="896"/>
      <c r="U96" s="896"/>
      <c r="V96" s="896"/>
      <c r="W96" s="896"/>
      <c r="X96" s="896"/>
      <c r="Y96" s="896"/>
      <c r="Z96" s="896"/>
      <c r="AA96" s="896"/>
      <c r="AB96" s="896"/>
      <c r="AC96" s="896"/>
      <c r="AD96" s="896"/>
      <c r="AE96" s="896"/>
      <c r="AF96" s="896"/>
      <c r="AG96" s="896"/>
      <c r="AH96" s="896"/>
      <c r="AI96" s="896"/>
      <c r="AJ96" s="896"/>
      <c r="AK96" s="896"/>
      <c r="AL96" s="896"/>
      <c r="AM96" s="896"/>
      <c r="AN96" s="896"/>
    </row>
    <row r="97" customFormat="false" ht="12.75" hidden="false" customHeight="false" outlineLevel="0" collapsed="false">
      <c r="D97" s="896"/>
      <c r="E97" s="896"/>
      <c r="F97" s="896"/>
      <c r="G97" s="896"/>
      <c r="H97" s="896"/>
      <c r="I97" s="896"/>
      <c r="J97" s="896"/>
      <c r="K97" s="896"/>
      <c r="L97" s="896"/>
      <c r="M97" s="896"/>
      <c r="N97" s="896"/>
      <c r="O97" s="896"/>
      <c r="P97" s="896"/>
      <c r="Q97" s="896"/>
      <c r="R97" s="896"/>
      <c r="S97" s="896"/>
      <c r="T97" s="896"/>
      <c r="U97" s="896"/>
      <c r="V97" s="896"/>
      <c r="W97" s="896"/>
      <c r="X97" s="896"/>
      <c r="Y97" s="896"/>
      <c r="Z97" s="896"/>
      <c r="AA97" s="896"/>
      <c r="AB97" s="896"/>
      <c r="AC97" s="896"/>
      <c r="AD97" s="896"/>
      <c r="AE97" s="896"/>
      <c r="AF97" s="896"/>
      <c r="AG97" s="896"/>
      <c r="AH97" s="896"/>
      <c r="AI97" s="896"/>
      <c r="AJ97" s="896"/>
      <c r="AK97" s="896"/>
      <c r="AL97" s="896"/>
      <c r="AM97" s="896"/>
      <c r="AN97" s="896"/>
    </row>
    <row r="98" customFormat="false" ht="12.75" hidden="false" customHeight="false" outlineLevel="0" collapsed="false">
      <c r="D98" s="896"/>
      <c r="E98" s="896"/>
      <c r="F98" s="896"/>
      <c r="G98" s="896"/>
      <c r="H98" s="896"/>
      <c r="I98" s="896"/>
      <c r="J98" s="896"/>
      <c r="K98" s="896"/>
      <c r="L98" s="896"/>
      <c r="M98" s="896"/>
      <c r="N98" s="896"/>
      <c r="O98" s="896"/>
      <c r="P98" s="896"/>
      <c r="Q98" s="896"/>
      <c r="R98" s="896"/>
      <c r="S98" s="896"/>
      <c r="T98" s="896"/>
      <c r="U98" s="896"/>
      <c r="V98" s="896"/>
      <c r="W98" s="896"/>
      <c r="X98" s="896"/>
      <c r="Y98" s="896"/>
      <c r="Z98" s="896"/>
      <c r="AA98" s="896"/>
      <c r="AB98" s="896"/>
      <c r="AC98" s="896"/>
      <c r="AD98" s="896"/>
      <c r="AE98" s="896"/>
      <c r="AF98" s="896"/>
      <c r="AG98" s="896"/>
      <c r="AH98" s="896"/>
      <c r="AI98" s="896"/>
      <c r="AJ98" s="896"/>
      <c r="AK98" s="896"/>
      <c r="AL98" s="896"/>
      <c r="AM98" s="896"/>
      <c r="AN98" s="896"/>
    </row>
    <row r="99" customFormat="false" ht="12.75" hidden="false" customHeight="false" outlineLevel="0" collapsed="false">
      <c r="D99" s="896"/>
      <c r="E99" s="896"/>
      <c r="F99" s="896"/>
      <c r="G99" s="896"/>
      <c r="H99" s="896"/>
      <c r="I99" s="896"/>
      <c r="J99" s="896"/>
      <c r="K99" s="896"/>
      <c r="L99" s="896"/>
      <c r="M99" s="896"/>
      <c r="N99" s="896"/>
      <c r="O99" s="896"/>
      <c r="P99" s="896"/>
      <c r="Q99" s="896"/>
      <c r="R99" s="896"/>
      <c r="S99" s="896"/>
      <c r="T99" s="896"/>
      <c r="U99" s="896"/>
      <c r="V99" s="896"/>
      <c r="W99" s="896"/>
      <c r="X99" s="896"/>
      <c r="Y99" s="896"/>
      <c r="Z99" s="896"/>
      <c r="AA99" s="896"/>
      <c r="AB99" s="896"/>
      <c r="AC99" s="896"/>
      <c r="AD99" s="896"/>
      <c r="AE99" s="896"/>
      <c r="AF99" s="896"/>
      <c r="AG99" s="896"/>
      <c r="AH99" s="896"/>
      <c r="AI99" s="896"/>
      <c r="AJ99" s="896"/>
      <c r="AK99" s="896"/>
      <c r="AL99" s="896"/>
      <c r="AM99" s="896"/>
      <c r="AN99" s="896"/>
    </row>
    <row r="100" customFormat="false" ht="12.75" hidden="false" customHeight="false" outlineLevel="0" collapsed="false">
      <c r="D100" s="896"/>
      <c r="E100" s="896"/>
      <c r="F100" s="896"/>
      <c r="G100" s="896"/>
      <c r="H100" s="896"/>
      <c r="I100" s="896"/>
      <c r="J100" s="896"/>
      <c r="K100" s="896"/>
      <c r="L100" s="896"/>
      <c r="M100" s="896"/>
      <c r="N100" s="896"/>
      <c r="O100" s="896"/>
      <c r="P100" s="896"/>
      <c r="Q100" s="896"/>
      <c r="R100" s="896"/>
      <c r="S100" s="896"/>
      <c r="T100" s="896"/>
      <c r="U100" s="896"/>
      <c r="V100" s="896"/>
      <c r="W100" s="896"/>
      <c r="X100" s="896"/>
      <c r="Y100" s="896"/>
      <c r="Z100" s="896"/>
      <c r="AA100" s="896"/>
      <c r="AB100" s="896"/>
      <c r="AC100" s="896"/>
      <c r="AD100" s="896"/>
      <c r="AE100" s="896"/>
      <c r="AF100" s="896"/>
      <c r="AG100" s="896"/>
      <c r="AH100" s="896"/>
      <c r="AI100" s="896"/>
      <c r="AJ100" s="896"/>
      <c r="AK100" s="896"/>
      <c r="AL100" s="896"/>
      <c r="AM100" s="896"/>
      <c r="AN100" s="896"/>
    </row>
    <row r="101" customFormat="false" ht="12.75" hidden="false" customHeight="false" outlineLevel="0" collapsed="false">
      <c r="D101" s="896"/>
      <c r="E101" s="896"/>
      <c r="F101" s="896"/>
      <c r="G101" s="896"/>
      <c r="H101" s="896"/>
      <c r="I101" s="896"/>
      <c r="J101" s="896"/>
      <c r="K101" s="896"/>
      <c r="L101" s="896"/>
      <c r="M101" s="896"/>
      <c r="N101" s="896"/>
      <c r="O101" s="896"/>
      <c r="P101" s="896"/>
      <c r="Q101" s="896"/>
      <c r="R101" s="896"/>
      <c r="S101" s="896"/>
      <c r="T101" s="896"/>
      <c r="U101" s="896"/>
      <c r="V101" s="896"/>
      <c r="W101" s="896"/>
      <c r="X101" s="896"/>
      <c r="Y101" s="896"/>
      <c r="Z101" s="896"/>
      <c r="AA101" s="896"/>
      <c r="AB101" s="896"/>
      <c r="AC101" s="896"/>
      <c r="AD101" s="896"/>
      <c r="AE101" s="896"/>
      <c r="AF101" s="896"/>
      <c r="AG101" s="896"/>
      <c r="AH101" s="896"/>
      <c r="AI101" s="896"/>
      <c r="AJ101" s="896"/>
      <c r="AK101" s="896"/>
      <c r="AL101" s="896"/>
      <c r="AM101" s="896"/>
      <c r="AN101" s="896"/>
    </row>
    <row r="102" customFormat="false" ht="12.75" hidden="false" customHeight="false" outlineLevel="0" collapsed="false">
      <c r="D102" s="896"/>
      <c r="E102" s="896"/>
      <c r="F102" s="896"/>
      <c r="G102" s="896"/>
      <c r="H102" s="896"/>
      <c r="I102" s="896"/>
      <c r="J102" s="896"/>
      <c r="K102" s="896"/>
      <c r="L102" s="896"/>
      <c r="M102" s="896"/>
      <c r="N102" s="896"/>
      <c r="O102" s="896"/>
      <c r="P102" s="896"/>
      <c r="Q102" s="896"/>
      <c r="R102" s="896"/>
      <c r="S102" s="896"/>
      <c r="T102" s="896"/>
      <c r="U102" s="896"/>
      <c r="V102" s="896"/>
      <c r="W102" s="896"/>
      <c r="X102" s="896"/>
      <c r="Y102" s="896"/>
      <c r="Z102" s="896"/>
      <c r="AA102" s="896"/>
      <c r="AB102" s="896"/>
      <c r="AC102" s="896"/>
      <c r="AD102" s="896"/>
      <c r="AE102" s="896"/>
      <c r="AF102" s="896"/>
      <c r="AG102" s="896"/>
      <c r="AH102" s="896"/>
      <c r="AI102" s="896"/>
      <c r="AJ102" s="896"/>
      <c r="AK102" s="896"/>
      <c r="AL102" s="896"/>
      <c r="AM102" s="896"/>
      <c r="AN102" s="896"/>
    </row>
    <row r="103" customFormat="false" ht="12.75" hidden="false" customHeight="false" outlineLevel="0" collapsed="false">
      <c r="D103" s="896"/>
      <c r="E103" s="896"/>
      <c r="F103" s="896"/>
      <c r="G103" s="896"/>
      <c r="H103" s="896"/>
      <c r="I103" s="896"/>
      <c r="J103" s="896"/>
      <c r="K103" s="896"/>
      <c r="L103" s="896"/>
      <c r="M103" s="896"/>
      <c r="N103" s="896"/>
      <c r="O103" s="896"/>
      <c r="P103" s="896"/>
      <c r="Q103" s="896"/>
      <c r="R103" s="896"/>
      <c r="S103" s="896"/>
      <c r="T103" s="896"/>
      <c r="U103" s="896"/>
      <c r="V103" s="896"/>
      <c r="W103" s="896"/>
      <c r="X103" s="896"/>
      <c r="Y103" s="896"/>
      <c r="Z103" s="896"/>
      <c r="AA103" s="896"/>
      <c r="AB103" s="896"/>
      <c r="AC103" s="896"/>
      <c r="AD103" s="896"/>
      <c r="AE103" s="896"/>
      <c r="AF103" s="896"/>
      <c r="AG103" s="896"/>
      <c r="AH103" s="896"/>
      <c r="AI103" s="896"/>
      <c r="AJ103" s="896"/>
      <c r="AK103" s="896"/>
      <c r="AL103" s="896"/>
      <c r="AM103" s="896"/>
      <c r="AN103" s="896"/>
    </row>
    <row r="104" customFormat="false" ht="12.75" hidden="false" customHeight="false" outlineLevel="0" collapsed="false">
      <c r="D104" s="896"/>
      <c r="E104" s="896"/>
      <c r="F104" s="896"/>
      <c r="G104" s="896"/>
      <c r="H104" s="896"/>
      <c r="I104" s="896"/>
      <c r="J104" s="896"/>
      <c r="K104" s="896"/>
      <c r="L104" s="896"/>
      <c r="M104" s="896"/>
      <c r="N104" s="896"/>
      <c r="O104" s="896"/>
      <c r="P104" s="896"/>
      <c r="Q104" s="896"/>
      <c r="R104" s="896"/>
      <c r="S104" s="896"/>
      <c r="T104" s="896"/>
      <c r="U104" s="896"/>
      <c r="V104" s="896"/>
      <c r="W104" s="896"/>
      <c r="X104" s="896"/>
      <c r="Y104" s="896"/>
      <c r="Z104" s="896"/>
      <c r="AA104" s="896"/>
      <c r="AB104" s="896"/>
      <c r="AC104" s="896"/>
      <c r="AD104" s="896"/>
      <c r="AE104" s="896"/>
      <c r="AF104" s="896"/>
      <c r="AG104" s="896"/>
      <c r="AH104" s="896"/>
      <c r="AI104" s="896"/>
      <c r="AJ104" s="896"/>
      <c r="AK104" s="896"/>
      <c r="AL104" s="896"/>
      <c r="AM104" s="896"/>
      <c r="AN104" s="896"/>
    </row>
    <row r="105" customFormat="false" ht="12.75" hidden="false" customHeight="false" outlineLevel="0" collapsed="false">
      <c r="D105" s="896"/>
      <c r="E105" s="896"/>
      <c r="F105" s="896"/>
      <c r="G105" s="896"/>
      <c r="H105" s="896"/>
      <c r="I105" s="896"/>
      <c r="J105" s="896"/>
      <c r="K105" s="896"/>
      <c r="L105" s="896"/>
      <c r="M105" s="896"/>
      <c r="N105" s="896"/>
      <c r="O105" s="896"/>
      <c r="P105" s="896"/>
      <c r="Q105" s="896"/>
      <c r="R105" s="896"/>
      <c r="S105" s="896"/>
      <c r="T105" s="896"/>
      <c r="U105" s="896"/>
      <c r="V105" s="896"/>
      <c r="W105" s="896"/>
      <c r="X105" s="896"/>
      <c r="Y105" s="896"/>
      <c r="Z105" s="896"/>
      <c r="AA105" s="896"/>
      <c r="AB105" s="896"/>
      <c r="AC105" s="896"/>
      <c r="AD105" s="896"/>
      <c r="AE105" s="896"/>
      <c r="AF105" s="896"/>
      <c r="AG105" s="896"/>
      <c r="AH105" s="896"/>
      <c r="AI105" s="896"/>
      <c r="AJ105" s="896"/>
      <c r="AK105" s="896"/>
      <c r="AL105" s="896"/>
      <c r="AM105" s="896"/>
      <c r="AN105" s="896"/>
    </row>
    <row r="106" customFormat="false" ht="12.75" hidden="false" customHeight="false" outlineLevel="0" collapsed="false">
      <c r="D106" s="896"/>
      <c r="E106" s="896"/>
      <c r="F106" s="896"/>
      <c r="G106" s="896"/>
      <c r="H106" s="896"/>
      <c r="I106" s="896"/>
      <c r="J106" s="896"/>
      <c r="K106" s="896"/>
      <c r="L106" s="896"/>
      <c r="M106" s="896"/>
      <c r="N106" s="896"/>
      <c r="O106" s="896"/>
      <c r="P106" s="896"/>
      <c r="Q106" s="896"/>
      <c r="R106" s="896"/>
      <c r="S106" s="896"/>
      <c r="T106" s="896"/>
      <c r="U106" s="896"/>
      <c r="V106" s="896"/>
      <c r="W106" s="896"/>
      <c r="X106" s="896"/>
      <c r="Y106" s="896"/>
      <c r="Z106" s="896"/>
      <c r="AA106" s="896"/>
      <c r="AB106" s="896"/>
      <c r="AC106" s="896"/>
      <c r="AD106" s="896"/>
      <c r="AE106" s="896"/>
      <c r="AF106" s="896"/>
      <c r="AG106" s="896"/>
      <c r="AH106" s="896"/>
      <c r="AI106" s="896"/>
      <c r="AJ106" s="896"/>
      <c r="AK106" s="896"/>
      <c r="AL106" s="896"/>
      <c r="AM106" s="896"/>
      <c r="AN106" s="896"/>
    </row>
    <row r="107" customFormat="false" ht="12.75" hidden="false" customHeight="false" outlineLevel="0" collapsed="false">
      <c r="D107" s="896"/>
      <c r="E107" s="896"/>
      <c r="F107" s="896"/>
      <c r="G107" s="896"/>
      <c r="H107" s="896"/>
      <c r="I107" s="896"/>
      <c r="J107" s="896"/>
      <c r="K107" s="896"/>
      <c r="L107" s="896"/>
      <c r="M107" s="896"/>
      <c r="N107" s="896"/>
      <c r="O107" s="896"/>
      <c r="P107" s="896"/>
      <c r="Q107" s="896"/>
      <c r="R107" s="896"/>
      <c r="S107" s="896"/>
      <c r="T107" s="896"/>
      <c r="U107" s="896"/>
      <c r="V107" s="896"/>
      <c r="W107" s="896"/>
      <c r="X107" s="896"/>
      <c r="Y107" s="896"/>
      <c r="Z107" s="896"/>
      <c r="AA107" s="896"/>
      <c r="AB107" s="896"/>
      <c r="AC107" s="896"/>
      <c r="AD107" s="896"/>
      <c r="AE107" s="896"/>
      <c r="AF107" s="896"/>
      <c r="AG107" s="896"/>
      <c r="AH107" s="896"/>
      <c r="AI107" s="896"/>
      <c r="AJ107" s="896"/>
      <c r="AK107" s="896"/>
      <c r="AL107" s="896"/>
      <c r="AM107" s="896"/>
      <c r="AN107" s="896"/>
    </row>
    <row r="108" customFormat="false" ht="12.75" hidden="false" customHeight="false" outlineLevel="0" collapsed="false">
      <c r="D108" s="896"/>
      <c r="E108" s="896"/>
      <c r="F108" s="896"/>
      <c r="G108" s="896"/>
      <c r="H108" s="896"/>
      <c r="I108" s="896"/>
      <c r="J108" s="896"/>
      <c r="K108" s="896"/>
      <c r="L108" s="896"/>
      <c r="M108" s="896"/>
      <c r="N108" s="896"/>
      <c r="O108" s="896"/>
      <c r="P108" s="896"/>
      <c r="Q108" s="896"/>
      <c r="R108" s="896"/>
      <c r="S108" s="896"/>
      <c r="T108" s="896"/>
      <c r="U108" s="896"/>
      <c r="V108" s="896"/>
      <c r="W108" s="896"/>
      <c r="X108" s="896"/>
      <c r="Y108" s="896"/>
      <c r="Z108" s="896"/>
      <c r="AA108" s="896"/>
      <c r="AB108" s="896"/>
      <c r="AC108" s="896"/>
      <c r="AD108" s="896"/>
      <c r="AE108" s="896"/>
      <c r="AF108" s="896"/>
      <c r="AG108" s="896"/>
      <c r="AH108" s="896"/>
      <c r="AI108" s="896"/>
      <c r="AJ108" s="896"/>
      <c r="AK108" s="896"/>
      <c r="AL108" s="896"/>
      <c r="AM108" s="896"/>
      <c r="AN108" s="896"/>
    </row>
    <row r="109" customFormat="false" ht="12.75" hidden="false" customHeight="false" outlineLevel="0" collapsed="false">
      <c r="D109" s="896"/>
      <c r="E109" s="896"/>
      <c r="F109" s="896"/>
      <c r="G109" s="896"/>
      <c r="H109" s="896"/>
      <c r="I109" s="896"/>
      <c r="J109" s="896"/>
      <c r="K109" s="896"/>
      <c r="L109" s="896"/>
      <c r="M109" s="896"/>
      <c r="N109" s="896"/>
      <c r="O109" s="896"/>
      <c r="P109" s="896"/>
      <c r="Q109" s="896"/>
      <c r="R109" s="896"/>
      <c r="S109" s="896"/>
      <c r="T109" s="896"/>
      <c r="U109" s="896"/>
      <c r="V109" s="896"/>
      <c r="W109" s="896"/>
      <c r="X109" s="896"/>
      <c r="Y109" s="896"/>
      <c r="Z109" s="896"/>
      <c r="AA109" s="896"/>
      <c r="AB109" s="896"/>
      <c r="AC109" s="896"/>
      <c r="AD109" s="896"/>
      <c r="AE109" s="896"/>
      <c r="AF109" s="896"/>
      <c r="AG109" s="896"/>
      <c r="AH109" s="896"/>
      <c r="AI109" s="896"/>
      <c r="AJ109" s="896"/>
      <c r="AK109" s="896"/>
      <c r="AL109" s="896"/>
      <c r="AM109" s="896"/>
      <c r="AN109" s="896"/>
    </row>
    <row r="110" customFormat="false" ht="12.75" hidden="false" customHeight="false" outlineLevel="0" collapsed="false">
      <c r="D110" s="896"/>
      <c r="E110" s="896"/>
      <c r="F110" s="896"/>
      <c r="G110" s="896"/>
      <c r="H110" s="896"/>
      <c r="I110" s="896"/>
      <c r="J110" s="896"/>
      <c r="K110" s="896"/>
      <c r="L110" s="896"/>
      <c r="M110" s="896"/>
      <c r="N110" s="896"/>
      <c r="O110" s="896"/>
      <c r="P110" s="896"/>
      <c r="Q110" s="896"/>
      <c r="R110" s="896"/>
      <c r="S110" s="896"/>
      <c r="T110" s="896"/>
      <c r="U110" s="896"/>
      <c r="V110" s="896"/>
      <c r="W110" s="896"/>
      <c r="X110" s="896"/>
      <c r="Y110" s="896"/>
      <c r="Z110" s="896"/>
      <c r="AA110" s="896"/>
      <c r="AB110" s="896"/>
      <c r="AC110" s="896"/>
      <c r="AD110" s="896"/>
      <c r="AE110" s="896"/>
      <c r="AF110" s="896"/>
      <c r="AG110" s="896"/>
      <c r="AH110" s="896"/>
      <c r="AI110" s="896"/>
      <c r="AJ110" s="896"/>
      <c r="AK110" s="896"/>
      <c r="AL110" s="896"/>
      <c r="AM110" s="896"/>
      <c r="AN110" s="896"/>
    </row>
    <row r="111" customFormat="false" ht="12.75" hidden="false" customHeight="false" outlineLevel="0" collapsed="false">
      <c r="D111" s="896"/>
      <c r="E111" s="896"/>
      <c r="F111" s="896"/>
      <c r="G111" s="896"/>
      <c r="H111" s="896"/>
      <c r="I111" s="896"/>
      <c r="J111" s="896"/>
      <c r="K111" s="896"/>
      <c r="L111" s="896"/>
      <c r="M111" s="896"/>
      <c r="N111" s="896"/>
      <c r="O111" s="896"/>
      <c r="P111" s="896"/>
      <c r="Q111" s="896"/>
      <c r="R111" s="896"/>
      <c r="S111" s="896"/>
      <c r="T111" s="896"/>
      <c r="U111" s="896"/>
      <c r="V111" s="896"/>
      <c r="W111" s="896"/>
      <c r="X111" s="896"/>
      <c r="Y111" s="896"/>
      <c r="Z111" s="896"/>
      <c r="AA111" s="896"/>
      <c r="AB111" s="896"/>
      <c r="AC111" s="896"/>
      <c r="AD111" s="896"/>
      <c r="AE111" s="896"/>
      <c r="AF111" s="896"/>
      <c r="AG111" s="896"/>
      <c r="AH111" s="896"/>
      <c r="AI111" s="896"/>
      <c r="AJ111" s="896"/>
      <c r="AK111" s="896"/>
      <c r="AL111" s="896"/>
      <c r="AM111" s="896"/>
      <c r="AN111" s="896"/>
    </row>
    <row r="112" customFormat="false" ht="12.75" hidden="false" customHeight="false" outlineLevel="0" collapsed="false">
      <c r="D112" s="896"/>
      <c r="E112" s="896"/>
      <c r="F112" s="896"/>
      <c r="G112" s="896"/>
      <c r="H112" s="896"/>
      <c r="I112" s="896"/>
      <c r="J112" s="896"/>
      <c r="K112" s="896"/>
      <c r="L112" s="896"/>
      <c r="M112" s="896"/>
      <c r="N112" s="896"/>
      <c r="O112" s="896"/>
      <c r="P112" s="896"/>
      <c r="Q112" s="896"/>
      <c r="R112" s="896"/>
      <c r="S112" s="896"/>
      <c r="T112" s="896"/>
      <c r="U112" s="896"/>
      <c r="V112" s="896"/>
      <c r="W112" s="896"/>
      <c r="X112" s="896"/>
      <c r="Y112" s="896"/>
      <c r="Z112" s="896"/>
      <c r="AA112" s="896"/>
      <c r="AB112" s="896"/>
      <c r="AC112" s="896"/>
      <c r="AD112" s="896"/>
      <c r="AE112" s="896"/>
      <c r="AF112" s="896"/>
      <c r="AG112" s="896"/>
      <c r="AH112" s="896"/>
      <c r="AI112" s="896"/>
      <c r="AJ112" s="896"/>
      <c r="AK112" s="896"/>
      <c r="AL112" s="896"/>
      <c r="AM112" s="896"/>
      <c r="AN112" s="896"/>
    </row>
    <row r="113" customFormat="false" ht="12.75" hidden="false" customHeight="false" outlineLevel="0" collapsed="false">
      <c r="D113" s="896"/>
      <c r="E113" s="896"/>
      <c r="F113" s="896"/>
      <c r="G113" s="896"/>
      <c r="H113" s="896"/>
      <c r="I113" s="896"/>
      <c r="J113" s="896"/>
      <c r="K113" s="896"/>
      <c r="L113" s="896"/>
      <c r="M113" s="896"/>
      <c r="N113" s="896"/>
      <c r="O113" s="896"/>
      <c r="P113" s="896"/>
      <c r="Q113" s="896"/>
      <c r="R113" s="896"/>
      <c r="S113" s="896"/>
      <c r="T113" s="896"/>
      <c r="U113" s="896"/>
      <c r="V113" s="896"/>
      <c r="W113" s="896"/>
      <c r="X113" s="896"/>
      <c r="Y113" s="896"/>
      <c r="Z113" s="896"/>
      <c r="AA113" s="896"/>
      <c r="AB113" s="896"/>
      <c r="AC113" s="896"/>
      <c r="AD113" s="896"/>
      <c r="AE113" s="896"/>
      <c r="AF113" s="896"/>
      <c r="AG113" s="896"/>
      <c r="AH113" s="896"/>
      <c r="AI113" s="896"/>
      <c r="AJ113" s="896"/>
      <c r="AK113" s="896"/>
      <c r="AL113" s="896"/>
      <c r="AM113" s="896"/>
      <c r="AN113" s="896"/>
    </row>
    <row r="114" customFormat="false" ht="12.75" hidden="false" customHeight="false" outlineLevel="0" collapsed="false">
      <c r="D114" s="896"/>
      <c r="E114" s="896"/>
      <c r="F114" s="896"/>
      <c r="G114" s="896"/>
      <c r="H114" s="896"/>
      <c r="I114" s="896"/>
      <c r="J114" s="896"/>
      <c r="K114" s="896"/>
      <c r="L114" s="896"/>
      <c r="M114" s="896"/>
      <c r="N114" s="896"/>
      <c r="O114" s="896"/>
      <c r="P114" s="896"/>
      <c r="Q114" s="896"/>
      <c r="R114" s="896"/>
      <c r="S114" s="896"/>
      <c r="T114" s="896"/>
      <c r="U114" s="896"/>
      <c r="V114" s="896"/>
      <c r="W114" s="896"/>
      <c r="X114" s="896"/>
      <c r="Y114" s="896"/>
      <c r="Z114" s="896"/>
      <c r="AA114" s="896"/>
      <c r="AB114" s="896"/>
      <c r="AC114" s="896"/>
      <c r="AD114" s="896"/>
      <c r="AE114" s="896"/>
      <c r="AF114" s="896"/>
      <c r="AG114" s="896"/>
      <c r="AH114" s="896"/>
      <c r="AI114" s="896"/>
      <c r="AJ114" s="896"/>
      <c r="AK114" s="896"/>
      <c r="AL114" s="896"/>
      <c r="AM114" s="896"/>
      <c r="AN114" s="896"/>
    </row>
    <row r="115" customFormat="false" ht="12.75" hidden="false" customHeight="false" outlineLevel="0" collapsed="false">
      <c r="D115" s="896"/>
      <c r="E115" s="896"/>
      <c r="F115" s="896"/>
      <c r="G115" s="896"/>
      <c r="H115" s="896"/>
      <c r="I115" s="896"/>
      <c r="J115" s="896"/>
      <c r="K115" s="896"/>
      <c r="L115" s="896"/>
      <c r="M115" s="896"/>
      <c r="N115" s="896"/>
      <c r="O115" s="896"/>
      <c r="P115" s="896"/>
      <c r="Q115" s="896"/>
      <c r="R115" s="896"/>
      <c r="S115" s="896"/>
      <c r="T115" s="896"/>
      <c r="U115" s="896"/>
      <c r="V115" s="896"/>
      <c r="W115" s="896"/>
      <c r="X115" s="896"/>
      <c r="Y115" s="896"/>
      <c r="Z115" s="896"/>
      <c r="AA115" s="896"/>
      <c r="AB115" s="896"/>
      <c r="AC115" s="896"/>
      <c r="AD115" s="896"/>
      <c r="AE115" s="896"/>
      <c r="AF115" s="896"/>
      <c r="AG115" s="896"/>
      <c r="AH115" s="896"/>
      <c r="AI115" s="896"/>
      <c r="AJ115" s="896"/>
      <c r="AK115" s="896"/>
      <c r="AL115" s="896"/>
      <c r="AM115" s="896"/>
      <c r="AN115" s="896"/>
    </row>
    <row r="116" customFormat="false" ht="12.75" hidden="false" customHeight="false" outlineLevel="0" collapsed="false">
      <c r="D116" s="896"/>
      <c r="E116" s="896"/>
      <c r="F116" s="896"/>
      <c r="G116" s="896"/>
      <c r="H116" s="896"/>
      <c r="I116" s="896"/>
      <c r="J116" s="896"/>
      <c r="K116" s="896"/>
      <c r="L116" s="896"/>
      <c r="M116" s="896"/>
      <c r="N116" s="896"/>
      <c r="O116" s="896"/>
      <c r="P116" s="896"/>
      <c r="Q116" s="896"/>
      <c r="R116" s="896"/>
      <c r="S116" s="896"/>
      <c r="T116" s="896"/>
      <c r="U116" s="896"/>
      <c r="V116" s="896"/>
      <c r="W116" s="896"/>
      <c r="X116" s="896"/>
      <c r="Y116" s="896"/>
      <c r="Z116" s="896"/>
      <c r="AA116" s="896"/>
      <c r="AB116" s="896"/>
      <c r="AC116" s="896"/>
      <c r="AD116" s="896"/>
      <c r="AE116" s="896"/>
      <c r="AF116" s="896"/>
      <c r="AG116" s="896"/>
      <c r="AH116" s="896"/>
      <c r="AI116" s="896"/>
      <c r="AJ116" s="896"/>
      <c r="AK116" s="896"/>
      <c r="AL116" s="896"/>
      <c r="AM116" s="896"/>
      <c r="AN116" s="896"/>
    </row>
    <row r="117" customFormat="false" ht="12.75" hidden="false" customHeight="false" outlineLevel="0" collapsed="false">
      <c r="D117" s="896"/>
      <c r="E117" s="896"/>
      <c r="F117" s="896"/>
      <c r="G117" s="896"/>
      <c r="H117" s="896"/>
      <c r="I117" s="896"/>
      <c r="J117" s="896"/>
      <c r="K117" s="896"/>
      <c r="L117" s="896"/>
      <c r="M117" s="896"/>
      <c r="N117" s="896"/>
      <c r="O117" s="896"/>
      <c r="P117" s="896"/>
      <c r="Q117" s="896"/>
      <c r="R117" s="896"/>
      <c r="S117" s="896"/>
      <c r="T117" s="896"/>
      <c r="U117" s="896"/>
      <c r="V117" s="896"/>
      <c r="W117" s="896"/>
      <c r="X117" s="896"/>
      <c r="Y117" s="896"/>
      <c r="Z117" s="896"/>
      <c r="AA117" s="896"/>
      <c r="AB117" s="896"/>
      <c r="AC117" s="896"/>
      <c r="AD117" s="896"/>
      <c r="AE117" s="896"/>
      <c r="AF117" s="896"/>
      <c r="AG117" s="896"/>
      <c r="AH117" s="896"/>
      <c r="AI117" s="896"/>
      <c r="AJ117" s="896"/>
      <c r="AK117" s="896"/>
      <c r="AL117" s="896"/>
      <c r="AM117" s="896"/>
      <c r="AN117" s="896"/>
    </row>
    <row r="118" customFormat="false" ht="12.75" hidden="false" customHeight="false" outlineLevel="0" collapsed="false">
      <c r="D118" s="896"/>
      <c r="E118" s="896"/>
      <c r="F118" s="896"/>
      <c r="G118" s="896"/>
      <c r="H118" s="896"/>
      <c r="I118" s="896"/>
      <c r="J118" s="896"/>
      <c r="K118" s="896"/>
      <c r="L118" s="896"/>
      <c r="M118" s="896"/>
      <c r="N118" s="896"/>
      <c r="O118" s="896"/>
      <c r="P118" s="896"/>
      <c r="Q118" s="896"/>
      <c r="R118" s="896"/>
      <c r="S118" s="896"/>
      <c r="T118" s="896"/>
      <c r="U118" s="896"/>
      <c r="V118" s="896"/>
      <c r="W118" s="896"/>
      <c r="X118" s="896"/>
      <c r="Y118" s="896"/>
      <c r="Z118" s="896"/>
      <c r="AA118" s="896"/>
      <c r="AB118" s="896"/>
      <c r="AC118" s="896"/>
      <c r="AD118" s="896"/>
      <c r="AE118" s="896"/>
      <c r="AF118" s="896"/>
      <c r="AG118" s="896"/>
      <c r="AH118" s="896"/>
      <c r="AI118" s="896"/>
      <c r="AJ118" s="896"/>
      <c r="AK118" s="896"/>
      <c r="AL118" s="896"/>
      <c r="AM118" s="896"/>
      <c r="AN118" s="896"/>
    </row>
    <row r="119" customFormat="false" ht="12.75" hidden="false" customHeight="false" outlineLevel="0" collapsed="false">
      <c r="D119" s="896"/>
      <c r="E119" s="896"/>
      <c r="F119" s="896"/>
      <c r="G119" s="896"/>
      <c r="H119" s="896"/>
      <c r="I119" s="896"/>
      <c r="J119" s="896"/>
      <c r="K119" s="896"/>
      <c r="L119" s="896"/>
      <c r="M119" s="896"/>
      <c r="N119" s="896"/>
      <c r="O119" s="896"/>
      <c r="P119" s="896"/>
      <c r="Q119" s="896"/>
      <c r="R119" s="896"/>
      <c r="S119" s="896"/>
      <c r="T119" s="896"/>
      <c r="U119" s="896"/>
      <c r="V119" s="896"/>
      <c r="W119" s="896"/>
      <c r="X119" s="896"/>
      <c r="Y119" s="896"/>
      <c r="Z119" s="896"/>
      <c r="AA119" s="896"/>
      <c r="AB119" s="896"/>
      <c r="AC119" s="896"/>
      <c r="AD119" s="896"/>
      <c r="AE119" s="896"/>
      <c r="AF119" s="896"/>
      <c r="AG119" s="896"/>
      <c r="AH119" s="896"/>
      <c r="AI119" s="896"/>
      <c r="AJ119" s="896"/>
      <c r="AK119" s="896"/>
      <c r="AL119" s="896"/>
      <c r="AM119" s="896"/>
      <c r="AN119" s="896"/>
    </row>
    <row r="120" customFormat="false" ht="12.75" hidden="false" customHeight="false" outlineLevel="0" collapsed="false">
      <c r="D120" s="896"/>
      <c r="E120" s="896"/>
      <c r="F120" s="896"/>
      <c r="G120" s="896"/>
      <c r="H120" s="896"/>
      <c r="I120" s="896"/>
      <c r="J120" s="896"/>
      <c r="K120" s="896"/>
      <c r="L120" s="896"/>
      <c r="M120" s="896"/>
      <c r="N120" s="896"/>
      <c r="O120" s="896"/>
      <c r="P120" s="896"/>
      <c r="Q120" s="896"/>
      <c r="R120" s="896"/>
      <c r="S120" s="896"/>
      <c r="T120" s="896"/>
      <c r="U120" s="896"/>
      <c r="V120" s="896"/>
      <c r="W120" s="896"/>
      <c r="X120" s="896"/>
      <c r="Y120" s="896"/>
      <c r="Z120" s="896"/>
      <c r="AA120" s="896"/>
      <c r="AB120" s="896"/>
      <c r="AC120" s="896"/>
      <c r="AD120" s="896"/>
      <c r="AE120" s="896"/>
      <c r="AF120" s="896"/>
      <c r="AG120" s="896"/>
      <c r="AH120" s="896"/>
      <c r="AI120" s="896"/>
      <c r="AJ120" s="896"/>
      <c r="AK120" s="896"/>
      <c r="AL120" s="896"/>
      <c r="AM120" s="896"/>
      <c r="AN120" s="896"/>
    </row>
    <row r="121" customFormat="false" ht="12.75" hidden="false" customHeight="false" outlineLevel="0" collapsed="false">
      <c r="D121" s="896"/>
      <c r="E121" s="896"/>
      <c r="F121" s="896"/>
      <c r="G121" s="896"/>
      <c r="H121" s="896"/>
      <c r="I121" s="896"/>
      <c r="J121" s="896"/>
      <c r="K121" s="896"/>
      <c r="L121" s="896"/>
      <c r="M121" s="896"/>
      <c r="N121" s="896"/>
      <c r="O121" s="896"/>
      <c r="P121" s="896"/>
      <c r="Q121" s="896"/>
      <c r="R121" s="896"/>
      <c r="S121" s="896"/>
      <c r="T121" s="896"/>
      <c r="U121" s="896"/>
      <c r="V121" s="896"/>
      <c r="W121" s="896"/>
      <c r="X121" s="896"/>
      <c r="Y121" s="896"/>
      <c r="Z121" s="896"/>
      <c r="AA121" s="896"/>
      <c r="AB121" s="896"/>
      <c r="AC121" s="896"/>
      <c r="AD121" s="896"/>
      <c r="AE121" s="896"/>
      <c r="AF121" s="896"/>
      <c r="AG121" s="896"/>
      <c r="AH121" s="896"/>
      <c r="AI121" s="896"/>
      <c r="AJ121" s="896"/>
      <c r="AK121" s="896"/>
      <c r="AL121" s="896"/>
      <c r="AM121" s="896"/>
      <c r="AN121" s="896"/>
    </row>
    <row r="122" customFormat="false" ht="12.75" hidden="false" customHeight="false" outlineLevel="0" collapsed="false">
      <c r="D122" s="896"/>
      <c r="E122" s="896"/>
      <c r="F122" s="896"/>
      <c r="G122" s="896"/>
      <c r="H122" s="896"/>
      <c r="I122" s="896"/>
      <c r="J122" s="896"/>
      <c r="K122" s="896"/>
      <c r="L122" s="896"/>
      <c r="M122" s="896"/>
      <c r="N122" s="896"/>
      <c r="O122" s="896"/>
      <c r="P122" s="896"/>
      <c r="Q122" s="896"/>
      <c r="R122" s="896"/>
      <c r="S122" s="896"/>
      <c r="T122" s="896"/>
      <c r="U122" s="896"/>
      <c r="V122" s="896"/>
      <c r="W122" s="896"/>
      <c r="X122" s="896"/>
      <c r="Y122" s="896"/>
      <c r="Z122" s="896"/>
      <c r="AA122" s="896"/>
      <c r="AB122" s="896"/>
      <c r="AC122" s="896"/>
      <c r="AD122" s="896"/>
      <c r="AE122" s="896"/>
      <c r="AF122" s="896"/>
      <c r="AG122" s="896"/>
      <c r="AH122" s="896"/>
      <c r="AI122" s="896"/>
      <c r="AJ122" s="896"/>
      <c r="AK122" s="896"/>
      <c r="AL122" s="896"/>
      <c r="AM122" s="896"/>
      <c r="AN122" s="896"/>
    </row>
    <row r="123" customFormat="false" ht="12.75" hidden="false" customHeight="false" outlineLevel="0" collapsed="false">
      <c r="D123" s="896"/>
      <c r="E123" s="896"/>
      <c r="F123" s="896"/>
      <c r="G123" s="896"/>
      <c r="H123" s="896"/>
      <c r="I123" s="896"/>
      <c r="J123" s="896"/>
      <c r="K123" s="896"/>
      <c r="L123" s="896"/>
      <c r="M123" s="896"/>
      <c r="N123" s="896"/>
      <c r="O123" s="896"/>
      <c r="P123" s="896"/>
      <c r="Q123" s="896"/>
      <c r="R123" s="896"/>
      <c r="S123" s="896"/>
      <c r="T123" s="896"/>
      <c r="U123" s="896"/>
      <c r="V123" s="896"/>
      <c r="W123" s="896"/>
      <c r="X123" s="896"/>
      <c r="Y123" s="896"/>
      <c r="Z123" s="896"/>
      <c r="AA123" s="896"/>
      <c r="AB123" s="896"/>
      <c r="AC123" s="896"/>
      <c r="AD123" s="896"/>
      <c r="AE123" s="896"/>
      <c r="AF123" s="896"/>
      <c r="AG123" s="896"/>
      <c r="AH123" s="896"/>
      <c r="AI123" s="896"/>
      <c r="AJ123" s="896"/>
      <c r="AK123" s="896"/>
      <c r="AL123" s="896"/>
      <c r="AM123" s="896"/>
      <c r="AN123" s="896"/>
    </row>
    <row r="124" customFormat="false" ht="12.75" hidden="false" customHeight="false" outlineLevel="0" collapsed="false">
      <c r="D124" s="896"/>
      <c r="E124" s="896"/>
      <c r="F124" s="896"/>
      <c r="G124" s="896"/>
      <c r="H124" s="896"/>
      <c r="I124" s="896"/>
      <c r="J124" s="896"/>
      <c r="K124" s="896"/>
      <c r="L124" s="896"/>
      <c r="M124" s="896"/>
      <c r="N124" s="896"/>
      <c r="O124" s="896"/>
      <c r="P124" s="896"/>
      <c r="Q124" s="896"/>
      <c r="R124" s="896"/>
      <c r="S124" s="896"/>
      <c r="T124" s="896"/>
      <c r="U124" s="896"/>
      <c r="V124" s="896"/>
      <c r="W124" s="896"/>
      <c r="X124" s="896"/>
      <c r="Y124" s="896"/>
      <c r="Z124" s="896"/>
      <c r="AA124" s="896"/>
      <c r="AB124" s="896"/>
      <c r="AC124" s="896"/>
      <c r="AD124" s="896"/>
      <c r="AE124" s="896"/>
      <c r="AF124" s="896"/>
      <c r="AG124" s="896"/>
      <c r="AH124" s="896"/>
      <c r="AI124" s="896"/>
      <c r="AJ124" s="896"/>
      <c r="AK124" s="896"/>
      <c r="AL124" s="896"/>
      <c r="AM124" s="896"/>
      <c r="AN124" s="896"/>
    </row>
    <row r="125" customFormat="false" ht="12.75" hidden="false" customHeight="false" outlineLevel="0" collapsed="false">
      <c r="D125" s="896"/>
      <c r="E125" s="896"/>
      <c r="F125" s="896"/>
      <c r="G125" s="896"/>
      <c r="H125" s="896"/>
      <c r="I125" s="896"/>
      <c r="J125" s="896"/>
      <c r="K125" s="896"/>
      <c r="L125" s="896"/>
      <c r="M125" s="896"/>
      <c r="N125" s="896"/>
      <c r="O125" s="896"/>
      <c r="P125" s="896"/>
      <c r="Q125" s="896"/>
      <c r="R125" s="896"/>
      <c r="S125" s="896"/>
      <c r="T125" s="896"/>
      <c r="U125" s="896"/>
      <c r="V125" s="896"/>
      <c r="W125" s="896"/>
      <c r="X125" s="896"/>
      <c r="Y125" s="896"/>
      <c r="Z125" s="896"/>
      <c r="AA125" s="896"/>
      <c r="AB125" s="896"/>
      <c r="AC125" s="896"/>
      <c r="AD125" s="896"/>
      <c r="AE125" s="896"/>
      <c r="AF125" s="896"/>
      <c r="AG125" s="896"/>
      <c r="AH125" s="896"/>
      <c r="AI125" s="896"/>
      <c r="AJ125" s="896"/>
      <c r="AK125" s="896"/>
      <c r="AL125" s="896"/>
      <c r="AM125" s="896"/>
      <c r="AN125" s="896"/>
    </row>
    <row r="126" customFormat="false" ht="12.75" hidden="false" customHeight="false" outlineLevel="0" collapsed="false">
      <c r="D126" s="896"/>
      <c r="E126" s="896"/>
      <c r="F126" s="896"/>
      <c r="G126" s="896"/>
      <c r="H126" s="896"/>
      <c r="I126" s="896"/>
      <c r="J126" s="896"/>
      <c r="K126" s="896"/>
      <c r="L126" s="896"/>
      <c r="M126" s="896"/>
      <c r="N126" s="896"/>
      <c r="O126" s="896"/>
      <c r="P126" s="896"/>
      <c r="Q126" s="896"/>
      <c r="R126" s="896"/>
      <c r="S126" s="896"/>
      <c r="T126" s="896"/>
      <c r="U126" s="896"/>
      <c r="V126" s="896"/>
      <c r="W126" s="896"/>
      <c r="X126" s="896"/>
      <c r="Y126" s="896"/>
      <c r="Z126" s="896"/>
      <c r="AA126" s="896"/>
      <c r="AB126" s="896"/>
      <c r="AC126" s="896"/>
      <c r="AD126" s="896"/>
      <c r="AE126" s="896"/>
      <c r="AF126" s="896"/>
      <c r="AG126" s="896"/>
      <c r="AH126" s="896"/>
      <c r="AI126" s="896"/>
      <c r="AJ126" s="896"/>
      <c r="AK126" s="896"/>
      <c r="AL126" s="896"/>
      <c r="AM126" s="896"/>
      <c r="AN126" s="896"/>
    </row>
    <row r="127" customFormat="false" ht="12.75" hidden="false" customHeight="false" outlineLevel="0" collapsed="false">
      <c r="D127" s="896"/>
      <c r="E127" s="896"/>
      <c r="F127" s="896"/>
      <c r="G127" s="896"/>
      <c r="H127" s="896"/>
      <c r="I127" s="896"/>
      <c r="J127" s="896"/>
      <c r="K127" s="896"/>
      <c r="L127" s="896"/>
      <c r="M127" s="896"/>
      <c r="N127" s="896"/>
      <c r="O127" s="896"/>
      <c r="P127" s="896"/>
      <c r="Q127" s="896"/>
      <c r="R127" s="896"/>
      <c r="S127" s="896"/>
      <c r="T127" s="896"/>
      <c r="U127" s="896"/>
      <c r="V127" s="896"/>
      <c r="W127" s="896"/>
      <c r="X127" s="896"/>
      <c r="Y127" s="896"/>
      <c r="Z127" s="896"/>
      <c r="AA127" s="896"/>
      <c r="AB127" s="896"/>
      <c r="AC127" s="896"/>
      <c r="AD127" s="896"/>
      <c r="AE127" s="896"/>
      <c r="AF127" s="896"/>
      <c r="AG127" s="896"/>
      <c r="AH127" s="896"/>
      <c r="AI127" s="896"/>
      <c r="AJ127" s="896"/>
      <c r="AK127" s="896"/>
      <c r="AL127" s="896"/>
      <c r="AM127" s="896"/>
      <c r="AN127" s="896"/>
    </row>
    <row r="128" customFormat="false" ht="12.75" hidden="false" customHeight="false" outlineLevel="0" collapsed="false">
      <c r="D128" s="896"/>
      <c r="E128" s="896"/>
      <c r="F128" s="896"/>
      <c r="G128" s="896"/>
      <c r="H128" s="896"/>
      <c r="I128" s="896"/>
      <c r="J128" s="896"/>
      <c r="K128" s="896"/>
      <c r="L128" s="896"/>
      <c r="M128" s="896"/>
      <c r="N128" s="896"/>
      <c r="O128" s="896"/>
      <c r="P128" s="896"/>
      <c r="Q128" s="896"/>
      <c r="R128" s="896"/>
      <c r="S128" s="896"/>
      <c r="T128" s="896"/>
      <c r="U128" s="896"/>
      <c r="V128" s="896"/>
      <c r="W128" s="896"/>
      <c r="X128" s="896"/>
      <c r="Y128" s="896"/>
      <c r="Z128" s="896"/>
      <c r="AA128" s="896"/>
      <c r="AB128" s="896"/>
      <c r="AC128" s="896"/>
      <c r="AD128" s="896"/>
      <c r="AE128" s="896"/>
      <c r="AF128" s="896"/>
      <c r="AG128" s="896"/>
      <c r="AH128" s="896"/>
      <c r="AI128" s="896"/>
      <c r="AJ128" s="896"/>
      <c r="AK128" s="896"/>
      <c r="AL128" s="896"/>
      <c r="AM128" s="896"/>
      <c r="AN128" s="896"/>
    </row>
    <row r="129" customFormat="false" ht="12.75" hidden="false" customHeight="false" outlineLevel="0" collapsed="false">
      <c r="D129" s="896"/>
      <c r="E129" s="896"/>
      <c r="F129" s="896"/>
      <c r="G129" s="896"/>
      <c r="H129" s="896"/>
      <c r="I129" s="896"/>
      <c r="J129" s="896"/>
      <c r="K129" s="896"/>
      <c r="L129" s="896"/>
      <c r="M129" s="896"/>
      <c r="N129" s="896"/>
      <c r="O129" s="896"/>
      <c r="P129" s="896"/>
      <c r="Q129" s="896"/>
      <c r="R129" s="896"/>
      <c r="S129" s="896"/>
      <c r="T129" s="896"/>
      <c r="U129" s="896"/>
      <c r="V129" s="896"/>
      <c r="W129" s="896"/>
      <c r="X129" s="896"/>
      <c r="Y129" s="896"/>
      <c r="Z129" s="896"/>
      <c r="AA129" s="896"/>
      <c r="AB129" s="896"/>
      <c r="AC129" s="896"/>
      <c r="AD129" s="896"/>
      <c r="AE129" s="896"/>
      <c r="AF129" s="896"/>
      <c r="AG129" s="896"/>
      <c r="AH129" s="896"/>
      <c r="AI129" s="896"/>
      <c r="AJ129" s="896"/>
      <c r="AK129" s="896"/>
      <c r="AL129" s="896"/>
      <c r="AM129" s="896"/>
      <c r="AN129" s="896"/>
    </row>
    <row r="130" customFormat="false" ht="12.75" hidden="false" customHeight="false" outlineLevel="0" collapsed="false">
      <c r="D130" s="896"/>
      <c r="E130" s="896"/>
      <c r="F130" s="896"/>
      <c r="G130" s="896"/>
      <c r="H130" s="896"/>
      <c r="I130" s="896"/>
      <c r="J130" s="896"/>
      <c r="K130" s="896"/>
      <c r="L130" s="896"/>
      <c r="M130" s="896"/>
      <c r="N130" s="896"/>
      <c r="O130" s="896"/>
      <c r="P130" s="896"/>
      <c r="Q130" s="896"/>
      <c r="R130" s="896"/>
      <c r="S130" s="896"/>
      <c r="T130" s="896"/>
      <c r="U130" s="896"/>
      <c r="V130" s="896"/>
      <c r="W130" s="896"/>
      <c r="X130" s="896"/>
      <c r="Y130" s="896"/>
      <c r="Z130" s="896"/>
      <c r="AA130" s="896"/>
      <c r="AB130" s="896"/>
      <c r="AC130" s="896"/>
      <c r="AD130" s="896"/>
      <c r="AE130" s="896"/>
      <c r="AF130" s="896"/>
      <c r="AG130" s="896"/>
      <c r="AH130" s="896"/>
      <c r="AI130" s="896"/>
      <c r="AJ130" s="896"/>
      <c r="AK130" s="896"/>
      <c r="AL130" s="896"/>
      <c r="AM130" s="896"/>
      <c r="AN130" s="896"/>
    </row>
    <row r="131" customFormat="false" ht="12.75" hidden="false" customHeight="false" outlineLevel="0" collapsed="false">
      <c r="D131" s="896"/>
      <c r="E131" s="896"/>
      <c r="F131" s="896"/>
      <c r="G131" s="896"/>
      <c r="H131" s="896"/>
      <c r="I131" s="896"/>
      <c r="J131" s="896"/>
      <c r="K131" s="896"/>
      <c r="L131" s="896"/>
      <c r="M131" s="896"/>
      <c r="N131" s="896"/>
      <c r="O131" s="896"/>
      <c r="P131" s="896"/>
      <c r="Q131" s="896"/>
      <c r="R131" s="896"/>
      <c r="S131" s="896"/>
      <c r="T131" s="896"/>
      <c r="U131" s="896"/>
      <c r="V131" s="896"/>
      <c r="W131" s="896"/>
      <c r="X131" s="896"/>
      <c r="Y131" s="896"/>
      <c r="Z131" s="896"/>
      <c r="AA131" s="896"/>
      <c r="AB131" s="896"/>
      <c r="AC131" s="896"/>
      <c r="AD131" s="896"/>
      <c r="AE131" s="896"/>
      <c r="AF131" s="896"/>
      <c r="AG131" s="896"/>
      <c r="AH131" s="896"/>
      <c r="AI131" s="896"/>
      <c r="AJ131" s="896"/>
      <c r="AK131" s="896"/>
      <c r="AL131" s="896"/>
      <c r="AM131" s="896"/>
      <c r="AN131" s="896"/>
    </row>
    <row r="132" customFormat="false" ht="12.75" hidden="false" customHeight="false" outlineLevel="0" collapsed="false">
      <c r="D132" s="896"/>
      <c r="E132" s="896"/>
      <c r="F132" s="896"/>
      <c r="G132" s="896"/>
      <c r="H132" s="896"/>
      <c r="I132" s="896"/>
      <c r="J132" s="896"/>
      <c r="K132" s="896"/>
      <c r="L132" s="896"/>
      <c r="M132" s="896"/>
      <c r="N132" s="896"/>
      <c r="O132" s="896"/>
      <c r="P132" s="896"/>
      <c r="Q132" s="896"/>
      <c r="R132" s="896"/>
      <c r="S132" s="896"/>
      <c r="T132" s="896"/>
      <c r="U132" s="896"/>
      <c r="V132" s="896"/>
      <c r="W132" s="896"/>
      <c r="X132" s="896"/>
      <c r="Y132" s="896"/>
      <c r="Z132" s="896"/>
      <c r="AA132" s="896"/>
      <c r="AB132" s="896"/>
      <c r="AC132" s="896"/>
      <c r="AD132" s="896"/>
      <c r="AE132" s="896"/>
      <c r="AF132" s="896"/>
      <c r="AG132" s="896"/>
      <c r="AH132" s="896"/>
      <c r="AI132" s="896"/>
      <c r="AJ132" s="896"/>
      <c r="AK132" s="896"/>
      <c r="AL132" s="896"/>
      <c r="AM132" s="896"/>
      <c r="AN132" s="896"/>
    </row>
    <row r="133" customFormat="false" ht="12.75" hidden="false" customHeight="false" outlineLevel="0" collapsed="false">
      <c r="D133" s="896"/>
      <c r="E133" s="896"/>
      <c r="F133" s="896"/>
      <c r="G133" s="896"/>
      <c r="H133" s="896"/>
      <c r="I133" s="896"/>
      <c r="J133" s="896"/>
      <c r="K133" s="896"/>
      <c r="L133" s="896"/>
      <c r="M133" s="896"/>
      <c r="N133" s="896"/>
      <c r="O133" s="896"/>
      <c r="P133" s="896"/>
      <c r="Q133" s="896"/>
      <c r="R133" s="896"/>
      <c r="S133" s="896"/>
      <c r="T133" s="896"/>
      <c r="U133" s="896"/>
      <c r="V133" s="896"/>
      <c r="W133" s="896"/>
      <c r="X133" s="896"/>
      <c r="Y133" s="896"/>
      <c r="Z133" s="896"/>
      <c r="AA133" s="896"/>
      <c r="AB133" s="896"/>
      <c r="AC133" s="896"/>
      <c r="AD133" s="896"/>
      <c r="AE133" s="896"/>
      <c r="AF133" s="896"/>
      <c r="AG133" s="896"/>
      <c r="AH133" s="896"/>
      <c r="AI133" s="896"/>
      <c r="AJ133" s="896"/>
      <c r="AK133" s="896"/>
      <c r="AL133" s="896"/>
      <c r="AM133" s="896"/>
      <c r="AN133" s="896"/>
    </row>
    <row r="134" customFormat="false" ht="12.75" hidden="false" customHeight="false" outlineLevel="0" collapsed="false">
      <c r="D134" s="896"/>
      <c r="E134" s="896"/>
      <c r="F134" s="896"/>
      <c r="G134" s="896"/>
      <c r="H134" s="896"/>
      <c r="I134" s="896"/>
      <c r="J134" s="896"/>
      <c r="K134" s="896"/>
      <c r="L134" s="896"/>
      <c r="M134" s="896"/>
      <c r="N134" s="896"/>
      <c r="O134" s="896"/>
      <c r="P134" s="896"/>
      <c r="Q134" s="896"/>
      <c r="R134" s="896"/>
      <c r="S134" s="896"/>
      <c r="T134" s="896"/>
      <c r="U134" s="896"/>
      <c r="V134" s="896"/>
      <c r="W134" s="896"/>
      <c r="X134" s="896"/>
      <c r="Y134" s="896"/>
      <c r="Z134" s="896"/>
      <c r="AA134" s="896"/>
      <c r="AB134" s="896"/>
      <c r="AC134" s="896"/>
      <c r="AD134" s="896"/>
      <c r="AE134" s="896"/>
      <c r="AF134" s="896"/>
      <c r="AG134" s="896"/>
      <c r="AH134" s="896"/>
      <c r="AI134" s="896"/>
      <c r="AJ134" s="896"/>
      <c r="AK134" s="896"/>
      <c r="AL134" s="896"/>
      <c r="AM134" s="896"/>
      <c r="AN134" s="896"/>
    </row>
    <row r="135" customFormat="false" ht="12.75" hidden="false" customHeight="false" outlineLevel="0" collapsed="false">
      <c r="D135" s="896"/>
      <c r="E135" s="896"/>
      <c r="F135" s="896"/>
      <c r="G135" s="896"/>
      <c r="H135" s="896"/>
      <c r="I135" s="896"/>
      <c r="J135" s="896"/>
      <c r="K135" s="896"/>
      <c r="L135" s="896"/>
      <c r="M135" s="896"/>
      <c r="N135" s="896"/>
      <c r="O135" s="896"/>
      <c r="P135" s="896"/>
      <c r="Q135" s="896"/>
      <c r="R135" s="896"/>
      <c r="S135" s="896"/>
      <c r="T135" s="896"/>
      <c r="U135" s="896"/>
      <c r="V135" s="896"/>
      <c r="W135" s="896"/>
      <c r="X135" s="896"/>
      <c r="Y135" s="896"/>
      <c r="Z135" s="896"/>
      <c r="AA135" s="896"/>
      <c r="AB135" s="896"/>
      <c r="AC135" s="896"/>
      <c r="AD135" s="896"/>
      <c r="AE135" s="896"/>
      <c r="AF135" s="896"/>
      <c r="AG135" s="896"/>
      <c r="AH135" s="896"/>
      <c r="AI135" s="896"/>
      <c r="AJ135" s="896"/>
      <c r="AK135" s="896"/>
      <c r="AL135" s="896"/>
      <c r="AM135" s="896"/>
      <c r="AN135" s="896"/>
    </row>
    <row r="136" customFormat="false" ht="12.75" hidden="false" customHeight="false" outlineLevel="0" collapsed="false">
      <c r="D136" s="896"/>
      <c r="E136" s="896"/>
      <c r="F136" s="896"/>
      <c r="G136" s="896"/>
      <c r="H136" s="896"/>
      <c r="I136" s="896"/>
      <c r="J136" s="896"/>
      <c r="K136" s="896"/>
      <c r="L136" s="896"/>
      <c r="M136" s="896"/>
      <c r="N136" s="896"/>
      <c r="O136" s="896"/>
      <c r="P136" s="896"/>
      <c r="Q136" s="896"/>
      <c r="R136" s="896"/>
      <c r="S136" s="896"/>
      <c r="T136" s="896"/>
      <c r="U136" s="896"/>
      <c r="V136" s="896"/>
      <c r="W136" s="896"/>
      <c r="X136" s="896"/>
      <c r="Y136" s="896"/>
      <c r="Z136" s="896"/>
      <c r="AA136" s="896"/>
      <c r="AB136" s="896"/>
      <c r="AC136" s="896"/>
      <c r="AD136" s="896"/>
      <c r="AE136" s="896"/>
      <c r="AF136" s="896"/>
      <c r="AG136" s="896"/>
      <c r="AH136" s="896"/>
      <c r="AI136" s="896"/>
      <c r="AJ136" s="896"/>
      <c r="AK136" s="896"/>
      <c r="AL136" s="896"/>
      <c r="AM136" s="896"/>
      <c r="AN136" s="896"/>
    </row>
    <row r="137" customFormat="false" ht="12.75" hidden="false" customHeight="false" outlineLevel="0" collapsed="false">
      <c r="D137" s="896"/>
      <c r="E137" s="896"/>
      <c r="F137" s="896"/>
      <c r="G137" s="896"/>
      <c r="H137" s="896"/>
      <c r="I137" s="896"/>
      <c r="J137" s="896"/>
      <c r="K137" s="896"/>
      <c r="L137" s="896"/>
      <c r="M137" s="896"/>
      <c r="N137" s="896"/>
      <c r="O137" s="896"/>
      <c r="P137" s="896"/>
      <c r="Q137" s="896"/>
      <c r="R137" s="896"/>
      <c r="S137" s="896"/>
      <c r="T137" s="896"/>
      <c r="U137" s="896"/>
      <c r="V137" s="896"/>
      <c r="W137" s="896"/>
      <c r="X137" s="896"/>
      <c r="Y137" s="896"/>
      <c r="Z137" s="896"/>
      <c r="AA137" s="896"/>
      <c r="AB137" s="896"/>
      <c r="AC137" s="896"/>
      <c r="AD137" s="896"/>
      <c r="AE137" s="896"/>
      <c r="AF137" s="896"/>
      <c r="AG137" s="896"/>
      <c r="AH137" s="896"/>
      <c r="AI137" s="896"/>
      <c r="AJ137" s="896"/>
      <c r="AK137" s="896"/>
      <c r="AL137" s="896"/>
      <c r="AM137" s="896"/>
      <c r="AN137" s="896"/>
    </row>
    <row r="138" customFormat="false" ht="12.75" hidden="false" customHeight="false" outlineLevel="0" collapsed="false">
      <c r="D138" s="896"/>
      <c r="E138" s="896"/>
      <c r="F138" s="896"/>
      <c r="G138" s="896"/>
      <c r="H138" s="896"/>
      <c r="I138" s="896"/>
      <c r="J138" s="896"/>
      <c r="K138" s="896"/>
      <c r="L138" s="896"/>
      <c r="M138" s="896"/>
      <c r="N138" s="896"/>
      <c r="O138" s="896"/>
      <c r="P138" s="896"/>
      <c r="Q138" s="896"/>
      <c r="R138" s="896"/>
      <c r="S138" s="896"/>
      <c r="T138" s="896"/>
      <c r="U138" s="896"/>
      <c r="V138" s="896"/>
      <c r="W138" s="896"/>
      <c r="X138" s="896"/>
      <c r="Y138" s="896"/>
      <c r="Z138" s="896"/>
      <c r="AA138" s="896"/>
      <c r="AB138" s="896"/>
      <c r="AC138" s="896"/>
      <c r="AD138" s="896"/>
      <c r="AE138" s="896"/>
      <c r="AF138" s="896"/>
      <c r="AG138" s="896"/>
      <c r="AH138" s="896"/>
      <c r="AI138" s="896"/>
      <c r="AJ138" s="896"/>
      <c r="AK138" s="896"/>
      <c r="AL138" s="896"/>
      <c r="AM138" s="896"/>
      <c r="AN138" s="896"/>
    </row>
    <row r="139" customFormat="false" ht="12.75" hidden="false" customHeight="false" outlineLevel="0" collapsed="false">
      <c r="D139" s="896"/>
      <c r="E139" s="896"/>
      <c r="F139" s="896"/>
      <c r="G139" s="896"/>
      <c r="H139" s="896"/>
      <c r="I139" s="896"/>
      <c r="J139" s="896"/>
      <c r="K139" s="896"/>
      <c r="L139" s="896"/>
      <c r="M139" s="896"/>
      <c r="N139" s="896"/>
      <c r="O139" s="896"/>
      <c r="P139" s="896"/>
      <c r="Q139" s="896"/>
      <c r="R139" s="896"/>
      <c r="S139" s="896"/>
      <c r="T139" s="896"/>
      <c r="U139" s="896"/>
      <c r="V139" s="896"/>
      <c r="W139" s="896"/>
      <c r="X139" s="896"/>
      <c r="Y139" s="896"/>
      <c r="Z139" s="896"/>
      <c r="AA139" s="896"/>
      <c r="AB139" s="896"/>
      <c r="AC139" s="896"/>
      <c r="AD139" s="896"/>
      <c r="AE139" s="896"/>
      <c r="AF139" s="896"/>
      <c r="AG139" s="896"/>
      <c r="AH139" s="896"/>
      <c r="AI139" s="896"/>
      <c r="AJ139" s="896"/>
      <c r="AK139" s="896"/>
      <c r="AL139" s="896"/>
      <c r="AM139" s="896"/>
      <c r="AN139" s="896"/>
    </row>
    <row r="140" customFormat="false" ht="12.75" hidden="false" customHeight="false" outlineLevel="0" collapsed="false">
      <c r="D140" s="896"/>
      <c r="E140" s="896"/>
      <c r="F140" s="896"/>
      <c r="G140" s="896"/>
      <c r="H140" s="896"/>
      <c r="I140" s="896"/>
      <c r="J140" s="896"/>
      <c r="K140" s="896"/>
      <c r="L140" s="896"/>
      <c r="M140" s="896"/>
      <c r="N140" s="896"/>
      <c r="O140" s="896"/>
      <c r="P140" s="896"/>
      <c r="Q140" s="896"/>
      <c r="R140" s="896"/>
      <c r="S140" s="896"/>
      <c r="T140" s="896"/>
      <c r="U140" s="896"/>
      <c r="V140" s="896"/>
      <c r="W140" s="896"/>
      <c r="X140" s="896"/>
      <c r="Y140" s="896"/>
      <c r="Z140" s="896"/>
      <c r="AA140" s="896"/>
      <c r="AB140" s="896"/>
      <c r="AC140" s="896"/>
      <c r="AD140" s="896"/>
      <c r="AE140" s="896"/>
      <c r="AF140" s="896"/>
      <c r="AG140" s="896"/>
      <c r="AH140" s="896"/>
      <c r="AI140" s="896"/>
      <c r="AJ140" s="896"/>
      <c r="AK140" s="896"/>
      <c r="AL140" s="896"/>
      <c r="AM140" s="896"/>
      <c r="AN140" s="896"/>
    </row>
    <row r="141" customFormat="false" ht="12.75" hidden="false" customHeight="false" outlineLevel="0" collapsed="false">
      <c r="D141" s="896"/>
      <c r="E141" s="896"/>
      <c r="F141" s="896"/>
      <c r="G141" s="896"/>
      <c r="H141" s="896"/>
      <c r="I141" s="896"/>
      <c r="J141" s="896"/>
      <c r="K141" s="896"/>
      <c r="L141" s="896"/>
      <c r="M141" s="896"/>
      <c r="N141" s="896"/>
      <c r="O141" s="896"/>
      <c r="P141" s="896"/>
      <c r="Q141" s="896"/>
      <c r="R141" s="896"/>
      <c r="S141" s="896"/>
      <c r="T141" s="896"/>
      <c r="U141" s="896"/>
      <c r="V141" s="896"/>
      <c r="W141" s="896"/>
      <c r="X141" s="896"/>
      <c r="Y141" s="896"/>
      <c r="Z141" s="896"/>
      <c r="AA141" s="896"/>
      <c r="AB141" s="896"/>
      <c r="AC141" s="896"/>
      <c r="AD141" s="896"/>
      <c r="AE141" s="896"/>
      <c r="AF141" s="896"/>
      <c r="AG141" s="896"/>
      <c r="AH141" s="896"/>
      <c r="AI141" s="896"/>
      <c r="AJ141" s="896"/>
      <c r="AK141" s="896"/>
      <c r="AL141" s="896"/>
      <c r="AM141" s="896"/>
      <c r="AN141" s="896"/>
    </row>
    <row r="142" customFormat="false" ht="12.75" hidden="false" customHeight="false" outlineLevel="0" collapsed="false">
      <c r="D142" s="896"/>
      <c r="E142" s="896"/>
      <c r="F142" s="896"/>
      <c r="G142" s="896"/>
      <c r="H142" s="896"/>
      <c r="I142" s="896"/>
      <c r="J142" s="896"/>
      <c r="K142" s="896"/>
      <c r="L142" s="896"/>
      <c r="M142" s="896"/>
      <c r="N142" s="896"/>
      <c r="O142" s="896"/>
      <c r="P142" s="896"/>
      <c r="Q142" s="896"/>
      <c r="R142" s="896"/>
      <c r="S142" s="896"/>
      <c r="T142" s="896"/>
      <c r="U142" s="896"/>
      <c r="V142" s="896"/>
      <c r="W142" s="896"/>
      <c r="X142" s="896"/>
      <c r="Y142" s="896"/>
      <c r="Z142" s="896"/>
      <c r="AA142" s="896"/>
      <c r="AB142" s="896"/>
      <c r="AC142" s="896"/>
      <c r="AD142" s="896"/>
      <c r="AE142" s="896"/>
      <c r="AF142" s="896"/>
      <c r="AG142" s="896"/>
      <c r="AH142" s="896"/>
      <c r="AI142" s="896"/>
      <c r="AJ142" s="896"/>
      <c r="AK142" s="896"/>
      <c r="AL142" s="896"/>
      <c r="AM142" s="896"/>
      <c r="AN142" s="896"/>
    </row>
    <row r="143" customFormat="false" ht="12.75" hidden="false" customHeight="false" outlineLevel="0" collapsed="false">
      <c r="D143" s="896"/>
      <c r="E143" s="896"/>
      <c r="F143" s="896"/>
      <c r="G143" s="896"/>
      <c r="H143" s="896"/>
      <c r="I143" s="896"/>
      <c r="J143" s="896"/>
      <c r="K143" s="896"/>
      <c r="L143" s="896"/>
      <c r="M143" s="896"/>
      <c r="N143" s="896"/>
      <c r="O143" s="896"/>
      <c r="P143" s="896"/>
      <c r="Q143" s="896"/>
      <c r="R143" s="896"/>
      <c r="S143" s="896"/>
      <c r="T143" s="896"/>
      <c r="U143" s="896"/>
      <c r="V143" s="896"/>
      <c r="W143" s="896"/>
      <c r="X143" s="896"/>
      <c r="Y143" s="896"/>
      <c r="Z143" s="896"/>
      <c r="AA143" s="896"/>
      <c r="AB143" s="896"/>
      <c r="AC143" s="896"/>
      <c r="AD143" s="896"/>
      <c r="AE143" s="896"/>
      <c r="AF143" s="896"/>
      <c r="AG143" s="896"/>
      <c r="AH143" s="896"/>
      <c r="AI143" s="896"/>
      <c r="AJ143" s="896"/>
      <c r="AK143" s="896"/>
      <c r="AL143" s="896"/>
      <c r="AM143" s="896"/>
      <c r="AN143" s="896"/>
    </row>
    <row r="144" customFormat="false" ht="12.75" hidden="false" customHeight="false" outlineLevel="0" collapsed="false">
      <c r="D144" s="896"/>
      <c r="E144" s="896"/>
      <c r="F144" s="896"/>
      <c r="G144" s="896"/>
      <c r="H144" s="896"/>
      <c r="I144" s="896"/>
      <c r="J144" s="896"/>
      <c r="K144" s="896"/>
      <c r="L144" s="896"/>
      <c r="M144" s="896"/>
      <c r="N144" s="896"/>
      <c r="O144" s="896"/>
      <c r="P144" s="896"/>
      <c r="Q144" s="896"/>
      <c r="R144" s="896"/>
      <c r="S144" s="896"/>
      <c r="T144" s="896"/>
      <c r="U144" s="896"/>
      <c r="V144" s="896"/>
      <c r="W144" s="896"/>
      <c r="X144" s="896"/>
      <c r="Y144" s="896"/>
      <c r="Z144" s="896"/>
      <c r="AA144" s="896"/>
      <c r="AB144" s="896"/>
      <c r="AC144" s="896"/>
      <c r="AD144" s="896"/>
      <c r="AE144" s="896"/>
      <c r="AF144" s="896"/>
      <c r="AG144" s="896"/>
      <c r="AH144" s="896"/>
      <c r="AI144" s="896"/>
      <c r="AJ144" s="896"/>
      <c r="AK144" s="896"/>
      <c r="AL144" s="896"/>
      <c r="AM144" s="896"/>
      <c r="AN144" s="896"/>
    </row>
    <row r="145" customFormat="false" ht="12.75" hidden="false" customHeight="false" outlineLevel="0" collapsed="false">
      <c r="D145" s="896"/>
      <c r="E145" s="896"/>
      <c r="F145" s="896"/>
      <c r="G145" s="896"/>
      <c r="H145" s="896"/>
      <c r="I145" s="896"/>
      <c r="J145" s="896"/>
      <c r="K145" s="896"/>
      <c r="L145" s="896"/>
      <c r="M145" s="896"/>
      <c r="N145" s="896"/>
      <c r="O145" s="896"/>
      <c r="P145" s="896"/>
      <c r="Q145" s="896"/>
      <c r="R145" s="896"/>
      <c r="S145" s="896"/>
      <c r="T145" s="896"/>
      <c r="U145" s="896"/>
      <c r="V145" s="896"/>
      <c r="W145" s="896"/>
      <c r="X145" s="896"/>
      <c r="Y145" s="896"/>
      <c r="Z145" s="896"/>
      <c r="AA145" s="896"/>
      <c r="AB145" s="896"/>
      <c r="AC145" s="896"/>
      <c r="AD145" s="896"/>
      <c r="AE145" s="896"/>
      <c r="AF145" s="896"/>
      <c r="AG145" s="896"/>
      <c r="AH145" s="896"/>
      <c r="AI145" s="896"/>
      <c r="AJ145" s="896"/>
      <c r="AK145" s="896"/>
      <c r="AL145" s="896"/>
      <c r="AM145" s="896"/>
      <c r="AN145" s="896"/>
    </row>
    <row r="146" customFormat="false" ht="12.75" hidden="false" customHeight="false" outlineLevel="0" collapsed="false">
      <c r="D146" s="896"/>
      <c r="E146" s="896"/>
      <c r="F146" s="896"/>
      <c r="G146" s="896"/>
      <c r="H146" s="896"/>
      <c r="I146" s="896"/>
      <c r="J146" s="896"/>
      <c r="K146" s="896"/>
      <c r="L146" s="896"/>
      <c r="M146" s="896"/>
      <c r="N146" s="896"/>
      <c r="O146" s="896"/>
      <c r="P146" s="896"/>
      <c r="Q146" s="896"/>
      <c r="R146" s="896"/>
      <c r="S146" s="896"/>
      <c r="T146" s="896"/>
      <c r="U146" s="896"/>
      <c r="V146" s="896"/>
      <c r="W146" s="896"/>
      <c r="X146" s="896"/>
      <c r="Y146" s="896"/>
      <c r="Z146" s="896"/>
      <c r="AA146" s="896"/>
      <c r="AB146" s="896"/>
      <c r="AC146" s="896"/>
      <c r="AD146" s="896"/>
      <c r="AE146" s="896"/>
      <c r="AF146" s="896"/>
      <c r="AG146" s="896"/>
      <c r="AH146" s="896"/>
      <c r="AI146" s="896"/>
      <c r="AJ146" s="896"/>
      <c r="AK146" s="896"/>
      <c r="AL146" s="896"/>
      <c r="AM146" s="896"/>
      <c r="AN146" s="896"/>
    </row>
    <row r="147" customFormat="false" ht="12.75" hidden="false" customHeight="false" outlineLevel="0" collapsed="false">
      <c r="D147" s="896"/>
      <c r="E147" s="896"/>
      <c r="F147" s="896"/>
      <c r="G147" s="896"/>
      <c r="H147" s="896"/>
      <c r="I147" s="896"/>
      <c r="J147" s="896"/>
      <c r="K147" s="896"/>
      <c r="L147" s="896"/>
      <c r="M147" s="896"/>
      <c r="N147" s="896"/>
      <c r="O147" s="896"/>
      <c r="P147" s="896"/>
      <c r="Q147" s="896"/>
      <c r="R147" s="896"/>
      <c r="S147" s="896"/>
      <c r="T147" s="896"/>
      <c r="U147" s="896"/>
      <c r="V147" s="896"/>
      <c r="W147" s="896"/>
      <c r="X147" s="896"/>
      <c r="Y147" s="896"/>
      <c r="Z147" s="896"/>
      <c r="AA147" s="896"/>
      <c r="AB147" s="896"/>
      <c r="AC147" s="896"/>
      <c r="AD147" s="896"/>
      <c r="AE147" s="896"/>
      <c r="AF147" s="896"/>
      <c r="AG147" s="896"/>
      <c r="AH147" s="896"/>
      <c r="AI147" s="896"/>
      <c r="AJ147" s="896"/>
      <c r="AK147" s="896"/>
      <c r="AL147" s="896"/>
      <c r="AM147" s="896"/>
      <c r="AN147" s="896"/>
    </row>
    <row r="148" customFormat="false" ht="12.75" hidden="false" customHeight="false" outlineLevel="0" collapsed="false">
      <c r="D148" s="896"/>
      <c r="E148" s="896"/>
      <c r="F148" s="896"/>
      <c r="G148" s="896"/>
      <c r="H148" s="896"/>
      <c r="I148" s="896"/>
      <c r="J148" s="896"/>
      <c r="K148" s="896"/>
      <c r="L148" s="896"/>
      <c r="M148" s="896"/>
      <c r="N148" s="896"/>
      <c r="O148" s="896"/>
      <c r="P148" s="896"/>
      <c r="Q148" s="896"/>
      <c r="R148" s="896"/>
      <c r="S148" s="896"/>
      <c r="T148" s="896"/>
      <c r="U148" s="896"/>
      <c r="V148" s="896"/>
      <c r="W148" s="896"/>
      <c r="X148" s="896"/>
      <c r="Y148" s="896"/>
      <c r="Z148" s="896"/>
      <c r="AA148" s="896"/>
      <c r="AB148" s="896"/>
      <c r="AC148" s="896"/>
      <c r="AD148" s="896"/>
      <c r="AE148" s="896"/>
      <c r="AF148" s="896"/>
      <c r="AG148" s="896"/>
      <c r="AH148" s="896"/>
      <c r="AI148" s="896"/>
      <c r="AJ148" s="896"/>
      <c r="AK148" s="896"/>
      <c r="AL148" s="896"/>
      <c r="AM148" s="896"/>
      <c r="AN148" s="896"/>
    </row>
    <row r="149" customFormat="false" ht="12.75" hidden="false" customHeight="false" outlineLevel="0" collapsed="false">
      <c r="D149" s="896"/>
      <c r="E149" s="896"/>
      <c r="F149" s="896"/>
      <c r="G149" s="896"/>
      <c r="H149" s="896"/>
      <c r="I149" s="896"/>
      <c r="J149" s="896"/>
      <c r="K149" s="896"/>
      <c r="L149" s="896"/>
      <c r="M149" s="896"/>
      <c r="N149" s="896"/>
      <c r="O149" s="896"/>
      <c r="P149" s="896"/>
      <c r="Q149" s="896"/>
      <c r="R149" s="896"/>
      <c r="S149" s="896"/>
      <c r="T149" s="896"/>
      <c r="U149" s="896"/>
      <c r="V149" s="896"/>
      <c r="W149" s="896"/>
      <c r="X149" s="896"/>
      <c r="Y149" s="896"/>
      <c r="Z149" s="896"/>
      <c r="AA149" s="896"/>
      <c r="AB149" s="896"/>
      <c r="AC149" s="896"/>
      <c r="AD149" s="896"/>
      <c r="AE149" s="896"/>
      <c r="AF149" s="896"/>
      <c r="AG149" s="896"/>
      <c r="AH149" s="896"/>
      <c r="AI149" s="896"/>
      <c r="AJ149" s="896"/>
      <c r="AK149" s="896"/>
      <c r="AL149" s="896"/>
      <c r="AM149" s="896"/>
      <c r="AN149" s="896"/>
    </row>
    <row r="150" customFormat="false" ht="12.75" hidden="false" customHeight="false" outlineLevel="0" collapsed="false">
      <c r="D150" s="896"/>
      <c r="E150" s="896"/>
      <c r="F150" s="896"/>
      <c r="G150" s="896"/>
      <c r="H150" s="896"/>
      <c r="I150" s="896"/>
      <c r="J150" s="896"/>
      <c r="K150" s="896"/>
      <c r="L150" s="896"/>
      <c r="M150" s="896"/>
      <c r="N150" s="896"/>
      <c r="O150" s="896"/>
      <c r="P150" s="896"/>
      <c r="Q150" s="896"/>
      <c r="R150" s="896"/>
      <c r="S150" s="896"/>
      <c r="T150" s="896"/>
      <c r="U150" s="896"/>
      <c r="V150" s="896"/>
      <c r="W150" s="896"/>
      <c r="X150" s="896"/>
      <c r="Y150" s="896"/>
      <c r="Z150" s="896"/>
      <c r="AA150" s="896"/>
      <c r="AB150" s="896"/>
      <c r="AC150" s="896"/>
      <c r="AD150" s="896"/>
      <c r="AE150" s="896"/>
      <c r="AF150" s="896"/>
      <c r="AG150" s="896"/>
      <c r="AH150" s="896"/>
      <c r="AI150" s="896"/>
      <c r="AJ150" s="896"/>
      <c r="AK150" s="896"/>
      <c r="AL150" s="896"/>
      <c r="AM150" s="896"/>
      <c r="AN150" s="896"/>
    </row>
    <row r="151" customFormat="false" ht="12.75" hidden="false" customHeight="false" outlineLevel="0" collapsed="false">
      <c r="D151" s="896"/>
      <c r="E151" s="896"/>
      <c r="F151" s="896"/>
      <c r="G151" s="896"/>
      <c r="H151" s="896"/>
      <c r="I151" s="896"/>
      <c r="J151" s="896"/>
      <c r="K151" s="896"/>
      <c r="L151" s="896"/>
      <c r="M151" s="896"/>
      <c r="N151" s="896"/>
      <c r="O151" s="896"/>
      <c r="P151" s="896"/>
      <c r="Q151" s="896"/>
      <c r="R151" s="896"/>
      <c r="S151" s="896"/>
      <c r="T151" s="896"/>
      <c r="U151" s="896"/>
      <c r="V151" s="896"/>
      <c r="W151" s="896"/>
      <c r="X151" s="896"/>
      <c r="Y151" s="896"/>
      <c r="Z151" s="896"/>
      <c r="AA151" s="896"/>
      <c r="AB151" s="896"/>
      <c r="AC151" s="896"/>
      <c r="AD151" s="896"/>
      <c r="AE151" s="896"/>
      <c r="AF151" s="896"/>
      <c r="AG151" s="896"/>
      <c r="AH151" s="896"/>
      <c r="AI151" s="896"/>
      <c r="AJ151" s="896"/>
      <c r="AK151" s="896"/>
      <c r="AL151" s="896"/>
      <c r="AM151" s="896"/>
      <c r="AN151" s="896"/>
    </row>
  </sheetData>
  <mergeCells count="4">
    <mergeCell ref="G1:J1"/>
    <mergeCell ref="G2:J2"/>
    <mergeCell ref="G3:J3"/>
    <mergeCell ref="G4:J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ymode.CreateCashFlowDataSheetOnly">
                <anchor moveWithCells="true" sizeWithCells="false">
                  <from>
                    <xdr:col>1</xdr:col>
                    <xdr:colOff>493920</xdr:colOff>
                    <xdr:row>2</xdr:row>
                    <xdr:rowOff>95400</xdr:rowOff>
                  </from>
                  <to>
                    <xdr:col>2</xdr:col>
                    <xdr:colOff>-1726920</xdr:colOff>
                    <xdr:row>5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9" width="45.7"/>
    <col collapsed="false" customWidth="true" hidden="false" outlineLevel="0" max="2" min="2" style="169" width="7.7"/>
    <col collapsed="false" customWidth="true" hidden="false" outlineLevel="0" max="14" min="3" style="169" width="8.7"/>
    <col collapsed="false" customWidth="true" hidden="false" outlineLevel="0" max="17" min="15" style="169" width="9.7"/>
    <col collapsed="false" customWidth="true" hidden="false" outlineLevel="0" max="18" min="18" style="169" width="13.7"/>
    <col collapsed="false" customWidth="false" hidden="false" outlineLevel="0" max="257" min="19" style="169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XML/filtered-attachments/xls/EMNNG02PL.xls'#$Sales&amp;Liq-COS</v>
      </c>
      <c r="B1" s="170"/>
      <c r="C1" s="170"/>
      <c r="D1" s="170"/>
      <c r="E1" s="171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customFormat="false" ht="12.75" hidden="false" customHeight="false" outlineLevel="0" collapsed="false">
      <c r="A2" s="172" t="s">
        <v>384</v>
      </c>
      <c r="B2" s="170"/>
      <c r="C2" s="173"/>
      <c r="D2" s="174"/>
      <c r="E2" s="175"/>
      <c r="F2" s="174"/>
      <c r="G2" s="176"/>
      <c r="H2" s="174"/>
      <c r="I2" s="171"/>
      <c r="J2" s="171"/>
      <c r="K2" s="171"/>
      <c r="L2" s="171"/>
      <c r="M2" s="171"/>
      <c r="N2" s="171"/>
      <c r="O2" s="177"/>
      <c r="P2" s="177"/>
      <c r="Q2" s="177"/>
    </row>
    <row r="3" customFormat="false" ht="12.75" hidden="false" customHeight="false" outlineLevel="0" collapsed="false">
      <c r="A3" s="16" t="str">
        <f aca="false">IncomeState!A3</f>
        <v>2002 OPERATING PLAN</v>
      </c>
      <c r="B3" s="8" t="n">
        <f aca="true">NOW()</f>
        <v>45926.964175822</v>
      </c>
      <c r="C3" s="175" t="str">
        <f aca="false">DataBase!C2</f>
        <v>PLAN</v>
      </c>
      <c r="D3" s="175" t="str">
        <f aca="false">DataBase!D2</f>
        <v>PLAN</v>
      </c>
      <c r="E3" s="175" t="str">
        <f aca="false">DataBase!E2</f>
        <v>PLAN</v>
      </c>
      <c r="F3" s="175" t="str">
        <f aca="false">DataBase!F2</f>
        <v>PLAN</v>
      </c>
      <c r="G3" s="175" t="str">
        <f aca="false">DataBase!G2</f>
        <v>PLAN</v>
      </c>
      <c r="H3" s="175" t="str">
        <f aca="false">DataBase!H2</f>
        <v>PLAN</v>
      </c>
      <c r="I3" s="175" t="str">
        <f aca="false">DataBase!I2</f>
        <v>PLAN</v>
      </c>
      <c r="J3" s="175" t="str">
        <f aca="false">DataBase!J2</f>
        <v>PLAN</v>
      </c>
      <c r="K3" s="175" t="str">
        <f aca="false">DataBase!K2</f>
        <v>PLAN</v>
      </c>
      <c r="L3" s="175" t="str">
        <f aca="false">DataBase!L2</f>
        <v>PLAN</v>
      </c>
      <c r="M3" s="175" t="str">
        <f aca="false">DataBase!M2</f>
        <v>PLAN</v>
      </c>
      <c r="N3" s="175" t="str">
        <f aca="false">DataBase!N2</f>
        <v>PLAN</v>
      </c>
      <c r="O3" s="175" t="str">
        <f aca="false">DataBase!O2</f>
        <v>TOTAL</v>
      </c>
      <c r="P3" s="175" t="str">
        <f aca="false">IncomeState!P6</f>
        <v>FEB.</v>
      </c>
      <c r="Q3" s="175" t="str">
        <f aca="false">IncomeState!Q6</f>
        <v>ESTIMATE</v>
      </c>
    </row>
    <row r="4" customFormat="false" ht="12.75" hidden="false" customHeight="false" outlineLevel="0" collapsed="false">
      <c r="A4" s="178"/>
      <c r="B4" s="179" t="n">
        <f aca="true">NOW()</f>
        <v>45926.9641758223</v>
      </c>
      <c r="C4" s="180" t="s">
        <v>5</v>
      </c>
      <c r="D4" s="180" t="s">
        <v>6</v>
      </c>
      <c r="E4" s="180" t="s">
        <v>7</v>
      </c>
      <c r="F4" s="180" t="s">
        <v>8</v>
      </c>
      <c r="G4" s="180" t="s">
        <v>9</v>
      </c>
      <c r="H4" s="180" t="s">
        <v>10</v>
      </c>
      <c r="I4" s="180" t="s">
        <v>11</v>
      </c>
      <c r="J4" s="180" t="s">
        <v>12</v>
      </c>
      <c r="K4" s="180" t="s">
        <v>13</v>
      </c>
      <c r="L4" s="180" t="s">
        <v>14</v>
      </c>
      <c r="M4" s="180" t="s">
        <v>15</v>
      </c>
      <c r="N4" s="180" t="s">
        <v>16</v>
      </c>
      <c r="O4" s="181" t="str">
        <f aca="false">DataBase!O3</f>
        <v>2002</v>
      </c>
      <c r="P4" s="181" t="str">
        <f aca="false">IncomeState!P7</f>
        <v>Y-T-D</v>
      </c>
      <c r="Q4" s="181" t="str">
        <f aca="false">IncomeState!Q7</f>
        <v>R.M.</v>
      </c>
    </row>
    <row r="5" customFormat="false" ht="3.95" hidden="false" customHeight="true" outlineLevel="0" collapsed="false">
      <c r="A5" s="170"/>
      <c r="B5" s="170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70"/>
      <c r="P5" s="182"/>
      <c r="Q5" s="170"/>
    </row>
    <row r="6" customFormat="false" ht="12.75" hidden="false" customHeight="false" outlineLevel="0" collapsed="false">
      <c r="A6" s="183" t="s">
        <v>385</v>
      </c>
      <c r="B6" s="170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92"/>
      <c r="Q6" s="184"/>
      <c r="R6" s="185"/>
    </row>
    <row r="7" customFormat="false" ht="12.75" hidden="false" customHeight="false" outlineLevel="0" collapsed="false">
      <c r="A7" s="186" t="s">
        <v>386</v>
      </c>
      <c r="B7" s="170"/>
      <c r="C7" s="187" t="n">
        <f aca="false">DataBase!C7+DataBase!C133</f>
        <v>0</v>
      </c>
      <c r="D7" s="187" t="n">
        <f aca="false">DataBase!D7+DataBase!D133</f>
        <v>0</v>
      </c>
      <c r="E7" s="187" t="n">
        <f aca="false">DataBase!E7+DataBase!E133</f>
        <v>0</v>
      </c>
      <c r="F7" s="187" t="n">
        <f aca="false">DataBase!F7+DataBase!F133</f>
        <v>0</v>
      </c>
      <c r="G7" s="187" t="n">
        <f aca="false">DataBase!G7+DataBase!G133</f>
        <v>0</v>
      </c>
      <c r="H7" s="187" t="n">
        <f aca="false">DataBase!H7+DataBase!H133</f>
        <v>0</v>
      </c>
      <c r="I7" s="187" t="n">
        <f aca="false">DataBase!I7+DataBase!I133</f>
        <v>0</v>
      </c>
      <c r="J7" s="187" t="n">
        <f aca="false">DataBase!J7+DataBase!J133</f>
        <v>0</v>
      </c>
      <c r="K7" s="187" t="n">
        <f aca="false">DataBase!K7+DataBase!K133</f>
        <v>0</v>
      </c>
      <c r="L7" s="187" t="n">
        <f aca="false">DataBase!L7+DataBase!L133</f>
        <v>0</v>
      </c>
      <c r="M7" s="187" t="n">
        <f aca="false">DataBase!M7+DataBase!M133</f>
        <v>0</v>
      </c>
      <c r="N7" s="187" t="n">
        <f aca="false">DataBase!N7+DataBase!N133</f>
        <v>0</v>
      </c>
      <c r="O7" s="32" t="n">
        <f aca="false">SUM(C7:N7)</f>
        <v>0</v>
      </c>
      <c r="P7" s="92" t="n">
        <f aca="false">SUM(C7:D7)</f>
        <v>0</v>
      </c>
      <c r="Q7" s="32" t="n">
        <f aca="false">O7-P7</f>
        <v>0</v>
      </c>
      <c r="R7" s="185"/>
    </row>
    <row r="8" customFormat="false" ht="12.75" hidden="false" customHeight="false" outlineLevel="0" collapsed="false">
      <c r="A8" s="188" t="s">
        <v>387</v>
      </c>
      <c r="B8" s="170"/>
      <c r="C8" s="187" t="n">
        <f aca="false">DataBase!C8+DataBase!C134</f>
        <v>0</v>
      </c>
      <c r="D8" s="187" t="n">
        <f aca="false">DataBase!D8+DataBase!D134</f>
        <v>0</v>
      </c>
      <c r="E8" s="187" t="n">
        <f aca="false">DataBase!E8+DataBase!E134</f>
        <v>0</v>
      </c>
      <c r="F8" s="187" t="n">
        <f aca="false">DataBase!F8+DataBase!F134</f>
        <v>0</v>
      </c>
      <c r="G8" s="187" t="n">
        <f aca="false">DataBase!G8+DataBase!G134</f>
        <v>0</v>
      </c>
      <c r="H8" s="187" t="n">
        <f aca="false">DataBase!H8+DataBase!H134</f>
        <v>0</v>
      </c>
      <c r="I8" s="187" t="n">
        <f aca="false">DataBase!I8+DataBase!I134</f>
        <v>0</v>
      </c>
      <c r="J8" s="187" t="n">
        <f aca="false">DataBase!J8+DataBase!J134</f>
        <v>0</v>
      </c>
      <c r="K8" s="187" t="n">
        <f aca="false">DataBase!K8+DataBase!K134</f>
        <v>0</v>
      </c>
      <c r="L8" s="187" t="n">
        <f aca="false">DataBase!L8+DataBase!L134</f>
        <v>0</v>
      </c>
      <c r="M8" s="187" t="n">
        <f aca="false">DataBase!M8+DataBase!M134</f>
        <v>0</v>
      </c>
      <c r="N8" s="187" t="n">
        <f aca="false">DataBase!N8+DataBase!N134</f>
        <v>0</v>
      </c>
      <c r="O8" s="32" t="n">
        <f aca="false">SUM(C8:N8)</f>
        <v>0</v>
      </c>
      <c r="P8" s="92" t="n">
        <f aca="false">SUM(C8:D8)</f>
        <v>0</v>
      </c>
      <c r="Q8" s="32" t="n">
        <f aca="false">O8-P8</f>
        <v>0</v>
      </c>
      <c r="R8" s="185"/>
    </row>
    <row r="9" customFormat="false" ht="12.75" hidden="false" customHeight="false" outlineLevel="0" collapsed="false">
      <c r="A9" s="186" t="s">
        <v>388</v>
      </c>
      <c r="B9" s="170"/>
      <c r="C9" s="92" t="n">
        <v>0</v>
      </c>
      <c r="D9" s="92" t="n">
        <v>0</v>
      </c>
      <c r="E9" s="92" t="n">
        <v>0</v>
      </c>
      <c r="F9" s="92" t="n">
        <v>0</v>
      </c>
      <c r="G9" s="92" t="n">
        <v>0</v>
      </c>
      <c r="H9" s="92" t="n">
        <v>0</v>
      </c>
      <c r="I9" s="92" t="n">
        <v>0</v>
      </c>
      <c r="J9" s="92" t="n">
        <v>0</v>
      </c>
      <c r="K9" s="92" t="n">
        <v>0</v>
      </c>
      <c r="L9" s="92" t="n">
        <v>0</v>
      </c>
      <c r="M9" s="92" t="n">
        <v>0</v>
      </c>
      <c r="N9" s="92" t="n">
        <v>0</v>
      </c>
      <c r="O9" s="32" t="n">
        <f aca="false">SUM(C9:N9)</f>
        <v>0</v>
      </c>
      <c r="P9" s="92" t="n">
        <f aca="false">SUM(C9:D9)</f>
        <v>0</v>
      </c>
      <c r="Q9" s="32" t="n">
        <f aca="false">O9-P9</f>
        <v>0</v>
      </c>
      <c r="R9" s="185"/>
    </row>
    <row r="10" customFormat="false" ht="12.75" hidden="false" customHeight="false" outlineLevel="0" collapsed="false">
      <c r="A10" s="188" t="s">
        <v>389</v>
      </c>
      <c r="B10" s="170"/>
      <c r="C10" s="92" t="n">
        <f aca="false">0</f>
        <v>0</v>
      </c>
      <c r="D10" s="92" t="n">
        <f aca="false">0</f>
        <v>0</v>
      </c>
      <c r="E10" s="92" t="n">
        <f aca="false">0</f>
        <v>0</v>
      </c>
      <c r="F10" s="92" t="n">
        <f aca="false">0</f>
        <v>0</v>
      </c>
      <c r="G10" s="92" t="n">
        <f aca="false">0</f>
        <v>0</v>
      </c>
      <c r="H10" s="92" t="n">
        <f aca="false">0</f>
        <v>0</v>
      </c>
      <c r="I10" s="92" t="n">
        <f aca="false">0</f>
        <v>0</v>
      </c>
      <c r="J10" s="92" t="n">
        <f aca="false">0</f>
        <v>0</v>
      </c>
      <c r="K10" s="92" t="n">
        <f aca="false">0</f>
        <v>0</v>
      </c>
      <c r="L10" s="92" t="n">
        <f aca="false">0</f>
        <v>0</v>
      </c>
      <c r="M10" s="92" t="n">
        <f aca="false">0</f>
        <v>0</v>
      </c>
      <c r="N10" s="92" t="n">
        <f aca="false">0</f>
        <v>0</v>
      </c>
      <c r="O10" s="32" t="n">
        <f aca="false">SUM(C10:N10)</f>
        <v>0</v>
      </c>
      <c r="P10" s="92" t="n">
        <f aca="false">SUM(C10:D10)</f>
        <v>0</v>
      </c>
      <c r="Q10" s="32" t="n">
        <f aca="false">O10-P10</f>
        <v>0</v>
      </c>
      <c r="R10" s="185"/>
    </row>
    <row r="11" customFormat="false" ht="12.75" hidden="false" customHeight="false" outlineLevel="0" collapsed="false">
      <c r="A11" s="186" t="s">
        <v>388</v>
      </c>
      <c r="B11" s="170"/>
      <c r="C11" s="92" t="n">
        <v>0</v>
      </c>
      <c r="D11" s="92" t="n">
        <f aca="false">0</f>
        <v>0</v>
      </c>
      <c r="E11" s="92" t="n">
        <f aca="false">0</f>
        <v>0</v>
      </c>
      <c r="F11" s="92" t="n">
        <f aca="false">0</f>
        <v>0</v>
      </c>
      <c r="G11" s="92" t="n">
        <f aca="false">0</f>
        <v>0</v>
      </c>
      <c r="H11" s="92" t="n">
        <f aca="false">0</f>
        <v>0</v>
      </c>
      <c r="I11" s="92" t="n">
        <f aca="false">0</f>
        <v>0</v>
      </c>
      <c r="J11" s="92" t="n">
        <f aca="false">0</f>
        <v>0</v>
      </c>
      <c r="K11" s="92" t="n">
        <f aca="false">0</f>
        <v>0</v>
      </c>
      <c r="L11" s="92" t="n">
        <f aca="false">0</f>
        <v>0</v>
      </c>
      <c r="M11" s="92" t="n">
        <f aca="false">0</f>
        <v>0</v>
      </c>
      <c r="N11" s="92" t="n">
        <f aca="false">0</f>
        <v>0</v>
      </c>
      <c r="O11" s="32" t="n">
        <f aca="false">SUM(C11:N11)</f>
        <v>0</v>
      </c>
      <c r="P11" s="92" t="n">
        <f aca="false">SUM(C11:D11)</f>
        <v>0</v>
      </c>
      <c r="Q11" s="32" t="n">
        <f aca="false">O11-P11</f>
        <v>0</v>
      </c>
      <c r="R11" s="185"/>
    </row>
    <row r="12" customFormat="false" ht="12.75" hidden="false" customHeight="false" outlineLevel="0" collapsed="false">
      <c r="A12" s="189" t="s">
        <v>390</v>
      </c>
      <c r="B12" s="170"/>
      <c r="C12" s="190" t="n">
        <v>0</v>
      </c>
      <c r="D12" s="190" t="n">
        <v>0</v>
      </c>
      <c r="E12" s="190" t="n">
        <v>0</v>
      </c>
      <c r="F12" s="190" t="n">
        <v>0</v>
      </c>
      <c r="G12" s="190" t="n">
        <v>0</v>
      </c>
      <c r="H12" s="190" t="n">
        <v>0</v>
      </c>
      <c r="I12" s="190" t="n">
        <v>0</v>
      </c>
      <c r="J12" s="190" t="n">
        <v>0</v>
      </c>
      <c r="K12" s="190" t="n">
        <v>0</v>
      </c>
      <c r="L12" s="190" t="n">
        <v>0</v>
      </c>
      <c r="M12" s="190" t="n">
        <v>0</v>
      </c>
      <c r="N12" s="190" t="n">
        <v>0</v>
      </c>
      <c r="O12" s="191" t="n">
        <f aca="false">SUM(C12:N12)</f>
        <v>0</v>
      </c>
      <c r="P12" s="190" t="n">
        <f aca="false">SUM(C12:D12)</f>
        <v>0</v>
      </c>
      <c r="Q12" s="191" t="n">
        <f aca="false">O12-P12</f>
        <v>0</v>
      </c>
      <c r="R12" s="185"/>
    </row>
    <row r="13" customFormat="false" ht="6" hidden="false" customHeight="true" outlineLevel="0" collapsed="false">
      <c r="A13" s="182"/>
      <c r="B13" s="170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84"/>
      <c r="P13" s="92"/>
      <c r="Q13" s="32"/>
      <c r="R13" s="185"/>
    </row>
    <row r="14" customFormat="false" ht="12.75" hidden="false" customHeight="false" outlineLevel="0" collapsed="false">
      <c r="A14" s="183" t="s">
        <v>391</v>
      </c>
      <c r="B14" s="177"/>
      <c r="C14" s="192" t="n">
        <f aca="false">SUM(C7:C13)</f>
        <v>0</v>
      </c>
      <c r="D14" s="192" t="n">
        <f aca="false">SUM(D7:D13)</f>
        <v>0</v>
      </c>
      <c r="E14" s="192" t="n">
        <f aca="false">SUM(E7:E13)</f>
        <v>0</v>
      </c>
      <c r="F14" s="192" t="n">
        <f aca="false">SUM(F7:F13)</f>
        <v>0</v>
      </c>
      <c r="G14" s="192" t="n">
        <f aca="false">SUM(G7:G13)</f>
        <v>0</v>
      </c>
      <c r="H14" s="192" t="n">
        <f aca="false">SUM(H7:H13)</f>
        <v>0</v>
      </c>
      <c r="I14" s="192" t="n">
        <f aca="false">SUM(I7:I13)</f>
        <v>0</v>
      </c>
      <c r="J14" s="192" t="n">
        <f aca="false">SUM(J7:J13)</f>
        <v>0</v>
      </c>
      <c r="K14" s="192" t="n">
        <f aca="false">SUM(K7:K13)</f>
        <v>0</v>
      </c>
      <c r="L14" s="192" t="n">
        <f aca="false">SUM(L7:L13)</f>
        <v>0</v>
      </c>
      <c r="M14" s="192" t="n">
        <f aca="false">SUM(M7:M13)</f>
        <v>0</v>
      </c>
      <c r="N14" s="192" t="n">
        <f aca="false">SUM(N7:N13)</f>
        <v>0</v>
      </c>
      <c r="O14" s="192" t="n">
        <f aca="false">SUM(O7:O13)</f>
        <v>0</v>
      </c>
      <c r="P14" s="192" t="n">
        <f aca="false">SUM(P7:P13)</f>
        <v>0</v>
      </c>
      <c r="Q14" s="192" t="n">
        <f aca="false">SUM(Q7:Q13)</f>
        <v>0</v>
      </c>
      <c r="R14" s="185"/>
    </row>
    <row r="15" customFormat="false" ht="12.75" hidden="false" customHeight="true" outlineLevel="0" collapsed="false">
      <c r="A15" s="193"/>
      <c r="B15" s="170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184"/>
      <c r="P15" s="92"/>
      <c r="Q15" s="32"/>
      <c r="R15" s="185"/>
    </row>
    <row r="16" customFormat="false" ht="12.75" hidden="false" customHeight="false" outlineLevel="0" collapsed="false">
      <c r="A16" s="194" t="s">
        <v>392</v>
      </c>
      <c r="B16" s="195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185"/>
    </row>
    <row r="17" customFormat="false" ht="12.75" hidden="false" customHeight="false" outlineLevel="0" collapsed="false">
      <c r="A17" s="196" t="s">
        <v>393</v>
      </c>
      <c r="B17" s="195"/>
      <c r="C17" s="49" t="n">
        <f aca="false">259-259</f>
        <v>0</v>
      </c>
      <c r="D17" s="49" t="n">
        <f aca="false">259-259</f>
        <v>0</v>
      </c>
      <c r="E17" s="49" t="n">
        <f aca="false">259-259</f>
        <v>0</v>
      </c>
      <c r="F17" s="49" t="n">
        <f aca="false">259-259</f>
        <v>0</v>
      </c>
      <c r="G17" s="49" t="n">
        <f aca="false">259-259</f>
        <v>0</v>
      </c>
      <c r="H17" s="49" t="n">
        <f aca="false">259-259</f>
        <v>0</v>
      </c>
      <c r="I17" s="49" t="n">
        <f aca="false">259-259</f>
        <v>0</v>
      </c>
      <c r="J17" s="49" t="n">
        <f aca="false">259-259</f>
        <v>0</v>
      </c>
      <c r="K17" s="49" t="n">
        <f aca="false">202-202</f>
        <v>0</v>
      </c>
      <c r="L17" s="49" t="n">
        <f aca="false">240-240</f>
        <v>0</v>
      </c>
      <c r="M17" s="49" t="n">
        <f aca="false">195-195</f>
        <v>0</v>
      </c>
      <c r="N17" s="49" t="n">
        <f aca="false">297-297</f>
        <v>0</v>
      </c>
      <c r="O17" s="197" t="n">
        <f aca="false">SUM(C17:N17)</f>
        <v>0</v>
      </c>
      <c r="P17" s="92" t="n">
        <f aca="false">SUM(C17:D17)</f>
        <v>0</v>
      </c>
      <c r="Q17" s="44" t="n">
        <f aca="false">O17-P17</f>
        <v>0</v>
      </c>
      <c r="R17" s="185"/>
    </row>
    <row r="18" customFormat="false" ht="12.75" hidden="false" customHeight="false" outlineLevel="0" collapsed="false">
      <c r="A18" s="196" t="s">
        <v>394</v>
      </c>
      <c r="B18" s="195"/>
      <c r="C18" s="49" t="n">
        <f aca="false">0</f>
        <v>0</v>
      </c>
      <c r="D18" s="49" t="n">
        <f aca="false">0</f>
        <v>0</v>
      </c>
      <c r="E18" s="49" t="n">
        <f aca="false">0</f>
        <v>0</v>
      </c>
      <c r="F18" s="49" t="n">
        <f aca="false">0</f>
        <v>0</v>
      </c>
      <c r="G18" s="49" t="n">
        <f aca="false">0</f>
        <v>0</v>
      </c>
      <c r="H18" s="49" t="n">
        <f aca="false">0</f>
        <v>0</v>
      </c>
      <c r="I18" s="49" t="n">
        <f aca="false">0</f>
        <v>0</v>
      </c>
      <c r="J18" s="49" t="n">
        <f aca="false">0</f>
        <v>0</v>
      </c>
      <c r="K18" s="49" t="n">
        <f aca="false">0</f>
        <v>0</v>
      </c>
      <c r="L18" s="49" t="n">
        <f aca="false">0</f>
        <v>0</v>
      </c>
      <c r="M18" s="49" t="n">
        <f aca="false">0</f>
        <v>0</v>
      </c>
      <c r="N18" s="49" t="n">
        <f aca="false">0</f>
        <v>0</v>
      </c>
      <c r="O18" s="44" t="n">
        <f aca="false">SUM(C18:N18)</f>
        <v>0</v>
      </c>
      <c r="P18" s="92" t="n">
        <f aca="false">SUM(C18:D18)</f>
        <v>0</v>
      </c>
      <c r="Q18" s="44" t="n">
        <f aca="false">O18-P18</f>
        <v>0</v>
      </c>
      <c r="R18" s="185"/>
    </row>
    <row r="19" customFormat="false" ht="12.75" hidden="false" customHeight="false" outlineLevel="0" collapsed="false">
      <c r="A19" s="196" t="s">
        <v>394</v>
      </c>
      <c r="B19" s="195"/>
      <c r="C19" s="49" t="n">
        <f aca="false">0</f>
        <v>0</v>
      </c>
      <c r="D19" s="49" t="n">
        <f aca="false">0</f>
        <v>0</v>
      </c>
      <c r="E19" s="49" t="n">
        <f aca="false">0</f>
        <v>0</v>
      </c>
      <c r="F19" s="49" t="n">
        <f aca="false">0</f>
        <v>0</v>
      </c>
      <c r="G19" s="49" t="n">
        <f aca="false">0</f>
        <v>0</v>
      </c>
      <c r="H19" s="49" t="n">
        <f aca="false">0</f>
        <v>0</v>
      </c>
      <c r="I19" s="49" t="n">
        <f aca="false">0</f>
        <v>0</v>
      </c>
      <c r="J19" s="49" t="n">
        <f aca="false">0</f>
        <v>0</v>
      </c>
      <c r="K19" s="49" t="n">
        <f aca="false">0</f>
        <v>0</v>
      </c>
      <c r="L19" s="49" t="n">
        <f aca="false">0</f>
        <v>0</v>
      </c>
      <c r="M19" s="49" t="n">
        <f aca="false">0</f>
        <v>0</v>
      </c>
      <c r="N19" s="49" t="n">
        <f aca="false">0</f>
        <v>0</v>
      </c>
      <c r="O19" s="44" t="n">
        <f aca="false">SUM(C19:N19)</f>
        <v>0</v>
      </c>
      <c r="P19" s="92" t="n">
        <f aca="false">SUM(C19:D19)</f>
        <v>0</v>
      </c>
      <c r="Q19" s="44" t="n">
        <f aca="false">O19-P19</f>
        <v>0</v>
      </c>
      <c r="R19" s="185"/>
    </row>
    <row r="20" customFormat="false" ht="12.75" hidden="false" customHeight="false" outlineLevel="0" collapsed="false">
      <c r="A20" s="196" t="s">
        <v>394</v>
      </c>
      <c r="B20" s="195"/>
      <c r="C20" s="49" t="n">
        <v>0</v>
      </c>
      <c r="D20" s="49" t="n">
        <v>0</v>
      </c>
      <c r="E20" s="49" t="n">
        <v>0</v>
      </c>
      <c r="F20" s="49" t="n">
        <v>0</v>
      </c>
      <c r="G20" s="49" t="n">
        <v>0</v>
      </c>
      <c r="H20" s="49" t="n">
        <v>0</v>
      </c>
      <c r="I20" s="49" t="n">
        <v>0</v>
      </c>
      <c r="J20" s="49" t="n">
        <v>0</v>
      </c>
      <c r="K20" s="49" t="n">
        <v>0</v>
      </c>
      <c r="L20" s="49" t="n">
        <v>0</v>
      </c>
      <c r="M20" s="49" t="n">
        <v>0</v>
      </c>
      <c r="N20" s="49" t="n">
        <v>0</v>
      </c>
      <c r="O20" s="44" t="n">
        <f aca="false">SUM(C20:N20)</f>
        <v>0</v>
      </c>
      <c r="P20" s="92" t="n">
        <f aca="false">SUM(C20:D20)</f>
        <v>0</v>
      </c>
      <c r="Q20" s="44" t="n">
        <f aca="false">O20-P20</f>
        <v>0</v>
      </c>
      <c r="R20" s="185"/>
    </row>
    <row r="21" customFormat="false" ht="12.75" hidden="false" customHeight="false" outlineLevel="0" collapsed="false">
      <c r="A21" s="189" t="s">
        <v>390</v>
      </c>
      <c r="B21" s="195"/>
      <c r="C21" s="198" t="n">
        <v>0</v>
      </c>
      <c r="D21" s="198" t="n">
        <v>0</v>
      </c>
      <c r="E21" s="198" t="n">
        <v>0</v>
      </c>
      <c r="F21" s="198" t="n">
        <v>0</v>
      </c>
      <c r="G21" s="198" t="n">
        <v>0</v>
      </c>
      <c r="H21" s="198" t="n">
        <v>0</v>
      </c>
      <c r="I21" s="198" t="n">
        <v>0</v>
      </c>
      <c r="J21" s="198" t="n">
        <v>0</v>
      </c>
      <c r="K21" s="198" t="n">
        <v>0</v>
      </c>
      <c r="L21" s="198" t="n">
        <v>0</v>
      </c>
      <c r="M21" s="198" t="n">
        <v>0</v>
      </c>
      <c r="N21" s="198" t="n">
        <v>0</v>
      </c>
      <c r="O21" s="199" t="n">
        <f aca="false">SUM(C21:N21)</f>
        <v>0</v>
      </c>
      <c r="P21" s="190" t="n">
        <f aca="false">SUM(C21:D21)</f>
        <v>0</v>
      </c>
      <c r="Q21" s="199" t="n">
        <f aca="false">O21-P21</f>
        <v>0</v>
      </c>
      <c r="R21" s="185"/>
    </row>
    <row r="22" customFormat="false" ht="6" hidden="false" customHeight="true" outlineLevel="0" collapsed="false">
      <c r="A22" s="200"/>
      <c r="B22" s="195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195"/>
      <c r="P22" s="49"/>
      <c r="Q22" s="195"/>
      <c r="R22" s="185"/>
    </row>
    <row r="23" customFormat="false" ht="12.75" hidden="false" customHeight="false" outlineLevel="0" collapsed="false">
      <c r="A23" s="183" t="s">
        <v>395</v>
      </c>
      <c r="B23" s="195"/>
      <c r="C23" s="192" t="n">
        <f aca="false">SUM(C16:C22)</f>
        <v>0</v>
      </c>
      <c r="D23" s="192" t="n">
        <f aca="false">SUM(D16:D22)</f>
        <v>0</v>
      </c>
      <c r="E23" s="192" t="n">
        <f aca="false">SUM(E16:E22)</f>
        <v>0</v>
      </c>
      <c r="F23" s="192" t="n">
        <f aca="false">SUM(F16:F22)</f>
        <v>0</v>
      </c>
      <c r="G23" s="192" t="n">
        <f aca="false">SUM(G16:G22)</f>
        <v>0</v>
      </c>
      <c r="H23" s="192" t="n">
        <f aca="false">SUM(H16:H22)</f>
        <v>0</v>
      </c>
      <c r="I23" s="192" t="n">
        <f aca="false">SUM(I16:I22)</f>
        <v>0</v>
      </c>
      <c r="J23" s="192" t="n">
        <f aca="false">SUM(J16:J22)</f>
        <v>0</v>
      </c>
      <c r="K23" s="192" t="n">
        <f aca="false">SUM(K16:K22)</f>
        <v>0</v>
      </c>
      <c r="L23" s="192" t="n">
        <f aca="false">SUM(L16:L22)</f>
        <v>0</v>
      </c>
      <c r="M23" s="192" t="n">
        <f aca="false">SUM(M16:M22)</f>
        <v>0</v>
      </c>
      <c r="N23" s="192" t="n">
        <f aca="false">SUM(N16:N22)</f>
        <v>0</v>
      </c>
      <c r="O23" s="192" t="n">
        <f aca="false">SUM(O16:O22)</f>
        <v>0</v>
      </c>
      <c r="P23" s="192" t="n">
        <f aca="false">SUM(P16:P22)</f>
        <v>0</v>
      </c>
      <c r="Q23" s="192" t="n">
        <f aca="false">SUM(Q16:Q22)</f>
        <v>0</v>
      </c>
      <c r="R23" s="185"/>
    </row>
    <row r="24" customFormat="false" ht="12.75" hidden="false" customHeight="false" outlineLevel="0" collapsed="false">
      <c r="A24" s="194"/>
      <c r="B24" s="201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185"/>
    </row>
    <row r="25" customFormat="false" ht="12.75" hidden="false" customHeight="false" outlineLevel="0" collapsed="false">
      <c r="A25" s="183" t="s">
        <v>396</v>
      </c>
      <c r="B25" s="170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184"/>
      <c r="P25" s="92"/>
      <c r="Q25" s="32"/>
      <c r="R25" s="185"/>
    </row>
    <row r="26" customFormat="false" ht="12.75" hidden="false" customHeight="false" outlineLevel="0" collapsed="false">
      <c r="A26" s="186" t="s">
        <v>397</v>
      </c>
      <c r="B26" s="170"/>
      <c r="C26" s="92" t="n">
        <v>0</v>
      </c>
      <c r="D26" s="92" t="n">
        <v>0</v>
      </c>
      <c r="E26" s="92" t="n">
        <v>0</v>
      </c>
      <c r="F26" s="92" t="n">
        <v>0</v>
      </c>
      <c r="G26" s="92" t="n">
        <v>0</v>
      </c>
      <c r="H26" s="92" t="n">
        <v>0</v>
      </c>
      <c r="I26" s="92" t="n">
        <v>0</v>
      </c>
      <c r="J26" s="92" t="n">
        <v>0</v>
      </c>
      <c r="K26" s="92" t="n">
        <v>0</v>
      </c>
      <c r="L26" s="92" t="n">
        <v>0</v>
      </c>
      <c r="M26" s="92" t="n">
        <v>0</v>
      </c>
      <c r="N26" s="92" t="n">
        <v>0</v>
      </c>
      <c r="O26" s="32" t="n">
        <f aca="false">SUM(C26:N26)</f>
        <v>0</v>
      </c>
      <c r="P26" s="92" t="n">
        <f aca="false">SUM(C26:D26)</f>
        <v>0</v>
      </c>
      <c r="Q26" s="32" t="n">
        <f aca="false">O26-P26</f>
        <v>0</v>
      </c>
      <c r="R26" s="185"/>
    </row>
    <row r="27" customFormat="false" ht="12.75" hidden="false" customHeight="false" outlineLevel="0" collapsed="false">
      <c r="A27" s="186" t="s">
        <v>398</v>
      </c>
      <c r="B27" s="170"/>
      <c r="C27" s="92" t="n">
        <v>0</v>
      </c>
      <c r="D27" s="92" t="n">
        <v>0</v>
      </c>
      <c r="E27" s="92" t="n">
        <v>0</v>
      </c>
      <c r="F27" s="92" t="n">
        <v>0</v>
      </c>
      <c r="G27" s="92" t="n">
        <v>0</v>
      </c>
      <c r="H27" s="92" t="n">
        <v>0</v>
      </c>
      <c r="I27" s="92" t="n">
        <v>0</v>
      </c>
      <c r="J27" s="92" t="n">
        <v>0</v>
      </c>
      <c r="K27" s="92" t="n">
        <v>0</v>
      </c>
      <c r="L27" s="92" t="n">
        <v>0</v>
      </c>
      <c r="M27" s="92" t="n">
        <v>0</v>
      </c>
      <c r="N27" s="92" t="n">
        <v>0</v>
      </c>
      <c r="O27" s="32" t="n">
        <f aca="false">SUM(C27:N27)</f>
        <v>0</v>
      </c>
      <c r="P27" s="92" t="n">
        <f aca="false">SUM(C27:D27)</f>
        <v>0</v>
      </c>
      <c r="Q27" s="32" t="n">
        <f aca="false">O27-P27</f>
        <v>0</v>
      </c>
      <c r="R27" s="185"/>
    </row>
    <row r="28" customFormat="false" ht="12.75" hidden="false" customHeight="false" outlineLevel="0" collapsed="false">
      <c r="A28" s="196" t="s">
        <v>394</v>
      </c>
      <c r="B28" s="170"/>
      <c r="C28" s="92" t="n">
        <v>0</v>
      </c>
      <c r="D28" s="92" t="n">
        <v>0</v>
      </c>
      <c r="E28" s="92" t="n">
        <v>0</v>
      </c>
      <c r="F28" s="92" t="n">
        <v>0</v>
      </c>
      <c r="G28" s="92" t="n">
        <v>0</v>
      </c>
      <c r="H28" s="92" t="n">
        <v>0</v>
      </c>
      <c r="I28" s="92" t="n">
        <v>0</v>
      </c>
      <c r="J28" s="92" t="n">
        <v>0</v>
      </c>
      <c r="K28" s="92" t="n">
        <v>0</v>
      </c>
      <c r="L28" s="92" t="n">
        <v>0</v>
      </c>
      <c r="M28" s="92" t="n">
        <v>0</v>
      </c>
      <c r="N28" s="92" t="n">
        <v>0</v>
      </c>
      <c r="O28" s="32" t="n">
        <f aca="false">SUM(C28:N28)</f>
        <v>0</v>
      </c>
      <c r="P28" s="92" t="n">
        <f aca="false">SUM(C28:D28)</f>
        <v>0</v>
      </c>
      <c r="Q28" s="32" t="n">
        <f aca="false">O28-P28</f>
        <v>0</v>
      </c>
      <c r="R28" s="185"/>
    </row>
    <row r="29" customFormat="false" ht="12.75" hidden="false" customHeight="false" outlineLevel="0" collapsed="false">
      <c r="A29" s="196" t="s">
        <v>394</v>
      </c>
      <c r="B29" s="170"/>
      <c r="C29" s="92" t="n">
        <v>0</v>
      </c>
      <c r="D29" s="92" t="n">
        <v>0</v>
      </c>
      <c r="E29" s="92" t="n">
        <v>0</v>
      </c>
      <c r="F29" s="92" t="n">
        <v>0</v>
      </c>
      <c r="G29" s="92" t="n">
        <v>0</v>
      </c>
      <c r="H29" s="92" t="n">
        <v>0</v>
      </c>
      <c r="I29" s="92" t="n">
        <v>0</v>
      </c>
      <c r="J29" s="92" t="n">
        <v>0</v>
      </c>
      <c r="K29" s="92" t="n">
        <v>0</v>
      </c>
      <c r="L29" s="92" t="n">
        <v>0</v>
      </c>
      <c r="M29" s="92" t="n">
        <v>0</v>
      </c>
      <c r="N29" s="92" t="n">
        <v>0</v>
      </c>
      <c r="O29" s="32" t="n">
        <f aca="false">SUM(C29:N29)</f>
        <v>0</v>
      </c>
      <c r="P29" s="92" t="n">
        <f aca="false">SUM(C29:D29)</f>
        <v>0</v>
      </c>
      <c r="Q29" s="32" t="n">
        <f aca="false">O29-P29</f>
        <v>0</v>
      </c>
      <c r="R29" s="185"/>
    </row>
    <row r="30" customFormat="false" ht="12.75" hidden="false" customHeight="false" outlineLevel="0" collapsed="false">
      <c r="A30" s="196" t="s">
        <v>394</v>
      </c>
      <c r="B30" s="170"/>
      <c r="C30" s="92" t="n">
        <v>0</v>
      </c>
      <c r="D30" s="92" t="n">
        <v>0</v>
      </c>
      <c r="E30" s="92" t="n">
        <v>0</v>
      </c>
      <c r="F30" s="92" t="n">
        <v>0</v>
      </c>
      <c r="G30" s="92" t="n">
        <v>0</v>
      </c>
      <c r="H30" s="92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32" t="n">
        <f aca="false">SUM(C30:N30)</f>
        <v>0</v>
      </c>
      <c r="P30" s="92" t="n">
        <f aca="false">SUM(C30:D30)</f>
        <v>0</v>
      </c>
      <c r="Q30" s="32" t="n">
        <f aca="false">O30-P30</f>
        <v>0</v>
      </c>
      <c r="R30" s="185"/>
    </row>
    <row r="31" customFormat="false" ht="12.75" hidden="false" customHeight="false" outlineLevel="0" collapsed="false">
      <c r="A31" s="186" t="s">
        <v>390</v>
      </c>
      <c r="B31" s="170"/>
      <c r="C31" s="190" t="n">
        <v>0</v>
      </c>
      <c r="D31" s="190" t="n">
        <v>0</v>
      </c>
      <c r="E31" s="190" t="n">
        <v>0</v>
      </c>
      <c r="F31" s="190" t="n">
        <v>0</v>
      </c>
      <c r="G31" s="190" t="n">
        <v>0</v>
      </c>
      <c r="H31" s="190" t="n">
        <v>0</v>
      </c>
      <c r="I31" s="190" t="n">
        <v>0</v>
      </c>
      <c r="J31" s="190" t="n">
        <v>0</v>
      </c>
      <c r="K31" s="190" t="n">
        <v>0</v>
      </c>
      <c r="L31" s="190" t="n">
        <v>0</v>
      </c>
      <c r="M31" s="190" t="n">
        <v>0</v>
      </c>
      <c r="N31" s="190" t="n">
        <v>0</v>
      </c>
      <c r="O31" s="191" t="n">
        <f aca="false">SUM(C31:N31)</f>
        <v>0</v>
      </c>
      <c r="P31" s="190" t="n">
        <f aca="false">SUM(C31:D31)</f>
        <v>0</v>
      </c>
      <c r="Q31" s="191" t="n">
        <f aca="false">O31-P31</f>
        <v>0</v>
      </c>
      <c r="R31" s="203"/>
    </row>
    <row r="32" customFormat="false" ht="6" hidden="false" customHeight="true" outlineLevel="0" collapsed="false">
      <c r="A32" s="186"/>
      <c r="B32" s="170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184"/>
      <c r="P32" s="92"/>
      <c r="Q32" s="32"/>
      <c r="R32" s="185"/>
    </row>
    <row r="33" customFormat="false" ht="12.75" hidden="false" customHeight="false" outlineLevel="0" collapsed="false">
      <c r="A33" s="183" t="s">
        <v>399</v>
      </c>
      <c r="B33" s="177"/>
      <c r="C33" s="192" t="n">
        <f aca="false">SUM(C26:C31)</f>
        <v>0</v>
      </c>
      <c r="D33" s="192" t="n">
        <f aca="false">SUM(D26:D31)</f>
        <v>0</v>
      </c>
      <c r="E33" s="192" t="n">
        <f aca="false">SUM(E26:E31)</f>
        <v>0</v>
      </c>
      <c r="F33" s="192" t="n">
        <f aca="false">SUM(F26:F31)</f>
        <v>0</v>
      </c>
      <c r="G33" s="192" t="n">
        <f aca="false">SUM(G26:G31)</f>
        <v>0</v>
      </c>
      <c r="H33" s="192" t="n">
        <f aca="false">SUM(H26:H31)</f>
        <v>0</v>
      </c>
      <c r="I33" s="192" t="n">
        <f aca="false">SUM(I26:I31)</f>
        <v>0</v>
      </c>
      <c r="J33" s="192" t="n">
        <f aca="false">SUM(J26:J31)</f>
        <v>0</v>
      </c>
      <c r="K33" s="192" t="n">
        <f aca="false">SUM(K26:K31)</f>
        <v>0</v>
      </c>
      <c r="L33" s="192" t="n">
        <f aca="false">SUM(L26:L31)</f>
        <v>0</v>
      </c>
      <c r="M33" s="192" t="n">
        <f aca="false">SUM(M26:M31)</f>
        <v>0</v>
      </c>
      <c r="N33" s="192" t="n">
        <f aca="false">SUM(N26:N31)</f>
        <v>0</v>
      </c>
      <c r="O33" s="192" t="n">
        <f aca="false">SUM(O26:O31)</f>
        <v>0</v>
      </c>
      <c r="P33" s="192" t="n">
        <f aca="false">SUM(P26:P31)</f>
        <v>0</v>
      </c>
      <c r="Q33" s="192" t="n">
        <f aca="false">SUM(Q26:Q31)</f>
        <v>0</v>
      </c>
      <c r="R33" s="204"/>
    </row>
    <row r="34" customFormat="false" ht="9" hidden="false" customHeight="true" outlineLevel="0" collapsed="false">
      <c r="A34" s="193"/>
      <c r="B34" s="170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184"/>
      <c r="P34" s="92"/>
      <c r="Q34" s="32"/>
      <c r="R34" s="185"/>
    </row>
    <row r="35" customFormat="false" ht="12.75" hidden="false" customHeight="false" outlineLevel="0" collapsed="false">
      <c r="A35" s="183" t="s">
        <v>400</v>
      </c>
      <c r="B35" s="177"/>
      <c r="C35" s="205" t="n">
        <f aca="false">ROUND(+C14+C23+C33,0)</f>
        <v>0</v>
      </c>
      <c r="D35" s="205" t="n">
        <f aca="false">ROUND(+D14+D23+D33,0)</f>
        <v>0</v>
      </c>
      <c r="E35" s="205" t="n">
        <f aca="false">ROUND(+E14+E23+E33,0)</f>
        <v>0</v>
      </c>
      <c r="F35" s="205" t="n">
        <f aca="false">ROUND(+F14+F23+F33,0)</f>
        <v>0</v>
      </c>
      <c r="G35" s="205" t="n">
        <f aca="false">ROUND(+G14+G23+G33,0)</f>
        <v>0</v>
      </c>
      <c r="H35" s="205" t="n">
        <f aca="false">ROUND(+H14+H23+H33,0)</f>
        <v>0</v>
      </c>
      <c r="I35" s="205" t="n">
        <f aca="false">ROUND(+I14+I23+I33,0)</f>
        <v>0</v>
      </c>
      <c r="J35" s="205" t="n">
        <f aca="false">ROUND(+J14+J23+J33,0)</f>
        <v>0</v>
      </c>
      <c r="K35" s="205" t="n">
        <f aca="false">ROUND(+K14+K23+K33,0)</f>
        <v>0</v>
      </c>
      <c r="L35" s="205" t="n">
        <f aca="false">ROUND(+L14+L23+L33,0)</f>
        <v>0</v>
      </c>
      <c r="M35" s="205" t="n">
        <f aca="false">ROUND(+M14+M23+M33,0)</f>
        <v>0</v>
      </c>
      <c r="N35" s="205" t="n">
        <f aca="false">ROUND(+N14+N23+N33,0)</f>
        <v>0</v>
      </c>
      <c r="O35" s="205" t="n">
        <f aca="false">ROUND(+O14+O23+O33,0)</f>
        <v>0</v>
      </c>
      <c r="P35" s="205" t="n">
        <f aca="false">ROUND(+P14+P23+P33,0)</f>
        <v>0</v>
      </c>
      <c r="Q35" s="205" t="n">
        <f aca="false">ROUND(+Q14+Q23+Q33,0)</f>
        <v>0</v>
      </c>
      <c r="R35" s="206"/>
    </row>
    <row r="36" customFormat="false" ht="12.75" hidden="false" customHeight="false" outlineLevel="0" collapsed="false">
      <c r="A36" s="182"/>
      <c r="B36" s="170"/>
      <c r="C36" s="184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84"/>
      <c r="P36" s="32"/>
      <c r="Q36" s="32"/>
      <c r="R36" s="207"/>
    </row>
    <row r="38" customFormat="false" ht="12.75" hidden="false" customHeight="false" outlineLevel="0" collapsed="false">
      <c r="A38" s="208" t="s">
        <v>401</v>
      </c>
      <c r="B38" s="209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1"/>
      <c r="P38" s="210"/>
      <c r="Q38" s="211"/>
    </row>
    <row r="39" customFormat="false" ht="12.75" hidden="false" customHeight="false" outlineLevel="0" collapsed="false">
      <c r="A39" s="212" t="s">
        <v>402</v>
      </c>
      <c r="B39" s="213"/>
      <c r="C39" s="214" t="n">
        <f aca="false">-DataBase!C9-DataBase!C135</f>
        <v>-0</v>
      </c>
      <c r="D39" s="214" t="n">
        <f aca="false">-DataBase!D9-DataBase!D135</f>
        <v>-0</v>
      </c>
      <c r="E39" s="214" t="n">
        <f aca="false">-DataBase!E9-DataBase!E135</f>
        <v>-0</v>
      </c>
      <c r="F39" s="214" t="n">
        <f aca="false">-DataBase!F9-DataBase!F135</f>
        <v>-0</v>
      </c>
      <c r="G39" s="214" t="n">
        <f aca="false">-DataBase!G9-DataBase!G135</f>
        <v>-0</v>
      </c>
      <c r="H39" s="214" t="n">
        <f aca="false">-DataBase!H9-DataBase!H135</f>
        <v>-0</v>
      </c>
      <c r="I39" s="214" t="n">
        <f aca="false">-DataBase!I9-DataBase!I135</f>
        <v>-0</v>
      </c>
      <c r="J39" s="214" t="n">
        <f aca="false">-DataBase!J9-DataBase!J135</f>
        <v>-0</v>
      </c>
      <c r="K39" s="214" t="n">
        <f aca="false">-DataBase!K9-DataBase!K135</f>
        <v>-0</v>
      </c>
      <c r="L39" s="214" t="n">
        <f aca="false">-DataBase!L9-DataBase!L135</f>
        <v>-0</v>
      </c>
      <c r="M39" s="214" t="n">
        <f aca="false">-DataBase!M9-DataBase!M135</f>
        <v>-0</v>
      </c>
      <c r="N39" s="214" t="n">
        <f aca="false">-DataBase!N9-DataBase!N135</f>
        <v>-0</v>
      </c>
      <c r="O39" s="37" t="n">
        <f aca="false">SUM(C39:N39)</f>
        <v>0</v>
      </c>
      <c r="P39" s="92" t="n">
        <f aca="false">SUM(C39:D39)</f>
        <v>0</v>
      </c>
      <c r="Q39" s="37" t="n">
        <f aca="false">O39-P39</f>
        <v>0</v>
      </c>
    </row>
    <row r="40" customFormat="false" ht="12.75" hidden="false" customHeight="false" outlineLevel="0" collapsed="false">
      <c r="A40" s="212" t="s">
        <v>403</v>
      </c>
      <c r="B40" s="213"/>
      <c r="C40" s="214" t="n">
        <f aca="false">-DataBase!C10-DataBase!C136</f>
        <v>-0</v>
      </c>
      <c r="D40" s="214" t="n">
        <f aca="false">-DataBase!D10-DataBase!D136</f>
        <v>-0</v>
      </c>
      <c r="E40" s="214" t="n">
        <f aca="false">-DataBase!E10-DataBase!E136</f>
        <v>-0</v>
      </c>
      <c r="F40" s="214" t="n">
        <f aca="false">-DataBase!F10-DataBase!F136</f>
        <v>-0</v>
      </c>
      <c r="G40" s="214" t="n">
        <f aca="false">-DataBase!G10-DataBase!G136</f>
        <v>-0</v>
      </c>
      <c r="H40" s="214" t="n">
        <f aca="false">-DataBase!H10-DataBase!H136</f>
        <v>-0</v>
      </c>
      <c r="I40" s="214" t="n">
        <f aca="false">-DataBase!I10-DataBase!I136</f>
        <v>-0</v>
      </c>
      <c r="J40" s="214" t="n">
        <f aca="false">-DataBase!J10-DataBase!J136</f>
        <v>-0</v>
      </c>
      <c r="K40" s="214" t="n">
        <f aca="false">-DataBase!K10-DataBase!K136</f>
        <v>-0</v>
      </c>
      <c r="L40" s="214" t="n">
        <f aca="false">-DataBase!L10-DataBase!L136</f>
        <v>-0</v>
      </c>
      <c r="M40" s="214" t="n">
        <f aca="false">-DataBase!M10-DataBase!M136</f>
        <v>-0</v>
      </c>
      <c r="N40" s="214" t="n">
        <f aca="false">-DataBase!N10-DataBase!N136</f>
        <v>-0</v>
      </c>
      <c r="O40" s="37" t="n">
        <f aca="false">SUM(C40:N40)</f>
        <v>0</v>
      </c>
      <c r="P40" s="92" t="n">
        <f aca="false">SUM(C40:D40)</f>
        <v>0</v>
      </c>
      <c r="Q40" s="37" t="n">
        <f aca="false">O40-P40</f>
        <v>0</v>
      </c>
    </row>
    <row r="41" customFormat="false" ht="12.75" hidden="false" customHeight="false" outlineLevel="0" collapsed="false">
      <c r="A41" s="212" t="s">
        <v>404</v>
      </c>
      <c r="B41" s="213"/>
      <c r="C41" s="93" t="n">
        <v>0</v>
      </c>
      <c r="D41" s="93" t="n">
        <v>0</v>
      </c>
      <c r="E41" s="93" t="n">
        <v>0</v>
      </c>
      <c r="F41" s="93" t="n">
        <v>0</v>
      </c>
      <c r="G41" s="93" t="n">
        <v>0</v>
      </c>
      <c r="H41" s="93" t="n">
        <v>0</v>
      </c>
      <c r="I41" s="93" t="n">
        <v>0</v>
      </c>
      <c r="J41" s="93" t="n">
        <v>0</v>
      </c>
      <c r="K41" s="93" t="n">
        <v>0</v>
      </c>
      <c r="L41" s="93" t="n">
        <v>0</v>
      </c>
      <c r="M41" s="93" t="n">
        <v>0</v>
      </c>
      <c r="N41" s="93" t="n">
        <v>0</v>
      </c>
      <c r="O41" s="37" t="n">
        <f aca="false">SUM(C41:N41)</f>
        <v>0</v>
      </c>
      <c r="P41" s="92" t="n">
        <f aca="false">SUM(C41:D41)</f>
        <v>0</v>
      </c>
      <c r="Q41" s="37" t="n">
        <f aca="false">O41-P41</f>
        <v>0</v>
      </c>
    </row>
    <row r="42" customFormat="false" ht="12.75" hidden="false" customHeight="false" outlineLevel="0" collapsed="false">
      <c r="A42" s="212" t="s">
        <v>404</v>
      </c>
      <c r="B42" s="213"/>
      <c r="C42" s="93" t="n">
        <v>0</v>
      </c>
      <c r="D42" s="93" t="n">
        <v>0</v>
      </c>
      <c r="E42" s="93" t="n">
        <v>0</v>
      </c>
      <c r="F42" s="93" t="n">
        <v>0</v>
      </c>
      <c r="G42" s="93" t="n">
        <v>0</v>
      </c>
      <c r="H42" s="93" t="n">
        <v>0</v>
      </c>
      <c r="I42" s="93" t="n">
        <v>0</v>
      </c>
      <c r="J42" s="93" t="n">
        <v>0</v>
      </c>
      <c r="K42" s="93" t="n">
        <v>0</v>
      </c>
      <c r="L42" s="93" t="n">
        <v>0</v>
      </c>
      <c r="M42" s="93" t="n">
        <v>0</v>
      </c>
      <c r="N42" s="93" t="n">
        <v>0</v>
      </c>
      <c r="O42" s="37" t="n">
        <f aca="false">SUM(C42:N42)</f>
        <v>0</v>
      </c>
      <c r="P42" s="92" t="n">
        <f aca="false">SUM(C42:D42)</f>
        <v>0</v>
      </c>
      <c r="Q42" s="37" t="n">
        <f aca="false">O42-P42</f>
        <v>0</v>
      </c>
    </row>
    <row r="43" customFormat="false" ht="12.75" hidden="false" customHeight="false" outlineLevel="0" collapsed="false">
      <c r="A43" s="189" t="s">
        <v>390</v>
      </c>
      <c r="B43" s="213"/>
      <c r="C43" s="215" t="n">
        <v>0</v>
      </c>
      <c r="D43" s="215" t="n">
        <v>0</v>
      </c>
      <c r="E43" s="215" t="n">
        <v>0</v>
      </c>
      <c r="F43" s="215" t="n">
        <v>0</v>
      </c>
      <c r="G43" s="215" t="n">
        <v>0</v>
      </c>
      <c r="H43" s="215" t="n">
        <v>0</v>
      </c>
      <c r="I43" s="215" t="n">
        <v>0</v>
      </c>
      <c r="J43" s="215" t="n">
        <v>0</v>
      </c>
      <c r="K43" s="215" t="n">
        <v>0</v>
      </c>
      <c r="L43" s="215" t="n">
        <v>0</v>
      </c>
      <c r="M43" s="215" t="n">
        <v>0</v>
      </c>
      <c r="N43" s="215" t="n">
        <v>0</v>
      </c>
      <c r="O43" s="216" t="n">
        <f aca="false">SUM(C43:N43)</f>
        <v>0</v>
      </c>
      <c r="P43" s="190" t="n">
        <f aca="false">SUM(C43:D43)</f>
        <v>0</v>
      </c>
      <c r="Q43" s="216" t="n">
        <f aca="false">O43-P43</f>
        <v>0</v>
      </c>
    </row>
    <row r="44" customFormat="false" ht="6" hidden="false" customHeight="true" outlineLevel="0" collapsed="false">
      <c r="A44" s="217"/>
      <c r="B44" s="213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1"/>
      <c r="P44" s="210"/>
      <c r="Q44" s="211"/>
    </row>
    <row r="45" customFormat="false" ht="12.75" hidden="false" customHeight="false" outlineLevel="0" collapsed="false">
      <c r="A45" s="218" t="s">
        <v>405</v>
      </c>
      <c r="B45" s="213"/>
      <c r="C45" s="219" t="n">
        <f aca="false">SUM(C39:C44)</f>
        <v>0</v>
      </c>
      <c r="D45" s="219" t="n">
        <f aca="false">SUM(D39:D44)</f>
        <v>0</v>
      </c>
      <c r="E45" s="219" t="n">
        <f aca="false">SUM(E39:E44)</f>
        <v>0</v>
      </c>
      <c r="F45" s="219" t="n">
        <f aca="false">SUM(F39:F44)</f>
        <v>0</v>
      </c>
      <c r="G45" s="219" t="n">
        <f aca="false">SUM(G39:G44)</f>
        <v>0</v>
      </c>
      <c r="H45" s="219" t="n">
        <f aca="false">SUM(H39:H44)</f>
        <v>0</v>
      </c>
      <c r="I45" s="219" t="n">
        <f aca="false">SUM(I39:I44)</f>
        <v>0</v>
      </c>
      <c r="J45" s="219" t="n">
        <f aca="false">SUM(J39:J44)</f>
        <v>0</v>
      </c>
      <c r="K45" s="219" t="n">
        <f aca="false">SUM(K39:K44)</f>
        <v>0</v>
      </c>
      <c r="L45" s="219" t="n">
        <f aca="false">SUM(L39:L44)</f>
        <v>0</v>
      </c>
      <c r="M45" s="219" t="n">
        <f aca="false">SUM(M39:M44)</f>
        <v>0</v>
      </c>
      <c r="N45" s="219" t="n">
        <f aca="false">SUM(N39:N44)</f>
        <v>0</v>
      </c>
      <c r="O45" s="219" t="n">
        <f aca="false">SUM(O39:O44)</f>
        <v>0</v>
      </c>
      <c r="P45" s="219" t="n">
        <f aca="false">SUM(P39:P44)</f>
        <v>0</v>
      </c>
      <c r="Q45" s="219" t="n">
        <f aca="false">SUM(Q39:Q44)</f>
        <v>0</v>
      </c>
    </row>
  </sheetData>
  <printOptions headings="false" gridLines="false" gridLinesSet="true" horizontalCentered="true" verticalCentered="false"/>
  <pageMargins left="0.5" right="0.5" top="0.5" bottom="0.25" header="0.511811023622047" footer="0.511811023622047"/>
  <pageSetup paperSize="5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ymode.GotoFrontEnd">
                <anchor moveWithCells="true" sizeWithCells="false">
                  <from>
                    <xdr:col>0</xdr:col>
                    <xdr:colOff>31320</xdr:colOff>
                    <xdr:row>2</xdr:row>
                    <xdr:rowOff>9360</xdr:rowOff>
                  </from>
                  <to>
                    <xdr:col>1</xdr:col>
                    <xdr:colOff>-2028960</xdr:colOff>
                    <xdr:row>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0" width="45.7"/>
    <col collapsed="false" customWidth="true" hidden="false" outlineLevel="0" max="2" min="2" style="221" width="8.7"/>
    <col collapsed="false" customWidth="true" hidden="false" outlineLevel="0" max="14" min="3" style="220" width="8.7"/>
    <col collapsed="false" customWidth="true" hidden="false" outlineLevel="0" max="17" min="15" style="220" width="9.7"/>
    <col collapsed="false" customWidth="true" hidden="false" outlineLevel="0" max="18" min="18" style="220" width="2.7"/>
    <col collapsed="false" customWidth="true" hidden="false" outlineLevel="0" max="19" min="19" style="220" width="9.7"/>
    <col collapsed="false" customWidth="false" hidden="false" outlineLevel="0" max="257" min="20" style="220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XML/filtered-attachments/xls/EMNNG02PL.xls'#$Transport</v>
      </c>
      <c r="B1" s="222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customFormat="false" ht="12.75" hidden="false" customHeight="false" outlineLevel="0" collapsed="false">
      <c r="A2" s="7" t="s">
        <v>406</v>
      </c>
      <c r="B2" s="222"/>
      <c r="C2" s="224"/>
      <c r="D2" s="225"/>
      <c r="E2" s="11"/>
      <c r="F2" s="225"/>
      <c r="G2" s="226"/>
      <c r="H2" s="225"/>
      <c r="I2" s="227"/>
      <c r="J2" s="227"/>
      <c r="K2" s="227"/>
      <c r="L2" s="227"/>
      <c r="M2" s="227"/>
      <c r="N2" s="227"/>
      <c r="O2" s="227"/>
      <c r="P2" s="227"/>
      <c r="Q2" s="227"/>
    </row>
    <row r="3" customFormat="false" ht="12.75" hidden="false" customHeight="false" outlineLevel="0" collapsed="false">
      <c r="A3" s="16" t="str">
        <f aca="false">IncomeState!A3</f>
        <v>2002 OPERATING PLAN</v>
      </c>
      <c r="B3" s="228" t="n">
        <f aca="true">NOW()</f>
        <v>45926.9641758546</v>
      </c>
      <c r="C3" s="11" t="str">
        <f aca="false">DataBase!C2</f>
        <v>PLAN</v>
      </c>
      <c r="D3" s="11" t="str">
        <f aca="false">DataBase!D2</f>
        <v>PLAN</v>
      </c>
      <c r="E3" s="11" t="str">
        <f aca="false">DataBase!E2</f>
        <v>PLAN</v>
      </c>
      <c r="F3" s="11" t="str">
        <f aca="false">DataBase!F2</f>
        <v>PLAN</v>
      </c>
      <c r="G3" s="11" t="str">
        <f aca="false">DataBase!G2</f>
        <v>PLAN</v>
      </c>
      <c r="H3" s="11" t="str">
        <f aca="false">DataBase!H2</f>
        <v>PLAN</v>
      </c>
      <c r="I3" s="11" t="str">
        <f aca="false">DataBase!I2</f>
        <v>PLAN</v>
      </c>
      <c r="J3" s="11" t="str">
        <f aca="false">DataBase!J2</f>
        <v>PLAN</v>
      </c>
      <c r="K3" s="11" t="str">
        <f aca="false">DataBase!K2</f>
        <v>PLAN</v>
      </c>
      <c r="L3" s="11" t="str">
        <f aca="false">DataBase!L2</f>
        <v>PLAN</v>
      </c>
      <c r="M3" s="11" t="str">
        <f aca="false">DataBase!M2</f>
        <v>PLAN</v>
      </c>
      <c r="N3" s="11" t="str">
        <f aca="false">DataBase!N2</f>
        <v>PLAN</v>
      </c>
      <c r="O3" s="11" t="str">
        <f aca="false">DataBase!O2</f>
        <v>TOTAL</v>
      </c>
      <c r="P3" s="11" t="str">
        <f aca="false">IncomeState!P6</f>
        <v>FEB.</v>
      </c>
      <c r="Q3" s="11" t="str">
        <f aca="false">IncomeState!Q6</f>
        <v>ESTIMATE</v>
      </c>
    </row>
    <row r="4" customFormat="false" ht="12.75" hidden="false" customHeight="false" outlineLevel="0" collapsed="false">
      <c r="A4" s="229"/>
      <c r="B4" s="230" t="n">
        <f aca="true">NOW()</f>
        <v>45926.9641758549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24" t="str">
        <f aca="false">DataBase!O3</f>
        <v>2002</v>
      </c>
      <c r="P4" s="24" t="str">
        <f aca="false">IncomeState!P7</f>
        <v>Y-T-D</v>
      </c>
      <c r="Q4" s="24" t="str">
        <f aca="false">IncomeState!Q7</f>
        <v>R.M.</v>
      </c>
    </row>
    <row r="5" customFormat="false" ht="3.95" hidden="false" customHeight="true" outlineLevel="0" collapsed="false">
      <c r="A5" s="223"/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</row>
    <row r="6" customFormat="false" ht="12.75" hidden="false" customHeight="false" outlineLevel="0" collapsed="false">
      <c r="A6" s="231" t="s">
        <v>407</v>
      </c>
      <c r="B6" s="22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3"/>
    </row>
    <row r="7" customFormat="false" ht="12.75" hidden="false" customHeight="false" outlineLevel="0" collapsed="false">
      <c r="A7" s="39" t="s">
        <v>408</v>
      </c>
      <c r="B7" s="234"/>
      <c r="C7" s="235" t="n">
        <f aca="false">DataBase!C12</f>
        <v>46978</v>
      </c>
      <c r="D7" s="235" t="n">
        <f aca="false">DataBase!D12</f>
        <v>46951</v>
      </c>
      <c r="E7" s="235" t="n">
        <f aca="false">DataBase!E12</f>
        <v>48450</v>
      </c>
      <c r="F7" s="235" t="n">
        <f aca="false">DataBase!F12</f>
        <v>16693</v>
      </c>
      <c r="G7" s="235" t="n">
        <f aca="false">DataBase!G12</f>
        <v>16486</v>
      </c>
      <c r="H7" s="235" t="n">
        <f aca="false">DataBase!H12</f>
        <v>16595</v>
      </c>
      <c r="I7" s="235" t="n">
        <f aca="false">DataBase!I12</f>
        <v>16868</v>
      </c>
      <c r="J7" s="235" t="n">
        <f aca="false">DataBase!J12</f>
        <v>16528</v>
      </c>
      <c r="K7" s="235" t="n">
        <f aca="false">DataBase!K12</f>
        <v>16481</v>
      </c>
      <c r="L7" s="235" t="n">
        <f aca="false">DataBase!L12</f>
        <v>16081</v>
      </c>
      <c r="M7" s="235" t="n">
        <f aca="false">DataBase!M12</f>
        <v>46500</v>
      </c>
      <c r="N7" s="235" t="n">
        <f aca="false">DataBase!N12</f>
        <v>46562</v>
      </c>
      <c r="O7" s="40" t="n">
        <f aca="false">SUM(C7:N7)</f>
        <v>351173</v>
      </c>
      <c r="P7" s="38" t="n">
        <f aca="false">SUM(C7:D7)</f>
        <v>93929</v>
      </c>
      <c r="Q7" s="40" t="n">
        <f aca="false">O7-P7</f>
        <v>257244</v>
      </c>
      <c r="R7" s="236"/>
    </row>
    <row r="8" customFormat="false" ht="12.75" hidden="false" customHeight="false" outlineLevel="0" collapsed="false">
      <c r="A8" s="39" t="s">
        <v>409</v>
      </c>
      <c r="B8" s="234"/>
      <c r="C8" s="235" t="n">
        <f aca="false">DataBase!C13</f>
        <v>0</v>
      </c>
      <c r="D8" s="235" t="n">
        <f aca="false">DataBase!D13</f>
        <v>0</v>
      </c>
      <c r="E8" s="235" t="n">
        <f aca="false">DataBase!E13</f>
        <v>0</v>
      </c>
      <c r="F8" s="235" t="n">
        <f aca="false">DataBase!F13</f>
        <v>0</v>
      </c>
      <c r="G8" s="235" t="n">
        <f aca="false">DataBase!G13</f>
        <v>0</v>
      </c>
      <c r="H8" s="235" t="n">
        <f aca="false">DataBase!H13</f>
        <v>0</v>
      </c>
      <c r="I8" s="235" t="n">
        <f aca="false">DataBase!I13</f>
        <v>0</v>
      </c>
      <c r="J8" s="235" t="n">
        <f aca="false">DataBase!J13</f>
        <v>0</v>
      </c>
      <c r="K8" s="235" t="n">
        <f aca="false">DataBase!K13</f>
        <v>0</v>
      </c>
      <c r="L8" s="235" t="n">
        <f aca="false">DataBase!L13</f>
        <v>0</v>
      </c>
      <c r="M8" s="235" t="n">
        <f aca="false">DataBase!M13</f>
        <v>0</v>
      </c>
      <c r="N8" s="235" t="n">
        <f aca="false">DataBase!N13</f>
        <v>0</v>
      </c>
      <c r="O8" s="40" t="n">
        <f aca="false">SUM(C8:N8)</f>
        <v>0</v>
      </c>
      <c r="P8" s="38" t="n">
        <f aca="false">SUM(C8:D8)</f>
        <v>0</v>
      </c>
      <c r="Q8" s="40" t="n">
        <f aca="false">O8-P8</f>
        <v>0</v>
      </c>
      <c r="R8" s="236"/>
    </row>
    <row r="9" customFormat="false" ht="12.75" hidden="false" customHeight="false" outlineLevel="0" collapsed="false">
      <c r="A9" s="39" t="s">
        <v>410</v>
      </c>
      <c r="B9" s="237"/>
      <c r="C9" s="235" t="n">
        <f aca="false">DataBase!C14</f>
        <v>0</v>
      </c>
      <c r="D9" s="235" t="n">
        <f aca="false">DataBase!D14</f>
        <v>0</v>
      </c>
      <c r="E9" s="235" t="n">
        <f aca="false">DataBase!E14</f>
        <v>0</v>
      </c>
      <c r="F9" s="235" t="n">
        <f aca="false">DataBase!F14</f>
        <v>0</v>
      </c>
      <c r="G9" s="235" t="n">
        <f aca="false">DataBase!G14</f>
        <v>0</v>
      </c>
      <c r="H9" s="235" t="n">
        <f aca="false">DataBase!H14</f>
        <v>0</v>
      </c>
      <c r="I9" s="235" t="n">
        <f aca="false">DataBase!I14</f>
        <v>0</v>
      </c>
      <c r="J9" s="235" t="n">
        <f aca="false">DataBase!J14</f>
        <v>0</v>
      </c>
      <c r="K9" s="235" t="n">
        <f aca="false">DataBase!K14</f>
        <v>0</v>
      </c>
      <c r="L9" s="235" t="n">
        <f aca="false">DataBase!L14</f>
        <v>0</v>
      </c>
      <c r="M9" s="235" t="n">
        <f aca="false">DataBase!M14</f>
        <v>0</v>
      </c>
      <c r="N9" s="235" t="n">
        <f aca="false">DataBase!N14</f>
        <v>0</v>
      </c>
      <c r="O9" s="40" t="n">
        <f aca="false">SUM(C9:N9)</f>
        <v>0</v>
      </c>
      <c r="P9" s="38" t="n">
        <f aca="false">SUM(C9:D9)</f>
        <v>0</v>
      </c>
      <c r="Q9" s="40" t="n">
        <f aca="false">O9-P9</f>
        <v>0</v>
      </c>
      <c r="R9" s="236"/>
    </row>
    <row r="10" customFormat="false" ht="12.75" hidden="false" customHeight="false" outlineLevel="0" collapsed="false">
      <c r="A10" s="39" t="s">
        <v>411</v>
      </c>
      <c r="B10" s="234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40"/>
      <c r="P10" s="38"/>
      <c r="Q10" s="40"/>
      <c r="R10" s="236"/>
    </row>
    <row r="11" customFormat="false" ht="12.75" hidden="false" customHeight="true" outlineLevel="0" collapsed="false">
      <c r="A11" s="238" t="s">
        <v>412</v>
      </c>
      <c r="B11" s="222"/>
      <c r="C11" s="38" t="n">
        <v>0</v>
      </c>
      <c r="D11" s="38" t="n">
        <v>0</v>
      </c>
      <c r="E11" s="38" t="n">
        <v>0</v>
      </c>
      <c r="F11" s="38" t="n">
        <v>0</v>
      </c>
      <c r="G11" s="38" t="n">
        <v>0</v>
      </c>
      <c r="H11" s="38" t="n">
        <v>0</v>
      </c>
      <c r="I11" s="38" t="n">
        <v>0</v>
      </c>
      <c r="J11" s="38" t="n">
        <v>0</v>
      </c>
      <c r="K11" s="38" t="n">
        <v>0</v>
      </c>
      <c r="L11" s="38" t="n">
        <v>0</v>
      </c>
      <c r="M11" s="38" t="n">
        <v>0</v>
      </c>
      <c r="N11" s="38" t="n">
        <v>0</v>
      </c>
      <c r="O11" s="40" t="n">
        <f aca="false">SUM(C11:N11)</f>
        <v>0</v>
      </c>
      <c r="P11" s="38" t="n">
        <f aca="false">SUM(C11:D11)</f>
        <v>0</v>
      </c>
      <c r="Q11" s="40" t="n">
        <f aca="false">O11-P11</f>
        <v>0</v>
      </c>
      <c r="R11" s="236"/>
    </row>
    <row r="12" customFormat="false" ht="12.75" hidden="false" customHeight="false" outlineLevel="0" collapsed="false">
      <c r="A12" s="238" t="s">
        <v>413</v>
      </c>
      <c r="B12" s="222"/>
      <c r="C12" s="38" t="n">
        <v>0</v>
      </c>
      <c r="D12" s="38" t="n">
        <v>0</v>
      </c>
      <c r="E12" s="38" t="n">
        <v>0</v>
      </c>
      <c r="F12" s="38" t="n">
        <v>0</v>
      </c>
      <c r="G12" s="38" t="n">
        <v>0</v>
      </c>
      <c r="H12" s="38" t="n">
        <v>0</v>
      </c>
      <c r="I12" s="38" t="n">
        <v>0</v>
      </c>
      <c r="J12" s="38" t="n">
        <v>0</v>
      </c>
      <c r="K12" s="38" t="n">
        <v>0</v>
      </c>
      <c r="L12" s="38" t="n">
        <v>0</v>
      </c>
      <c r="M12" s="38" t="n">
        <v>0</v>
      </c>
      <c r="N12" s="38" t="n">
        <v>0</v>
      </c>
      <c r="O12" s="40" t="n">
        <f aca="false">SUM(C12:N12)</f>
        <v>0</v>
      </c>
      <c r="P12" s="38" t="n">
        <f aca="false">SUM(C12:D12)</f>
        <v>0</v>
      </c>
      <c r="Q12" s="40" t="n">
        <f aca="false">O12-P12</f>
        <v>0</v>
      </c>
      <c r="R12" s="236"/>
    </row>
    <row r="13" customFormat="false" ht="12.75" hidden="false" customHeight="false" outlineLevel="0" collapsed="false">
      <c r="A13" s="238" t="s">
        <v>414</v>
      </c>
      <c r="B13" s="222"/>
      <c r="C13" s="38" t="n">
        <v>0</v>
      </c>
      <c r="D13" s="38" t="n">
        <v>0</v>
      </c>
      <c r="E13" s="38" t="n">
        <v>0</v>
      </c>
      <c r="F13" s="38" t="n">
        <v>0</v>
      </c>
      <c r="G13" s="38" t="n">
        <v>0</v>
      </c>
      <c r="H13" s="38" t="n">
        <v>0</v>
      </c>
      <c r="I13" s="38" t="n">
        <v>0</v>
      </c>
      <c r="J13" s="38" t="n">
        <v>0</v>
      </c>
      <c r="K13" s="38" t="n">
        <v>0</v>
      </c>
      <c r="L13" s="38" t="n">
        <v>0</v>
      </c>
      <c r="M13" s="38" t="n">
        <v>0</v>
      </c>
      <c r="N13" s="38" t="n">
        <v>0</v>
      </c>
      <c r="O13" s="40" t="n">
        <f aca="false">SUM(C13:N13)</f>
        <v>0</v>
      </c>
      <c r="P13" s="38" t="n">
        <f aca="false">SUM(C13:D13)</f>
        <v>0</v>
      </c>
      <c r="Q13" s="40" t="n">
        <f aca="false">O13-P13</f>
        <v>0</v>
      </c>
      <c r="R13" s="236"/>
    </row>
    <row r="14" customFormat="false" ht="12.75" hidden="false" customHeight="false" outlineLevel="0" collapsed="false">
      <c r="A14" s="238" t="s">
        <v>415</v>
      </c>
      <c r="B14" s="222"/>
      <c r="C14" s="38" t="n">
        <v>0</v>
      </c>
      <c r="D14" s="38" t="n">
        <v>0</v>
      </c>
      <c r="E14" s="38" t="n">
        <v>0</v>
      </c>
      <c r="F14" s="38" t="n">
        <v>0</v>
      </c>
      <c r="G14" s="38" t="n">
        <v>0</v>
      </c>
      <c r="H14" s="38" t="n">
        <v>0</v>
      </c>
      <c r="I14" s="38" t="n">
        <v>0</v>
      </c>
      <c r="J14" s="38" t="n">
        <v>0</v>
      </c>
      <c r="K14" s="38" t="n">
        <v>0</v>
      </c>
      <c r="L14" s="38" t="n">
        <v>0</v>
      </c>
      <c r="M14" s="38" t="n">
        <v>0</v>
      </c>
      <c r="N14" s="38" t="n">
        <v>0</v>
      </c>
      <c r="O14" s="40" t="n">
        <f aca="false">SUM(C14:N14)</f>
        <v>0</v>
      </c>
      <c r="P14" s="38" t="n">
        <f aca="false">SUM(C14:D14)</f>
        <v>0</v>
      </c>
      <c r="Q14" s="40" t="n">
        <f aca="false">O14-P14</f>
        <v>0</v>
      </c>
      <c r="R14" s="236"/>
    </row>
    <row r="15" customFormat="false" ht="12.75" hidden="false" customHeight="false" outlineLevel="0" collapsed="false">
      <c r="A15" s="238" t="s">
        <v>416</v>
      </c>
      <c r="B15" s="222"/>
      <c r="C15" s="38" t="n">
        <v>0</v>
      </c>
      <c r="D15" s="38" t="n">
        <v>0</v>
      </c>
      <c r="E15" s="38" t="n">
        <v>0</v>
      </c>
      <c r="F15" s="38" t="n">
        <v>0</v>
      </c>
      <c r="G15" s="38" t="n">
        <v>0</v>
      </c>
      <c r="H15" s="38" t="n">
        <v>0</v>
      </c>
      <c r="I15" s="38" t="n">
        <v>0</v>
      </c>
      <c r="J15" s="38" t="n">
        <v>0</v>
      </c>
      <c r="K15" s="38" t="n">
        <v>0</v>
      </c>
      <c r="L15" s="38" t="n">
        <v>0</v>
      </c>
      <c r="M15" s="38" t="n">
        <v>0</v>
      </c>
      <c r="N15" s="38" t="n">
        <v>0</v>
      </c>
      <c r="O15" s="40" t="n">
        <f aca="false">SUM(C15:N15)</f>
        <v>0</v>
      </c>
      <c r="P15" s="38" t="n">
        <f aca="false">SUM(C15:D15)</f>
        <v>0</v>
      </c>
      <c r="Q15" s="40" t="n">
        <f aca="false">O15-P15</f>
        <v>0</v>
      </c>
      <c r="R15" s="236"/>
    </row>
    <row r="16" customFormat="false" ht="12.75" hidden="false" customHeight="false" outlineLevel="0" collapsed="false">
      <c r="A16" s="238" t="s">
        <v>417</v>
      </c>
      <c r="B16" s="222"/>
      <c r="C16" s="38" t="n">
        <v>0</v>
      </c>
      <c r="D16" s="38" t="n">
        <v>0</v>
      </c>
      <c r="E16" s="38" t="n">
        <v>0</v>
      </c>
      <c r="F16" s="38" t="n">
        <v>0</v>
      </c>
      <c r="G16" s="38" t="n">
        <v>0</v>
      </c>
      <c r="H16" s="38" t="n">
        <v>0</v>
      </c>
      <c r="I16" s="38" t="n">
        <v>0</v>
      </c>
      <c r="J16" s="38" t="n">
        <v>0</v>
      </c>
      <c r="K16" s="38" t="n">
        <v>0</v>
      </c>
      <c r="L16" s="38" t="n">
        <v>0</v>
      </c>
      <c r="M16" s="38" t="n">
        <v>0</v>
      </c>
      <c r="N16" s="38" t="n">
        <v>0</v>
      </c>
      <c r="O16" s="40" t="n">
        <f aca="false">SUM(C16:N16)</f>
        <v>0</v>
      </c>
      <c r="P16" s="38" t="n">
        <f aca="false">SUM(C16:D16)</f>
        <v>0</v>
      </c>
      <c r="Q16" s="40" t="n">
        <f aca="false">O16-P16</f>
        <v>0</v>
      </c>
      <c r="R16" s="236"/>
    </row>
    <row r="17" customFormat="false" ht="12.75" hidden="false" customHeight="false" outlineLevel="0" collapsed="false">
      <c r="A17" s="238" t="s">
        <v>418</v>
      </c>
      <c r="B17" s="222"/>
      <c r="C17" s="38" t="n">
        <v>0</v>
      </c>
      <c r="D17" s="38" t="n">
        <v>0</v>
      </c>
      <c r="E17" s="38" t="n">
        <v>0</v>
      </c>
      <c r="F17" s="38" t="n">
        <v>0</v>
      </c>
      <c r="G17" s="38" t="n">
        <v>0</v>
      </c>
      <c r="H17" s="38" t="n">
        <v>0</v>
      </c>
      <c r="I17" s="38" t="n">
        <v>0</v>
      </c>
      <c r="J17" s="38" t="n">
        <v>0</v>
      </c>
      <c r="K17" s="38" t="n">
        <v>0</v>
      </c>
      <c r="L17" s="38" t="n">
        <v>0</v>
      </c>
      <c r="M17" s="38" t="n">
        <v>0</v>
      </c>
      <c r="N17" s="38" t="n">
        <v>0</v>
      </c>
      <c r="O17" s="40" t="n">
        <f aca="false">SUM(C17:N17)</f>
        <v>0</v>
      </c>
      <c r="P17" s="38" t="n">
        <f aca="false">SUM(C17:D17)</f>
        <v>0</v>
      </c>
      <c r="Q17" s="40" t="n">
        <f aca="false">O17-P17</f>
        <v>0</v>
      </c>
      <c r="R17" s="236"/>
    </row>
    <row r="18" customFormat="false" ht="12.75" hidden="false" customHeight="false" outlineLevel="0" collapsed="false">
      <c r="A18" s="238" t="s">
        <v>419</v>
      </c>
      <c r="B18" s="239"/>
      <c r="C18" s="38" t="n">
        <v>0</v>
      </c>
      <c r="D18" s="38" t="n">
        <v>0</v>
      </c>
      <c r="E18" s="38" t="n">
        <v>0</v>
      </c>
      <c r="F18" s="38" t="n">
        <v>0</v>
      </c>
      <c r="G18" s="38" t="n">
        <v>0</v>
      </c>
      <c r="H18" s="38" t="n">
        <v>0</v>
      </c>
      <c r="I18" s="38" t="n">
        <v>0</v>
      </c>
      <c r="J18" s="38" t="n">
        <v>0</v>
      </c>
      <c r="K18" s="38" t="n">
        <v>0</v>
      </c>
      <c r="L18" s="38" t="n">
        <v>0</v>
      </c>
      <c r="M18" s="38" t="n">
        <v>0</v>
      </c>
      <c r="N18" s="38" t="n">
        <v>0</v>
      </c>
      <c r="O18" s="40" t="n">
        <f aca="false">SUM(C18:N18)</f>
        <v>0</v>
      </c>
      <c r="P18" s="38" t="n">
        <f aca="false">SUM(C18:D18)</f>
        <v>0</v>
      </c>
      <c r="Q18" s="40" t="n">
        <f aca="false">O18-P18</f>
        <v>0</v>
      </c>
      <c r="R18" s="236"/>
    </row>
    <row r="19" customFormat="false" ht="12.75" hidden="false" customHeight="false" outlineLevel="0" collapsed="false">
      <c r="A19" s="238" t="s">
        <v>420</v>
      </c>
      <c r="B19" s="239"/>
      <c r="C19" s="235" t="n">
        <f aca="false">DataBase!C43</f>
        <v>552</v>
      </c>
      <c r="D19" s="235" t="n">
        <f aca="false">DataBase!D43</f>
        <v>552</v>
      </c>
      <c r="E19" s="235" t="n">
        <f aca="false">DataBase!E43</f>
        <v>552</v>
      </c>
      <c r="F19" s="235" t="n">
        <f aca="false">DataBase!F43</f>
        <v>552</v>
      </c>
      <c r="G19" s="235" t="n">
        <f aca="false">DataBase!G43</f>
        <v>552</v>
      </c>
      <c r="H19" s="235" t="n">
        <f aca="false">DataBase!H43</f>
        <v>552</v>
      </c>
      <c r="I19" s="235" t="n">
        <f aca="false">DataBase!I43</f>
        <v>552</v>
      </c>
      <c r="J19" s="235" t="n">
        <f aca="false">DataBase!J43</f>
        <v>552</v>
      </c>
      <c r="K19" s="235" t="n">
        <f aca="false">DataBase!K43</f>
        <v>552</v>
      </c>
      <c r="L19" s="235" t="n">
        <f aca="false">DataBase!L43</f>
        <v>552</v>
      </c>
      <c r="M19" s="235" t="n">
        <f aca="false">DataBase!M43</f>
        <v>552</v>
      </c>
      <c r="N19" s="235" t="n">
        <f aca="false">DataBase!N43</f>
        <v>552</v>
      </c>
      <c r="O19" s="40" t="n">
        <f aca="false">SUM(C19:N19)</f>
        <v>6624</v>
      </c>
      <c r="P19" s="38" t="n">
        <f aca="false">SUM(C19:D19)</f>
        <v>1104</v>
      </c>
      <c r="Q19" s="40" t="n">
        <f aca="false">O19-P19</f>
        <v>5520</v>
      </c>
      <c r="R19" s="236"/>
    </row>
    <row r="20" customFormat="false" ht="12.75" hidden="false" customHeight="false" outlineLevel="0" collapsed="false">
      <c r="A20" s="238" t="s">
        <v>421</v>
      </c>
      <c r="B20" s="239"/>
      <c r="C20" s="240" t="n">
        <f aca="false">DataBase!C49</f>
        <v>34</v>
      </c>
      <c r="D20" s="240" t="n">
        <f aca="false">DataBase!D49</f>
        <v>34</v>
      </c>
      <c r="E20" s="240" t="n">
        <f aca="false">DataBase!E49</f>
        <v>34</v>
      </c>
      <c r="F20" s="240" t="n">
        <f aca="false">DataBase!F49</f>
        <v>0</v>
      </c>
      <c r="G20" s="240" t="n">
        <f aca="false">DataBase!G49</f>
        <v>0</v>
      </c>
      <c r="H20" s="240" t="n">
        <f aca="false">DataBase!H49</f>
        <v>0</v>
      </c>
      <c r="I20" s="240" t="n">
        <f aca="false">DataBase!I49</f>
        <v>0</v>
      </c>
      <c r="J20" s="240" t="n">
        <f aca="false">DataBase!J49</f>
        <v>0</v>
      </c>
      <c r="K20" s="240" t="n">
        <f aca="false">DataBase!K49</f>
        <v>0</v>
      </c>
      <c r="L20" s="240" t="n">
        <f aca="false">DataBase!L49</f>
        <v>0</v>
      </c>
      <c r="M20" s="240" t="n">
        <f aca="false">DataBase!M49</f>
        <v>34</v>
      </c>
      <c r="N20" s="240" t="n">
        <f aca="false">DataBase!N49</f>
        <v>34</v>
      </c>
      <c r="O20" s="51" t="n">
        <f aca="false">SUM(C20:N20)</f>
        <v>170</v>
      </c>
      <c r="P20" s="241" t="n">
        <f aca="false">SUM(C20:D20)</f>
        <v>68</v>
      </c>
      <c r="Q20" s="51" t="n">
        <f aca="false">O20-P20</f>
        <v>102</v>
      </c>
      <c r="R20" s="236"/>
    </row>
    <row r="21" customFormat="false" ht="3.95" hidden="false" customHeight="true" outlineLevel="0" collapsed="false">
      <c r="A21" s="238"/>
      <c r="B21" s="239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51"/>
      <c r="P21" s="241"/>
      <c r="Q21" s="51"/>
      <c r="R21" s="236"/>
    </row>
    <row r="22" customFormat="false" ht="12.75" hidden="false" customHeight="false" outlineLevel="0" collapsed="false">
      <c r="A22" s="242" t="s">
        <v>422</v>
      </c>
      <c r="B22" s="239"/>
      <c r="C22" s="243" t="n">
        <f aca="false">SUM(C7:C20)</f>
        <v>47564</v>
      </c>
      <c r="D22" s="243" t="n">
        <f aca="false">SUM(D7:D20)</f>
        <v>47537</v>
      </c>
      <c r="E22" s="243" t="n">
        <f aca="false">SUM(E7:E20)</f>
        <v>49036</v>
      </c>
      <c r="F22" s="243" t="n">
        <f aca="false">SUM(F7:F20)</f>
        <v>17245</v>
      </c>
      <c r="G22" s="243" t="n">
        <f aca="false">SUM(G7:G20)</f>
        <v>17038</v>
      </c>
      <c r="H22" s="243" t="n">
        <f aca="false">SUM(H7:H20)</f>
        <v>17147</v>
      </c>
      <c r="I22" s="243" t="n">
        <f aca="false">SUM(I7:I20)</f>
        <v>17420</v>
      </c>
      <c r="J22" s="243" t="n">
        <f aca="false">SUM(J7:J20)</f>
        <v>17080</v>
      </c>
      <c r="K22" s="243" t="n">
        <f aca="false">SUM(K7:K20)</f>
        <v>17033</v>
      </c>
      <c r="L22" s="243" t="n">
        <f aca="false">SUM(L7:L20)</f>
        <v>16633</v>
      </c>
      <c r="M22" s="243" t="n">
        <f aca="false">SUM(M7:M20)</f>
        <v>47086</v>
      </c>
      <c r="N22" s="243" t="n">
        <f aca="false">SUM(N7:N20)</f>
        <v>47148</v>
      </c>
      <c r="O22" s="243" t="n">
        <f aca="false">SUM(O7:O20)</f>
        <v>357967</v>
      </c>
      <c r="P22" s="243" t="n">
        <f aca="false">SUM(P7:P20)</f>
        <v>95101</v>
      </c>
      <c r="Q22" s="243" t="n">
        <f aca="false">SUM(Q7:Q20)</f>
        <v>262866</v>
      </c>
      <c r="R22" s="236"/>
    </row>
    <row r="23" customFormat="false" ht="8.1" hidden="false" customHeight="true" outlineLevel="0" collapsed="false">
      <c r="A23" s="223"/>
      <c r="B23" s="222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32"/>
      <c r="P23" s="232"/>
      <c r="Q23" s="232"/>
      <c r="R23" s="236"/>
    </row>
    <row r="24" customFormat="false" ht="12.75" hidden="false" customHeight="false" outlineLevel="0" collapsed="false">
      <c r="A24" s="231" t="s">
        <v>423</v>
      </c>
      <c r="B24" s="24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40"/>
      <c r="P24" s="38"/>
      <c r="Q24" s="40"/>
      <c r="R24" s="236"/>
    </row>
    <row r="25" customFormat="false" ht="12.75" hidden="false" customHeight="false" outlineLevel="0" collapsed="false">
      <c r="A25" s="39" t="s">
        <v>408</v>
      </c>
      <c r="B25" s="245"/>
      <c r="C25" s="235" t="n">
        <f aca="false">DataBase!C15</f>
        <v>4397</v>
      </c>
      <c r="D25" s="235" t="n">
        <f aca="false">DataBase!D15</f>
        <v>3795</v>
      </c>
      <c r="E25" s="235" t="n">
        <f aca="false">DataBase!E15</f>
        <v>3535</v>
      </c>
      <c r="F25" s="235" t="n">
        <f aca="false">DataBase!F15</f>
        <v>2978</v>
      </c>
      <c r="G25" s="235" t="n">
        <f aca="false">DataBase!G15</f>
        <v>2692</v>
      </c>
      <c r="H25" s="235" t="n">
        <f aca="false">DataBase!H15</f>
        <v>2798</v>
      </c>
      <c r="I25" s="235" t="n">
        <f aca="false">DataBase!I15</f>
        <v>2865</v>
      </c>
      <c r="J25" s="235" t="n">
        <f aca="false">DataBase!J15</f>
        <v>2880</v>
      </c>
      <c r="K25" s="235" t="n">
        <f aca="false">DataBase!K15</f>
        <v>2792</v>
      </c>
      <c r="L25" s="235" t="n">
        <f aca="false">DataBase!L15</f>
        <v>2985</v>
      </c>
      <c r="M25" s="235" t="n">
        <f aca="false">DataBase!M15</f>
        <v>3471</v>
      </c>
      <c r="N25" s="235" t="n">
        <f aca="false">DataBase!N15</f>
        <v>4126</v>
      </c>
      <c r="O25" s="40" t="n">
        <f aca="false">SUM(C25:N25)</f>
        <v>39314</v>
      </c>
      <c r="P25" s="38" t="n">
        <f aca="false">SUM(C25:D25)</f>
        <v>8192</v>
      </c>
      <c r="Q25" s="40" t="n">
        <f aca="false">O25-P25</f>
        <v>31122</v>
      </c>
      <c r="R25" s="236"/>
    </row>
    <row r="26" customFormat="false" ht="12.75" hidden="false" customHeight="false" outlineLevel="0" collapsed="false">
      <c r="A26" s="39" t="s">
        <v>409</v>
      </c>
      <c r="B26" s="237"/>
      <c r="C26" s="235" t="n">
        <f aca="false">DataBase!C16</f>
        <v>0</v>
      </c>
      <c r="D26" s="235" t="n">
        <f aca="false">DataBase!D16</f>
        <v>0</v>
      </c>
      <c r="E26" s="235" t="n">
        <f aca="false">DataBase!E16</f>
        <v>0</v>
      </c>
      <c r="F26" s="235" t="n">
        <f aca="false">DataBase!F16</f>
        <v>0</v>
      </c>
      <c r="G26" s="235" t="n">
        <f aca="false">DataBase!G16</f>
        <v>0</v>
      </c>
      <c r="H26" s="235" t="n">
        <f aca="false">DataBase!H16</f>
        <v>0</v>
      </c>
      <c r="I26" s="235" t="n">
        <f aca="false">DataBase!I16</f>
        <v>0</v>
      </c>
      <c r="J26" s="235" t="n">
        <f aca="false">DataBase!J16</f>
        <v>0</v>
      </c>
      <c r="K26" s="235" t="n">
        <f aca="false">DataBase!K16</f>
        <v>0</v>
      </c>
      <c r="L26" s="235" t="n">
        <f aca="false">DataBase!L16</f>
        <v>0</v>
      </c>
      <c r="M26" s="235" t="n">
        <f aca="false">DataBase!M16</f>
        <v>0</v>
      </c>
      <c r="N26" s="235" t="n">
        <f aca="false">DataBase!N16</f>
        <v>0</v>
      </c>
      <c r="O26" s="40" t="n">
        <f aca="false">SUM(C26:N26)</f>
        <v>0</v>
      </c>
      <c r="P26" s="38" t="n">
        <f aca="false">SUM(C26:D26)</f>
        <v>0</v>
      </c>
      <c r="Q26" s="40" t="n">
        <f aca="false">O26-P26</f>
        <v>0</v>
      </c>
      <c r="R26" s="236"/>
    </row>
    <row r="27" customFormat="false" ht="12.75" hidden="false" customHeight="false" outlineLevel="0" collapsed="false">
      <c r="A27" s="39" t="s">
        <v>410</v>
      </c>
      <c r="B27" s="237"/>
      <c r="C27" s="235" t="n">
        <f aca="false">DataBase!C17</f>
        <v>0</v>
      </c>
      <c r="D27" s="235" t="n">
        <f aca="false">DataBase!D17</f>
        <v>0</v>
      </c>
      <c r="E27" s="235" t="n">
        <f aca="false">DataBase!E17</f>
        <v>0</v>
      </c>
      <c r="F27" s="235" t="n">
        <f aca="false">DataBase!F17</f>
        <v>0</v>
      </c>
      <c r="G27" s="235" t="n">
        <f aca="false">DataBase!G17</f>
        <v>0</v>
      </c>
      <c r="H27" s="235" t="n">
        <f aca="false">DataBase!H17</f>
        <v>0</v>
      </c>
      <c r="I27" s="235" t="n">
        <f aca="false">DataBase!I17</f>
        <v>0</v>
      </c>
      <c r="J27" s="235" t="n">
        <f aca="false">DataBase!J17</f>
        <v>0</v>
      </c>
      <c r="K27" s="235" t="n">
        <f aca="false">DataBase!K17</f>
        <v>0</v>
      </c>
      <c r="L27" s="235" t="n">
        <f aca="false">DataBase!L17</f>
        <v>0</v>
      </c>
      <c r="M27" s="235" t="n">
        <f aca="false">DataBase!M17</f>
        <v>0</v>
      </c>
      <c r="N27" s="235" t="n">
        <f aca="false">DataBase!N17</f>
        <v>0</v>
      </c>
      <c r="O27" s="40" t="n">
        <f aca="false">SUM(C27:N27)</f>
        <v>0</v>
      </c>
      <c r="P27" s="38" t="n">
        <f aca="false">SUM(C27:D27)</f>
        <v>0</v>
      </c>
      <c r="Q27" s="40" t="n">
        <f aca="false">O27-P27</f>
        <v>0</v>
      </c>
      <c r="R27" s="236"/>
    </row>
    <row r="28" customFormat="false" ht="12.75" hidden="false" customHeight="false" outlineLevel="0" collapsed="false">
      <c r="A28" s="39" t="s">
        <v>424</v>
      </c>
      <c r="B28" s="24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40"/>
      <c r="P28" s="38"/>
      <c r="Q28" s="40"/>
      <c r="R28" s="236"/>
    </row>
    <row r="29" customFormat="false" ht="13.5" hidden="false" customHeight="true" outlineLevel="0" collapsed="false">
      <c r="A29" s="39" t="s">
        <v>425</v>
      </c>
      <c r="B29" s="245"/>
      <c r="C29" s="38" t="n">
        <v>0</v>
      </c>
      <c r="D29" s="38" t="n">
        <v>0</v>
      </c>
      <c r="E29" s="38" t="n">
        <v>0</v>
      </c>
      <c r="F29" s="38" t="n">
        <v>0</v>
      </c>
      <c r="G29" s="38" t="n">
        <v>0</v>
      </c>
      <c r="H29" s="38" t="n">
        <v>0</v>
      </c>
      <c r="I29" s="38" t="n">
        <v>0</v>
      </c>
      <c r="J29" s="38" t="n">
        <v>0</v>
      </c>
      <c r="K29" s="38" t="n">
        <v>0</v>
      </c>
      <c r="L29" s="38" t="n">
        <v>0</v>
      </c>
      <c r="M29" s="38" t="n">
        <v>0</v>
      </c>
      <c r="N29" s="38" t="n">
        <v>0</v>
      </c>
      <c r="O29" s="40" t="n">
        <f aca="false">SUM(C29:N29)</f>
        <v>0</v>
      </c>
      <c r="P29" s="38" t="n">
        <f aca="false">SUM(C29:D29)</f>
        <v>0</v>
      </c>
      <c r="Q29" s="40" t="n">
        <f aca="false">O29-P29</f>
        <v>0</v>
      </c>
      <c r="R29" s="236"/>
    </row>
    <row r="30" customFormat="false" ht="13.5" hidden="false" customHeight="true" outlineLevel="0" collapsed="false">
      <c r="A30" s="39" t="s">
        <v>426</v>
      </c>
      <c r="B30" s="245"/>
      <c r="C30" s="38" t="n">
        <v>0</v>
      </c>
      <c r="D30" s="38" t="n">
        <v>0</v>
      </c>
      <c r="E30" s="38" t="n">
        <v>0</v>
      </c>
      <c r="F30" s="38" t="n">
        <v>0</v>
      </c>
      <c r="G30" s="38" t="n">
        <v>0</v>
      </c>
      <c r="H30" s="38" t="n">
        <v>0</v>
      </c>
      <c r="I30" s="38" t="n">
        <v>0</v>
      </c>
      <c r="J30" s="38" t="n">
        <v>0</v>
      </c>
      <c r="K30" s="38" t="n">
        <v>0</v>
      </c>
      <c r="L30" s="38" t="n">
        <v>0</v>
      </c>
      <c r="M30" s="38" t="n">
        <v>0</v>
      </c>
      <c r="N30" s="38" t="n">
        <v>0</v>
      </c>
      <c r="O30" s="40" t="n">
        <f aca="false">SUM(C30:N30)</f>
        <v>0</v>
      </c>
      <c r="P30" s="38" t="n">
        <f aca="false">SUM(C30:D30)</f>
        <v>0</v>
      </c>
      <c r="Q30" s="40" t="n">
        <f aca="false">O30-P30</f>
        <v>0</v>
      </c>
      <c r="R30" s="236"/>
    </row>
    <row r="31" customFormat="false" ht="13.5" hidden="false" customHeight="true" outlineLevel="0" collapsed="false">
      <c r="A31" s="238" t="s">
        <v>420</v>
      </c>
      <c r="B31" s="245"/>
      <c r="C31" s="38" t="n">
        <v>0</v>
      </c>
      <c r="D31" s="38" t="n">
        <v>0</v>
      </c>
      <c r="E31" s="38" t="n">
        <v>0</v>
      </c>
      <c r="F31" s="38" t="n">
        <v>0</v>
      </c>
      <c r="G31" s="38" t="n">
        <v>0</v>
      </c>
      <c r="H31" s="38" t="n">
        <v>0</v>
      </c>
      <c r="I31" s="38" t="n">
        <v>0</v>
      </c>
      <c r="J31" s="38" t="n">
        <v>0</v>
      </c>
      <c r="K31" s="38" t="n">
        <v>0</v>
      </c>
      <c r="L31" s="38" t="n">
        <v>0</v>
      </c>
      <c r="M31" s="38" t="n">
        <v>0</v>
      </c>
      <c r="N31" s="38" t="n">
        <v>0</v>
      </c>
      <c r="O31" s="40" t="n">
        <f aca="false">SUM(C31:N31)</f>
        <v>0</v>
      </c>
      <c r="P31" s="38" t="n">
        <f aca="false">SUM(C31:D31)</f>
        <v>0</v>
      </c>
      <c r="Q31" s="40" t="n">
        <f aca="false">O31-P31</f>
        <v>0</v>
      </c>
      <c r="R31" s="236"/>
    </row>
    <row r="32" customFormat="false" ht="12.75" hidden="false" customHeight="false" outlineLevel="0" collapsed="false">
      <c r="A32" s="238" t="s">
        <v>421</v>
      </c>
      <c r="B32" s="245"/>
      <c r="C32" s="240" t="n">
        <f aca="false">DataBase!C50</f>
        <v>219</v>
      </c>
      <c r="D32" s="240" t="n">
        <f aca="false">DataBase!D50</f>
        <v>175</v>
      </c>
      <c r="E32" s="240" t="n">
        <f aca="false">DataBase!E50</f>
        <v>132</v>
      </c>
      <c r="F32" s="240" t="n">
        <f aca="false">DataBase!F50</f>
        <v>0</v>
      </c>
      <c r="G32" s="240" t="n">
        <f aca="false">DataBase!G50</f>
        <v>0</v>
      </c>
      <c r="H32" s="240" t="n">
        <f aca="false">DataBase!H50</f>
        <v>0</v>
      </c>
      <c r="I32" s="240" t="n">
        <f aca="false">DataBase!I50</f>
        <v>0</v>
      </c>
      <c r="J32" s="240" t="n">
        <f aca="false">DataBase!J50</f>
        <v>0</v>
      </c>
      <c r="K32" s="240" t="n">
        <f aca="false">DataBase!K50</f>
        <v>0</v>
      </c>
      <c r="L32" s="240" t="n">
        <f aca="false">DataBase!L50</f>
        <v>0</v>
      </c>
      <c r="M32" s="240" t="n">
        <f aca="false">DataBase!M50</f>
        <v>132</v>
      </c>
      <c r="N32" s="240" t="n">
        <f aca="false">DataBase!N50</f>
        <v>219</v>
      </c>
      <c r="O32" s="60" t="n">
        <f aca="false">SUM(C32:N32)</f>
        <v>877</v>
      </c>
      <c r="P32" s="241" t="n">
        <f aca="false">SUM(C32:D32)</f>
        <v>394</v>
      </c>
      <c r="Q32" s="51" t="n">
        <f aca="false">O32-P32</f>
        <v>483</v>
      </c>
      <c r="R32" s="236"/>
      <c r="S32" s="246"/>
      <c r="T32" s="246"/>
      <c r="U32" s="246"/>
      <c r="V32" s="246"/>
    </row>
    <row r="33" customFormat="false" ht="3.95" hidden="false" customHeight="true" outlineLevel="0" collapsed="false">
      <c r="A33" s="223"/>
      <c r="B33" s="222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36"/>
    </row>
    <row r="34" customFormat="false" ht="12.75" hidden="false" customHeight="false" outlineLevel="0" collapsed="false">
      <c r="A34" s="242" t="s">
        <v>427</v>
      </c>
      <c r="B34" s="248"/>
      <c r="C34" s="249" t="n">
        <f aca="false">SUM(C25:C33)</f>
        <v>4616</v>
      </c>
      <c r="D34" s="249" t="n">
        <f aca="false">SUM(D25:D33)</f>
        <v>3970</v>
      </c>
      <c r="E34" s="249" t="n">
        <f aca="false">SUM(E25:E33)</f>
        <v>3667</v>
      </c>
      <c r="F34" s="249" t="n">
        <f aca="false">SUM(F25:F33)</f>
        <v>2978</v>
      </c>
      <c r="G34" s="249" t="n">
        <f aca="false">SUM(G25:G33)</f>
        <v>2692</v>
      </c>
      <c r="H34" s="249" t="n">
        <f aca="false">SUM(H25:H33)</f>
        <v>2798</v>
      </c>
      <c r="I34" s="249" t="n">
        <f aca="false">SUM(I25:I33)</f>
        <v>2865</v>
      </c>
      <c r="J34" s="249" t="n">
        <f aca="false">SUM(J25:J33)</f>
        <v>2880</v>
      </c>
      <c r="K34" s="249" t="n">
        <f aca="false">SUM(K25:K33)</f>
        <v>2792</v>
      </c>
      <c r="L34" s="249" t="n">
        <f aca="false">SUM(L25:L33)</f>
        <v>2985</v>
      </c>
      <c r="M34" s="249" t="n">
        <f aca="false">SUM(M25:M33)</f>
        <v>3603</v>
      </c>
      <c r="N34" s="249" t="n">
        <f aca="false">SUM(N25:N33)</f>
        <v>4345</v>
      </c>
      <c r="O34" s="249" t="n">
        <f aca="false">SUM(O25:O33)</f>
        <v>40191</v>
      </c>
      <c r="P34" s="249" t="n">
        <f aca="false">SUM(P25:P33)</f>
        <v>8586</v>
      </c>
      <c r="Q34" s="249" t="n">
        <f aca="false">SUM(Q25:Q33)</f>
        <v>31605</v>
      </c>
      <c r="R34" s="236"/>
    </row>
    <row r="35" customFormat="false" ht="8.1" hidden="false" customHeight="true" outlineLevel="0" collapsed="false">
      <c r="A35" s="250"/>
      <c r="B35" s="245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40"/>
      <c r="P35" s="38"/>
      <c r="Q35" s="40"/>
      <c r="R35" s="236"/>
    </row>
    <row r="36" customFormat="false" ht="12.75" hidden="false" customHeight="true" outlineLevel="0" collapsed="false">
      <c r="A36" s="251" t="s">
        <v>428</v>
      </c>
      <c r="B36" s="252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195"/>
      <c r="R36" s="253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5"/>
      <c r="BR36" s="255"/>
      <c r="BS36" s="255"/>
      <c r="BT36" s="255"/>
      <c r="BU36" s="255"/>
      <c r="BV36" s="255"/>
      <c r="BW36" s="255"/>
      <c r="BX36" s="255"/>
      <c r="BY36" s="255"/>
      <c r="BZ36" s="255"/>
      <c r="CA36" s="255"/>
      <c r="CB36" s="255"/>
      <c r="CC36" s="255"/>
      <c r="CD36" s="255"/>
      <c r="CE36" s="25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  <c r="CR36" s="255"/>
      <c r="CS36" s="255"/>
      <c r="CT36" s="255"/>
      <c r="CU36" s="255"/>
      <c r="CV36" s="255"/>
      <c r="CW36" s="255"/>
      <c r="CX36" s="255"/>
      <c r="CY36" s="255"/>
      <c r="CZ36" s="255"/>
      <c r="DA36" s="255"/>
      <c r="DB36" s="255"/>
      <c r="DC36" s="255"/>
      <c r="DD36" s="255"/>
      <c r="DE36" s="255"/>
      <c r="DF36" s="255"/>
      <c r="DG36" s="255"/>
      <c r="DH36" s="255"/>
      <c r="DI36" s="255"/>
      <c r="DJ36" s="255"/>
      <c r="DK36" s="255"/>
      <c r="DL36" s="255"/>
      <c r="DM36" s="255"/>
      <c r="DN36" s="255"/>
      <c r="DO36" s="255"/>
      <c r="DP36" s="255"/>
      <c r="DQ36" s="255"/>
      <c r="DR36" s="255"/>
      <c r="DS36" s="255"/>
      <c r="DT36" s="255"/>
      <c r="DU36" s="255"/>
      <c r="DV36" s="255"/>
      <c r="DW36" s="255"/>
      <c r="DX36" s="255"/>
      <c r="DY36" s="255"/>
      <c r="DZ36" s="255"/>
      <c r="EA36" s="255"/>
      <c r="EB36" s="255"/>
      <c r="EC36" s="255"/>
      <c r="ED36" s="255"/>
      <c r="EE36" s="255"/>
      <c r="EF36" s="255"/>
      <c r="EG36" s="255"/>
      <c r="EH36" s="255"/>
      <c r="EI36" s="255"/>
      <c r="EJ36" s="255"/>
      <c r="EK36" s="255"/>
      <c r="EL36" s="255"/>
      <c r="EM36" s="255"/>
      <c r="EN36" s="255"/>
      <c r="EO36" s="255"/>
      <c r="EP36" s="255"/>
      <c r="EQ36" s="255"/>
      <c r="ER36" s="255"/>
      <c r="ES36" s="255"/>
      <c r="ET36" s="255"/>
      <c r="EU36" s="255"/>
      <c r="EV36" s="255"/>
      <c r="EW36" s="255"/>
      <c r="EX36" s="255"/>
      <c r="EY36" s="255"/>
      <c r="EZ36" s="255"/>
      <c r="FA36" s="255"/>
      <c r="FB36" s="255"/>
      <c r="FC36" s="255"/>
      <c r="FD36" s="255"/>
      <c r="FE36" s="255"/>
      <c r="FF36" s="255"/>
      <c r="FG36" s="255"/>
      <c r="FH36" s="255"/>
      <c r="FI36" s="255"/>
      <c r="FJ36" s="255"/>
      <c r="FK36" s="255"/>
      <c r="FL36" s="255"/>
      <c r="FM36" s="255"/>
      <c r="FN36" s="255"/>
      <c r="FO36" s="255"/>
      <c r="FP36" s="255"/>
      <c r="FQ36" s="255"/>
      <c r="FR36" s="255"/>
      <c r="FS36" s="255"/>
      <c r="FT36" s="255"/>
      <c r="FU36" s="255"/>
      <c r="FV36" s="255"/>
      <c r="FW36" s="255"/>
      <c r="FX36" s="255"/>
      <c r="FY36" s="255"/>
      <c r="FZ36" s="255"/>
      <c r="GA36" s="255"/>
      <c r="GB36" s="255"/>
      <c r="GC36" s="255"/>
      <c r="GD36" s="255"/>
      <c r="GE36" s="255"/>
      <c r="GF36" s="255"/>
      <c r="GG36" s="255"/>
      <c r="GH36" s="255"/>
      <c r="GI36" s="255"/>
      <c r="GJ36" s="255"/>
      <c r="GK36" s="255"/>
      <c r="GL36" s="255"/>
      <c r="GM36" s="255"/>
      <c r="GN36" s="255"/>
      <c r="GO36" s="255"/>
      <c r="GP36" s="255"/>
      <c r="GQ36" s="255"/>
      <c r="GR36" s="255"/>
      <c r="GS36" s="255"/>
      <c r="GT36" s="255"/>
      <c r="GU36" s="255"/>
      <c r="GV36" s="255"/>
      <c r="GW36" s="255"/>
      <c r="GX36" s="255"/>
      <c r="GY36" s="255"/>
      <c r="GZ36" s="255"/>
      <c r="HA36" s="255"/>
      <c r="HB36" s="255"/>
      <c r="HC36" s="255"/>
      <c r="HD36" s="255"/>
      <c r="HE36" s="255"/>
      <c r="HF36" s="255"/>
      <c r="HG36" s="255"/>
      <c r="HH36" s="255"/>
      <c r="HI36" s="255"/>
      <c r="HJ36" s="255"/>
      <c r="HK36" s="255"/>
      <c r="HL36" s="255"/>
      <c r="HM36" s="255"/>
      <c r="HN36" s="255"/>
      <c r="HO36" s="255"/>
      <c r="HP36" s="255"/>
      <c r="HQ36" s="255"/>
      <c r="HR36" s="255"/>
      <c r="HS36" s="255"/>
      <c r="HT36" s="255"/>
      <c r="HU36" s="255"/>
      <c r="HV36" s="255"/>
      <c r="HW36" s="255"/>
      <c r="HX36" s="255"/>
      <c r="HY36" s="255"/>
      <c r="HZ36" s="255"/>
      <c r="IA36" s="255"/>
      <c r="IB36" s="255"/>
      <c r="IC36" s="255"/>
      <c r="ID36" s="255"/>
      <c r="IE36" s="255"/>
      <c r="IF36" s="255"/>
      <c r="IG36" s="255"/>
      <c r="IH36" s="255"/>
      <c r="II36" s="255"/>
      <c r="IJ36" s="255"/>
      <c r="IK36" s="255"/>
      <c r="IL36" s="255"/>
      <c r="IM36" s="255"/>
      <c r="IN36" s="255"/>
      <c r="IO36" s="255"/>
      <c r="IP36" s="255"/>
      <c r="IQ36" s="255"/>
      <c r="IR36" s="255"/>
      <c r="IS36" s="255"/>
      <c r="IT36" s="255"/>
      <c r="IU36" s="255"/>
      <c r="IV36" s="255"/>
      <c r="IW36" s="255"/>
    </row>
    <row r="37" customFormat="false" ht="12.75" hidden="false" customHeight="true" outlineLevel="0" collapsed="false">
      <c r="A37" s="196" t="s">
        <v>429</v>
      </c>
      <c r="B37" s="252"/>
      <c r="C37" s="61" t="n">
        <f aca="false">DataBase!C30</f>
        <v>1155</v>
      </c>
      <c r="D37" s="61" t="n">
        <f aca="false">DataBase!D30</f>
        <v>1155</v>
      </c>
      <c r="E37" s="61" t="n">
        <f aca="false">DataBase!E30</f>
        <v>1155</v>
      </c>
      <c r="F37" s="61" t="n">
        <f aca="false">DataBase!F30</f>
        <v>1155</v>
      </c>
      <c r="G37" s="61" t="n">
        <f aca="false">DataBase!G30</f>
        <v>1155</v>
      </c>
      <c r="H37" s="61" t="n">
        <f aca="false">DataBase!H30</f>
        <v>1155</v>
      </c>
      <c r="I37" s="61" t="n">
        <f aca="false">DataBase!I30</f>
        <v>1155</v>
      </c>
      <c r="J37" s="61" t="n">
        <f aca="false">DataBase!J30</f>
        <v>1154</v>
      </c>
      <c r="K37" s="61" t="n">
        <f aca="false">DataBase!K30</f>
        <v>1154</v>
      </c>
      <c r="L37" s="61" t="n">
        <f aca="false">DataBase!L30</f>
        <v>1154</v>
      </c>
      <c r="M37" s="61" t="n">
        <f aca="false">DataBase!M30</f>
        <v>1155</v>
      </c>
      <c r="N37" s="61" t="n">
        <f aca="false">DataBase!N30</f>
        <v>1155</v>
      </c>
      <c r="O37" s="44" t="n">
        <f aca="false">SUM(C37:N37)</f>
        <v>13857</v>
      </c>
      <c r="P37" s="38" t="n">
        <f aca="false">SUM(C37:D37)</f>
        <v>2310</v>
      </c>
      <c r="Q37" s="44" t="n">
        <f aca="false">O37-P37</f>
        <v>11547</v>
      </c>
      <c r="R37" s="253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5"/>
      <c r="BR37" s="255"/>
      <c r="BS37" s="255"/>
      <c r="BT37" s="255"/>
      <c r="BU37" s="255"/>
      <c r="BV37" s="255"/>
      <c r="BW37" s="255"/>
      <c r="BX37" s="255"/>
      <c r="BY37" s="255"/>
      <c r="BZ37" s="255"/>
      <c r="CA37" s="255"/>
      <c r="CB37" s="255"/>
      <c r="CC37" s="255"/>
      <c r="CD37" s="255"/>
      <c r="CE37" s="255"/>
      <c r="CF37" s="255"/>
      <c r="CG37" s="255"/>
      <c r="CH37" s="255"/>
      <c r="CI37" s="255"/>
      <c r="CJ37" s="255"/>
      <c r="CK37" s="255"/>
      <c r="CL37" s="255"/>
      <c r="CM37" s="255"/>
      <c r="CN37" s="255"/>
      <c r="CO37" s="255"/>
      <c r="CP37" s="255"/>
      <c r="CQ37" s="255"/>
      <c r="CR37" s="255"/>
      <c r="CS37" s="255"/>
      <c r="CT37" s="255"/>
      <c r="CU37" s="255"/>
      <c r="CV37" s="255"/>
      <c r="CW37" s="255"/>
      <c r="CX37" s="255"/>
      <c r="CY37" s="255"/>
      <c r="CZ37" s="255"/>
      <c r="DA37" s="255"/>
      <c r="DB37" s="255"/>
      <c r="DC37" s="255"/>
      <c r="DD37" s="255"/>
      <c r="DE37" s="255"/>
      <c r="DF37" s="255"/>
      <c r="DG37" s="255"/>
      <c r="DH37" s="255"/>
      <c r="DI37" s="255"/>
      <c r="DJ37" s="255"/>
      <c r="DK37" s="255"/>
      <c r="DL37" s="255"/>
      <c r="DM37" s="255"/>
      <c r="DN37" s="255"/>
      <c r="DO37" s="255"/>
      <c r="DP37" s="255"/>
      <c r="DQ37" s="255"/>
      <c r="DR37" s="255"/>
      <c r="DS37" s="255"/>
      <c r="DT37" s="255"/>
      <c r="DU37" s="255"/>
      <c r="DV37" s="255"/>
      <c r="DW37" s="255"/>
      <c r="DX37" s="255"/>
      <c r="DY37" s="255"/>
      <c r="DZ37" s="255"/>
      <c r="EA37" s="255"/>
      <c r="EB37" s="255"/>
      <c r="EC37" s="255"/>
      <c r="ED37" s="255"/>
      <c r="EE37" s="255"/>
      <c r="EF37" s="255"/>
      <c r="EG37" s="255"/>
      <c r="EH37" s="255"/>
      <c r="EI37" s="255"/>
      <c r="EJ37" s="255"/>
      <c r="EK37" s="255"/>
      <c r="EL37" s="255"/>
      <c r="EM37" s="255"/>
      <c r="EN37" s="255"/>
      <c r="EO37" s="255"/>
      <c r="EP37" s="255"/>
      <c r="EQ37" s="255"/>
      <c r="ER37" s="255"/>
      <c r="ES37" s="255"/>
      <c r="ET37" s="255"/>
      <c r="EU37" s="255"/>
      <c r="EV37" s="255"/>
      <c r="EW37" s="255"/>
      <c r="EX37" s="255"/>
      <c r="EY37" s="255"/>
      <c r="EZ37" s="255"/>
      <c r="FA37" s="255"/>
      <c r="FB37" s="255"/>
      <c r="FC37" s="255"/>
      <c r="FD37" s="255"/>
      <c r="FE37" s="255"/>
      <c r="FF37" s="255"/>
      <c r="FG37" s="255"/>
      <c r="FH37" s="255"/>
      <c r="FI37" s="255"/>
      <c r="FJ37" s="255"/>
      <c r="FK37" s="255"/>
      <c r="FL37" s="255"/>
      <c r="FM37" s="255"/>
      <c r="FN37" s="255"/>
      <c r="FO37" s="255"/>
      <c r="FP37" s="255"/>
      <c r="FQ37" s="255"/>
      <c r="FR37" s="255"/>
      <c r="FS37" s="255"/>
      <c r="FT37" s="255"/>
      <c r="FU37" s="255"/>
      <c r="FV37" s="255"/>
      <c r="FW37" s="255"/>
      <c r="FX37" s="255"/>
      <c r="FY37" s="255"/>
      <c r="FZ37" s="255"/>
      <c r="GA37" s="255"/>
      <c r="GB37" s="255"/>
      <c r="GC37" s="255"/>
      <c r="GD37" s="255"/>
      <c r="GE37" s="255"/>
      <c r="GF37" s="255"/>
      <c r="GG37" s="255"/>
      <c r="GH37" s="255"/>
      <c r="GI37" s="255"/>
      <c r="GJ37" s="255"/>
      <c r="GK37" s="255"/>
      <c r="GL37" s="255"/>
      <c r="GM37" s="255"/>
      <c r="GN37" s="255"/>
      <c r="GO37" s="255"/>
      <c r="GP37" s="255"/>
      <c r="GQ37" s="255"/>
      <c r="GR37" s="255"/>
      <c r="GS37" s="255"/>
      <c r="GT37" s="255"/>
      <c r="GU37" s="255"/>
      <c r="GV37" s="255"/>
      <c r="GW37" s="255"/>
      <c r="GX37" s="255"/>
      <c r="GY37" s="255"/>
      <c r="GZ37" s="255"/>
      <c r="HA37" s="255"/>
      <c r="HB37" s="255"/>
      <c r="HC37" s="255"/>
      <c r="HD37" s="255"/>
      <c r="HE37" s="255"/>
      <c r="HF37" s="255"/>
      <c r="HG37" s="255"/>
      <c r="HH37" s="255"/>
      <c r="HI37" s="255"/>
      <c r="HJ37" s="255"/>
      <c r="HK37" s="255"/>
      <c r="HL37" s="255"/>
      <c r="HM37" s="255"/>
      <c r="HN37" s="255"/>
      <c r="HO37" s="255"/>
      <c r="HP37" s="255"/>
      <c r="HQ37" s="255"/>
      <c r="HR37" s="255"/>
      <c r="HS37" s="255"/>
      <c r="HT37" s="255"/>
      <c r="HU37" s="255"/>
      <c r="HV37" s="255"/>
      <c r="HW37" s="255"/>
      <c r="HX37" s="255"/>
      <c r="HY37" s="255"/>
      <c r="HZ37" s="255"/>
      <c r="IA37" s="255"/>
      <c r="IB37" s="255"/>
      <c r="IC37" s="255"/>
      <c r="ID37" s="255"/>
      <c r="IE37" s="255"/>
      <c r="IF37" s="255"/>
      <c r="IG37" s="255"/>
      <c r="IH37" s="255"/>
      <c r="II37" s="255"/>
      <c r="IJ37" s="255"/>
      <c r="IK37" s="255"/>
      <c r="IL37" s="255"/>
      <c r="IM37" s="255"/>
      <c r="IN37" s="255"/>
      <c r="IO37" s="255"/>
      <c r="IP37" s="255"/>
      <c r="IQ37" s="255"/>
      <c r="IR37" s="255"/>
      <c r="IS37" s="255"/>
      <c r="IT37" s="255"/>
      <c r="IU37" s="255"/>
      <c r="IV37" s="255"/>
      <c r="IW37" s="255"/>
    </row>
    <row r="38" customFormat="false" ht="12.75" hidden="false" customHeight="true" outlineLevel="0" collapsed="false">
      <c r="A38" s="196" t="s">
        <v>430</v>
      </c>
      <c r="B38" s="252"/>
      <c r="C38" s="61" t="n">
        <f aca="false">DataBase!C31</f>
        <v>0</v>
      </c>
      <c r="D38" s="61" t="n">
        <f aca="false">DataBase!D31</f>
        <v>0</v>
      </c>
      <c r="E38" s="61" t="n">
        <f aca="false">DataBase!E31</f>
        <v>0</v>
      </c>
      <c r="F38" s="61" t="n">
        <f aca="false">DataBase!F31</f>
        <v>0</v>
      </c>
      <c r="G38" s="61" t="n">
        <f aca="false">DataBase!G31</f>
        <v>0</v>
      </c>
      <c r="H38" s="61" t="n">
        <f aca="false">DataBase!H31</f>
        <v>2776</v>
      </c>
      <c r="I38" s="61" t="n">
        <f aca="false">DataBase!I31</f>
        <v>2776</v>
      </c>
      <c r="J38" s="61" t="n">
        <f aca="false">DataBase!J31</f>
        <v>2776</v>
      </c>
      <c r="K38" s="61" t="n">
        <f aca="false">DataBase!K31</f>
        <v>2776</v>
      </c>
      <c r="L38" s="61" t="n">
        <f aca="false">DataBase!L31</f>
        <v>2776</v>
      </c>
      <c r="M38" s="61" t="n">
        <f aca="false">DataBase!M31</f>
        <v>0</v>
      </c>
      <c r="N38" s="61" t="n">
        <f aca="false">DataBase!N31</f>
        <v>0</v>
      </c>
      <c r="O38" s="44" t="n">
        <f aca="false">SUM(C38:N38)</f>
        <v>13880</v>
      </c>
      <c r="P38" s="38" t="n">
        <f aca="false">SUM(C38:D38)</f>
        <v>0</v>
      </c>
      <c r="Q38" s="44" t="n">
        <f aca="false">O38-P38</f>
        <v>13880</v>
      </c>
      <c r="R38" s="253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  <c r="BI38" s="255"/>
      <c r="BJ38" s="255"/>
      <c r="BK38" s="255"/>
      <c r="BL38" s="255"/>
      <c r="BM38" s="255"/>
      <c r="BN38" s="255"/>
      <c r="BO38" s="255"/>
      <c r="BP38" s="255"/>
      <c r="BQ38" s="255"/>
      <c r="BR38" s="255"/>
      <c r="BS38" s="255"/>
      <c r="BT38" s="255"/>
      <c r="BU38" s="255"/>
      <c r="BV38" s="255"/>
      <c r="BW38" s="255"/>
      <c r="BX38" s="255"/>
      <c r="BY38" s="255"/>
      <c r="BZ38" s="255"/>
      <c r="CA38" s="255"/>
      <c r="CB38" s="255"/>
      <c r="CC38" s="255"/>
      <c r="CD38" s="255"/>
      <c r="CE38" s="255"/>
      <c r="CF38" s="255"/>
      <c r="CG38" s="255"/>
      <c r="CH38" s="255"/>
      <c r="CI38" s="255"/>
      <c r="CJ38" s="255"/>
      <c r="CK38" s="255"/>
      <c r="CL38" s="255"/>
      <c r="CM38" s="255"/>
      <c r="CN38" s="255"/>
      <c r="CO38" s="255"/>
      <c r="CP38" s="255"/>
      <c r="CQ38" s="255"/>
      <c r="CR38" s="255"/>
      <c r="CS38" s="255"/>
      <c r="CT38" s="255"/>
      <c r="CU38" s="255"/>
      <c r="CV38" s="255"/>
      <c r="CW38" s="255"/>
      <c r="CX38" s="255"/>
      <c r="CY38" s="255"/>
      <c r="CZ38" s="255"/>
      <c r="DA38" s="255"/>
      <c r="DB38" s="255"/>
      <c r="DC38" s="255"/>
      <c r="DD38" s="255"/>
      <c r="DE38" s="255"/>
      <c r="DF38" s="255"/>
      <c r="DG38" s="255"/>
      <c r="DH38" s="255"/>
      <c r="DI38" s="255"/>
      <c r="DJ38" s="255"/>
      <c r="DK38" s="255"/>
      <c r="DL38" s="255"/>
      <c r="DM38" s="255"/>
      <c r="DN38" s="255"/>
      <c r="DO38" s="255"/>
      <c r="DP38" s="255"/>
      <c r="DQ38" s="255"/>
      <c r="DR38" s="255"/>
      <c r="DS38" s="255"/>
      <c r="DT38" s="255"/>
      <c r="DU38" s="255"/>
      <c r="DV38" s="255"/>
      <c r="DW38" s="255"/>
      <c r="DX38" s="255"/>
      <c r="DY38" s="255"/>
      <c r="DZ38" s="255"/>
      <c r="EA38" s="255"/>
      <c r="EB38" s="255"/>
      <c r="EC38" s="255"/>
      <c r="ED38" s="255"/>
      <c r="EE38" s="255"/>
      <c r="EF38" s="255"/>
      <c r="EG38" s="255"/>
      <c r="EH38" s="255"/>
      <c r="EI38" s="255"/>
      <c r="EJ38" s="255"/>
      <c r="EK38" s="255"/>
      <c r="EL38" s="255"/>
      <c r="EM38" s="255"/>
      <c r="EN38" s="255"/>
      <c r="EO38" s="255"/>
      <c r="EP38" s="255"/>
      <c r="EQ38" s="255"/>
      <c r="ER38" s="255"/>
      <c r="ES38" s="255"/>
      <c r="ET38" s="255"/>
      <c r="EU38" s="255"/>
      <c r="EV38" s="255"/>
      <c r="EW38" s="255"/>
      <c r="EX38" s="255"/>
      <c r="EY38" s="255"/>
      <c r="EZ38" s="255"/>
      <c r="FA38" s="255"/>
      <c r="FB38" s="255"/>
      <c r="FC38" s="255"/>
      <c r="FD38" s="255"/>
      <c r="FE38" s="255"/>
      <c r="FF38" s="255"/>
      <c r="FG38" s="255"/>
      <c r="FH38" s="255"/>
      <c r="FI38" s="255"/>
      <c r="FJ38" s="255"/>
      <c r="FK38" s="255"/>
      <c r="FL38" s="255"/>
      <c r="FM38" s="255"/>
      <c r="FN38" s="255"/>
      <c r="FO38" s="255"/>
      <c r="FP38" s="255"/>
      <c r="FQ38" s="255"/>
      <c r="FR38" s="255"/>
      <c r="FS38" s="255"/>
      <c r="FT38" s="255"/>
      <c r="FU38" s="255"/>
      <c r="FV38" s="255"/>
      <c r="FW38" s="255"/>
      <c r="FX38" s="255"/>
      <c r="FY38" s="255"/>
      <c r="FZ38" s="255"/>
      <c r="GA38" s="255"/>
      <c r="GB38" s="255"/>
      <c r="GC38" s="255"/>
      <c r="GD38" s="255"/>
      <c r="GE38" s="255"/>
      <c r="GF38" s="255"/>
      <c r="GG38" s="255"/>
      <c r="GH38" s="255"/>
      <c r="GI38" s="255"/>
      <c r="GJ38" s="255"/>
      <c r="GK38" s="255"/>
      <c r="GL38" s="255"/>
      <c r="GM38" s="255"/>
      <c r="GN38" s="255"/>
      <c r="GO38" s="255"/>
      <c r="GP38" s="255"/>
      <c r="GQ38" s="255"/>
      <c r="GR38" s="255"/>
      <c r="GS38" s="255"/>
      <c r="GT38" s="255"/>
      <c r="GU38" s="255"/>
      <c r="GV38" s="255"/>
      <c r="GW38" s="255"/>
      <c r="GX38" s="255"/>
      <c r="GY38" s="255"/>
      <c r="GZ38" s="255"/>
      <c r="HA38" s="255"/>
      <c r="HB38" s="255"/>
      <c r="HC38" s="255"/>
      <c r="HD38" s="255"/>
      <c r="HE38" s="255"/>
      <c r="HF38" s="255"/>
      <c r="HG38" s="255"/>
      <c r="HH38" s="255"/>
      <c r="HI38" s="255"/>
      <c r="HJ38" s="255"/>
      <c r="HK38" s="255"/>
      <c r="HL38" s="255"/>
      <c r="HM38" s="255"/>
      <c r="HN38" s="255"/>
      <c r="HO38" s="255"/>
      <c r="HP38" s="255"/>
      <c r="HQ38" s="255"/>
      <c r="HR38" s="255"/>
      <c r="HS38" s="255"/>
      <c r="HT38" s="255"/>
      <c r="HU38" s="255"/>
      <c r="HV38" s="255"/>
      <c r="HW38" s="255"/>
      <c r="HX38" s="255"/>
      <c r="HY38" s="255"/>
      <c r="HZ38" s="255"/>
      <c r="IA38" s="255"/>
      <c r="IB38" s="255"/>
      <c r="IC38" s="255"/>
      <c r="ID38" s="255"/>
      <c r="IE38" s="255"/>
      <c r="IF38" s="255"/>
      <c r="IG38" s="255"/>
      <c r="IH38" s="255"/>
      <c r="II38" s="255"/>
      <c r="IJ38" s="255"/>
      <c r="IK38" s="255"/>
      <c r="IL38" s="255"/>
      <c r="IM38" s="255"/>
      <c r="IN38" s="255"/>
      <c r="IO38" s="255"/>
      <c r="IP38" s="255"/>
      <c r="IQ38" s="255"/>
      <c r="IR38" s="255"/>
      <c r="IS38" s="255"/>
      <c r="IT38" s="255"/>
      <c r="IU38" s="255"/>
      <c r="IV38" s="255"/>
      <c r="IW38" s="255"/>
    </row>
    <row r="39" customFormat="false" ht="12.75" hidden="false" customHeight="true" outlineLevel="0" collapsed="false">
      <c r="A39" s="196" t="s">
        <v>431</v>
      </c>
      <c r="B39" s="252"/>
      <c r="C39" s="61" t="n">
        <f aca="false">DataBase!C32</f>
        <v>250</v>
      </c>
      <c r="D39" s="61" t="n">
        <f aca="false">DataBase!D32</f>
        <v>200</v>
      </c>
      <c r="E39" s="61" t="n">
        <f aca="false">DataBase!E32</f>
        <v>95</v>
      </c>
      <c r="F39" s="61" t="n">
        <f aca="false">DataBase!F32</f>
        <v>50</v>
      </c>
      <c r="G39" s="61" t="n">
        <f aca="false">DataBase!G32</f>
        <v>0</v>
      </c>
      <c r="H39" s="61" t="n">
        <f aca="false">DataBase!H32</f>
        <v>115</v>
      </c>
      <c r="I39" s="61" t="n">
        <f aca="false">DataBase!I32</f>
        <v>170</v>
      </c>
      <c r="J39" s="61" t="n">
        <f aca="false">DataBase!J32</f>
        <v>190</v>
      </c>
      <c r="K39" s="61" t="n">
        <f aca="false">DataBase!K32</f>
        <v>150</v>
      </c>
      <c r="L39" s="61" t="n">
        <f aca="false">DataBase!L32</f>
        <v>175</v>
      </c>
      <c r="M39" s="61" t="n">
        <f aca="false">DataBase!M32</f>
        <v>50</v>
      </c>
      <c r="N39" s="61" t="n">
        <f aca="false">DataBase!N32</f>
        <v>195</v>
      </c>
      <c r="O39" s="44" t="n">
        <f aca="false">SUM(C39:N39)</f>
        <v>1640</v>
      </c>
      <c r="P39" s="38" t="n">
        <f aca="false">SUM(C39:D39)</f>
        <v>450</v>
      </c>
      <c r="Q39" s="44" t="n">
        <f aca="false">O39-P39</f>
        <v>1190</v>
      </c>
      <c r="R39" s="253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  <c r="BI39" s="255"/>
      <c r="BJ39" s="255"/>
      <c r="BK39" s="255"/>
      <c r="BL39" s="255"/>
      <c r="BM39" s="255"/>
      <c r="BN39" s="255"/>
      <c r="BO39" s="255"/>
      <c r="BP39" s="255"/>
      <c r="BQ39" s="255"/>
      <c r="BR39" s="255"/>
      <c r="BS39" s="255"/>
      <c r="BT39" s="255"/>
      <c r="BU39" s="255"/>
      <c r="BV39" s="255"/>
      <c r="BW39" s="255"/>
      <c r="BX39" s="255"/>
      <c r="BY39" s="255"/>
      <c r="BZ39" s="255"/>
      <c r="CA39" s="255"/>
      <c r="CB39" s="255"/>
      <c r="CC39" s="255"/>
      <c r="CD39" s="255"/>
      <c r="CE39" s="255"/>
      <c r="CF39" s="255"/>
      <c r="CG39" s="255"/>
      <c r="CH39" s="255"/>
      <c r="CI39" s="255"/>
      <c r="CJ39" s="255"/>
      <c r="CK39" s="255"/>
      <c r="CL39" s="255"/>
      <c r="CM39" s="255"/>
      <c r="CN39" s="255"/>
      <c r="CO39" s="255"/>
      <c r="CP39" s="255"/>
      <c r="CQ39" s="255"/>
      <c r="CR39" s="255"/>
      <c r="CS39" s="255"/>
      <c r="CT39" s="255"/>
      <c r="CU39" s="255"/>
      <c r="CV39" s="255"/>
      <c r="CW39" s="255"/>
      <c r="CX39" s="255"/>
      <c r="CY39" s="255"/>
      <c r="CZ39" s="255"/>
      <c r="DA39" s="255"/>
      <c r="DB39" s="255"/>
      <c r="DC39" s="255"/>
      <c r="DD39" s="255"/>
      <c r="DE39" s="255"/>
      <c r="DF39" s="255"/>
      <c r="DG39" s="255"/>
      <c r="DH39" s="255"/>
      <c r="DI39" s="255"/>
      <c r="DJ39" s="255"/>
      <c r="DK39" s="255"/>
      <c r="DL39" s="255"/>
      <c r="DM39" s="255"/>
      <c r="DN39" s="255"/>
      <c r="DO39" s="255"/>
      <c r="DP39" s="255"/>
      <c r="DQ39" s="255"/>
      <c r="DR39" s="255"/>
      <c r="DS39" s="255"/>
      <c r="DT39" s="255"/>
      <c r="DU39" s="255"/>
      <c r="DV39" s="255"/>
      <c r="DW39" s="255"/>
      <c r="DX39" s="255"/>
      <c r="DY39" s="255"/>
      <c r="DZ39" s="255"/>
      <c r="EA39" s="255"/>
      <c r="EB39" s="255"/>
      <c r="EC39" s="255"/>
      <c r="ED39" s="255"/>
      <c r="EE39" s="255"/>
      <c r="EF39" s="255"/>
      <c r="EG39" s="255"/>
      <c r="EH39" s="255"/>
      <c r="EI39" s="255"/>
      <c r="EJ39" s="255"/>
      <c r="EK39" s="255"/>
      <c r="EL39" s="255"/>
      <c r="EM39" s="255"/>
      <c r="EN39" s="255"/>
      <c r="EO39" s="255"/>
      <c r="EP39" s="255"/>
      <c r="EQ39" s="255"/>
      <c r="ER39" s="255"/>
      <c r="ES39" s="255"/>
      <c r="ET39" s="255"/>
      <c r="EU39" s="255"/>
      <c r="EV39" s="255"/>
      <c r="EW39" s="255"/>
      <c r="EX39" s="255"/>
      <c r="EY39" s="255"/>
      <c r="EZ39" s="255"/>
      <c r="FA39" s="255"/>
      <c r="FB39" s="255"/>
      <c r="FC39" s="255"/>
      <c r="FD39" s="255"/>
      <c r="FE39" s="255"/>
      <c r="FF39" s="255"/>
      <c r="FG39" s="255"/>
      <c r="FH39" s="255"/>
      <c r="FI39" s="255"/>
      <c r="FJ39" s="255"/>
      <c r="FK39" s="255"/>
      <c r="FL39" s="255"/>
      <c r="FM39" s="255"/>
      <c r="FN39" s="255"/>
      <c r="FO39" s="255"/>
      <c r="FP39" s="255"/>
      <c r="FQ39" s="255"/>
      <c r="FR39" s="255"/>
      <c r="FS39" s="255"/>
      <c r="FT39" s="255"/>
      <c r="FU39" s="255"/>
      <c r="FV39" s="255"/>
      <c r="FW39" s="255"/>
      <c r="FX39" s="255"/>
      <c r="FY39" s="255"/>
      <c r="FZ39" s="255"/>
      <c r="GA39" s="255"/>
      <c r="GB39" s="255"/>
      <c r="GC39" s="255"/>
      <c r="GD39" s="255"/>
      <c r="GE39" s="255"/>
      <c r="GF39" s="255"/>
      <c r="GG39" s="255"/>
      <c r="GH39" s="255"/>
      <c r="GI39" s="255"/>
      <c r="GJ39" s="255"/>
      <c r="GK39" s="255"/>
      <c r="GL39" s="255"/>
      <c r="GM39" s="255"/>
      <c r="GN39" s="255"/>
      <c r="GO39" s="255"/>
      <c r="GP39" s="255"/>
      <c r="GQ39" s="255"/>
      <c r="GR39" s="255"/>
      <c r="GS39" s="255"/>
      <c r="GT39" s="255"/>
      <c r="GU39" s="255"/>
      <c r="GV39" s="255"/>
      <c r="GW39" s="255"/>
      <c r="GX39" s="255"/>
      <c r="GY39" s="255"/>
      <c r="GZ39" s="255"/>
      <c r="HA39" s="255"/>
      <c r="HB39" s="255"/>
      <c r="HC39" s="255"/>
      <c r="HD39" s="255"/>
      <c r="HE39" s="255"/>
      <c r="HF39" s="255"/>
      <c r="HG39" s="255"/>
      <c r="HH39" s="255"/>
      <c r="HI39" s="255"/>
      <c r="HJ39" s="255"/>
      <c r="HK39" s="255"/>
      <c r="HL39" s="255"/>
      <c r="HM39" s="255"/>
      <c r="HN39" s="255"/>
      <c r="HO39" s="255"/>
      <c r="HP39" s="255"/>
      <c r="HQ39" s="255"/>
      <c r="HR39" s="255"/>
      <c r="HS39" s="255"/>
      <c r="HT39" s="255"/>
      <c r="HU39" s="255"/>
      <c r="HV39" s="255"/>
      <c r="HW39" s="255"/>
      <c r="HX39" s="255"/>
      <c r="HY39" s="255"/>
      <c r="HZ39" s="255"/>
      <c r="IA39" s="255"/>
      <c r="IB39" s="255"/>
      <c r="IC39" s="255"/>
      <c r="ID39" s="255"/>
      <c r="IE39" s="255"/>
      <c r="IF39" s="255"/>
      <c r="IG39" s="255"/>
      <c r="IH39" s="255"/>
      <c r="II39" s="255"/>
      <c r="IJ39" s="255"/>
      <c r="IK39" s="255"/>
      <c r="IL39" s="255"/>
      <c r="IM39" s="255"/>
      <c r="IN39" s="255"/>
      <c r="IO39" s="255"/>
      <c r="IP39" s="255"/>
      <c r="IQ39" s="255"/>
      <c r="IR39" s="255"/>
      <c r="IS39" s="255"/>
      <c r="IT39" s="255"/>
      <c r="IU39" s="255"/>
      <c r="IV39" s="255"/>
      <c r="IW39" s="255"/>
    </row>
    <row r="40" customFormat="false" ht="12.75" hidden="false" customHeight="true" outlineLevel="0" collapsed="false">
      <c r="A40" s="196" t="s">
        <v>432</v>
      </c>
      <c r="B40" s="252"/>
      <c r="C40" s="61" t="n">
        <f aca="false">DataBase!C33</f>
        <v>0</v>
      </c>
      <c r="D40" s="61" t="n">
        <f aca="false">DataBase!D33</f>
        <v>0</v>
      </c>
      <c r="E40" s="61" t="n">
        <f aca="false">DataBase!E33</f>
        <v>0</v>
      </c>
      <c r="F40" s="61" t="n">
        <f aca="false">DataBase!F33</f>
        <v>0</v>
      </c>
      <c r="G40" s="61" t="n">
        <f aca="false">DataBase!G33</f>
        <v>0</v>
      </c>
      <c r="H40" s="61" t="n">
        <f aca="false">DataBase!H33</f>
        <v>0</v>
      </c>
      <c r="I40" s="61" t="n">
        <f aca="false">DataBase!I33</f>
        <v>0</v>
      </c>
      <c r="J40" s="61" t="n">
        <f aca="false">DataBase!J33</f>
        <v>0</v>
      </c>
      <c r="K40" s="61" t="n">
        <f aca="false">DataBase!K33</f>
        <v>0</v>
      </c>
      <c r="L40" s="61" t="n">
        <f aca="false">DataBase!L33</f>
        <v>0</v>
      </c>
      <c r="M40" s="61" t="n">
        <f aca="false">DataBase!M33</f>
        <v>0</v>
      </c>
      <c r="N40" s="61" t="n">
        <f aca="false">DataBase!N33</f>
        <v>0</v>
      </c>
      <c r="O40" s="44" t="n">
        <f aca="false">SUM(C40:N40)</f>
        <v>0</v>
      </c>
      <c r="P40" s="38" t="n">
        <f aca="false">SUM(C40:D40)</f>
        <v>0</v>
      </c>
      <c r="Q40" s="44" t="n">
        <f aca="false">O40-P40</f>
        <v>0</v>
      </c>
      <c r="R40" s="253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5"/>
      <c r="CD40" s="255"/>
      <c r="CE40" s="255"/>
      <c r="CF40" s="255"/>
      <c r="CG40" s="255"/>
      <c r="CH40" s="255"/>
      <c r="CI40" s="255"/>
      <c r="CJ40" s="255"/>
      <c r="CK40" s="255"/>
      <c r="CL40" s="255"/>
      <c r="CM40" s="255"/>
      <c r="CN40" s="255"/>
      <c r="CO40" s="255"/>
      <c r="CP40" s="255"/>
      <c r="CQ40" s="255"/>
      <c r="CR40" s="255"/>
      <c r="CS40" s="255"/>
      <c r="CT40" s="255"/>
      <c r="CU40" s="255"/>
      <c r="CV40" s="255"/>
      <c r="CW40" s="255"/>
      <c r="CX40" s="255"/>
      <c r="CY40" s="255"/>
      <c r="CZ40" s="255"/>
      <c r="DA40" s="255"/>
      <c r="DB40" s="255"/>
      <c r="DC40" s="255"/>
      <c r="DD40" s="255"/>
      <c r="DE40" s="255"/>
      <c r="DF40" s="255"/>
      <c r="DG40" s="255"/>
      <c r="DH40" s="255"/>
      <c r="DI40" s="255"/>
      <c r="DJ40" s="255"/>
      <c r="DK40" s="255"/>
      <c r="DL40" s="255"/>
      <c r="DM40" s="255"/>
      <c r="DN40" s="255"/>
      <c r="DO40" s="255"/>
      <c r="DP40" s="255"/>
      <c r="DQ40" s="255"/>
      <c r="DR40" s="255"/>
      <c r="DS40" s="255"/>
      <c r="DT40" s="255"/>
      <c r="DU40" s="255"/>
      <c r="DV40" s="255"/>
      <c r="DW40" s="255"/>
      <c r="DX40" s="255"/>
      <c r="DY40" s="255"/>
      <c r="DZ40" s="255"/>
      <c r="EA40" s="255"/>
      <c r="EB40" s="255"/>
      <c r="EC40" s="255"/>
      <c r="ED40" s="255"/>
      <c r="EE40" s="255"/>
      <c r="EF40" s="255"/>
      <c r="EG40" s="255"/>
      <c r="EH40" s="255"/>
      <c r="EI40" s="255"/>
      <c r="EJ40" s="255"/>
      <c r="EK40" s="255"/>
      <c r="EL40" s="255"/>
      <c r="EM40" s="255"/>
      <c r="EN40" s="255"/>
      <c r="EO40" s="255"/>
      <c r="EP40" s="255"/>
      <c r="EQ40" s="255"/>
      <c r="ER40" s="255"/>
      <c r="ES40" s="255"/>
      <c r="ET40" s="255"/>
      <c r="EU40" s="255"/>
      <c r="EV40" s="255"/>
      <c r="EW40" s="255"/>
      <c r="EX40" s="255"/>
      <c r="EY40" s="255"/>
      <c r="EZ40" s="255"/>
      <c r="FA40" s="255"/>
      <c r="FB40" s="255"/>
      <c r="FC40" s="255"/>
      <c r="FD40" s="255"/>
      <c r="FE40" s="255"/>
      <c r="FF40" s="255"/>
      <c r="FG40" s="255"/>
      <c r="FH40" s="255"/>
      <c r="FI40" s="255"/>
      <c r="FJ40" s="255"/>
      <c r="FK40" s="255"/>
      <c r="FL40" s="255"/>
      <c r="FM40" s="255"/>
      <c r="FN40" s="255"/>
      <c r="FO40" s="255"/>
      <c r="FP40" s="255"/>
      <c r="FQ40" s="255"/>
      <c r="FR40" s="255"/>
      <c r="FS40" s="255"/>
      <c r="FT40" s="255"/>
      <c r="FU40" s="255"/>
      <c r="FV40" s="255"/>
      <c r="FW40" s="255"/>
      <c r="FX40" s="255"/>
      <c r="FY40" s="255"/>
      <c r="FZ40" s="255"/>
      <c r="GA40" s="255"/>
      <c r="GB40" s="255"/>
      <c r="GC40" s="255"/>
      <c r="GD40" s="255"/>
      <c r="GE40" s="255"/>
      <c r="GF40" s="255"/>
      <c r="GG40" s="255"/>
      <c r="GH40" s="255"/>
      <c r="GI40" s="255"/>
      <c r="GJ40" s="255"/>
      <c r="GK40" s="255"/>
      <c r="GL40" s="255"/>
      <c r="GM40" s="255"/>
      <c r="GN40" s="255"/>
      <c r="GO40" s="255"/>
      <c r="GP40" s="255"/>
      <c r="GQ40" s="255"/>
      <c r="GR40" s="255"/>
      <c r="GS40" s="255"/>
      <c r="GT40" s="255"/>
      <c r="GU40" s="255"/>
      <c r="GV40" s="255"/>
      <c r="GW40" s="255"/>
      <c r="GX40" s="255"/>
      <c r="GY40" s="255"/>
      <c r="GZ40" s="255"/>
      <c r="HA40" s="255"/>
      <c r="HB40" s="255"/>
      <c r="HC40" s="255"/>
      <c r="HD40" s="255"/>
      <c r="HE40" s="255"/>
      <c r="HF40" s="255"/>
      <c r="HG40" s="255"/>
      <c r="HH40" s="255"/>
      <c r="HI40" s="255"/>
      <c r="HJ40" s="255"/>
      <c r="HK40" s="255"/>
      <c r="HL40" s="255"/>
      <c r="HM40" s="255"/>
      <c r="HN40" s="255"/>
      <c r="HO40" s="255"/>
      <c r="HP40" s="255"/>
      <c r="HQ40" s="255"/>
      <c r="HR40" s="255"/>
      <c r="HS40" s="255"/>
      <c r="HT40" s="255"/>
      <c r="HU40" s="255"/>
      <c r="HV40" s="255"/>
      <c r="HW40" s="255"/>
      <c r="HX40" s="255"/>
      <c r="HY40" s="255"/>
      <c r="HZ40" s="255"/>
      <c r="IA40" s="255"/>
      <c r="IB40" s="255"/>
      <c r="IC40" s="255"/>
      <c r="ID40" s="255"/>
      <c r="IE40" s="255"/>
      <c r="IF40" s="255"/>
      <c r="IG40" s="255"/>
      <c r="IH40" s="255"/>
      <c r="II40" s="255"/>
      <c r="IJ40" s="255"/>
      <c r="IK40" s="255"/>
      <c r="IL40" s="255"/>
      <c r="IM40" s="255"/>
      <c r="IN40" s="255"/>
      <c r="IO40" s="255"/>
      <c r="IP40" s="255"/>
      <c r="IQ40" s="255"/>
      <c r="IR40" s="255"/>
      <c r="IS40" s="255"/>
      <c r="IT40" s="255"/>
      <c r="IU40" s="255"/>
      <c r="IV40" s="255"/>
      <c r="IW40" s="255"/>
    </row>
    <row r="41" customFormat="false" ht="12.75" hidden="false" customHeight="true" outlineLevel="0" collapsed="false">
      <c r="A41" s="196" t="s">
        <v>433</v>
      </c>
      <c r="B41" s="252"/>
      <c r="C41" s="256" t="n">
        <f aca="false">DataBase!C34</f>
        <v>1702</v>
      </c>
      <c r="D41" s="256" t="n">
        <f aca="false">DataBase!D34</f>
        <v>1435</v>
      </c>
      <c r="E41" s="256" t="n">
        <f aca="false">DataBase!E34</f>
        <v>3835</v>
      </c>
      <c r="F41" s="256" t="n">
        <f aca="false">DataBase!F34</f>
        <v>1646</v>
      </c>
      <c r="G41" s="256" t="n">
        <f aca="false">DataBase!G34</f>
        <v>1185</v>
      </c>
      <c r="H41" s="256" t="n">
        <f aca="false">DataBase!H34</f>
        <v>1194</v>
      </c>
      <c r="I41" s="256" t="n">
        <f aca="false">DataBase!I34</f>
        <v>742</v>
      </c>
      <c r="J41" s="256" t="n">
        <f aca="false">DataBase!J34</f>
        <v>635</v>
      </c>
      <c r="K41" s="256" t="n">
        <f aca="false">DataBase!K34</f>
        <v>591</v>
      </c>
      <c r="L41" s="256" t="n">
        <f aca="false">DataBase!L34</f>
        <v>578</v>
      </c>
      <c r="M41" s="256" t="n">
        <f aca="false">DataBase!M34</f>
        <v>669</v>
      </c>
      <c r="N41" s="256" t="n">
        <f aca="false">DataBase!N34</f>
        <v>611</v>
      </c>
      <c r="O41" s="199" t="n">
        <f aca="false">SUM(C41:N41)</f>
        <v>14823</v>
      </c>
      <c r="P41" s="241" t="n">
        <f aca="false">SUM(C41:D41)</f>
        <v>3137</v>
      </c>
      <c r="Q41" s="199" t="n">
        <f aca="false">O41-P41</f>
        <v>11686</v>
      </c>
      <c r="R41" s="253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/>
      <c r="BO41" s="255"/>
      <c r="BP41" s="255"/>
      <c r="BQ41" s="255"/>
      <c r="BR41" s="255"/>
      <c r="BS41" s="255"/>
      <c r="BT41" s="255"/>
      <c r="BU41" s="255"/>
      <c r="BV41" s="255"/>
      <c r="BW41" s="255"/>
      <c r="BX41" s="255"/>
      <c r="BY41" s="255"/>
      <c r="BZ41" s="255"/>
      <c r="CA41" s="255"/>
      <c r="CB41" s="255"/>
      <c r="CC41" s="255"/>
      <c r="CD41" s="255"/>
      <c r="CE41" s="255"/>
      <c r="CF41" s="255"/>
      <c r="CG41" s="255"/>
      <c r="CH41" s="255"/>
      <c r="CI41" s="255"/>
      <c r="CJ41" s="255"/>
      <c r="CK41" s="255"/>
      <c r="CL41" s="255"/>
      <c r="CM41" s="255"/>
      <c r="CN41" s="255"/>
      <c r="CO41" s="255"/>
      <c r="CP41" s="255"/>
      <c r="CQ41" s="255"/>
      <c r="CR41" s="255"/>
      <c r="CS41" s="255"/>
      <c r="CT41" s="255"/>
      <c r="CU41" s="255"/>
      <c r="CV41" s="255"/>
      <c r="CW41" s="255"/>
      <c r="CX41" s="255"/>
      <c r="CY41" s="255"/>
      <c r="CZ41" s="255"/>
      <c r="DA41" s="255"/>
      <c r="DB41" s="255"/>
      <c r="DC41" s="255"/>
      <c r="DD41" s="255"/>
      <c r="DE41" s="255"/>
      <c r="DF41" s="255"/>
      <c r="DG41" s="255"/>
      <c r="DH41" s="255"/>
      <c r="DI41" s="255"/>
      <c r="DJ41" s="255"/>
      <c r="DK41" s="255"/>
      <c r="DL41" s="255"/>
      <c r="DM41" s="255"/>
      <c r="DN41" s="255"/>
      <c r="DO41" s="255"/>
      <c r="DP41" s="255"/>
      <c r="DQ41" s="255"/>
      <c r="DR41" s="255"/>
      <c r="DS41" s="255"/>
      <c r="DT41" s="255"/>
      <c r="DU41" s="255"/>
      <c r="DV41" s="255"/>
      <c r="DW41" s="255"/>
      <c r="DX41" s="255"/>
      <c r="DY41" s="255"/>
      <c r="DZ41" s="255"/>
      <c r="EA41" s="255"/>
      <c r="EB41" s="255"/>
      <c r="EC41" s="255"/>
      <c r="ED41" s="255"/>
      <c r="EE41" s="255"/>
      <c r="EF41" s="255"/>
      <c r="EG41" s="255"/>
      <c r="EH41" s="255"/>
      <c r="EI41" s="255"/>
      <c r="EJ41" s="255"/>
      <c r="EK41" s="255"/>
      <c r="EL41" s="255"/>
      <c r="EM41" s="255"/>
      <c r="EN41" s="255"/>
      <c r="EO41" s="255"/>
      <c r="EP41" s="255"/>
      <c r="EQ41" s="255"/>
      <c r="ER41" s="255"/>
      <c r="ES41" s="255"/>
      <c r="ET41" s="255"/>
      <c r="EU41" s="255"/>
      <c r="EV41" s="255"/>
      <c r="EW41" s="255"/>
      <c r="EX41" s="255"/>
      <c r="EY41" s="255"/>
      <c r="EZ41" s="255"/>
      <c r="FA41" s="255"/>
      <c r="FB41" s="255"/>
      <c r="FC41" s="255"/>
      <c r="FD41" s="255"/>
      <c r="FE41" s="255"/>
      <c r="FF41" s="255"/>
      <c r="FG41" s="255"/>
      <c r="FH41" s="255"/>
      <c r="FI41" s="255"/>
      <c r="FJ41" s="255"/>
      <c r="FK41" s="255"/>
      <c r="FL41" s="255"/>
      <c r="FM41" s="255"/>
      <c r="FN41" s="255"/>
      <c r="FO41" s="255"/>
      <c r="FP41" s="255"/>
      <c r="FQ41" s="255"/>
      <c r="FR41" s="255"/>
      <c r="FS41" s="255"/>
      <c r="FT41" s="255"/>
      <c r="FU41" s="255"/>
      <c r="FV41" s="255"/>
      <c r="FW41" s="255"/>
      <c r="FX41" s="255"/>
      <c r="FY41" s="255"/>
      <c r="FZ41" s="255"/>
      <c r="GA41" s="255"/>
      <c r="GB41" s="255"/>
      <c r="GC41" s="255"/>
      <c r="GD41" s="255"/>
      <c r="GE41" s="255"/>
      <c r="GF41" s="255"/>
      <c r="GG41" s="255"/>
      <c r="GH41" s="255"/>
      <c r="GI41" s="255"/>
      <c r="GJ41" s="255"/>
      <c r="GK41" s="255"/>
      <c r="GL41" s="255"/>
      <c r="GM41" s="255"/>
      <c r="GN41" s="255"/>
      <c r="GO41" s="255"/>
      <c r="GP41" s="255"/>
      <c r="GQ41" s="255"/>
      <c r="GR41" s="255"/>
      <c r="GS41" s="255"/>
      <c r="GT41" s="255"/>
      <c r="GU41" s="255"/>
      <c r="GV41" s="255"/>
      <c r="GW41" s="255"/>
      <c r="GX41" s="255"/>
      <c r="GY41" s="255"/>
      <c r="GZ41" s="255"/>
      <c r="HA41" s="255"/>
      <c r="HB41" s="255"/>
      <c r="HC41" s="255"/>
      <c r="HD41" s="255"/>
      <c r="HE41" s="255"/>
      <c r="HF41" s="255"/>
      <c r="HG41" s="255"/>
      <c r="HH41" s="255"/>
      <c r="HI41" s="255"/>
      <c r="HJ41" s="255"/>
      <c r="HK41" s="255"/>
      <c r="HL41" s="255"/>
      <c r="HM41" s="255"/>
      <c r="HN41" s="255"/>
      <c r="HO41" s="255"/>
      <c r="HP41" s="255"/>
      <c r="HQ41" s="255"/>
      <c r="HR41" s="255"/>
      <c r="HS41" s="255"/>
      <c r="HT41" s="255"/>
      <c r="HU41" s="255"/>
      <c r="HV41" s="255"/>
      <c r="HW41" s="255"/>
      <c r="HX41" s="255"/>
      <c r="HY41" s="255"/>
      <c r="HZ41" s="255"/>
      <c r="IA41" s="255"/>
      <c r="IB41" s="255"/>
      <c r="IC41" s="255"/>
      <c r="ID41" s="255"/>
      <c r="IE41" s="255"/>
      <c r="IF41" s="255"/>
      <c r="IG41" s="255"/>
      <c r="IH41" s="255"/>
      <c r="II41" s="255"/>
      <c r="IJ41" s="255"/>
      <c r="IK41" s="255"/>
      <c r="IL41" s="255"/>
      <c r="IM41" s="255"/>
      <c r="IN41" s="255"/>
      <c r="IO41" s="255"/>
      <c r="IP41" s="255"/>
      <c r="IQ41" s="255"/>
      <c r="IR41" s="255"/>
      <c r="IS41" s="255"/>
      <c r="IT41" s="255"/>
      <c r="IU41" s="255"/>
      <c r="IV41" s="255"/>
      <c r="IW41" s="255"/>
    </row>
    <row r="42" customFormat="false" ht="3.95" hidden="false" customHeight="true" outlineLevel="0" collapsed="false">
      <c r="A42" s="257"/>
      <c r="B42" s="252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4"/>
      <c r="P42" s="49"/>
      <c r="Q42" s="44"/>
      <c r="R42" s="253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5"/>
      <c r="BQ42" s="255"/>
      <c r="BR42" s="255"/>
      <c r="BS42" s="255"/>
      <c r="BT42" s="255"/>
      <c r="BU42" s="255"/>
      <c r="BV42" s="255"/>
      <c r="BW42" s="255"/>
      <c r="BX42" s="255"/>
      <c r="BY42" s="255"/>
      <c r="BZ42" s="255"/>
      <c r="CA42" s="255"/>
      <c r="CB42" s="255"/>
      <c r="CC42" s="255"/>
      <c r="CD42" s="255"/>
      <c r="CE42" s="255"/>
      <c r="CF42" s="255"/>
      <c r="CG42" s="255"/>
      <c r="CH42" s="255"/>
      <c r="CI42" s="255"/>
      <c r="CJ42" s="255"/>
      <c r="CK42" s="255"/>
      <c r="CL42" s="255"/>
      <c r="CM42" s="255"/>
      <c r="CN42" s="255"/>
      <c r="CO42" s="255"/>
      <c r="CP42" s="255"/>
      <c r="CQ42" s="255"/>
      <c r="CR42" s="255"/>
      <c r="CS42" s="255"/>
      <c r="CT42" s="255"/>
      <c r="CU42" s="255"/>
      <c r="CV42" s="255"/>
      <c r="CW42" s="255"/>
      <c r="CX42" s="255"/>
      <c r="CY42" s="255"/>
      <c r="CZ42" s="255"/>
      <c r="DA42" s="255"/>
      <c r="DB42" s="255"/>
      <c r="DC42" s="255"/>
      <c r="DD42" s="255"/>
      <c r="DE42" s="255"/>
      <c r="DF42" s="255"/>
      <c r="DG42" s="255"/>
      <c r="DH42" s="255"/>
      <c r="DI42" s="255"/>
      <c r="DJ42" s="255"/>
      <c r="DK42" s="255"/>
      <c r="DL42" s="255"/>
      <c r="DM42" s="255"/>
      <c r="DN42" s="255"/>
      <c r="DO42" s="255"/>
      <c r="DP42" s="255"/>
      <c r="DQ42" s="255"/>
      <c r="DR42" s="255"/>
      <c r="DS42" s="255"/>
      <c r="DT42" s="255"/>
      <c r="DU42" s="255"/>
      <c r="DV42" s="255"/>
      <c r="DW42" s="255"/>
      <c r="DX42" s="255"/>
      <c r="DY42" s="255"/>
      <c r="DZ42" s="255"/>
      <c r="EA42" s="255"/>
      <c r="EB42" s="255"/>
      <c r="EC42" s="255"/>
      <c r="ED42" s="255"/>
      <c r="EE42" s="255"/>
      <c r="EF42" s="255"/>
      <c r="EG42" s="255"/>
      <c r="EH42" s="255"/>
      <c r="EI42" s="255"/>
      <c r="EJ42" s="255"/>
      <c r="EK42" s="255"/>
      <c r="EL42" s="255"/>
      <c r="EM42" s="255"/>
      <c r="EN42" s="255"/>
      <c r="EO42" s="255"/>
      <c r="EP42" s="255"/>
      <c r="EQ42" s="255"/>
      <c r="ER42" s="255"/>
      <c r="ES42" s="255"/>
      <c r="ET42" s="255"/>
      <c r="EU42" s="255"/>
      <c r="EV42" s="255"/>
      <c r="EW42" s="255"/>
      <c r="EX42" s="255"/>
      <c r="EY42" s="255"/>
      <c r="EZ42" s="255"/>
      <c r="FA42" s="255"/>
      <c r="FB42" s="255"/>
      <c r="FC42" s="255"/>
      <c r="FD42" s="255"/>
      <c r="FE42" s="255"/>
      <c r="FF42" s="255"/>
      <c r="FG42" s="255"/>
      <c r="FH42" s="255"/>
      <c r="FI42" s="255"/>
      <c r="FJ42" s="255"/>
      <c r="FK42" s="255"/>
      <c r="FL42" s="255"/>
      <c r="FM42" s="255"/>
      <c r="FN42" s="255"/>
      <c r="FO42" s="255"/>
      <c r="FP42" s="255"/>
      <c r="FQ42" s="255"/>
      <c r="FR42" s="255"/>
      <c r="FS42" s="255"/>
      <c r="FT42" s="255"/>
      <c r="FU42" s="255"/>
      <c r="FV42" s="255"/>
      <c r="FW42" s="255"/>
      <c r="FX42" s="255"/>
      <c r="FY42" s="255"/>
      <c r="FZ42" s="255"/>
      <c r="GA42" s="255"/>
      <c r="GB42" s="255"/>
      <c r="GC42" s="255"/>
      <c r="GD42" s="255"/>
      <c r="GE42" s="255"/>
      <c r="GF42" s="255"/>
      <c r="GG42" s="255"/>
      <c r="GH42" s="255"/>
      <c r="GI42" s="255"/>
      <c r="GJ42" s="255"/>
      <c r="GK42" s="255"/>
      <c r="GL42" s="255"/>
      <c r="GM42" s="255"/>
      <c r="GN42" s="255"/>
      <c r="GO42" s="255"/>
      <c r="GP42" s="255"/>
      <c r="GQ42" s="255"/>
      <c r="GR42" s="255"/>
      <c r="GS42" s="255"/>
      <c r="GT42" s="255"/>
      <c r="GU42" s="255"/>
      <c r="GV42" s="255"/>
      <c r="GW42" s="255"/>
      <c r="GX42" s="255"/>
      <c r="GY42" s="255"/>
      <c r="GZ42" s="255"/>
      <c r="HA42" s="255"/>
      <c r="HB42" s="255"/>
      <c r="HC42" s="255"/>
      <c r="HD42" s="255"/>
      <c r="HE42" s="255"/>
      <c r="HF42" s="255"/>
      <c r="HG42" s="255"/>
      <c r="HH42" s="255"/>
      <c r="HI42" s="255"/>
      <c r="HJ42" s="255"/>
      <c r="HK42" s="255"/>
      <c r="HL42" s="255"/>
      <c r="HM42" s="255"/>
      <c r="HN42" s="255"/>
      <c r="HO42" s="255"/>
      <c r="HP42" s="255"/>
      <c r="HQ42" s="255"/>
      <c r="HR42" s="255"/>
      <c r="HS42" s="255"/>
      <c r="HT42" s="255"/>
      <c r="HU42" s="255"/>
      <c r="HV42" s="255"/>
      <c r="HW42" s="255"/>
      <c r="HX42" s="255"/>
      <c r="HY42" s="255"/>
      <c r="HZ42" s="255"/>
      <c r="IA42" s="255"/>
      <c r="IB42" s="255"/>
      <c r="IC42" s="255"/>
      <c r="ID42" s="255"/>
      <c r="IE42" s="255"/>
      <c r="IF42" s="255"/>
      <c r="IG42" s="255"/>
      <c r="IH42" s="255"/>
      <c r="II42" s="255"/>
      <c r="IJ42" s="255"/>
      <c r="IK42" s="255"/>
      <c r="IL42" s="255"/>
      <c r="IM42" s="255"/>
      <c r="IN42" s="255"/>
      <c r="IO42" s="255"/>
      <c r="IP42" s="255"/>
      <c r="IQ42" s="255"/>
      <c r="IR42" s="255"/>
      <c r="IS42" s="255"/>
      <c r="IT42" s="255"/>
      <c r="IU42" s="255"/>
      <c r="IV42" s="255"/>
      <c r="IW42" s="255"/>
    </row>
    <row r="43" customFormat="false" ht="12" hidden="false" customHeight="true" outlineLevel="0" collapsed="false">
      <c r="A43" s="258" t="s">
        <v>434</v>
      </c>
      <c r="B43" s="259"/>
      <c r="C43" s="260" t="n">
        <f aca="false">SUM(C37:C41)</f>
        <v>3107</v>
      </c>
      <c r="D43" s="260" t="n">
        <f aca="false">SUM(D37:D41)</f>
        <v>2790</v>
      </c>
      <c r="E43" s="260" t="n">
        <f aca="false">SUM(E37:E41)</f>
        <v>5085</v>
      </c>
      <c r="F43" s="260" t="n">
        <f aca="false">SUM(F37:F41)</f>
        <v>2851</v>
      </c>
      <c r="G43" s="260" t="n">
        <f aca="false">SUM(G37:G41)</f>
        <v>2340</v>
      </c>
      <c r="H43" s="260" t="n">
        <f aca="false">SUM(H37:H41)</f>
        <v>5240</v>
      </c>
      <c r="I43" s="260" t="n">
        <f aca="false">SUM(I37:I41)</f>
        <v>4843</v>
      </c>
      <c r="J43" s="260" t="n">
        <f aca="false">SUM(J37:J41)</f>
        <v>4755</v>
      </c>
      <c r="K43" s="260" t="n">
        <f aca="false">SUM(K37:K41)</f>
        <v>4671</v>
      </c>
      <c r="L43" s="260" t="n">
        <f aca="false">SUM(L37:L41)</f>
        <v>4683</v>
      </c>
      <c r="M43" s="260" t="n">
        <f aca="false">SUM(M37:M41)</f>
        <v>1874</v>
      </c>
      <c r="N43" s="260" t="n">
        <f aca="false">SUM(N37:N41)</f>
        <v>1961</v>
      </c>
      <c r="O43" s="260" t="n">
        <f aca="false">SUM(O37:O41)</f>
        <v>44200</v>
      </c>
      <c r="P43" s="260" t="n">
        <f aca="false">SUM(P37:P41)</f>
        <v>5897</v>
      </c>
      <c r="Q43" s="260" t="n">
        <f aca="false">SUM(Q37:Q41)</f>
        <v>38303</v>
      </c>
      <c r="R43" s="253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5"/>
      <c r="CQ43" s="255"/>
      <c r="CR43" s="255"/>
      <c r="CS43" s="255"/>
      <c r="CT43" s="255"/>
      <c r="CU43" s="255"/>
      <c r="CV43" s="255"/>
      <c r="CW43" s="255"/>
      <c r="CX43" s="255"/>
      <c r="CY43" s="255"/>
      <c r="CZ43" s="255"/>
      <c r="DA43" s="255"/>
      <c r="DB43" s="255"/>
      <c r="DC43" s="255"/>
      <c r="DD43" s="255"/>
      <c r="DE43" s="255"/>
      <c r="DF43" s="255"/>
      <c r="DG43" s="255"/>
      <c r="DH43" s="255"/>
      <c r="DI43" s="255"/>
      <c r="DJ43" s="255"/>
      <c r="DK43" s="255"/>
      <c r="DL43" s="255"/>
      <c r="DM43" s="255"/>
      <c r="DN43" s="255"/>
      <c r="DO43" s="255"/>
      <c r="DP43" s="255"/>
      <c r="DQ43" s="255"/>
      <c r="DR43" s="255"/>
      <c r="DS43" s="255"/>
      <c r="DT43" s="255"/>
      <c r="DU43" s="255"/>
      <c r="DV43" s="255"/>
      <c r="DW43" s="255"/>
      <c r="DX43" s="255"/>
      <c r="DY43" s="255"/>
      <c r="DZ43" s="255"/>
      <c r="EA43" s="255"/>
      <c r="EB43" s="255"/>
      <c r="EC43" s="255"/>
      <c r="ED43" s="255"/>
      <c r="EE43" s="255"/>
      <c r="EF43" s="255"/>
      <c r="EG43" s="255"/>
      <c r="EH43" s="255"/>
      <c r="EI43" s="255"/>
      <c r="EJ43" s="255"/>
      <c r="EK43" s="255"/>
      <c r="EL43" s="255"/>
      <c r="EM43" s="255"/>
      <c r="EN43" s="255"/>
      <c r="EO43" s="255"/>
      <c r="EP43" s="255"/>
      <c r="EQ43" s="255"/>
      <c r="ER43" s="255"/>
      <c r="ES43" s="255"/>
      <c r="ET43" s="255"/>
      <c r="EU43" s="255"/>
      <c r="EV43" s="255"/>
      <c r="EW43" s="255"/>
      <c r="EX43" s="255"/>
      <c r="EY43" s="255"/>
      <c r="EZ43" s="255"/>
      <c r="FA43" s="255"/>
      <c r="FB43" s="255"/>
      <c r="FC43" s="255"/>
      <c r="FD43" s="255"/>
      <c r="FE43" s="255"/>
      <c r="FF43" s="255"/>
      <c r="FG43" s="255"/>
      <c r="FH43" s="255"/>
      <c r="FI43" s="255"/>
      <c r="FJ43" s="255"/>
      <c r="FK43" s="255"/>
      <c r="FL43" s="255"/>
      <c r="FM43" s="255"/>
      <c r="FN43" s="255"/>
      <c r="FO43" s="255"/>
      <c r="FP43" s="255"/>
      <c r="FQ43" s="255"/>
      <c r="FR43" s="255"/>
      <c r="FS43" s="255"/>
      <c r="FT43" s="255"/>
      <c r="FU43" s="255"/>
      <c r="FV43" s="255"/>
      <c r="FW43" s="255"/>
      <c r="FX43" s="255"/>
      <c r="FY43" s="255"/>
      <c r="FZ43" s="255"/>
      <c r="GA43" s="255"/>
      <c r="GB43" s="255"/>
      <c r="GC43" s="255"/>
      <c r="GD43" s="255"/>
      <c r="GE43" s="255"/>
      <c r="GF43" s="255"/>
      <c r="GG43" s="255"/>
      <c r="GH43" s="255"/>
      <c r="GI43" s="255"/>
      <c r="GJ43" s="255"/>
      <c r="GK43" s="255"/>
      <c r="GL43" s="255"/>
      <c r="GM43" s="255"/>
      <c r="GN43" s="255"/>
      <c r="GO43" s="255"/>
      <c r="GP43" s="255"/>
      <c r="GQ43" s="255"/>
      <c r="GR43" s="255"/>
      <c r="GS43" s="255"/>
      <c r="GT43" s="255"/>
      <c r="GU43" s="255"/>
      <c r="GV43" s="255"/>
      <c r="GW43" s="255"/>
      <c r="GX43" s="255"/>
      <c r="GY43" s="255"/>
      <c r="GZ43" s="255"/>
      <c r="HA43" s="255"/>
      <c r="HB43" s="255"/>
      <c r="HC43" s="255"/>
      <c r="HD43" s="255"/>
      <c r="HE43" s="255"/>
      <c r="HF43" s="255"/>
      <c r="HG43" s="255"/>
      <c r="HH43" s="255"/>
      <c r="HI43" s="255"/>
      <c r="HJ43" s="255"/>
      <c r="HK43" s="255"/>
      <c r="HL43" s="255"/>
      <c r="HM43" s="255"/>
      <c r="HN43" s="255"/>
      <c r="HO43" s="255"/>
      <c r="HP43" s="255"/>
      <c r="HQ43" s="255"/>
      <c r="HR43" s="255"/>
      <c r="HS43" s="255"/>
      <c r="HT43" s="255"/>
      <c r="HU43" s="255"/>
      <c r="HV43" s="255"/>
      <c r="HW43" s="255"/>
      <c r="HX43" s="255"/>
      <c r="HY43" s="255"/>
      <c r="HZ43" s="255"/>
      <c r="IA43" s="255"/>
      <c r="IB43" s="255"/>
      <c r="IC43" s="255"/>
      <c r="ID43" s="255"/>
      <c r="IE43" s="255"/>
      <c r="IF43" s="255"/>
      <c r="IG43" s="255"/>
      <c r="IH43" s="255"/>
      <c r="II43" s="255"/>
      <c r="IJ43" s="255"/>
      <c r="IK43" s="255"/>
      <c r="IL43" s="255"/>
      <c r="IM43" s="255"/>
      <c r="IN43" s="255"/>
      <c r="IO43" s="255"/>
      <c r="IP43" s="255"/>
      <c r="IQ43" s="255"/>
      <c r="IR43" s="255"/>
      <c r="IS43" s="255"/>
      <c r="IT43" s="255"/>
      <c r="IU43" s="255"/>
      <c r="IV43" s="255"/>
      <c r="IW43" s="255"/>
    </row>
    <row r="44" customFormat="false" ht="6" hidden="false" customHeight="true" outlineLevel="0" collapsed="false">
      <c r="A44" s="223"/>
      <c r="B44" s="222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36"/>
    </row>
    <row r="45" customFormat="false" ht="12.75" hidden="false" customHeight="true" outlineLevel="0" collapsed="false">
      <c r="A45" s="238" t="s">
        <v>435</v>
      </c>
      <c r="B45" s="222"/>
      <c r="C45" s="261" t="n">
        <f aca="false">DataBase!C22</f>
        <v>0</v>
      </c>
      <c r="D45" s="261" t="n">
        <f aca="false">DataBase!D22</f>
        <v>0</v>
      </c>
      <c r="E45" s="261" t="n">
        <f aca="false">DataBase!E22</f>
        <v>0</v>
      </c>
      <c r="F45" s="261" t="n">
        <f aca="false">DataBase!F22</f>
        <v>0</v>
      </c>
      <c r="G45" s="261" t="n">
        <f aca="false">DataBase!G22</f>
        <v>0</v>
      </c>
      <c r="H45" s="261" t="n">
        <f aca="false">DataBase!H22</f>
        <v>0</v>
      </c>
      <c r="I45" s="261" t="n">
        <f aca="false">DataBase!I22</f>
        <v>0</v>
      </c>
      <c r="J45" s="261" t="n">
        <f aca="false">DataBase!J22</f>
        <v>0</v>
      </c>
      <c r="K45" s="261" t="n">
        <f aca="false">DataBase!K22</f>
        <v>0</v>
      </c>
      <c r="L45" s="261" t="n">
        <f aca="false">DataBase!L22</f>
        <v>0</v>
      </c>
      <c r="M45" s="261" t="n">
        <f aca="false">DataBase!M22</f>
        <v>0</v>
      </c>
      <c r="N45" s="261" t="n">
        <f aca="false">DataBase!N22</f>
        <v>0</v>
      </c>
      <c r="O45" s="42" t="n">
        <f aca="false">SUM(C45:N45)</f>
        <v>0</v>
      </c>
      <c r="P45" s="38" t="n">
        <f aca="false">SUM(C45:D45)</f>
        <v>0</v>
      </c>
      <c r="Q45" s="42" t="n">
        <f aca="false">O45-P45</f>
        <v>0</v>
      </c>
      <c r="R45" s="236"/>
    </row>
    <row r="46" customFormat="false" ht="12.75" hidden="false" customHeight="false" outlineLevel="0" collapsed="false">
      <c r="A46" s="238" t="s">
        <v>436</v>
      </c>
      <c r="B46" s="222"/>
      <c r="C46" s="261" t="n">
        <f aca="false">DataBase!C23</f>
        <v>0</v>
      </c>
      <c r="D46" s="261" t="n">
        <f aca="false">DataBase!D23</f>
        <v>0</v>
      </c>
      <c r="E46" s="261" t="n">
        <f aca="false">DataBase!E23</f>
        <v>0</v>
      </c>
      <c r="F46" s="261" t="n">
        <f aca="false">DataBase!F23</f>
        <v>0</v>
      </c>
      <c r="G46" s="261" t="n">
        <f aca="false">DataBase!G23</f>
        <v>0</v>
      </c>
      <c r="H46" s="261" t="n">
        <f aca="false">DataBase!H23</f>
        <v>0</v>
      </c>
      <c r="I46" s="261" t="n">
        <f aca="false">DataBase!I23</f>
        <v>0</v>
      </c>
      <c r="J46" s="261" t="n">
        <f aca="false">DataBase!J23</f>
        <v>0</v>
      </c>
      <c r="K46" s="261" t="n">
        <f aca="false">DataBase!K23</f>
        <v>0</v>
      </c>
      <c r="L46" s="261" t="n">
        <f aca="false">DataBase!L23</f>
        <v>0</v>
      </c>
      <c r="M46" s="261" t="n">
        <f aca="false">DataBase!M23</f>
        <v>0</v>
      </c>
      <c r="N46" s="261" t="n">
        <f aca="false">DataBase!N23</f>
        <v>0</v>
      </c>
      <c r="O46" s="42" t="n">
        <f aca="false">SUM(C46:N46)</f>
        <v>0</v>
      </c>
      <c r="P46" s="38" t="n">
        <f aca="false">SUM(C46:D46)</f>
        <v>0</v>
      </c>
      <c r="Q46" s="42" t="n">
        <f aca="false">O46-P46</f>
        <v>0</v>
      </c>
      <c r="R46" s="236"/>
    </row>
    <row r="47" customFormat="false" ht="12.75" hidden="false" customHeight="false" outlineLevel="0" collapsed="false">
      <c r="A47" s="238" t="s">
        <v>437</v>
      </c>
      <c r="B47" s="222"/>
      <c r="C47" s="262" t="n">
        <f aca="false">DataBase!C24</f>
        <v>0</v>
      </c>
      <c r="D47" s="262" t="n">
        <f aca="false">DataBase!D24</f>
        <v>0</v>
      </c>
      <c r="E47" s="262" t="n">
        <f aca="false">DataBase!E24</f>
        <v>0</v>
      </c>
      <c r="F47" s="262" t="n">
        <f aca="false">DataBase!F24</f>
        <v>0</v>
      </c>
      <c r="G47" s="262" t="n">
        <f aca="false">DataBase!G24</f>
        <v>0</v>
      </c>
      <c r="H47" s="262" t="n">
        <f aca="false">DataBase!H24</f>
        <v>0</v>
      </c>
      <c r="I47" s="262" t="n">
        <f aca="false">DataBase!I24</f>
        <v>0</v>
      </c>
      <c r="J47" s="262" t="n">
        <f aca="false">DataBase!J24</f>
        <v>0</v>
      </c>
      <c r="K47" s="262" t="n">
        <f aca="false">DataBase!K24</f>
        <v>0</v>
      </c>
      <c r="L47" s="262" t="n">
        <f aca="false">DataBase!L24</f>
        <v>0</v>
      </c>
      <c r="M47" s="262" t="n">
        <f aca="false">DataBase!M24</f>
        <v>0</v>
      </c>
      <c r="N47" s="262" t="n">
        <f aca="false">DataBase!N24</f>
        <v>0</v>
      </c>
      <c r="O47" s="263" t="n">
        <f aca="false">SUM(C47:N47)</f>
        <v>0</v>
      </c>
      <c r="P47" s="241" t="n">
        <f aca="false">SUM(C47:D47)</f>
        <v>0</v>
      </c>
      <c r="Q47" s="263" t="n">
        <f aca="false">O47-P47</f>
        <v>0</v>
      </c>
      <c r="R47" s="236"/>
    </row>
    <row r="48" customFormat="false" ht="3.95" hidden="false" customHeight="true" outlineLevel="0" collapsed="false">
      <c r="A48" s="223"/>
      <c r="B48" s="222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40"/>
      <c r="R48" s="236"/>
    </row>
    <row r="49" customFormat="false" ht="12.75" hidden="false" customHeight="false" outlineLevel="0" collapsed="false">
      <c r="A49" s="242" t="s">
        <v>438</v>
      </c>
      <c r="B49" s="248"/>
      <c r="C49" s="249" t="n">
        <f aca="false">ROUND(+C22+C34+C43+C45+C46+C47,0)</f>
        <v>55287</v>
      </c>
      <c r="D49" s="249" t="n">
        <f aca="false">ROUND(+D22+D34+D43+D45+D46+D47,0)</f>
        <v>54297</v>
      </c>
      <c r="E49" s="249" t="n">
        <f aca="false">ROUND(+E22+E34+E43+E45+E46+E47,0)</f>
        <v>57788</v>
      </c>
      <c r="F49" s="249" t="n">
        <f aca="false">ROUND(+F22+F34+F43+F45+F46+F47,0)</f>
        <v>23074</v>
      </c>
      <c r="G49" s="249" t="n">
        <f aca="false">ROUND(+G22+G34+G43+G45+G46+G47,0)</f>
        <v>22070</v>
      </c>
      <c r="H49" s="249" t="n">
        <f aca="false">ROUND(+H22+H34+H43+H45+H46+H47,0)</f>
        <v>25185</v>
      </c>
      <c r="I49" s="249" t="n">
        <f aca="false">ROUND(+I22+I34+I43+I45+I46+I47,0)</f>
        <v>25128</v>
      </c>
      <c r="J49" s="249" t="n">
        <f aca="false">ROUND(+J22+J34+J43+J45+J46+J47,0)</f>
        <v>24715</v>
      </c>
      <c r="K49" s="249" t="n">
        <f aca="false">ROUND(+K22+K34+K43+K45+K46+K47,0)</f>
        <v>24496</v>
      </c>
      <c r="L49" s="249" t="n">
        <f aca="false">ROUND(+L22+L34+L43+L45+L46+L47,0)</f>
        <v>24301</v>
      </c>
      <c r="M49" s="249" t="n">
        <f aca="false">ROUND(+M22+M34+M43+M45+M46+M47,0)</f>
        <v>52563</v>
      </c>
      <c r="N49" s="249" t="n">
        <f aca="false">ROUND(+N22+N34+N43+N45+N46+N47,0)</f>
        <v>53454</v>
      </c>
      <c r="O49" s="249" t="n">
        <f aca="false">ROUND(+O22+O34+O43+O45+O46+O47,0)</f>
        <v>442358</v>
      </c>
      <c r="P49" s="249" t="n">
        <f aca="false">ROUND(+P22+P34+P43+P45+P46+P47,0)</f>
        <v>109584</v>
      </c>
      <c r="Q49" s="249" t="n">
        <f aca="false">ROUND(+Q22+Q34+Q43+Q45+Q46+Q47,0)</f>
        <v>332774</v>
      </c>
      <c r="R49" s="236"/>
    </row>
    <row r="50" customFormat="false" ht="8.1" hidden="false" customHeight="true" outlineLevel="0" collapsed="false">
      <c r="A50" s="250"/>
      <c r="B50" s="245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40"/>
      <c r="P50" s="38"/>
      <c r="Q50" s="40"/>
      <c r="R50" s="236"/>
    </row>
    <row r="51" customFormat="false" ht="12.75" hidden="false" customHeight="false" outlineLevel="0" collapsed="false">
      <c r="A51" s="231" t="s">
        <v>439</v>
      </c>
      <c r="B51" s="22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236"/>
    </row>
    <row r="52" customFormat="false" ht="12.75" hidden="false" customHeight="true" outlineLevel="0" collapsed="false">
      <c r="A52" s="264" t="s">
        <v>440</v>
      </c>
      <c r="B52" s="237"/>
      <c r="C52" s="265" t="n">
        <f aca="false">DataBase!C26</f>
        <v>0</v>
      </c>
      <c r="D52" s="265" t="n">
        <f aca="false">DataBase!D26</f>
        <v>0</v>
      </c>
      <c r="E52" s="265" t="n">
        <f aca="false">DataBase!E26</f>
        <v>0</v>
      </c>
      <c r="F52" s="265" t="n">
        <f aca="false">DataBase!F26</f>
        <v>0</v>
      </c>
      <c r="G52" s="265" t="n">
        <f aca="false">DataBase!G26</f>
        <v>0</v>
      </c>
      <c r="H52" s="265" t="n">
        <f aca="false">DataBase!H26</f>
        <v>0</v>
      </c>
      <c r="I52" s="265" t="n">
        <f aca="false">DataBase!I26</f>
        <v>0</v>
      </c>
      <c r="J52" s="265" t="n">
        <f aca="false">DataBase!J26</f>
        <v>0</v>
      </c>
      <c r="K52" s="265" t="n">
        <f aca="false">DataBase!K26</f>
        <v>0</v>
      </c>
      <c r="L52" s="265" t="n">
        <f aca="false">DataBase!L26</f>
        <v>0</v>
      </c>
      <c r="M52" s="265" t="n">
        <f aca="false">DataBase!M26</f>
        <v>0</v>
      </c>
      <c r="N52" s="265" t="n">
        <f aca="false">DataBase!N26</f>
        <v>0</v>
      </c>
      <c r="O52" s="40" t="n">
        <f aca="false">SUM(C52:N52)</f>
        <v>0</v>
      </c>
      <c r="P52" s="38" t="n">
        <f aca="false">SUM(C52:D52)</f>
        <v>0</v>
      </c>
      <c r="Q52" s="40" t="n">
        <f aca="false">O52-P52</f>
        <v>0</v>
      </c>
      <c r="R52" s="236"/>
      <c r="S52" s="266"/>
      <c r="T52" s="266"/>
    </row>
    <row r="53" customFormat="false" ht="12.75" hidden="false" customHeight="true" outlineLevel="0" collapsed="false">
      <c r="A53" s="267" t="s">
        <v>441</v>
      </c>
      <c r="B53" s="268" t="s">
        <v>442</v>
      </c>
      <c r="C53" s="235" t="n">
        <f aca="false">DataBase!C18</f>
        <v>0</v>
      </c>
      <c r="D53" s="235" t="n">
        <f aca="false">DataBase!D18</f>
        <v>0</v>
      </c>
      <c r="E53" s="235" t="n">
        <f aca="false">DataBase!E18</f>
        <v>0</v>
      </c>
      <c r="F53" s="235" t="n">
        <f aca="false">DataBase!F18</f>
        <v>0</v>
      </c>
      <c r="G53" s="235" t="n">
        <f aca="false">DataBase!G18</f>
        <v>0</v>
      </c>
      <c r="H53" s="235" t="n">
        <f aca="false">DataBase!H18</f>
        <v>0</v>
      </c>
      <c r="I53" s="235" t="n">
        <f aca="false">DataBase!I18</f>
        <v>0</v>
      </c>
      <c r="J53" s="235" t="n">
        <f aca="false">DataBase!J18</f>
        <v>0</v>
      </c>
      <c r="K53" s="235" t="n">
        <f aca="false">DataBase!K18</f>
        <v>0</v>
      </c>
      <c r="L53" s="235" t="n">
        <f aca="false">DataBase!L18</f>
        <v>0</v>
      </c>
      <c r="M53" s="235" t="n">
        <f aca="false">DataBase!M18</f>
        <v>0</v>
      </c>
      <c r="N53" s="235" t="n">
        <f aca="false">DataBase!N18</f>
        <v>0</v>
      </c>
      <c r="O53" s="40" t="n">
        <f aca="false">SUM(C53:N53)</f>
        <v>0</v>
      </c>
      <c r="P53" s="38" t="n">
        <f aca="false">SUM(C53:D53)</f>
        <v>0</v>
      </c>
      <c r="Q53" s="40" t="n">
        <f aca="false">O53-P53</f>
        <v>0</v>
      </c>
      <c r="R53" s="236"/>
    </row>
    <row r="54" customFormat="false" ht="12.75" hidden="false" customHeight="true" outlineLevel="0" collapsed="false">
      <c r="A54" s="196" t="s">
        <v>443</v>
      </c>
      <c r="B54" s="268" t="s">
        <v>442</v>
      </c>
      <c r="C54" s="235" t="n">
        <f aca="false">DataBase!C19</f>
        <v>0</v>
      </c>
      <c r="D54" s="235" t="n">
        <f aca="false">DataBase!D19</f>
        <v>0</v>
      </c>
      <c r="E54" s="235" t="n">
        <f aca="false">DataBase!E19</f>
        <v>0</v>
      </c>
      <c r="F54" s="235" t="n">
        <f aca="false">DataBase!F19</f>
        <v>0</v>
      </c>
      <c r="G54" s="235" t="n">
        <f aca="false">DataBase!G19</f>
        <v>0</v>
      </c>
      <c r="H54" s="235" t="n">
        <f aca="false">DataBase!H19</f>
        <v>0</v>
      </c>
      <c r="I54" s="235" t="n">
        <f aca="false">DataBase!I19</f>
        <v>0</v>
      </c>
      <c r="J54" s="235" t="n">
        <f aca="false">DataBase!J19</f>
        <v>0</v>
      </c>
      <c r="K54" s="235" t="n">
        <f aca="false">DataBase!K19</f>
        <v>0</v>
      </c>
      <c r="L54" s="235" t="n">
        <f aca="false">DataBase!L19</f>
        <v>0</v>
      </c>
      <c r="M54" s="235" t="n">
        <f aca="false">DataBase!M19</f>
        <v>0</v>
      </c>
      <c r="N54" s="235" t="n">
        <f aca="false">DataBase!N19</f>
        <v>0</v>
      </c>
      <c r="O54" s="40" t="n">
        <f aca="false">SUM(C54:N54)</f>
        <v>0</v>
      </c>
      <c r="P54" s="38" t="n">
        <f aca="false">SUM(C54:D54)</f>
        <v>0</v>
      </c>
      <c r="Q54" s="40" t="n">
        <f aca="false">O54-P54</f>
        <v>0</v>
      </c>
      <c r="R54" s="236"/>
    </row>
    <row r="55" customFormat="false" ht="12.75" hidden="false" customHeight="true" outlineLevel="0" collapsed="false">
      <c r="A55" s="196" t="s">
        <v>444</v>
      </c>
      <c r="B55" s="268" t="s">
        <v>442</v>
      </c>
      <c r="C55" s="261" t="n">
        <f aca="false">DataBase!C35</f>
        <v>0</v>
      </c>
      <c r="D55" s="261" t="n">
        <f aca="false">DataBase!D35</f>
        <v>0</v>
      </c>
      <c r="E55" s="261" t="n">
        <f aca="false">DataBase!E35</f>
        <v>0</v>
      </c>
      <c r="F55" s="261" t="n">
        <f aca="false">DataBase!F35</f>
        <v>0</v>
      </c>
      <c r="G55" s="261" t="n">
        <f aca="false">DataBase!G35</f>
        <v>0</v>
      </c>
      <c r="H55" s="261" t="n">
        <f aca="false">DataBase!H35</f>
        <v>0</v>
      </c>
      <c r="I55" s="261" t="n">
        <f aca="false">DataBase!I35</f>
        <v>0</v>
      </c>
      <c r="J55" s="261" t="n">
        <f aca="false">DataBase!J35</f>
        <v>0</v>
      </c>
      <c r="K55" s="261" t="n">
        <f aca="false">DataBase!K35</f>
        <v>0</v>
      </c>
      <c r="L55" s="261" t="n">
        <f aca="false">DataBase!L35</f>
        <v>0</v>
      </c>
      <c r="M55" s="261" t="n">
        <f aca="false">DataBase!M35</f>
        <v>0</v>
      </c>
      <c r="N55" s="261" t="n">
        <f aca="false">DataBase!N35</f>
        <v>0</v>
      </c>
      <c r="O55" s="40" t="n">
        <f aca="false">SUM(C55:N55)</f>
        <v>0</v>
      </c>
      <c r="P55" s="38" t="n">
        <f aca="false">SUM(C55:D55)</f>
        <v>0</v>
      </c>
      <c r="Q55" s="40" t="n">
        <f aca="false">O55-P55</f>
        <v>0</v>
      </c>
      <c r="R55" s="236"/>
    </row>
    <row r="56" customFormat="false" ht="12.75" hidden="false" customHeight="true" outlineLevel="0" collapsed="false">
      <c r="A56" s="238" t="s">
        <v>445</v>
      </c>
      <c r="B56" s="222"/>
      <c r="C56" s="235" t="n">
        <f aca="false">DataBase!C25</f>
        <v>0</v>
      </c>
      <c r="D56" s="235" t="n">
        <f aca="false">DataBase!D25</f>
        <v>0</v>
      </c>
      <c r="E56" s="235" t="n">
        <f aca="false">DataBase!E25</f>
        <v>0</v>
      </c>
      <c r="F56" s="235" t="n">
        <f aca="false">DataBase!F25</f>
        <v>0</v>
      </c>
      <c r="G56" s="235" t="n">
        <f aca="false">DataBase!G25</f>
        <v>0</v>
      </c>
      <c r="H56" s="235" t="n">
        <f aca="false">DataBase!H25</f>
        <v>0</v>
      </c>
      <c r="I56" s="235" t="n">
        <f aca="false">DataBase!I25</f>
        <v>0</v>
      </c>
      <c r="J56" s="235" t="n">
        <f aca="false">DataBase!J25</f>
        <v>0</v>
      </c>
      <c r="K56" s="235" t="n">
        <f aca="false">DataBase!K25</f>
        <v>0</v>
      </c>
      <c r="L56" s="235" t="n">
        <f aca="false">DataBase!L25</f>
        <v>0</v>
      </c>
      <c r="M56" s="235" t="n">
        <f aca="false">DataBase!M25</f>
        <v>0</v>
      </c>
      <c r="N56" s="235" t="n">
        <f aca="false">DataBase!N25</f>
        <v>0</v>
      </c>
      <c r="O56" s="40" t="n">
        <f aca="false">SUM(C56:N56)</f>
        <v>0</v>
      </c>
      <c r="P56" s="38" t="n">
        <f aca="false">SUM(C56:D56)</f>
        <v>0</v>
      </c>
      <c r="Q56" s="40" t="n">
        <f aca="false">O56-P56</f>
        <v>0</v>
      </c>
      <c r="R56" s="236"/>
    </row>
    <row r="57" customFormat="false" ht="12.75" hidden="false" customHeight="true" outlineLevel="0" collapsed="false">
      <c r="A57" s="238" t="s">
        <v>446</v>
      </c>
      <c r="B57" s="222"/>
      <c r="C57" s="235" t="n">
        <f aca="false">DataBase!C27</f>
        <v>0</v>
      </c>
      <c r="D57" s="235" t="n">
        <f aca="false">DataBase!D27</f>
        <v>0</v>
      </c>
      <c r="E57" s="235" t="n">
        <f aca="false">DataBase!E27</f>
        <v>0</v>
      </c>
      <c r="F57" s="235" t="n">
        <f aca="false">DataBase!F27</f>
        <v>0</v>
      </c>
      <c r="G57" s="235" t="n">
        <f aca="false">DataBase!G27</f>
        <v>0</v>
      </c>
      <c r="H57" s="235" t="n">
        <f aca="false">DataBase!H27</f>
        <v>0</v>
      </c>
      <c r="I57" s="235" t="n">
        <f aca="false">DataBase!I27</f>
        <v>0</v>
      </c>
      <c r="J57" s="235" t="n">
        <f aca="false">DataBase!J27</f>
        <v>0</v>
      </c>
      <c r="K57" s="235" t="n">
        <f aca="false">DataBase!K27</f>
        <v>0</v>
      </c>
      <c r="L57" s="235" t="n">
        <f aca="false">DataBase!L27</f>
        <v>0</v>
      </c>
      <c r="M57" s="235" t="n">
        <f aca="false">DataBase!M27</f>
        <v>0</v>
      </c>
      <c r="N57" s="235" t="n">
        <f aca="false">DataBase!N27</f>
        <v>0</v>
      </c>
      <c r="O57" s="40" t="n">
        <f aca="false">SUM(C57:N57)</f>
        <v>0</v>
      </c>
      <c r="P57" s="38" t="n">
        <f aca="false">SUM(C57:D57)</f>
        <v>0</v>
      </c>
      <c r="Q57" s="40" t="n">
        <f aca="false">O57-P57</f>
        <v>0</v>
      </c>
      <c r="R57" s="236"/>
    </row>
    <row r="58" customFormat="false" ht="12.75" hidden="false" customHeight="true" outlineLevel="0" collapsed="false">
      <c r="A58" s="30" t="s">
        <v>447</v>
      </c>
      <c r="B58" s="222"/>
      <c r="C58" s="235" t="n">
        <f aca="false">DataBase!C28</f>
        <v>0</v>
      </c>
      <c r="D58" s="235" t="n">
        <f aca="false">DataBase!D28</f>
        <v>0</v>
      </c>
      <c r="E58" s="235" t="n">
        <f aca="false">DataBase!E28</f>
        <v>0</v>
      </c>
      <c r="F58" s="235" t="n">
        <f aca="false">DataBase!F28</f>
        <v>0</v>
      </c>
      <c r="G58" s="235" t="n">
        <f aca="false">DataBase!G28</f>
        <v>0</v>
      </c>
      <c r="H58" s="235" t="n">
        <f aca="false">DataBase!H28</f>
        <v>0</v>
      </c>
      <c r="I58" s="235" t="n">
        <f aca="false">DataBase!I28</f>
        <v>0</v>
      </c>
      <c r="J58" s="235" t="n">
        <f aca="false">DataBase!J28</f>
        <v>0</v>
      </c>
      <c r="K58" s="235" t="n">
        <f aca="false">DataBase!K28</f>
        <v>0</v>
      </c>
      <c r="L58" s="235" t="n">
        <f aca="false">DataBase!L28</f>
        <v>0</v>
      </c>
      <c r="M58" s="235" t="n">
        <f aca="false">DataBase!M28</f>
        <v>0</v>
      </c>
      <c r="N58" s="235" t="n">
        <f aca="false">DataBase!N28</f>
        <v>0</v>
      </c>
      <c r="O58" s="40" t="n">
        <f aca="false">SUM(C58:N58)</f>
        <v>0</v>
      </c>
      <c r="P58" s="38" t="n">
        <f aca="false">SUM(C58:D58)</f>
        <v>0</v>
      </c>
      <c r="Q58" s="40" t="n">
        <f aca="false">O58-P58</f>
        <v>0</v>
      </c>
      <c r="R58" s="236"/>
    </row>
    <row r="59" customFormat="false" ht="12.75" hidden="false" customHeight="true" outlineLevel="0" collapsed="false">
      <c r="A59" s="30" t="s">
        <v>448</v>
      </c>
      <c r="B59" s="222"/>
      <c r="C59" s="235" t="n">
        <f aca="false">DataBase!C29</f>
        <v>0</v>
      </c>
      <c r="D59" s="235" t="n">
        <f aca="false">DataBase!D29</f>
        <v>0</v>
      </c>
      <c r="E59" s="235" t="n">
        <f aca="false">DataBase!E29</f>
        <v>0</v>
      </c>
      <c r="F59" s="235" t="n">
        <f aca="false">DataBase!F29</f>
        <v>0</v>
      </c>
      <c r="G59" s="235" t="n">
        <f aca="false">DataBase!G29</f>
        <v>0</v>
      </c>
      <c r="H59" s="235" t="n">
        <f aca="false">DataBase!H29</f>
        <v>0</v>
      </c>
      <c r="I59" s="235" t="n">
        <f aca="false">DataBase!I29</f>
        <v>0</v>
      </c>
      <c r="J59" s="235" t="n">
        <f aca="false">DataBase!J29</f>
        <v>0</v>
      </c>
      <c r="K59" s="235" t="n">
        <f aca="false">DataBase!K29</f>
        <v>0</v>
      </c>
      <c r="L59" s="235" t="n">
        <f aca="false">DataBase!L29</f>
        <v>0</v>
      </c>
      <c r="M59" s="235" t="n">
        <f aca="false">DataBase!M29</f>
        <v>0</v>
      </c>
      <c r="N59" s="235" t="n">
        <f aca="false">DataBase!N29</f>
        <v>0</v>
      </c>
      <c r="O59" s="40" t="n">
        <f aca="false">SUM(C59:N59)</f>
        <v>0</v>
      </c>
      <c r="P59" s="38" t="n">
        <f aca="false">SUM(C59:D59)</f>
        <v>0</v>
      </c>
      <c r="Q59" s="40" t="n">
        <f aca="false">O59-P59</f>
        <v>0</v>
      </c>
      <c r="R59" s="236"/>
    </row>
    <row r="60" customFormat="false" ht="12.75" hidden="false" customHeight="true" outlineLevel="0" collapsed="false">
      <c r="A60" s="189" t="s">
        <v>390</v>
      </c>
      <c r="B60" s="222"/>
      <c r="C60" s="241" t="n">
        <v>0</v>
      </c>
      <c r="D60" s="241" t="n">
        <v>0</v>
      </c>
      <c r="E60" s="241" t="n">
        <v>0</v>
      </c>
      <c r="F60" s="241" t="n">
        <v>0</v>
      </c>
      <c r="G60" s="241" t="n">
        <v>0</v>
      </c>
      <c r="H60" s="241" t="n">
        <v>0</v>
      </c>
      <c r="I60" s="241" t="n">
        <v>0</v>
      </c>
      <c r="J60" s="241" t="n">
        <v>0</v>
      </c>
      <c r="K60" s="241" t="n">
        <v>0</v>
      </c>
      <c r="L60" s="241" t="n">
        <v>0</v>
      </c>
      <c r="M60" s="241" t="n">
        <v>0</v>
      </c>
      <c r="N60" s="241" t="n">
        <v>0</v>
      </c>
      <c r="O60" s="51" t="n">
        <f aca="false">SUM(C60:N60)</f>
        <v>0</v>
      </c>
      <c r="P60" s="241" t="n">
        <f aca="false">SUM(C60:D60)</f>
        <v>0</v>
      </c>
      <c r="Q60" s="51" t="n">
        <f aca="false">O60-P60</f>
        <v>0</v>
      </c>
      <c r="R60" s="236"/>
    </row>
    <row r="61" customFormat="false" ht="3.95" hidden="false" customHeight="true" outlineLevel="0" collapsed="false">
      <c r="A61" s="223"/>
      <c r="B61" s="222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38"/>
      <c r="Q61" s="247"/>
      <c r="R61" s="236"/>
    </row>
    <row r="62" customFormat="false" ht="12.75" hidden="false" customHeight="true" outlineLevel="0" collapsed="false">
      <c r="A62" s="242" t="s">
        <v>449</v>
      </c>
      <c r="B62" s="248"/>
      <c r="C62" s="249" t="n">
        <f aca="false">SUM(C52:C61)</f>
        <v>0</v>
      </c>
      <c r="D62" s="249" t="n">
        <f aca="false">SUM(D52:D61)</f>
        <v>0</v>
      </c>
      <c r="E62" s="249" t="n">
        <f aca="false">SUM(E52:E61)</f>
        <v>0</v>
      </c>
      <c r="F62" s="249" t="n">
        <f aca="false">SUM(F52:F61)</f>
        <v>0</v>
      </c>
      <c r="G62" s="249" t="n">
        <f aca="false">SUM(G52:G61)</f>
        <v>0</v>
      </c>
      <c r="H62" s="249" t="n">
        <f aca="false">SUM(H52:H61)</f>
        <v>0</v>
      </c>
      <c r="I62" s="249" t="n">
        <f aca="false">SUM(I52:I61)</f>
        <v>0</v>
      </c>
      <c r="J62" s="249" t="n">
        <f aca="false">SUM(J52:J61)</f>
        <v>0</v>
      </c>
      <c r="K62" s="249" t="n">
        <f aca="false">SUM(K52:K61)</f>
        <v>0</v>
      </c>
      <c r="L62" s="249" t="n">
        <f aca="false">SUM(L52:L61)</f>
        <v>0</v>
      </c>
      <c r="M62" s="249" t="n">
        <f aca="false">SUM(M52:M61)</f>
        <v>0</v>
      </c>
      <c r="N62" s="249" t="n">
        <f aca="false">SUM(N52:N61)</f>
        <v>0</v>
      </c>
      <c r="O62" s="249" t="n">
        <f aca="false">SUM(O52:O60)</f>
        <v>0</v>
      </c>
      <c r="P62" s="249" t="n">
        <f aca="false">SUM(P52:P60)</f>
        <v>0</v>
      </c>
      <c r="Q62" s="249" t="n">
        <f aca="false">SUM(Q52:Q60)</f>
        <v>0</v>
      </c>
      <c r="R62" s="236"/>
      <c r="S62" s="269"/>
    </row>
    <row r="63" customFormat="false" ht="8.1" hidden="false" customHeight="true" outlineLevel="0" collapsed="false">
      <c r="A63" s="250"/>
      <c r="B63" s="245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40"/>
      <c r="P63" s="38"/>
      <c r="Q63" s="40"/>
      <c r="R63" s="236"/>
    </row>
    <row r="64" customFormat="false" ht="12.75" hidden="false" customHeight="true" outlineLevel="0" collapsed="false">
      <c r="A64" s="242" t="s">
        <v>450</v>
      </c>
      <c r="B64" s="270"/>
      <c r="C64" s="271" t="n">
        <f aca="false">ROUND(+C49+C62,0)</f>
        <v>55287</v>
      </c>
      <c r="D64" s="271" t="n">
        <f aca="false">ROUND(+D49+D62,0)</f>
        <v>54297</v>
      </c>
      <c r="E64" s="271" t="n">
        <f aca="false">ROUND(+E49+E62,0)</f>
        <v>57788</v>
      </c>
      <c r="F64" s="271" t="n">
        <f aca="false">ROUND(+F49+F62,0)</f>
        <v>23074</v>
      </c>
      <c r="G64" s="271" t="n">
        <f aca="false">ROUND(+G49+G62,0)</f>
        <v>22070</v>
      </c>
      <c r="H64" s="271" t="n">
        <f aca="false">ROUND(+H49+H62,0)</f>
        <v>25185</v>
      </c>
      <c r="I64" s="271" t="n">
        <f aca="false">ROUND(+I49+I62,0)</f>
        <v>25128</v>
      </c>
      <c r="J64" s="271" t="n">
        <f aca="false">ROUND(+J49+J62,0)</f>
        <v>24715</v>
      </c>
      <c r="K64" s="271" t="n">
        <f aca="false">ROUND(+K49+K62,0)</f>
        <v>24496</v>
      </c>
      <c r="L64" s="271" t="n">
        <f aca="false">ROUND(+L49+L62,0)</f>
        <v>24301</v>
      </c>
      <c r="M64" s="271" t="n">
        <f aca="false">ROUND(+M49+M62,0)</f>
        <v>52563</v>
      </c>
      <c r="N64" s="271" t="n">
        <f aca="false">ROUND(+N49+N62,0)</f>
        <v>53454</v>
      </c>
      <c r="O64" s="271" t="n">
        <f aca="false">ROUND(+O49+O62,0)</f>
        <v>442358</v>
      </c>
      <c r="P64" s="271" t="n">
        <f aca="false">ROUND(+P49+P62,0)</f>
        <v>109584</v>
      </c>
      <c r="Q64" s="271" t="n">
        <f aca="false">ROUND(+Q49+Q62,0)</f>
        <v>332774</v>
      </c>
      <c r="R64" s="236"/>
      <c r="S64" s="272" t="n">
        <f aca="false">O64-O66-O67</f>
        <v>0</v>
      </c>
    </row>
    <row r="65" customFormat="false" ht="6" hidden="false" customHeight="true" outlineLevel="0" collapsed="false">
      <c r="A65" s="273"/>
      <c r="B65" s="222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236"/>
    </row>
    <row r="66" customFormat="false" ht="12.75" hidden="false" customHeight="true" outlineLevel="0" collapsed="false">
      <c r="A66" s="242" t="s">
        <v>451</v>
      </c>
      <c r="B66" s="248"/>
      <c r="C66" s="274" t="n">
        <f aca="false">C64-SUM(C10:C20)-SUM(C28:C32)</f>
        <v>54482</v>
      </c>
      <c r="D66" s="274" t="n">
        <f aca="false">D64-SUM(D10:D20)-SUM(D28:D32)</f>
        <v>53536</v>
      </c>
      <c r="E66" s="274" t="n">
        <f aca="false">E64-SUM(E10:E20)-SUM(E28:E32)</f>
        <v>57070</v>
      </c>
      <c r="F66" s="274" t="n">
        <f aca="false">F64-SUM(F10:F20)-SUM(F28:F32)</f>
        <v>22522</v>
      </c>
      <c r="G66" s="274" t="n">
        <f aca="false">G64-SUM(G10:G20)-SUM(G28:G32)</f>
        <v>21518</v>
      </c>
      <c r="H66" s="274" t="n">
        <f aca="false">H64-SUM(H10:H20)-SUM(H28:H32)</f>
        <v>24633</v>
      </c>
      <c r="I66" s="274" t="n">
        <f aca="false">I64-SUM(I10:I20)-SUM(I28:I32)</f>
        <v>24576</v>
      </c>
      <c r="J66" s="274" t="n">
        <f aca="false">J64-SUM(J10:J20)-SUM(J28:J32)</f>
        <v>24163</v>
      </c>
      <c r="K66" s="274" t="n">
        <f aca="false">K64-SUM(K10:K20)-SUM(K28:K32)</f>
        <v>23944</v>
      </c>
      <c r="L66" s="274" t="n">
        <f aca="false">L64-SUM(L10:L20)-SUM(L28:L32)</f>
        <v>23749</v>
      </c>
      <c r="M66" s="274" t="n">
        <f aca="false">M64-SUM(M10:M20)-SUM(M28:M32)</f>
        <v>51845</v>
      </c>
      <c r="N66" s="274" t="n">
        <f aca="false">N64-SUM(N10:N20)-SUM(N28:N32)</f>
        <v>52649</v>
      </c>
      <c r="O66" s="274" t="n">
        <f aca="false">O64-SUM(O10:O20)-SUM(O28:O32)</f>
        <v>434687</v>
      </c>
      <c r="P66" s="274" t="n">
        <f aca="false">P64-SUM(P10:P20)-SUM(P28:P32)</f>
        <v>108018</v>
      </c>
      <c r="Q66" s="274" t="n">
        <f aca="false">Q64-SUM(Q10:Q20)-SUM(Q28:Q32)</f>
        <v>326669</v>
      </c>
      <c r="R66" s="271"/>
    </row>
    <row r="67" customFormat="false" ht="12.75" hidden="false" customHeight="false" outlineLevel="0" collapsed="false">
      <c r="A67" s="242" t="s">
        <v>452</v>
      </c>
      <c r="B67" s="245"/>
      <c r="C67" s="275" t="n">
        <f aca="false">SUM(C10:C20)+SUM(C28:C32)</f>
        <v>805</v>
      </c>
      <c r="D67" s="275" t="n">
        <f aca="false">SUM(D10:D20)+SUM(D28:D32)</f>
        <v>761</v>
      </c>
      <c r="E67" s="275" t="n">
        <f aca="false">SUM(E10:E20)+SUM(E28:E32)</f>
        <v>718</v>
      </c>
      <c r="F67" s="275" t="n">
        <f aca="false">SUM(F10:F20)+SUM(F28:F32)</f>
        <v>552</v>
      </c>
      <c r="G67" s="275" t="n">
        <f aca="false">SUM(G10:G20)+SUM(G28:G32)</f>
        <v>552</v>
      </c>
      <c r="H67" s="275" t="n">
        <f aca="false">SUM(H10:H20)+SUM(H28:H32)</f>
        <v>552</v>
      </c>
      <c r="I67" s="275" t="n">
        <f aca="false">SUM(I10:I20)+SUM(I28:I32)</f>
        <v>552</v>
      </c>
      <c r="J67" s="275" t="n">
        <f aca="false">SUM(J10:J20)+SUM(J28:J32)</f>
        <v>552</v>
      </c>
      <c r="K67" s="275" t="n">
        <f aca="false">SUM(K10:K20)+SUM(K28:K32)</f>
        <v>552</v>
      </c>
      <c r="L67" s="275" t="n">
        <f aca="false">SUM(L10:L20)+SUM(L28:L32)</f>
        <v>552</v>
      </c>
      <c r="M67" s="275" t="n">
        <f aca="false">SUM(M10:M20)+SUM(M28:M32)</f>
        <v>718</v>
      </c>
      <c r="N67" s="275" t="n">
        <f aca="false">SUM(N10:N20)+SUM(N28:N32)</f>
        <v>805</v>
      </c>
      <c r="O67" s="275" t="n">
        <f aca="false">SUM(O10:O20)+SUM(O28:O32)</f>
        <v>7671</v>
      </c>
      <c r="P67" s="275" t="n">
        <f aca="false">SUM(P10:P20)+SUM(P28:P32)</f>
        <v>1566</v>
      </c>
      <c r="Q67" s="275" t="n">
        <f aca="false">SUM(Q10:Q20)+SUM(Q28:Q32)</f>
        <v>6105</v>
      </c>
      <c r="R67" s="233"/>
    </row>
    <row r="68" customFormat="false" ht="12.75" hidden="false" customHeight="false" outlineLevel="0" collapsed="false">
      <c r="A68" s="40"/>
      <c r="B68" s="245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32"/>
      <c r="P68" s="38"/>
      <c r="Q68" s="38"/>
      <c r="R68" s="233"/>
    </row>
    <row r="69" customFormat="false" ht="12.75" hidden="false" customHeight="false" outlineLevel="0" collapsed="false"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P69" s="276"/>
    </row>
    <row r="70" customFormat="false" ht="12.75" hidden="false" customHeight="false" outlineLevel="0" collapsed="false"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P70" s="276"/>
    </row>
    <row r="71" customFormat="false" ht="12.75" hidden="false" customHeight="false" outlineLevel="0" collapsed="false"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P71" s="276"/>
    </row>
    <row r="72" customFormat="false" ht="12.75" hidden="false" customHeight="false" outlineLevel="0" collapsed="false"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P72" s="276"/>
    </row>
    <row r="73" customFormat="false" ht="12.75" hidden="false" customHeight="false" outlineLevel="0" collapsed="false"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P73" s="276"/>
    </row>
    <row r="74" customFormat="false" ht="12.75" hidden="false" customHeight="false" outlineLevel="0" collapsed="false"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P74" s="276"/>
    </row>
    <row r="75" customFormat="false" ht="12.75" hidden="false" customHeight="false" outlineLevel="0" collapsed="false">
      <c r="F75" s="236"/>
    </row>
    <row r="76" customFormat="false" ht="12.75" hidden="false" customHeight="false" outlineLevel="0" collapsed="false">
      <c r="A76" s="277"/>
      <c r="C76" s="278"/>
      <c r="D76" s="278"/>
      <c r="E76" s="278"/>
      <c r="F76" s="236"/>
      <c r="G76" s="278"/>
      <c r="H76" s="278"/>
      <c r="I76" s="278"/>
      <c r="J76" s="278"/>
      <c r="K76" s="278"/>
      <c r="L76" s="278"/>
      <c r="M76" s="278"/>
      <c r="N76" s="278"/>
      <c r="P76" s="278"/>
    </row>
    <row r="77" customFormat="false" ht="12.75" hidden="false" customHeight="false" outlineLevel="0" collapsed="false">
      <c r="F77" s="279"/>
    </row>
    <row r="78" customFormat="false" ht="12.75" hidden="false" customHeight="false" outlineLevel="0" collapsed="false">
      <c r="F78" s="280"/>
    </row>
  </sheetData>
  <printOptions headings="false" gridLines="false" gridLinesSet="true" horizontalCentered="true" verticalCentered="false"/>
  <pageMargins left="0.5" right="0.5" top="0.25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5" width="45.7"/>
    <col collapsed="false" customWidth="true" hidden="false" outlineLevel="0" max="2" min="2" style="281" width="8.7"/>
    <col collapsed="false" customWidth="true" hidden="false" outlineLevel="0" max="14" min="3" style="255" width="8.7"/>
    <col collapsed="false" customWidth="true" hidden="false" outlineLevel="0" max="17" min="15" style="255" width="9.7"/>
    <col collapsed="false" customWidth="false" hidden="false" outlineLevel="0" max="257" min="18" style="255" width="9.14"/>
  </cols>
  <sheetData>
    <row r="1" customFormat="false" ht="12" hidden="false" customHeight="true" outlineLevel="0" collapsed="false">
      <c r="A1" s="3" t="str">
        <f aca="true">CELL("FILENAME")</f>
        <v>'file:///mnt/12tb/@roms/datasets/enron/EDRM Enron Email Data Set v2 XML/filtered-attachments/xls/EMNNG02PL.xls'#$OtherRev</v>
      </c>
      <c r="B1" s="282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54"/>
      <c r="T1" s="254"/>
      <c r="U1" s="254"/>
    </row>
    <row r="2" customFormat="false" ht="12" hidden="false" customHeight="true" outlineLevel="0" collapsed="false">
      <c r="A2" s="284" t="s">
        <v>453</v>
      </c>
      <c r="B2" s="282"/>
      <c r="C2" s="285"/>
      <c r="D2" s="285"/>
      <c r="E2" s="286"/>
      <c r="F2" s="285"/>
      <c r="G2" s="287"/>
      <c r="H2" s="285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54"/>
      <c r="T2" s="254"/>
      <c r="U2" s="254"/>
    </row>
    <row r="3" customFormat="false" ht="12" hidden="false" customHeight="true" outlineLevel="0" collapsed="false">
      <c r="A3" s="16" t="str">
        <f aca="false">IncomeState!A3</f>
        <v>2002 OPERATING PLAN</v>
      </c>
      <c r="B3" s="289" t="n">
        <f aca="true">NOW()</f>
        <v>45926.9641758966</v>
      </c>
      <c r="C3" s="290" t="str">
        <f aca="false">DataBase!C2</f>
        <v>PLAN</v>
      </c>
      <c r="D3" s="290" t="str">
        <f aca="false">DataBase!D2</f>
        <v>PLAN</v>
      </c>
      <c r="E3" s="290" t="str">
        <f aca="false">DataBase!E2</f>
        <v>PLAN</v>
      </c>
      <c r="F3" s="290" t="str">
        <f aca="false">DataBase!F2</f>
        <v>PLAN</v>
      </c>
      <c r="G3" s="290" t="str">
        <f aca="false">DataBase!G2</f>
        <v>PLAN</v>
      </c>
      <c r="H3" s="290" t="str">
        <f aca="false">DataBase!H2</f>
        <v>PLAN</v>
      </c>
      <c r="I3" s="290" t="str">
        <f aca="false">DataBase!I2</f>
        <v>PLAN</v>
      </c>
      <c r="J3" s="290" t="str">
        <f aca="false">DataBase!J2</f>
        <v>PLAN</v>
      </c>
      <c r="K3" s="290" t="str">
        <f aca="false">DataBase!K2</f>
        <v>PLAN</v>
      </c>
      <c r="L3" s="290" t="str">
        <f aca="false">DataBase!L2</f>
        <v>PLAN</v>
      </c>
      <c r="M3" s="290" t="str">
        <f aca="false">DataBase!M2</f>
        <v>PLAN</v>
      </c>
      <c r="N3" s="290" t="str">
        <f aca="false">DataBase!N2</f>
        <v>PLAN</v>
      </c>
      <c r="O3" s="290" t="str">
        <f aca="false">DataBase!O2</f>
        <v>TOTAL</v>
      </c>
      <c r="P3" s="290" t="str">
        <f aca="false">IncomeState!P6</f>
        <v>FEB.</v>
      </c>
      <c r="Q3" s="290" t="str">
        <f aca="false">IncomeState!Q6</f>
        <v>ESTIMATE</v>
      </c>
      <c r="R3" s="286"/>
      <c r="S3" s="254"/>
      <c r="T3" s="254"/>
      <c r="U3" s="254"/>
    </row>
    <row r="4" customFormat="false" ht="12" hidden="false" customHeight="true" outlineLevel="0" collapsed="false">
      <c r="A4" s="291"/>
      <c r="B4" s="292" t="n">
        <f aca="true">NOW()</f>
        <v>45926.9641758969</v>
      </c>
      <c r="C4" s="293" t="s">
        <v>5</v>
      </c>
      <c r="D4" s="293" t="s">
        <v>6</v>
      </c>
      <c r="E4" s="293" t="s">
        <v>7</v>
      </c>
      <c r="F4" s="293" t="s">
        <v>8</v>
      </c>
      <c r="G4" s="293" t="s">
        <v>9</v>
      </c>
      <c r="H4" s="293" t="s">
        <v>10</v>
      </c>
      <c r="I4" s="293" t="s">
        <v>11</v>
      </c>
      <c r="J4" s="293" t="s">
        <v>12</v>
      </c>
      <c r="K4" s="293" t="s">
        <v>13</v>
      </c>
      <c r="L4" s="293" t="s">
        <v>14</v>
      </c>
      <c r="M4" s="293" t="s">
        <v>15</v>
      </c>
      <c r="N4" s="293" t="s">
        <v>16</v>
      </c>
      <c r="O4" s="294" t="str">
        <f aca="false">DataBase!O3</f>
        <v>2002</v>
      </c>
      <c r="P4" s="294" t="str">
        <f aca="false">IncomeState!P7</f>
        <v>Y-T-D</v>
      </c>
      <c r="Q4" s="294" t="str">
        <f aca="false">IncomeState!Q7</f>
        <v>R.M.</v>
      </c>
      <c r="R4" s="295"/>
      <c r="S4" s="254"/>
      <c r="T4" s="254"/>
      <c r="U4" s="254"/>
    </row>
    <row r="5" customFormat="false" ht="3.95" hidden="false" customHeight="true" outlineLevel="0" collapsed="false">
      <c r="A5" s="283"/>
      <c r="B5" s="282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54"/>
      <c r="T5" s="254"/>
      <c r="U5" s="254"/>
    </row>
    <row r="6" customFormat="false" ht="12.75" hidden="false" customHeight="true" outlineLevel="0" collapsed="false">
      <c r="A6" s="194" t="s">
        <v>454</v>
      </c>
      <c r="B6" s="296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true" outlineLevel="0" collapsed="false">
      <c r="A7" s="189" t="s">
        <v>455</v>
      </c>
      <c r="B7" s="298" t="s">
        <v>456</v>
      </c>
      <c r="C7" s="299" t="n">
        <f aca="false">DataBase!C55</f>
        <v>175</v>
      </c>
      <c r="D7" s="299" t="n">
        <f aca="false">DataBase!D55</f>
        <v>125</v>
      </c>
      <c r="E7" s="299" t="n">
        <f aca="false">DataBase!E55</f>
        <v>100</v>
      </c>
      <c r="F7" s="299" t="n">
        <f aca="false">DataBase!F55</f>
        <v>25</v>
      </c>
      <c r="G7" s="299" t="n">
        <f aca="false">DataBase!G55</f>
        <v>25</v>
      </c>
      <c r="H7" s="299" t="n">
        <f aca="false">DataBase!H55</f>
        <v>25</v>
      </c>
      <c r="I7" s="299" t="n">
        <f aca="false">DataBase!I55</f>
        <v>25</v>
      </c>
      <c r="J7" s="299" t="n">
        <f aca="false">DataBase!J55</f>
        <v>25</v>
      </c>
      <c r="K7" s="299" t="n">
        <f aca="false">DataBase!K55</f>
        <v>25</v>
      </c>
      <c r="L7" s="299" t="n">
        <f aca="false">DataBase!L55</f>
        <v>25</v>
      </c>
      <c r="M7" s="299" t="n">
        <f aca="false">DataBase!M55</f>
        <v>75</v>
      </c>
      <c r="N7" s="299" t="n">
        <f aca="false">DataBase!N55</f>
        <v>100</v>
      </c>
      <c r="O7" s="61" t="n">
        <f aca="false">SUM(C7:N7)</f>
        <v>750</v>
      </c>
      <c r="P7" s="49" t="n">
        <f aca="false">SUM(C7:D7)</f>
        <v>300</v>
      </c>
      <c r="Q7" s="44" t="n">
        <f aca="false">O7-P7</f>
        <v>450</v>
      </c>
      <c r="R7" s="44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true" outlineLevel="0" collapsed="false">
      <c r="A8" s="189" t="s">
        <v>457</v>
      </c>
      <c r="B8" s="298" t="s">
        <v>456</v>
      </c>
      <c r="C8" s="299" t="n">
        <f aca="false">DataBase!C56</f>
        <v>0</v>
      </c>
      <c r="D8" s="299" t="n">
        <f aca="false">DataBase!D56</f>
        <v>0</v>
      </c>
      <c r="E8" s="299" t="n">
        <f aca="false">DataBase!E56</f>
        <v>0</v>
      </c>
      <c r="F8" s="299" t="n">
        <f aca="false">DataBase!F56</f>
        <v>0</v>
      </c>
      <c r="G8" s="299" t="n">
        <f aca="false">DataBase!G56</f>
        <v>0</v>
      </c>
      <c r="H8" s="299" t="n">
        <f aca="false">DataBase!H56</f>
        <v>0</v>
      </c>
      <c r="I8" s="299" t="n">
        <f aca="false">DataBase!I56</f>
        <v>0</v>
      </c>
      <c r="J8" s="299" t="n">
        <f aca="false">DataBase!J56</f>
        <v>0</v>
      </c>
      <c r="K8" s="299" t="n">
        <f aca="false">DataBase!K56</f>
        <v>0</v>
      </c>
      <c r="L8" s="299" t="n">
        <f aca="false">DataBase!L56</f>
        <v>0</v>
      </c>
      <c r="M8" s="299" t="n">
        <f aca="false">DataBase!M56</f>
        <v>0</v>
      </c>
      <c r="N8" s="299" t="n">
        <f aca="false">DataBase!N56</f>
        <v>0</v>
      </c>
      <c r="O8" s="61" t="n">
        <f aca="false">SUM(C8:N8)</f>
        <v>0</v>
      </c>
      <c r="P8" s="49" t="n">
        <f aca="false">SUM(C8:D8)</f>
        <v>0</v>
      </c>
      <c r="Q8" s="44" t="n">
        <f aca="false">O8-P8</f>
        <v>0</v>
      </c>
      <c r="R8" s="44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>
      <c r="A9" s="300" t="s">
        <v>458</v>
      </c>
      <c r="B9" s="298" t="s">
        <v>456</v>
      </c>
      <c r="C9" s="299" t="n">
        <f aca="false">DataBase!C57</f>
        <v>0</v>
      </c>
      <c r="D9" s="299" t="n">
        <f aca="false">DataBase!D57</f>
        <v>0</v>
      </c>
      <c r="E9" s="299" t="n">
        <f aca="false">DataBase!E57</f>
        <v>0</v>
      </c>
      <c r="F9" s="299" t="n">
        <f aca="false">DataBase!F57</f>
        <v>0</v>
      </c>
      <c r="G9" s="299" t="n">
        <f aca="false">DataBase!G57</f>
        <v>0</v>
      </c>
      <c r="H9" s="299" t="n">
        <f aca="false">DataBase!H57</f>
        <v>0</v>
      </c>
      <c r="I9" s="299" t="n">
        <f aca="false">DataBase!I57</f>
        <v>0</v>
      </c>
      <c r="J9" s="299" t="n">
        <f aca="false">DataBase!J57</f>
        <v>0</v>
      </c>
      <c r="K9" s="299" t="n">
        <f aca="false">DataBase!K57</f>
        <v>0</v>
      </c>
      <c r="L9" s="299" t="n">
        <f aca="false">DataBase!L57</f>
        <v>0</v>
      </c>
      <c r="M9" s="299" t="n">
        <f aca="false">DataBase!M57</f>
        <v>0</v>
      </c>
      <c r="N9" s="299" t="n">
        <f aca="false">DataBase!N57</f>
        <v>0</v>
      </c>
      <c r="O9" s="44" t="n">
        <f aca="false">SUM(C9:N9)</f>
        <v>0</v>
      </c>
      <c r="P9" s="49" t="n">
        <f aca="false">SUM(C9:D9)</f>
        <v>0</v>
      </c>
      <c r="Q9" s="44" t="n">
        <f aca="false">O9-P9</f>
        <v>0</v>
      </c>
      <c r="R9" s="44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true" outlineLevel="0" collapsed="false">
      <c r="A10" s="189" t="s">
        <v>459</v>
      </c>
      <c r="B10" s="298" t="s">
        <v>456</v>
      </c>
      <c r="C10" s="299" t="n">
        <f aca="false">DataBase!C58</f>
        <v>0</v>
      </c>
      <c r="D10" s="299" t="n">
        <f aca="false">DataBase!D58</f>
        <v>0</v>
      </c>
      <c r="E10" s="299" t="n">
        <f aca="false">DataBase!E58</f>
        <v>0</v>
      </c>
      <c r="F10" s="299" t="n">
        <f aca="false">DataBase!F58</f>
        <v>0</v>
      </c>
      <c r="G10" s="299" t="n">
        <f aca="false">DataBase!G58</f>
        <v>0</v>
      </c>
      <c r="H10" s="299" t="n">
        <f aca="false">DataBase!H58</f>
        <v>0</v>
      </c>
      <c r="I10" s="299" t="n">
        <f aca="false">DataBase!I58</f>
        <v>0</v>
      </c>
      <c r="J10" s="299" t="n">
        <f aca="false">DataBase!J58</f>
        <v>0</v>
      </c>
      <c r="K10" s="299" t="n">
        <f aca="false">DataBase!K58</f>
        <v>0</v>
      </c>
      <c r="L10" s="299" t="n">
        <f aca="false">DataBase!L58</f>
        <v>0</v>
      </c>
      <c r="M10" s="299" t="n">
        <f aca="false">DataBase!M58</f>
        <v>0</v>
      </c>
      <c r="N10" s="299" t="n">
        <f aca="false">DataBase!N58</f>
        <v>0</v>
      </c>
      <c r="O10" s="61" t="n">
        <f aca="false">SUM(C10:N10)</f>
        <v>0</v>
      </c>
      <c r="P10" s="49" t="n">
        <f aca="false">SUM(C10:D10)</f>
        <v>0</v>
      </c>
      <c r="Q10" s="44" t="n">
        <f aca="false">O10-P10</f>
        <v>0</v>
      </c>
      <c r="R10" s="44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true" outlineLevel="0" collapsed="false">
      <c r="A11" s="189" t="s">
        <v>460</v>
      </c>
      <c r="B11" s="298" t="s">
        <v>456</v>
      </c>
      <c r="C11" s="299" t="n">
        <f aca="false">DataBase!C59</f>
        <v>0</v>
      </c>
      <c r="D11" s="299" t="n">
        <f aca="false">DataBase!D59</f>
        <v>0</v>
      </c>
      <c r="E11" s="299" t="n">
        <f aca="false">DataBase!E59</f>
        <v>0</v>
      </c>
      <c r="F11" s="299" t="n">
        <f aca="false">DataBase!F59</f>
        <v>0</v>
      </c>
      <c r="G11" s="299" t="n">
        <f aca="false">DataBase!G59</f>
        <v>0</v>
      </c>
      <c r="H11" s="299" t="n">
        <f aca="false">DataBase!H59</f>
        <v>0</v>
      </c>
      <c r="I11" s="299" t="n">
        <f aca="false">DataBase!I59</f>
        <v>0</v>
      </c>
      <c r="J11" s="299" t="n">
        <f aca="false">DataBase!J59</f>
        <v>0</v>
      </c>
      <c r="K11" s="299" t="n">
        <f aca="false">DataBase!K59</f>
        <v>0</v>
      </c>
      <c r="L11" s="299" t="n">
        <f aca="false">DataBase!L59</f>
        <v>0</v>
      </c>
      <c r="M11" s="299" t="n">
        <f aca="false">DataBase!M59</f>
        <v>0</v>
      </c>
      <c r="N11" s="299" t="n">
        <f aca="false">DataBase!N59</f>
        <v>0</v>
      </c>
      <c r="O11" s="61" t="n">
        <f aca="false">SUM(C11:N11)</f>
        <v>0</v>
      </c>
      <c r="P11" s="49" t="n">
        <f aca="false">SUM(C11:D11)</f>
        <v>0</v>
      </c>
      <c r="Q11" s="44" t="n">
        <f aca="false">O11-P11</f>
        <v>0</v>
      </c>
      <c r="R11" s="44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true" outlineLevel="0" collapsed="false">
      <c r="A12" s="189" t="s">
        <v>461</v>
      </c>
      <c r="B12" s="298" t="s">
        <v>456</v>
      </c>
      <c r="C12" s="299" t="n">
        <f aca="false">DataBase!C60</f>
        <v>0</v>
      </c>
      <c r="D12" s="299" t="n">
        <f aca="false">DataBase!D60</f>
        <v>0</v>
      </c>
      <c r="E12" s="299" t="n">
        <f aca="false">DataBase!E60</f>
        <v>0</v>
      </c>
      <c r="F12" s="299" t="n">
        <f aca="false">DataBase!F60</f>
        <v>0</v>
      </c>
      <c r="G12" s="299" t="n">
        <f aca="false">DataBase!G60</f>
        <v>0</v>
      </c>
      <c r="H12" s="299" t="n">
        <f aca="false">DataBase!H60</f>
        <v>0</v>
      </c>
      <c r="I12" s="299" t="n">
        <f aca="false">DataBase!I60</f>
        <v>0</v>
      </c>
      <c r="J12" s="299" t="n">
        <f aca="false">DataBase!J60</f>
        <v>0</v>
      </c>
      <c r="K12" s="299" t="n">
        <f aca="false">DataBase!K60</f>
        <v>0</v>
      </c>
      <c r="L12" s="299" t="n">
        <f aca="false">DataBase!L60</f>
        <v>0</v>
      </c>
      <c r="M12" s="299" t="n">
        <f aca="false">DataBase!M60</f>
        <v>0</v>
      </c>
      <c r="N12" s="299" t="n">
        <f aca="false">DataBase!N60</f>
        <v>0</v>
      </c>
      <c r="O12" s="61" t="n">
        <f aca="false">SUM(C12:N12)</f>
        <v>0</v>
      </c>
      <c r="P12" s="49" t="n">
        <f aca="false">SUM(C12:D12)</f>
        <v>0</v>
      </c>
      <c r="Q12" s="44" t="n">
        <f aca="false">O12-P12</f>
        <v>0</v>
      </c>
      <c r="R12" s="44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true" outlineLevel="0" collapsed="false">
      <c r="A13" s="301" t="s">
        <v>462</v>
      </c>
      <c r="B13" s="298" t="s">
        <v>456</v>
      </c>
      <c r="C13" s="299" t="n">
        <f aca="false">DataBase!C61</f>
        <v>0</v>
      </c>
      <c r="D13" s="299" t="n">
        <f aca="false">DataBase!D61</f>
        <v>0</v>
      </c>
      <c r="E13" s="299" t="n">
        <f aca="false">DataBase!E61</f>
        <v>0</v>
      </c>
      <c r="F13" s="299" t="n">
        <f aca="false">DataBase!F61</f>
        <v>0</v>
      </c>
      <c r="G13" s="299" t="n">
        <f aca="false">DataBase!G61</f>
        <v>0</v>
      </c>
      <c r="H13" s="299" t="n">
        <f aca="false">DataBase!H61</f>
        <v>0</v>
      </c>
      <c r="I13" s="299" t="n">
        <f aca="false">DataBase!I61</f>
        <v>0</v>
      </c>
      <c r="J13" s="299" t="n">
        <f aca="false">DataBase!J61</f>
        <v>0</v>
      </c>
      <c r="K13" s="299" t="n">
        <f aca="false">DataBase!K61</f>
        <v>0</v>
      </c>
      <c r="L13" s="299" t="n">
        <f aca="false">DataBase!L61</f>
        <v>0</v>
      </c>
      <c r="M13" s="299" t="n">
        <f aca="false">DataBase!M61</f>
        <v>0</v>
      </c>
      <c r="N13" s="299" t="n">
        <f aca="false">DataBase!N61</f>
        <v>0</v>
      </c>
      <c r="O13" s="63" t="n">
        <f aca="false">SUM(C13:N13)</f>
        <v>0</v>
      </c>
      <c r="P13" s="49" t="n">
        <f aca="false">SUM(C13:D13)</f>
        <v>0</v>
      </c>
      <c r="Q13" s="63" t="n">
        <f aca="false">(O13-P13)</f>
        <v>0</v>
      </c>
      <c r="R13" s="44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true" outlineLevel="0" collapsed="false">
      <c r="A14" s="189" t="s">
        <v>463</v>
      </c>
      <c r="B14" s="298" t="s">
        <v>456</v>
      </c>
      <c r="C14" s="299" t="n">
        <f aca="false">DataBase!C62</f>
        <v>33</v>
      </c>
      <c r="D14" s="299" t="n">
        <f aca="false">DataBase!D62</f>
        <v>33</v>
      </c>
      <c r="E14" s="299" t="n">
        <f aca="false">DataBase!E62</f>
        <v>34</v>
      </c>
      <c r="F14" s="299" t="n">
        <f aca="false">DataBase!F62</f>
        <v>33</v>
      </c>
      <c r="G14" s="299" t="n">
        <f aca="false">DataBase!G62</f>
        <v>33</v>
      </c>
      <c r="H14" s="299" t="n">
        <f aca="false">DataBase!H62</f>
        <v>34</v>
      </c>
      <c r="I14" s="299" t="n">
        <f aca="false">DataBase!I62</f>
        <v>33</v>
      </c>
      <c r="J14" s="299" t="n">
        <f aca="false">DataBase!J62</f>
        <v>33</v>
      </c>
      <c r="K14" s="299" t="n">
        <f aca="false">DataBase!K62</f>
        <v>34</v>
      </c>
      <c r="L14" s="299" t="n">
        <f aca="false">DataBase!L62</f>
        <v>33</v>
      </c>
      <c r="M14" s="299" t="n">
        <f aca="false">DataBase!M62</f>
        <v>33</v>
      </c>
      <c r="N14" s="299" t="n">
        <f aca="false">DataBase!N62</f>
        <v>34</v>
      </c>
      <c r="O14" s="44" t="n">
        <f aca="false">SUM(C14:N14)</f>
        <v>400</v>
      </c>
      <c r="P14" s="49" t="n">
        <f aca="false">SUM(C14:D14)</f>
        <v>66</v>
      </c>
      <c r="Q14" s="44" t="n">
        <f aca="false">O14-P14</f>
        <v>334</v>
      </c>
      <c r="R14" s="44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true" outlineLevel="0" collapsed="false">
      <c r="A15" s="189" t="s">
        <v>448</v>
      </c>
      <c r="B15" s="298" t="s">
        <v>456</v>
      </c>
      <c r="C15" s="299" t="n">
        <f aca="false">DataBase!C63</f>
        <v>0</v>
      </c>
      <c r="D15" s="299" t="n">
        <f aca="false">DataBase!D63</f>
        <v>0</v>
      </c>
      <c r="E15" s="299" t="n">
        <f aca="false">DataBase!E63</f>
        <v>0</v>
      </c>
      <c r="F15" s="299" t="n">
        <f aca="false">DataBase!F63</f>
        <v>0</v>
      </c>
      <c r="G15" s="299" t="n">
        <f aca="false">DataBase!G63</f>
        <v>0</v>
      </c>
      <c r="H15" s="299" t="n">
        <f aca="false">DataBase!H63</f>
        <v>0</v>
      </c>
      <c r="I15" s="299" t="n">
        <f aca="false">DataBase!I63</f>
        <v>0</v>
      </c>
      <c r="J15" s="299" t="n">
        <f aca="false">DataBase!J63</f>
        <v>0</v>
      </c>
      <c r="K15" s="299" t="n">
        <f aca="false">DataBase!K63</f>
        <v>0</v>
      </c>
      <c r="L15" s="299" t="n">
        <f aca="false">DataBase!L63</f>
        <v>0</v>
      </c>
      <c r="M15" s="299" t="n">
        <f aca="false">DataBase!M63</f>
        <v>0</v>
      </c>
      <c r="N15" s="299" t="n">
        <f aca="false">DataBase!N63</f>
        <v>0</v>
      </c>
      <c r="O15" s="44" t="n">
        <f aca="false">SUM(C15:N15)</f>
        <v>0</v>
      </c>
      <c r="P15" s="49" t="n">
        <f aca="false">SUM(C15:D15)</f>
        <v>0</v>
      </c>
      <c r="Q15" s="44" t="n">
        <f aca="false">O15-P15</f>
        <v>0</v>
      </c>
      <c r="R15" s="44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true" outlineLevel="0" collapsed="false">
      <c r="A16" s="189" t="s">
        <v>464</v>
      </c>
      <c r="B16" s="298" t="s">
        <v>456</v>
      </c>
      <c r="C16" s="299" t="n">
        <f aca="false">DataBase!C64</f>
        <v>0</v>
      </c>
      <c r="D16" s="299" t="n">
        <f aca="false">DataBase!D64</f>
        <v>0</v>
      </c>
      <c r="E16" s="299" t="n">
        <f aca="false">DataBase!E64</f>
        <v>0</v>
      </c>
      <c r="F16" s="299" t="n">
        <f aca="false">DataBase!F64</f>
        <v>0</v>
      </c>
      <c r="G16" s="299" t="n">
        <f aca="false">DataBase!G64</f>
        <v>0</v>
      </c>
      <c r="H16" s="299" t="n">
        <f aca="false">DataBase!H64</f>
        <v>0</v>
      </c>
      <c r="I16" s="299" t="n">
        <f aca="false">DataBase!I64</f>
        <v>0</v>
      </c>
      <c r="J16" s="299" t="n">
        <f aca="false">DataBase!J64</f>
        <v>0</v>
      </c>
      <c r="K16" s="299" t="n">
        <f aca="false">DataBase!K64</f>
        <v>0</v>
      </c>
      <c r="L16" s="299" t="n">
        <f aca="false">DataBase!L64</f>
        <v>0</v>
      </c>
      <c r="M16" s="299" t="n">
        <f aca="false">DataBase!M64</f>
        <v>0</v>
      </c>
      <c r="N16" s="299" t="n">
        <f aca="false">DataBase!N64</f>
        <v>0</v>
      </c>
      <c r="O16" s="44" t="n">
        <f aca="false">SUM(C16:N16)</f>
        <v>0</v>
      </c>
      <c r="P16" s="49" t="n">
        <f aca="false">SUM(C16:D16)</f>
        <v>0</v>
      </c>
      <c r="Q16" s="44" t="n">
        <f aca="false">O16-P16</f>
        <v>0</v>
      </c>
      <c r="R16" s="44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6" hidden="false" customHeight="true" outlineLevel="0" collapsed="false">
      <c r="A17" s="189"/>
      <c r="B17" s="298"/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61"/>
      <c r="P17" s="49"/>
      <c r="Q17" s="44"/>
      <c r="R17" s="44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true" outlineLevel="0" collapsed="false">
      <c r="A18" s="189" t="s">
        <v>465</v>
      </c>
      <c r="B18" s="298" t="s">
        <v>466</v>
      </c>
      <c r="C18" s="299" t="n">
        <f aca="false">DataBase!C66</f>
        <v>443</v>
      </c>
      <c r="D18" s="299" t="n">
        <f aca="false">DataBase!D66</f>
        <v>443</v>
      </c>
      <c r="E18" s="299" t="n">
        <f aca="false">DataBase!E66</f>
        <v>843</v>
      </c>
      <c r="F18" s="299" t="n">
        <f aca="false">DataBase!F66</f>
        <v>443</v>
      </c>
      <c r="G18" s="299" t="n">
        <f aca="false">DataBase!G66</f>
        <v>443</v>
      </c>
      <c r="H18" s="299" t="n">
        <f aca="false">DataBase!H66</f>
        <v>843</v>
      </c>
      <c r="I18" s="299" t="n">
        <f aca="false">DataBase!I66</f>
        <v>443</v>
      </c>
      <c r="J18" s="299" t="n">
        <f aca="false">DataBase!J66</f>
        <v>443</v>
      </c>
      <c r="K18" s="299" t="n">
        <f aca="false">DataBase!K66</f>
        <v>844</v>
      </c>
      <c r="L18" s="299" t="n">
        <f aca="false">DataBase!L66</f>
        <v>444</v>
      </c>
      <c r="M18" s="299" t="n">
        <f aca="false">DataBase!M66</f>
        <v>984</v>
      </c>
      <c r="N18" s="299" t="n">
        <f aca="false">DataBase!N66</f>
        <v>1384</v>
      </c>
      <c r="O18" s="61" t="n">
        <f aca="false">SUM(C18:N18)</f>
        <v>8000</v>
      </c>
      <c r="P18" s="49" t="n">
        <f aca="false">SUM(C18:D18)</f>
        <v>886</v>
      </c>
      <c r="Q18" s="44" t="n">
        <f aca="false">O18-P18</f>
        <v>7114</v>
      </c>
      <c r="R18" s="44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true" outlineLevel="0" collapsed="false">
      <c r="A19" s="300" t="s">
        <v>467</v>
      </c>
      <c r="B19" s="298" t="s">
        <v>466</v>
      </c>
      <c r="C19" s="299" t="n">
        <f aca="false">DataBase!C67</f>
        <v>0</v>
      </c>
      <c r="D19" s="299" t="n">
        <f aca="false">DataBase!D67</f>
        <v>0</v>
      </c>
      <c r="E19" s="299" t="n">
        <f aca="false">DataBase!E67</f>
        <v>0</v>
      </c>
      <c r="F19" s="299" t="n">
        <f aca="false">DataBase!F67</f>
        <v>0</v>
      </c>
      <c r="G19" s="299" t="n">
        <f aca="false">DataBase!G67</f>
        <v>0</v>
      </c>
      <c r="H19" s="299" t="n">
        <f aca="false">DataBase!H67</f>
        <v>2000</v>
      </c>
      <c r="I19" s="299" t="n">
        <f aca="false">DataBase!I67</f>
        <v>0</v>
      </c>
      <c r="J19" s="299" t="n">
        <f aca="false">DataBase!J67</f>
        <v>0</v>
      </c>
      <c r="K19" s="299" t="n">
        <f aca="false">DataBase!K67</f>
        <v>0</v>
      </c>
      <c r="L19" s="299" t="n">
        <f aca="false">DataBase!L67</f>
        <v>0</v>
      </c>
      <c r="M19" s="299" t="n">
        <f aca="false">DataBase!M67</f>
        <v>0</v>
      </c>
      <c r="N19" s="299" t="n">
        <f aca="false">DataBase!N67</f>
        <v>0</v>
      </c>
      <c r="O19" s="61" t="n">
        <f aca="false">SUM(C19:N19)</f>
        <v>2000</v>
      </c>
      <c r="P19" s="49" t="n">
        <f aca="false">SUM(C19:D19)</f>
        <v>0</v>
      </c>
      <c r="Q19" s="44" t="n">
        <f aca="false">O19-P19</f>
        <v>2000</v>
      </c>
      <c r="R19" s="44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true" outlineLevel="0" collapsed="false">
      <c r="A20" s="189" t="s">
        <v>468</v>
      </c>
      <c r="B20" s="298" t="s">
        <v>466</v>
      </c>
      <c r="C20" s="299" t="n">
        <f aca="false">DataBase!C68</f>
        <v>0</v>
      </c>
      <c r="D20" s="299" t="n">
        <f aca="false">DataBase!D68</f>
        <v>0</v>
      </c>
      <c r="E20" s="299" t="n">
        <f aca="false">DataBase!E68</f>
        <v>0</v>
      </c>
      <c r="F20" s="299" t="n">
        <f aca="false">DataBase!F68</f>
        <v>0</v>
      </c>
      <c r="G20" s="299" t="n">
        <f aca="false">DataBase!G68</f>
        <v>0</v>
      </c>
      <c r="H20" s="299" t="n">
        <f aca="false">DataBase!H68</f>
        <v>0</v>
      </c>
      <c r="I20" s="299" t="n">
        <f aca="false">DataBase!I68</f>
        <v>0</v>
      </c>
      <c r="J20" s="299" t="n">
        <f aca="false">DataBase!J68</f>
        <v>0</v>
      </c>
      <c r="K20" s="299" t="n">
        <f aca="false">DataBase!K68</f>
        <v>0</v>
      </c>
      <c r="L20" s="299" t="n">
        <f aca="false">DataBase!L68</f>
        <v>0</v>
      </c>
      <c r="M20" s="299" t="n">
        <f aca="false">DataBase!M68</f>
        <v>0</v>
      </c>
      <c r="N20" s="299" t="n">
        <f aca="false">DataBase!N68</f>
        <v>0</v>
      </c>
      <c r="O20" s="61" t="n">
        <f aca="false">SUM(C20:N20)</f>
        <v>0</v>
      </c>
      <c r="P20" s="49" t="n">
        <f aca="false">SUM(C20:D20)</f>
        <v>0</v>
      </c>
      <c r="Q20" s="44" t="n">
        <f aca="false">O20-P20</f>
        <v>0</v>
      </c>
      <c r="R20" s="44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true" outlineLevel="0" collapsed="false">
      <c r="A21" s="189" t="s">
        <v>469</v>
      </c>
      <c r="B21" s="298" t="s">
        <v>466</v>
      </c>
      <c r="C21" s="299" t="n">
        <f aca="false">DataBase!C69</f>
        <v>0</v>
      </c>
      <c r="D21" s="299" t="n">
        <f aca="false">DataBase!D69</f>
        <v>0</v>
      </c>
      <c r="E21" s="299" t="n">
        <f aca="false">DataBase!E69</f>
        <v>0</v>
      </c>
      <c r="F21" s="299" t="n">
        <f aca="false">DataBase!F69</f>
        <v>0</v>
      </c>
      <c r="G21" s="299" t="n">
        <f aca="false">DataBase!G69</f>
        <v>0</v>
      </c>
      <c r="H21" s="299" t="n">
        <f aca="false">DataBase!H69</f>
        <v>0</v>
      </c>
      <c r="I21" s="299" t="n">
        <f aca="false">DataBase!I69</f>
        <v>0</v>
      </c>
      <c r="J21" s="299" t="n">
        <f aca="false">DataBase!J69</f>
        <v>0</v>
      </c>
      <c r="K21" s="299" t="n">
        <f aca="false">DataBase!K69</f>
        <v>0</v>
      </c>
      <c r="L21" s="299" t="n">
        <f aca="false">DataBase!L69</f>
        <v>0</v>
      </c>
      <c r="M21" s="299" t="n">
        <f aca="false">DataBase!M69</f>
        <v>0</v>
      </c>
      <c r="N21" s="299" t="n">
        <f aca="false">DataBase!N69</f>
        <v>0</v>
      </c>
      <c r="O21" s="61" t="n">
        <f aca="false">SUM(C21:N21)</f>
        <v>0</v>
      </c>
      <c r="P21" s="49" t="n">
        <f aca="false">SUM(C21:D21)</f>
        <v>0</v>
      </c>
      <c r="Q21" s="44" t="n">
        <f aca="false">O21-P21</f>
        <v>0</v>
      </c>
      <c r="R21" s="44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true" outlineLevel="0" collapsed="false">
      <c r="A22" s="300" t="s">
        <v>470</v>
      </c>
      <c r="B22" s="298" t="s">
        <v>466</v>
      </c>
      <c r="C22" s="299" t="n">
        <f aca="false">DataBase!C294</f>
        <v>191</v>
      </c>
      <c r="D22" s="299" t="n">
        <f aca="false">DataBase!D294</f>
        <v>192</v>
      </c>
      <c r="E22" s="299" t="n">
        <f aca="false">DataBase!E294</f>
        <v>192</v>
      </c>
      <c r="F22" s="299" t="n">
        <f aca="false">DataBase!F294</f>
        <v>191</v>
      </c>
      <c r="G22" s="299" t="n">
        <f aca="false">DataBase!G294</f>
        <v>192</v>
      </c>
      <c r="H22" s="299" t="n">
        <f aca="false">DataBase!H294</f>
        <v>192</v>
      </c>
      <c r="I22" s="299" t="n">
        <f aca="false">DataBase!I294</f>
        <v>191</v>
      </c>
      <c r="J22" s="299" t="n">
        <f aca="false">DataBase!J294</f>
        <v>192</v>
      </c>
      <c r="K22" s="299" t="n">
        <f aca="false">DataBase!K294</f>
        <v>192</v>
      </c>
      <c r="L22" s="299" t="n">
        <f aca="false">DataBase!L294</f>
        <v>191</v>
      </c>
      <c r="M22" s="299" t="n">
        <f aca="false">DataBase!M294</f>
        <v>192</v>
      </c>
      <c r="N22" s="299" t="n">
        <f aca="false">DataBase!N294</f>
        <v>192</v>
      </c>
      <c r="O22" s="61" t="n">
        <f aca="false">SUM(C22:N22)</f>
        <v>2300</v>
      </c>
      <c r="P22" s="49" t="n">
        <f aca="false">SUM(C22:D22)</f>
        <v>383</v>
      </c>
      <c r="Q22" s="44" t="n">
        <f aca="false">O22-P22</f>
        <v>1917</v>
      </c>
      <c r="R22" s="44"/>
      <c r="S22" s="254"/>
      <c r="T22" s="254"/>
      <c r="U22" s="254"/>
    </row>
    <row r="23" customFormat="false" ht="12.75" hidden="false" customHeight="true" outlineLevel="0" collapsed="false">
      <c r="A23" s="189" t="s">
        <v>471</v>
      </c>
      <c r="B23" s="298" t="s">
        <v>466</v>
      </c>
      <c r="C23" s="299" t="n">
        <f aca="false">DataBase!C70</f>
        <v>0</v>
      </c>
      <c r="D23" s="299" t="n">
        <f aca="false">DataBase!D70</f>
        <v>0</v>
      </c>
      <c r="E23" s="299" t="n">
        <f aca="false">DataBase!E70</f>
        <v>0</v>
      </c>
      <c r="F23" s="299" t="n">
        <f aca="false">DataBase!F70</f>
        <v>0</v>
      </c>
      <c r="G23" s="299" t="n">
        <f aca="false">DataBase!G70</f>
        <v>0</v>
      </c>
      <c r="H23" s="299" t="n">
        <f aca="false">DataBase!H70</f>
        <v>0</v>
      </c>
      <c r="I23" s="299" t="n">
        <f aca="false">DataBase!I70</f>
        <v>0</v>
      </c>
      <c r="J23" s="299" t="n">
        <f aca="false">DataBase!J70</f>
        <v>0</v>
      </c>
      <c r="K23" s="299" t="n">
        <f aca="false">DataBase!K70</f>
        <v>0</v>
      </c>
      <c r="L23" s="299" t="n">
        <f aca="false">DataBase!L70</f>
        <v>0</v>
      </c>
      <c r="M23" s="299" t="n">
        <f aca="false">DataBase!M70</f>
        <v>0</v>
      </c>
      <c r="N23" s="299" t="n">
        <f aca="false">DataBase!N70</f>
        <v>0</v>
      </c>
      <c r="O23" s="61" t="n">
        <f aca="false">SUM(C23:N23)</f>
        <v>0</v>
      </c>
      <c r="P23" s="49" t="n">
        <f aca="false">SUM(C23:D23)</f>
        <v>0</v>
      </c>
      <c r="Q23" s="44" t="n">
        <f aca="false">O23-P23</f>
        <v>0</v>
      </c>
      <c r="R23" s="44"/>
      <c r="S23" s="254"/>
      <c r="T23" s="254"/>
      <c r="U23" s="254"/>
    </row>
    <row r="24" customFormat="false" ht="12.75" hidden="false" customHeight="true" outlineLevel="0" collapsed="false">
      <c r="A24" s="267" t="s">
        <v>472</v>
      </c>
      <c r="B24" s="298" t="s">
        <v>442</v>
      </c>
      <c r="C24" s="299" t="n">
        <f aca="false">DataBase!C71</f>
        <v>0</v>
      </c>
      <c r="D24" s="299" t="n">
        <f aca="false">DataBase!D71</f>
        <v>0</v>
      </c>
      <c r="E24" s="299" t="n">
        <f aca="false">DataBase!E71</f>
        <v>0</v>
      </c>
      <c r="F24" s="299" t="n">
        <f aca="false">DataBase!F71</f>
        <v>0</v>
      </c>
      <c r="G24" s="299" t="n">
        <f aca="false">DataBase!G71</f>
        <v>0</v>
      </c>
      <c r="H24" s="299" t="n">
        <f aca="false">DataBase!H71</f>
        <v>0</v>
      </c>
      <c r="I24" s="299" t="n">
        <f aca="false">DataBase!I71</f>
        <v>0</v>
      </c>
      <c r="J24" s="299" t="n">
        <f aca="false">DataBase!J71</f>
        <v>0</v>
      </c>
      <c r="K24" s="299" t="n">
        <f aca="false">DataBase!K71</f>
        <v>0</v>
      </c>
      <c r="L24" s="299" t="n">
        <f aca="false">DataBase!L71</f>
        <v>0</v>
      </c>
      <c r="M24" s="299" t="n">
        <f aca="false">DataBase!M71</f>
        <v>0</v>
      </c>
      <c r="N24" s="299" t="n">
        <f aca="false">DataBase!N71</f>
        <v>0</v>
      </c>
      <c r="O24" s="44" t="n">
        <f aca="false">SUM(C24:N24)</f>
        <v>0</v>
      </c>
      <c r="P24" s="49" t="n">
        <f aca="false">SUM(C24:D24)</f>
        <v>0</v>
      </c>
      <c r="Q24" s="44" t="n">
        <f aca="false">O24-P24</f>
        <v>0</v>
      </c>
      <c r="R24" s="44"/>
      <c r="S24" s="254"/>
      <c r="T24" s="254"/>
      <c r="U24" s="254"/>
    </row>
    <row r="25" customFormat="false" ht="12.75" hidden="false" customHeight="true" outlineLevel="0" collapsed="false">
      <c r="A25" s="189" t="s">
        <v>473</v>
      </c>
      <c r="B25" s="298" t="s">
        <v>442</v>
      </c>
      <c r="C25" s="299" t="n">
        <f aca="false">DataBase!C72</f>
        <v>0</v>
      </c>
      <c r="D25" s="299" t="n">
        <f aca="false">DataBase!D72</f>
        <v>0</v>
      </c>
      <c r="E25" s="299" t="n">
        <f aca="false">DataBase!E72</f>
        <v>0</v>
      </c>
      <c r="F25" s="299" t="n">
        <f aca="false">DataBase!F72</f>
        <v>0</v>
      </c>
      <c r="G25" s="299" t="n">
        <f aca="false">DataBase!G72</f>
        <v>0</v>
      </c>
      <c r="H25" s="299" t="n">
        <f aca="false">DataBase!H72</f>
        <v>0</v>
      </c>
      <c r="I25" s="299" t="n">
        <f aca="false">DataBase!I72</f>
        <v>0</v>
      </c>
      <c r="J25" s="299" t="n">
        <f aca="false">DataBase!J72</f>
        <v>0</v>
      </c>
      <c r="K25" s="299" t="n">
        <f aca="false">DataBase!K72</f>
        <v>0</v>
      </c>
      <c r="L25" s="299" t="n">
        <f aca="false">DataBase!L72</f>
        <v>0</v>
      </c>
      <c r="M25" s="299" t="n">
        <f aca="false">DataBase!M72</f>
        <v>0</v>
      </c>
      <c r="N25" s="299" t="n">
        <f aca="false">DataBase!N72</f>
        <v>0</v>
      </c>
      <c r="O25" s="44" t="n">
        <f aca="false">SUM(C25:N25)</f>
        <v>0</v>
      </c>
      <c r="P25" s="49" t="n">
        <f aca="false">SUM(C25:D25)</f>
        <v>0</v>
      </c>
      <c r="Q25" s="44" t="n">
        <f aca="false">O25-P25</f>
        <v>0</v>
      </c>
      <c r="R25" s="44"/>
      <c r="S25" s="254"/>
      <c r="T25" s="254"/>
      <c r="U25" s="254"/>
    </row>
    <row r="26" customFormat="false" ht="12.75" hidden="false" customHeight="true" outlineLevel="0" collapsed="false">
      <c r="A26" s="189" t="s">
        <v>390</v>
      </c>
      <c r="B26" s="302"/>
      <c r="C26" s="198" t="n">
        <f aca="false">0</f>
        <v>0</v>
      </c>
      <c r="D26" s="198" t="n">
        <f aca="false">0</f>
        <v>0</v>
      </c>
      <c r="E26" s="198" t="n">
        <f aca="false">0</f>
        <v>0</v>
      </c>
      <c r="F26" s="198" t="n">
        <f aca="false">0</f>
        <v>0</v>
      </c>
      <c r="G26" s="198" t="n">
        <f aca="false">0</f>
        <v>0</v>
      </c>
      <c r="H26" s="198" t="n">
        <f aca="false">0</f>
        <v>0</v>
      </c>
      <c r="I26" s="198" t="n">
        <f aca="false">0</f>
        <v>0</v>
      </c>
      <c r="J26" s="198" t="n">
        <f aca="false">0</f>
        <v>0</v>
      </c>
      <c r="K26" s="198" t="n">
        <f aca="false">0</f>
        <v>0</v>
      </c>
      <c r="L26" s="198" t="n">
        <f aca="false">0</f>
        <v>0</v>
      </c>
      <c r="M26" s="198" t="n">
        <f aca="false">0</f>
        <v>0</v>
      </c>
      <c r="N26" s="198" t="n">
        <f aca="false">0</f>
        <v>0</v>
      </c>
      <c r="O26" s="199" t="n">
        <f aca="false">SUM(C26:N26)</f>
        <v>0</v>
      </c>
      <c r="P26" s="198" t="n">
        <f aca="false">SUM(C26:D26)</f>
        <v>0</v>
      </c>
      <c r="Q26" s="199" t="n">
        <f aca="false">O26-P26</f>
        <v>0</v>
      </c>
      <c r="R26" s="199"/>
      <c r="S26" s="254"/>
      <c r="T26" s="254"/>
      <c r="U26" s="254"/>
    </row>
    <row r="27" customFormat="false" ht="6" hidden="false" customHeight="true" outlineLevel="0" collapsed="false">
      <c r="A27" s="200"/>
      <c r="B27" s="30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4"/>
      <c r="P27" s="49"/>
      <c r="Q27" s="44"/>
      <c r="R27" s="44"/>
      <c r="S27" s="254"/>
      <c r="T27" s="254"/>
      <c r="U27" s="254"/>
    </row>
    <row r="28" customFormat="false" ht="12.75" hidden="false" customHeight="true" outlineLevel="0" collapsed="false">
      <c r="A28" s="303" t="s">
        <v>474</v>
      </c>
      <c r="B28" s="304"/>
      <c r="C28" s="202" t="n">
        <f aca="false">SUM(C7:C27)</f>
        <v>842</v>
      </c>
      <c r="D28" s="202" t="n">
        <f aca="false">SUM(D7:D27)</f>
        <v>793</v>
      </c>
      <c r="E28" s="202" t="n">
        <f aca="false">SUM(E7:E27)</f>
        <v>1169</v>
      </c>
      <c r="F28" s="202" t="n">
        <f aca="false">SUM(F7:F27)</f>
        <v>692</v>
      </c>
      <c r="G28" s="202" t="n">
        <f aca="false">SUM(G7:G27)</f>
        <v>693</v>
      </c>
      <c r="H28" s="202" t="n">
        <f aca="false">SUM(H7:H27)</f>
        <v>3094</v>
      </c>
      <c r="I28" s="202" t="n">
        <f aca="false">SUM(I7:I27)</f>
        <v>692</v>
      </c>
      <c r="J28" s="202" t="n">
        <f aca="false">SUM(J7:J27)</f>
        <v>693</v>
      </c>
      <c r="K28" s="202" t="n">
        <f aca="false">SUM(K7:K27)</f>
        <v>1095</v>
      </c>
      <c r="L28" s="202" t="n">
        <f aca="false">SUM(L7:L27)</f>
        <v>693</v>
      </c>
      <c r="M28" s="202" t="n">
        <f aca="false">SUM(M7:M27)</f>
        <v>1284</v>
      </c>
      <c r="N28" s="202" t="n">
        <f aca="false">SUM(N7:N27)</f>
        <v>1710</v>
      </c>
      <c r="O28" s="202" t="n">
        <f aca="false">SUM(O7:O27)</f>
        <v>13450</v>
      </c>
      <c r="P28" s="202" t="n">
        <f aca="false">SUM(P7:P27)</f>
        <v>1635</v>
      </c>
      <c r="Q28" s="202" t="n">
        <f aca="false">SUM(Q7:Q27)</f>
        <v>11815</v>
      </c>
      <c r="R28" s="202"/>
      <c r="S28" s="254"/>
      <c r="T28" s="254"/>
      <c r="U28" s="254"/>
    </row>
    <row r="29" customFormat="false" ht="12.75" hidden="false" customHeight="true" outlineLevel="0" collapsed="false">
      <c r="A29" s="305"/>
      <c r="B29" s="252"/>
      <c r="C29" s="202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254"/>
      <c r="T29" s="254"/>
      <c r="U29" s="254"/>
    </row>
    <row r="30" customFormat="false" ht="6" hidden="false" customHeight="true" outlineLevel="0" collapsed="false">
      <c r="A30" s="306"/>
      <c r="B30" s="307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257"/>
      <c r="S30" s="254"/>
      <c r="T30" s="254"/>
      <c r="U30" s="254"/>
    </row>
    <row r="31" customFormat="false" ht="12.75" hidden="false" customHeight="true" outlineLevel="0" collapsed="false">
      <c r="A31" s="305"/>
      <c r="B31" s="309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257"/>
      <c r="P31" s="257"/>
      <c r="Q31" s="257"/>
      <c r="R31" s="257"/>
      <c r="S31" s="254"/>
      <c r="T31" s="254"/>
      <c r="U31" s="254"/>
    </row>
    <row r="32" customFormat="false" ht="12.75" hidden="false" customHeight="true" outlineLevel="0" collapsed="false">
      <c r="A32" s="310" t="str">
        <f aca="false">A1</f>
        <v>'file:///mnt/12tb/@roms/datasets/enron/EDRM Enron Email Data Set v2 XML/filtered-attachments/xls/EMNNG02PL.xls'#$OtherRev</v>
      </c>
      <c r="B32" s="309"/>
      <c r="C32" s="311"/>
      <c r="D32" s="311"/>
      <c r="E32" s="311"/>
      <c r="F32" s="311"/>
      <c r="G32" s="312"/>
      <c r="H32" s="311"/>
      <c r="I32" s="311"/>
      <c r="J32" s="311"/>
      <c r="K32" s="311"/>
      <c r="L32" s="311"/>
      <c r="M32" s="311"/>
      <c r="N32" s="311"/>
      <c r="O32" s="311"/>
      <c r="P32" s="313"/>
      <c r="Q32" s="257"/>
      <c r="R32" s="257"/>
      <c r="S32" s="254"/>
      <c r="T32" s="254"/>
      <c r="U32" s="254"/>
    </row>
    <row r="33" customFormat="false" ht="12.75" hidden="false" customHeight="true" outlineLevel="0" collapsed="false">
      <c r="A33" s="310" t="s">
        <v>475</v>
      </c>
      <c r="B33" s="309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3"/>
      <c r="Q33" s="257"/>
      <c r="R33" s="257"/>
      <c r="S33" s="254"/>
      <c r="T33" s="254"/>
      <c r="U33" s="254"/>
    </row>
    <row r="34" customFormat="false" ht="12.75" hidden="false" customHeight="true" outlineLevel="0" collapsed="false">
      <c r="A34" s="314" t="str">
        <f aca="false">IncomeState!A3</f>
        <v>2002 OPERATING PLAN</v>
      </c>
      <c r="B34" s="315" t="n">
        <f aca="true">NOW()</f>
        <v>45926.9641759031</v>
      </c>
      <c r="C34" s="316" t="str">
        <f aca="false">DataBase!C2</f>
        <v>PLAN</v>
      </c>
      <c r="D34" s="316" t="str">
        <f aca="false">DataBase!D2</f>
        <v>PLAN</v>
      </c>
      <c r="E34" s="316" t="str">
        <f aca="false">DataBase!E2</f>
        <v>PLAN</v>
      </c>
      <c r="F34" s="316" t="str">
        <f aca="false">DataBase!F2</f>
        <v>PLAN</v>
      </c>
      <c r="G34" s="316" t="str">
        <f aca="false">DataBase!G2</f>
        <v>PLAN</v>
      </c>
      <c r="H34" s="316" t="str">
        <f aca="false">DataBase!H2</f>
        <v>PLAN</v>
      </c>
      <c r="I34" s="316" t="str">
        <f aca="false">DataBase!I2</f>
        <v>PLAN</v>
      </c>
      <c r="J34" s="316" t="str">
        <f aca="false">DataBase!J2</f>
        <v>PLAN</v>
      </c>
      <c r="K34" s="316" t="str">
        <f aca="false">DataBase!K2</f>
        <v>PLAN</v>
      </c>
      <c r="L34" s="316" t="str">
        <f aca="false">DataBase!L2</f>
        <v>PLAN</v>
      </c>
      <c r="M34" s="316" t="str">
        <f aca="false">DataBase!M2</f>
        <v>PLAN</v>
      </c>
      <c r="N34" s="316" t="str">
        <f aca="false">DataBase!N2</f>
        <v>PLAN</v>
      </c>
      <c r="O34" s="316" t="str">
        <f aca="false">DataBase!O2</f>
        <v>TOTAL</v>
      </c>
      <c r="P34" s="317"/>
      <c r="Q34" s="257"/>
      <c r="R34" s="257"/>
      <c r="S34" s="254"/>
      <c r="T34" s="254"/>
      <c r="U34" s="254"/>
    </row>
    <row r="35" customFormat="false" ht="12.75" hidden="false" customHeight="true" outlineLevel="0" collapsed="false">
      <c r="A35" s="318"/>
      <c r="B35" s="319" t="n">
        <f aca="true">NOW()</f>
        <v>45926.9641759033</v>
      </c>
      <c r="C35" s="320" t="str">
        <f aca="false">C4</f>
        <v>JAN</v>
      </c>
      <c r="D35" s="320" t="str">
        <f aca="false">D4</f>
        <v>FEB</v>
      </c>
      <c r="E35" s="320" t="str">
        <f aca="false">E4</f>
        <v>MAR</v>
      </c>
      <c r="F35" s="320" t="str">
        <f aca="false">F4</f>
        <v>APR</v>
      </c>
      <c r="G35" s="320" t="str">
        <f aca="false">G4</f>
        <v>MAY</v>
      </c>
      <c r="H35" s="320" t="str">
        <f aca="false">H4</f>
        <v>JUN</v>
      </c>
      <c r="I35" s="320" t="str">
        <f aca="false">I4</f>
        <v>JUL</v>
      </c>
      <c r="J35" s="320" t="str">
        <f aca="false">J4</f>
        <v>AUG</v>
      </c>
      <c r="K35" s="320" t="str">
        <f aca="false">K4</f>
        <v>SEP</v>
      </c>
      <c r="L35" s="320" t="str">
        <f aca="false">L4</f>
        <v>OCT</v>
      </c>
      <c r="M35" s="320" t="str">
        <f aca="false">M4</f>
        <v>NOV</v>
      </c>
      <c r="N35" s="320" t="str">
        <f aca="false">N4</f>
        <v>DEC</v>
      </c>
      <c r="O35" s="320" t="str">
        <f aca="false">O4</f>
        <v>2002</v>
      </c>
      <c r="P35" s="313"/>
      <c r="Q35" s="257"/>
      <c r="R35" s="257"/>
      <c r="S35" s="254"/>
      <c r="T35" s="254"/>
      <c r="U35" s="254"/>
    </row>
    <row r="36" customFormat="false" ht="3.95" hidden="false" customHeight="true" outlineLevel="0" collapsed="false">
      <c r="A36" s="305"/>
      <c r="B36" s="309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13"/>
      <c r="Q36" s="257"/>
      <c r="R36" s="257"/>
      <c r="S36" s="254"/>
      <c r="T36" s="254"/>
      <c r="U36" s="254"/>
    </row>
    <row r="37" customFormat="false" ht="12" hidden="false" customHeight="true" outlineLevel="0" collapsed="false">
      <c r="A37" s="303" t="s">
        <v>476</v>
      </c>
      <c r="B37" s="309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313"/>
      <c r="Q37" s="257"/>
      <c r="R37" s="257"/>
      <c r="S37" s="254"/>
      <c r="T37" s="254"/>
      <c r="U37" s="254"/>
    </row>
    <row r="38" customFormat="false" ht="12" hidden="false" customHeight="true" outlineLevel="0" collapsed="false">
      <c r="A38" s="189" t="s">
        <v>477</v>
      </c>
      <c r="B38" s="309"/>
      <c r="C38" s="43" t="n">
        <v>0</v>
      </c>
      <c r="D38" s="43" t="n">
        <v>0</v>
      </c>
      <c r="E38" s="43" t="n">
        <v>0</v>
      </c>
      <c r="F38" s="43" t="n">
        <v>0</v>
      </c>
      <c r="G38" s="43" t="n">
        <v>0</v>
      </c>
      <c r="H38" s="43" t="n">
        <v>0</v>
      </c>
      <c r="I38" s="43" t="n">
        <v>0</v>
      </c>
      <c r="J38" s="43" t="n">
        <v>0</v>
      </c>
      <c r="K38" s="43" t="n">
        <v>0</v>
      </c>
      <c r="L38" s="43" t="n">
        <v>0</v>
      </c>
      <c r="M38" s="43" t="n">
        <v>0</v>
      </c>
      <c r="N38" s="43" t="n">
        <v>0</v>
      </c>
      <c r="O38" s="44" t="n">
        <f aca="false">SUM(C38:N38)</f>
        <v>0</v>
      </c>
      <c r="P38" s="313"/>
      <c r="Q38" s="257"/>
      <c r="R38" s="257"/>
      <c r="S38" s="254"/>
      <c r="T38" s="254"/>
      <c r="U38" s="254"/>
    </row>
    <row r="39" customFormat="false" ht="12" hidden="false" customHeight="true" outlineLevel="0" collapsed="false">
      <c r="A39" s="189" t="s">
        <v>478</v>
      </c>
      <c r="B39" s="309"/>
      <c r="C39" s="43" t="n">
        <v>0</v>
      </c>
      <c r="D39" s="43" t="n">
        <v>0</v>
      </c>
      <c r="E39" s="43" t="n">
        <v>0</v>
      </c>
      <c r="F39" s="43" t="n">
        <v>0</v>
      </c>
      <c r="G39" s="43" t="n">
        <v>0</v>
      </c>
      <c r="H39" s="43" t="n">
        <v>0</v>
      </c>
      <c r="I39" s="43" t="n">
        <v>0</v>
      </c>
      <c r="J39" s="43" t="n">
        <v>0</v>
      </c>
      <c r="K39" s="43" t="n">
        <v>0</v>
      </c>
      <c r="L39" s="43" t="n">
        <v>0</v>
      </c>
      <c r="M39" s="43" t="n">
        <v>0</v>
      </c>
      <c r="N39" s="43" t="n">
        <v>0</v>
      </c>
      <c r="O39" s="44" t="n">
        <f aca="false">SUM(C39:N39)</f>
        <v>0</v>
      </c>
      <c r="P39" s="313"/>
      <c r="Q39" s="257"/>
      <c r="R39" s="257"/>
      <c r="S39" s="254"/>
      <c r="T39" s="254"/>
      <c r="U39" s="254"/>
    </row>
    <row r="40" customFormat="false" ht="12" hidden="false" customHeight="true" outlineLevel="0" collapsed="false">
      <c r="A40" s="189" t="s">
        <v>479</v>
      </c>
      <c r="B40" s="309"/>
      <c r="C40" s="322" t="n">
        <v>0</v>
      </c>
      <c r="D40" s="322" t="n">
        <v>0</v>
      </c>
      <c r="E40" s="322" t="n">
        <v>0</v>
      </c>
      <c r="F40" s="322" t="n">
        <v>0</v>
      </c>
      <c r="G40" s="322" t="n">
        <v>0</v>
      </c>
      <c r="H40" s="322" t="n">
        <v>0</v>
      </c>
      <c r="I40" s="322" t="n">
        <v>0</v>
      </c>
      <c r="J40" s="322" t="n">
        <v>0</v>
      </c>
      <c r="K40" s="322" t="n">
        <v>0</v>
      </c>
      <c r="L40" s="322" t="n">
        <v>0</v>
      </c>
      <c r="M40" s="322" t="n">
        <v>0</v>
      </c>
      <c r="N40" s="322" t="n">
        <v>0</v>
      </c>
      <c r="O40" s="199" t="n">
        <f aca="false">SUM(C40:N40)</f>
        <v>0</v>
      </c>
      <c r="P40" s="313"/>
      <c r="Q40" s="257"/>
      <c r="R40" s="257"/>
      <c r="S40" s="254"/>
      <c r="T40" s="254"/>
      <c r="U40" s="254"/>
    </row>
    <row r="41" customFormat="false" ht="3.95" hidden="false" customHeight="true" outlineLevel="0" collapsed="false">
      <c r="A41" s="305"/>
      <c r="B41" s="309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313"/>
      <c r="Q41" s="257"/>
      <c r="R41" s="257"/>
      <c r="S41" s="254"/>
      <c r="T41" s="254"/>
      <c r="U41" s="254"/>
    </row>
    <row r="42" customFormat="false" ht="12" hidden="false" customHeight="true" outlineLevel="0" collapsed="false">
      <c r="A42" s="189" t="s">
        <v>480</v>
      </c>
      <c r="B42" s="309"/>
      <c r="C42" s="44" t="n">
        <f aca="false">C38+C39+C40</f>
        <v>0</v>
      </c>
      <c r="D42" s="44" t="n">
        <f aca="false">D38+D39+D40</f>
        <v>0</v>
      </c>
      <c r="E42" s="44" t="n">
        <f aca="false">E38+E39+E40</f>
        <v>0</v>
      </c>
      <c r="F42" s="44" t="n">
        <f aca="false">F38+F39+F40</f>
        <v>0</v>
      </c>
      <c r="G42" s="44" t="n">
        <f aca="false">G38+G39+G40</f>
        <v>0</v>
      </c>
      <c r="H42" s="44" t="n">
        <f aca="false">H38+H39+H40</f>
        <v>0</v>
      </c>
      <c r="I42" s="44" t="n">
        <f aca="false">I38+I39+I40</f>
        <v>0</v>
      </c>
      <c r="J42" s="44" t="n">
        <f aca="false">J38+J39+J40</f>
        <v>0</v>
      </c>
      <c r="K42" s="44" t="n">
        <f aca="false">K38+K39+K40</f>
        <v>0</v>
      </c>
      <c r="L42" s="44" t="n">
        <f aca="false">L38+L39+L40</f>
        <v>0</v>
      </c>
      <c r="M42" s="44" t="n">
        <f aca="false">M38+M39+M40</f>
        <v>0</v>
      </c>
      <c r="N42" s="44" t="n">
        <f aca="false">N38+N39+N40</f>
        <v>0</v>
      </c>
      <c r="O42" s="44" t="n">
        <f aca="false">SUM(C42:N42)</f>
        <v>0</v>
      </c>
      <c r="P42" s="313"/>
      <c r="Q42" s="257"/>
      <c r="R42" s="257"/>
      <c r="S42" s="254"/>
      <c r="T42" s="254"/>
      <c r="U42" s="254"/>
    </row>
    <row r="43" customFormat="false" ht="3.95" hidden="false" customHeight="true" outlineLevel="0" collapsed="false">
      <c r="A43" s="305"/>
      <c r="B43" s="309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313"/>
      <c r="Q43" s="257"/>
      <c r="R43" s="257"/>
      <c r="S43" s="254"/>
      <c r="T43" s="254"/>
      <c r="U43" s="254"/>
    </row>
    <row r="44" customFormat="false" ht="12" hidden="false" customHeight="true" outlineLevel="0" collapsed="false">
      <c r="A44" s="189" t="s">
        <v>481</v>
      </c>
      <c r="B44" s="309"/>
      <c r="C44" s="323" t="n">
        <f aca="false">IF(C42=0,0,ROUND(+C46/C42,4))</f>
        <v>0</v>
      </c>
      <c r="D44" s="323" t="n">
        <f aca="false">IF(D42=0,0,ROUND(+D46/D42,4))</f>
        <v>0</v>
      </c>
      <c r="E44" s="323" t="n">
        <f aca="false">IF(E42=0,0,ROUND(+E46/E42,4))</f>
        <v>0</v>
      </c>
      <c r="F44" s="323" t="n">
        <f aca="false">IF(F42=0,0,ROUND(+F46/F42,4))</f>
        <v>0</v>
      </c>
      <c r="G44" s="323" t="n">
        <f aca="false">IF(G42=0,0,ROUND(+G46/G42,4))</f>
        <v>0</v>
      </c>
      <c r="H44" s="323" t="n">
        <f aca="false">IF(H42=0,0,ROUND(+H46/H42,4))</f>
        <v>0</v>
      </c>
      <c r="I44" s="323" t="n">
        <f aca="false">IF(I42=0,0,ROUND(+I46/I42,4))</f>
        <v>0</v>
      </c>
      <c r="J44" s="323" t="n">
        <f aca="false">IF(J42=0,0,ROUND(+J46/J42,4))</f>
        <v>0</v>
      </c>
      <c r="K44" s="323" t="n">
        <f aca="false">IF(K42=0,0,ROUND(+K46/K42,4))</f>
        <v>0</v>
      </c>
      <c r="L44" s="323" t="n">
        <f aca="false">IF(L42=0,0,ROUND(+L46/L42,4))</f>
        <v>0</v>
      </c>
      <c r="M44" s="323" t="n">
        <f aca="false">IF(M42=0,0,ROUND(+M46/M42,4))</f>
        <v>0</v>
      </c>
      <c r="N44" s="323" t="n">
        <f aca="false">IF(N42=0,0,ROUND(+N46/N42,4))</f>
        <v>0</v>
      </c>
      <c r="O44" s="323" t="n">
        <f aca="false">IF(O42=0,0,ROUND(+O46/O42,4))</f>
        <v>0</v>
      </c>
      <c r="P44" s="313"/>
      <c r="Q44" s="257"/>
      <c r="R44" s="257"/>
      <c r="S44" s="254"/>
      <c r="T44" s="254"/>
      <c r="U44" s="254"/>
    </row>
    <row r="45" customFormat="false" ht="3.95" hidden="false" customHeight="true" outlineLevel="0" collapsed="false">
      <c r="A45" s="305"/>
      <c r="B45" s="309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313"/>
      <c r="Q45" s="257"/>
      <c r="R45" s="257"/>
      <c r="S45" s="254"/>
      <c r="T45" s="254"/>
      <c r="U45" s="254"/>
    </row>
    <row r="46" customFormat="false" ht="12" hidden="false" customHeight="true" outlineLevel="0" collapsed="false">
      <c r="A46" s="303" t="s">
        <v>482</v>
      </c>
      <c r="B46" s="324" t="s">
        <v>483</v>
      </c>
      <c r="C46" s="325" t="n">
        <f aca="false">Transport!C19+Transport!C31</f>
        <v>552</v>
      </c>
      <c r="D46" s="325" t="n">
        <f aca="false">Transport!D19+Transport!D31</f>
        <v>552</v>
      </c>
      <c r="E46" s="325" t="n">
        <f aca="false">Transport!E19+Transport!E31</f>
        <v>552</v>
      </c>
      <c r="F46" s="325" t="n">
        <f aca="false">Transport!F19+Transport!F31</f>
        <v>552</v>
      </c>
      <c r="G46" s="325" t="n">
        <f aca="false">Transport!G19+Transport!G31</f>
        <v>552</v>
      </c>
      <c r="H46" s="325" t="n">
        <f aca="false">Transport!H19+Transport!H31</f>
        <v>552</v>
      </c>
      <c r="I46" s="325" t="n">
        <f aca="false">Transport!I19+Transport!I31</f>
        <v>552</v>
      </c>
      <c r="J46" s="325" t="n">
        <f aca="false">Transport!J19+Transport!J31</f>
        <v>552</v>
      </c>
      <c r="K46" s="325" t="n">
        <f aca="false">Transport!K19+Transport!K31</f>
        <v>552</v>
      </c>
      <c r="L46" s="325" t="n">
        <f aca="false">Transport!L19+Transport!L31</f>
        <v>552</v>
      </c>
      <c r="M46" s="325" t="n">
        <f aca="false">Transport!M19+Transport!M31</f>
        <v>552</v>
      </c>
      <c r="N46" s="325" t="n">
        <f aca="false">Transport!N19+Transport!N31</f>
        <v>552</v>
      </c>
      <c r="O46" s="325" t="n">
        <f aca="false">SUM(C46:N46)</f>
        <v>6624</v>
      </c>
      <c r="P46" s="313"/>
      <c r="Q46" s="257"/>
      <c r="R46" s="257"/>
      <c r="S46" s="254"/>
      <c r="T46" s="254"/>
      <c r="U46" s="254"/>
    </row>
    <row r="47" customFormat="false" ht="6" hidden="false" customHeight="true" outlineLevel="0" collapsed="false">
      <c r="A47" s="305"/>
      <c r="B47" s="309"/>
      <c r="C47" s="326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313"/>
      <c r="Q47" s="257"/>
      <c r="R47" s="257"/>
      <c r="S47" s="254"/>
      <c r="T47" s="254"/>
      <c r="U47" s="254"/>
    </row>
    <row r="48" customFormat="false" ht="12" hidden="false" customHeight="true" outlineLevel="0" collapsed="false">
      <c r="A48" s="303" t="s">
        <v>484</v>
      </c>
      <c r="B48" s="324" t="s">
        <v>485</v>
      </c>
      <c r="C48" s="327" t="n">
        <f aca="false">-DataBase!C45</f>
        <v>1162</v>
      </c>
      <c r="D48" s="327" t="n">
        <f aca="false">-DataBase!D45</f>
        <v>1162</v>
      </c>
      <c r="E48" s="327" t="n">
        <f aca="false">-DataBase!E45</f>
        <v>1162</v>
      </c>
      <c r="F48" s="327" t="n">
        <f aca="false">-DataBase!F45</f>
        <v>431</v>
      </c>
      <c r="G48" s="327" t="n">
        <f aca="false">-DataBase!G45</f>
        <v>431</v>
      </c>
      <c r="H48" s="327" t="n">
        <f aca="false">-DataBase!H45</f>
        <v>50</v>
      </c>
      <c r="I48" s="327" t="n">
        <f aca="false">-DataBase!I45</f>
        <v>50</v>
      </c>
      <c r="J48" s="327" t="n">
        <f aca="false">-DataBase!J45</f>
        <v>50</v>
      </c>
      <c r="K48" s="327" t="n">
        <f aca="false">-DataBase!K45</f>
        <v>331</v>
      </c>
      <c r="L48" s="327" t="n">
        <f aca="false">-DataBase!L45</f>
        <v>331</v>
      </c>
      <c r="M48" s="327" t="n">
        <f aca="false">-DataBase!M45</f>
        <v>331</v>
      </c>
      <c r="N48" s="327" t="n">
        <f aca="false">-DataBase!N45</f>
        <v>1162</v>
      </c>
      <c r="O48" s="260" t="n">
        <f aca="false">SUM(C48:N48)</f>
        <v>6653</v>
      </c>
      <c r="P48" s="313"/>
      <c r="Q48" s="257"/>
      <c r="R48" s="257"/>
      <c r="S48" s="254"/>
      <c r="T48" s="254"/>
      <c r="U48" s="254"/>
    </row>
    <row r="49" customFormat="false" ht="12" hidden="false" customHeight="true" outlineLevel="0" collapsed="false">
      <c r="A49" s="305"/>
      <c r="B49" s="309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313"/>
      <c r="Q49" s="257"/>
      <c r="R49" s="257"/>
      <c r="S49" s="254"/>
      <c r="T49" s="254"/>
      <c r="U49" s="254"/>
    </row>
    <row r="50" customFormat="false" ht="12" hidden="false" customHeight="true" outlineLevel="0" collapsed="false">
      <c r="A50" s="189" t="s">
        <v>486</v>
      </c>
      <c r="B50" s="309"/>
      <c r="C50" s="44" t="n">
        <f aca="false">C46-C48</f>
        <v>-610</v>
      </c>
      <c r="D50" s="44" t="n">
        <f aca="false">D46-D48</f>
        <v>-610</v>
      </c>
      <c r="E50" s="44" t="n">
        <f aca="false">E46-E48</f>
        <v>-610</v>
      </c>
      <c r="F50" s="44" t="n">
        <f aca="false">F46-F48</f>
        <v>121</v>
      </c>
      <c r="G50" s="44" t="n">
        <f aca="false">G46-G48</f>
        <v>121</v>
      </c>
      <c r="H50" s="44" t="n">
        <f aca="false">H46-H48</f>
        <v>502</v>
      </c>
      <c r="I50" s="44" t="n">
        <f aca="false">I46-I48</f>
        <v>502</v>
      </c>
      <c r="J50" s="44" t="n">
        <f aca="false">J46-J48</f>
        <v>502</v>
      </c>
      <c r="K50" s="44" t="n">
        <f aca="false">K46-K48</f>
        <v>221</v>
      </c>
      <c r="L50" s="44" t="n">
        <f aca="false">L46-L48</f>
        <v>221</v>
      </c>
      <c r="M50" s="44" t="n">
        <f aca="false">M46-M48</f>
        <v>221</v>
      </c>
      <c r="N50" s="44" t="n">
        <f aca="false">N46-N48</f>
        <v>-610</v>
      </c>
      <c r="O50" s="44" t="n">
        <f aca="false">SUM(C50:N50)</f>
        <v>-29</v>
      </c>
      <c r="P50" s="313"/>
      <c r="Q50" s="257"/>
      <c r="R50" s="257"/>
      <c r="S50" s="254"/>
      <c r="T50" s="254"/>
      <c r="U50" s="254"/>
    </row>
    <row r="51" customFormat="false" ht="12" hidden="false" customHeight="true" outlineLevel="0" collapsed="false">
      <c r="A51" s="189" t="s">
        <v>487</v>
      </c>
      <c r="B51" s="324" t="s">
        <v>485</v>
      </c>
      <c r="C51" s="48" t="n">
        <f aca="false">-DataBase!C108</f>
        <v>7</v>
      </c>
      <c r="D51" s="48" t="n">
        <f aca="false">-DataBase!D108</f>
        <v>6</v>
      </c>
      <c r="E51" s="48" t="n">
        <f aca="false">-DataBase!E108</f>
        <v>7</v>
      </c>
      <c r="F51" s="48" t="n">
        <f aca="false">-DataBase!F108</f>
        <v>6</v>
      </c>
      <c r="G51" s="48" t="n">
        <f aca="false">-DataBase!G108</f>
        <v>7</v>
      </c>
      <c r="H51" s="48" t="n">
        <f aca="false">-DataBase!H108</f>
        <v>6</v>
      </c>
      <c r="I51" s="48" t="n">
        <f aca="false">-DataBase!I108</f>
        <v>7</v>
      </c>
      <c r="J51" s="48" t="n">
        <f aca="false">-DataBase!J108</f>
        <v>6</v>
      </c>
      <c r="K51" s="48" t="n">
        <f aca="false">-DataBase!K108</f>
        <v>7</v>
      </c>
      <c r="L51" s="48" t="n">
        <f aca="false">-DataBase!L108</f>
        <v>6</v>
      </c>
      <c r="M51" s="48" t="n">
        <f aca="false">-DataBase!M108</f>
        <v>7</v>
      </c>
      <c r="N51" s="48" t="n">
        <f aca="false">-DataBase!N108</f>
        <v>6</v>
      </c>
      <c r="O51" s="44" t="n">
        <f aca="false">SUM(C51:N51)</f>
        <v>78</v>
      </c>
      <c r="P51" s="313"/>
      <c r="Q51" s="257"/>
      <c r="R51" s="257"/>
      <c r="S51" s="254"/>
      <c r="T51" s="254"/>
      <c r="U51" s="254"/>
    </row>
    <row r="52" customFormat="false" ht="12" hidden="false" customHeight="true" outlineLevel="0" collapsed="false">
      <c r="A52" s="196" t="s">
        <v>404</v>
      </c>
      <c r="B52" s="309"/>
      <c r="C52" s="49" t="n">
        <v>0</v>
      </c>
      <c r="D52" s="49" t="n">
        <v>0</v>
      </c>
      <c r="E52" s="49" t="n">
        <v>0</v>
      </c>
      <c r="F52" s="49" t="n">
        <v>0</v>
      </c>
      <c r="G52" s="49" t="n">
        <v>0</v>
      </c>
      <c r="H52" s="49" t="n">
        <v>0</v>
      </c>
      <c r="I52" s="49" t="n">
        <v>0</v>
      </c>
      <c r="J52" s="49" t="n">
        <v>0</v>
      </c>
      <c r="K52" s="49" t="n">
        <v>0</v>
      </c>
      <c r="L52" s="49" t="n">
        <v>0</v>
      </c>
      <c r="M52" s="49" t="n">
        <v>0</v>
      </c>
      <c r="N52" s="49" t="n">
        <v>0</v>
      </c>
      <c r="O52" s="44" t="n">
        <f aca="false">SUM(C52:N52)</f>
        <v>0</v>
      </c>
      <c r="P52" s="313"/>
      <c r="Q52" s="257"/>
      <c r="R52" s="257"/>
      <c r="S52" s="254"/>
      <c r="T52" s="254"/>
      <c r="U52" s="254"/>
    </row>
    <row r="53" customFormat="false" ht="12" hidden="false" customHeight="true" outlineLevel="0" collapsed="false">
      <c r="A53" s="189" t="s">
        <v>488</v>
      </c>
      <c r="B53" s="309"/>
      <c r="C53" s="198" t="n">
        <v>0</v>
      </c>
      <c r="D53" s="198" t="n">
        <v>0</v>
      </c>
      <c r="E53" s="198" t="n">
        <v>0</v>
      </c>
      <c r="F53" s="198" t="n">
        <v>0</v>
      </c>
      <c r="G53" s="198" t="n">
        <v>0</v>
      </c>
      <c r="H53" s="198" t="n">
        <v>0</v>
      </c>
      <c r="I53" s="198" t="n">
        <v>0</v>
      </c>
      <c r="J53" s="198" t="n">
        <v>0</v>
      </c>
      <c r="K53" s="198" t="n">
        <v>0</v>
      </c>
      <c r="L53" s="198" t="n">
        <v>0</v>
      </c>
      <c r="M53" s="198" t="n">
        <v>0</v>
      </c>
      <c r="N53" s="198" t="n">
        <v>0</v>
      </c>
      <c r="O53" s="199" t="n">
        <f aca="false">SUM(C53:N53)</f>
        <v>0</v>
      </c>
      <c r="P53" s="313"/>
      <c r="Q53" s="257"/>
      <c r="R53" s="257"/>
      <c r="S53" s="254"/>
      <c r="T53" s="254"/>
      <c r="U53" s="254"/>
    </row>
    <row r="54" customFormat="false" ht="6" hidden="false" customHeight="true" outlineLevel="0" collapsed="false">
      <c r="A54" s="305"/>
      <c r="B54" s="309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313"/>
      <c r="Q54" s="257"/>
      <c r="R54" s="257"/>
      <c r="S54" s="254"/>
      <c r="T54" s="254"/>
      <c r="U54" s="254"/>
    </row>
    <row r="55" customFormat="false" ht="12" hidden="false" customHeight="true" outlineLevel="0" collapsed="false">
      <c r="A55" s="194" t="s">
        <v>489</v>
      </c>
      <c r="B55" s="328"/>
      <c r="C55" s="325" t="n">
        <f aca="false">SUM(C50:C53)</f>
        <v>-603</v>
      </c>
      <c r="D55" s="325" t="n">
        <f aca="false">SUM(D50:D53)</f>
        <v>-604</v>
      </c>
      <c r="E55" s="325" t="n">
        <f aca="false">SUM(E50:E53)</f>
        <v>-603</v>
      </c>
      <c r="F55" s="325" t="n">
        <f aca="false">SUM(F50:F53)</f>
        <v>127</v>
      </c>
      <c r="G55" s="325" t="n">
        <f aca="false">SUM(G50:G53)</f>
        <v>128</v>
      </c>
      <c r="H55" s="325" t="n">
        <f aca="false">SUM(H50:H53)</f>
        <v>508</v>
      </c>
      <c r="I55" s="325" t="n">
        <f aca="false">SUM(I50:I53)</f>
        <v>509</v>
      </c>
      <c r="J55" s="325" t="n">
        <f aca="false">SUM(J50:J53)</f>
        <v>508</v>
      </c>
      <c r="K55" s="325" t="n">
        <f aca="false">SUM(K50:K53)</f>
        <v>228</v>
      </c>
      <c r="L55" s="325" t="n">
        <f aca="false">SUM(L50:L53)</f>
        <v>227</v>
      </c>
      <c r="M55" s="325" t="n">
        <f aca="false">SUM(M50:M53)</f>
        <v>228</v>
      </c>
      <c r="N55" s="325" t="n">
        <f aca="false">SUM(N50:N53)</f>
        <v>-604</v>
      </c>
      <c r="O55" s="325" t="n">
        <f aca="false">SUM(C55:N55)</f>
        <v>49</v>
      </c>
      <c r="P55" s="313"/>
      <c r="Q55" s="257"/>
      <c r="R55" s="257"/>
      <c r="S55" s="254"/>
      <c r="T55" s="254"/>
      <c r="U55" s="254"/>
    </row>
    <row r="56" customFormat="false" ht="6" hidden="false" customHeight="true" outlineLevel="0" collapsed="false">
      <c r="A56" s="305"/>
      <c r="B56" s="309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313"/>
      <c r="Q56" s="257"/>
      <c r="R56" s="257"/>
      <c r="S56" s="254"/>
      <c r="T56" s="254"/>
      <c r="U56" s="254"/>
    </row>
    <row r="57" customFormat="false" ht="12" hidden="false" customHeight="true" outlineLevel="0" collapsed="false">
      <c r="A57" s="303" t="s">
        <v>490</v>
      </c>
      <c r="B57" s="328"/>
      <c r="C57" s="325" t="n">
        <f aca="false">-1*C55</f>
        <v>603</v>
      </c>
      <c r="D57" s="325" t="n">
        <f aca="false">-1*D55</f>
        <v>604</v>
      </c>
      <c r="E57" s="325" t="n">
        <f aca="false">-1*E55</f>
        <v>603</v>
      </c>
      <c r="F57" s="325" t="n">
        <f aca="false">-1*F55</f>
        <v>-127</v>
      </c>
      <c r="G57" s="325" t="n">
        <f aca="false">-1*G55</f>
        <v>-128</v>
      </c>
      <c r="H57" s="325" t="n">
        <f aca="false">-1*H55</f>
        <v>-508</v>
      </c>
      <c r="I57" s="325" t="n">
        <f aca="false">-1*I55</f>
        <v>-509</v>
      </c>
      <c r="J57" s="325" t="n">
        <f aca="false">-1*J55</f>
        <v>-508</v>
      </c>
      <c r="K57" s="325" t="n">
        <f aca="false">-1*K55</f>
        <v>-228</v>
      </c>
      <c r="L57" s="325" t="n">
        <f aca="false">-1*L55</f>
        <v>-227</v>
      </c>
      <c r="M57" s="325" t="n">
        <f aca="false">-1*M55</f>
        <v>-228</v>
      </c>
      <c r="N57" s="325" t="n">
        <f aca="false">-1*N55</f>
        <v>604</v>
      </c>
      <c r="O57" s="325" t="n">
        <f aca="false">SUM(C57:N57)</f>
        <v>-49</v>
      </c>
      <c r="P57" s="313"/>
      <c r="Q57" s="257"/>
      <c r="R57" s="257"/>
      <c r="S57" s="254"/>
      <c r="T57" s="254"/>
      <c r="U57" s="254"/>
    </row>
    <row r="58" customFormat="false" ht="8.25" hidden="false" customHeight="true" outlineLevel="0" collapsed="false">
      <c r="A58" s="305"/>
      <c r="B58" s="309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313"/>
      <c r="Q58" s="257"/>
      <c r="R58" s="257"/>
      <c r="S58" s="254"/>
      <c r="T58" s="254"/>
      <c r="U58" s="254"/>
    </row>
    <row r="59" customFormat="false" ht="6" hidden="false" customHeight="true" outlineLevel="0" collapsed="false">
      <c r="A59" s="329"/>
      <c r="B59" s="330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  <c r="O59" s="331"/>
      <c r="P59" s="313"/>
      <c r="Q59" s="257"/>
      <c r="R59" s="257"/>
      <c r="S59" s="254"/>
      <c r="T59" s="254"/>
      <c r="U59" s="254"/>
    </row>
    <row r="60" customFormat="false" ht="9.75" hidden="false" customHeight="true" outlineLevel="0" collapsed="false">
      <c r="A60" s="305"/>
      <c r="B60" s="309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313"/>
      <c r="Q60" s="257"/>
      <c r="R60" s="257"/>
      <c r="S60" s="254"/>
      <c r="T60" s="254"/>
      <c r="U60" s="254"/>
    </row>
    <row r="61" customFormat="false" ht="12" hidden="false" customHeight="true" outlineLevel="0" collapsed="false">
      <c r="A61" s="332" t="s">
        <v>491</v>
      </c>
      <c r="B61" s="333" t="s">
        <v>492</v>
      </c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3"/>
      <c r="Q61" s="257"/>
      <c r="R61" s="257"/>
      <c r="S61" s="254"/>
      <c r="T61" s="254"/>
      <c r="U61" s="254"/>
    </row>
    <row r="62" customFormat="false" ht="6" hidden="false" customHeight="true" outlineLevel="0" collapsed="false">
      <c r="A62" s="305"/>
      <c r="B62" s="309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313"/>
      <c r="Q62" s="257"/>
      <c r="R62" s="257"/>
      <c r="S62" s="254"/>
      <c r="T62" s="254"/>
      <c r="U62" s="254"/>
    </row>
    <row r="63" customFormat="false" ht="12" hidden="false" customHeight="true" outlineLevel="0" collapsed="false">
      <c r="A63" s="303" t="s">
        <v>493</v>
      </c>
      <c r="B63" s="309"/>
      <c r="C63" s="44" t="n">
        <f aca="false">B73</f>
        <v>840</v>
      </c>
      <c r="D63" s="44" t="n">
        <f aca="false">C73</f>
        <v>1443</v>
      </c>
      <c r="E63" s="44" t="n">
        <f aca="false">D73</f>
        <v>2047</v>
      </c>
      <c r="F63" s="44" t="n">
        <f aca="false">E73</f>
        <v>2650</v>
      </c>
      <c r="G63" s="44" t="n">
        <f aca="false">F73</f>
        <v>2523</v>
      </c>
      <c r="H63" s="44" t="n">
        <f aca="false">G73</f>
        <v>2395</v>
      </c>
      <c r="I63" s="44" t="n">
        <f aca="false">H73</f>
        <v>1887</v>
      </c>
      <c r="J63" s="44" t="n">
        <f aca="false">I73</f>
        <v>1378</v>
      </c>
      <c r="K63" s="44" t="n">
        <f aca="false">J73</f>
        <v>870</v>
      </c>
      <c r="L63" s="44" t="n">
        <f aca="false">K73</f>
        <v>642</v>
      </c>
      <c r="M63" s="44" t="n">
        <f aca="false">L73</f>
        <v>415</v>
      </c>
      <c r="N63" s="44" t="n">
        <f aca="false">M73</f>
        <v>187</v>
      </c>
      <c r="O63" s="257"/>
      <c r="P63" s="313"/>
      <c r="Q63" s="257"/>
      <c r="R63" s="257"/>
      <c r="S63" s="254"/>
      <c r="T63" s="254"/>
      <c r="U63" s="254"/>
    </row>
    <row r="64" customFormat="false" ht="6" hidden="false" customHeight="true" outlineLevel="0" collapsed="false">
      <c r="A64" s="305"/>
      <c r="B64" s="309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313"/>
      <c r="Q64" s="257"/>
      <c r="R64" s="257"/>
      <c r="S64" s="254"/>
      <c r="T64" s="254"/>
      <c r="U64" s="254"/>
    </row>
    <row r="65" customFormat="false" ht="12" hidden="false" customHeight="true" outlineLevel="0" collapsed="false">
      <c r="A65" s="196" t="s">
        <v>494</v>
      </c>
      <c r="B65" s="309"/>
      <c r="C65" s="49" t="n">
        <v>0</v>
      </c>
      <c r="D65" s="49" t="n">
        <v>0</v>
      </c>
      <c r="E65" s="49" t="n">
        <v>0</v>
      </c>
      <c r="F65" s="49" t="n">
        <v>0</v>
      </c>
      <c r="G65" s="49" t="n">
        <v>0</v>
      </c>
      <c r="H65" s="49" t="n">
        <v>0</v>
      </c>
      <c r="I65" s="49" t="n">
        <v>0</v>
      </c>
      <c r="J65" s="49" t="n">
        <v>0</v>
      </c>
      <c r="K65" s="49" t="n">
        <v>0</v>
      </c>
      <c r="L65" s="49" t="n">
        <v>0</v>
      </c>
      <c r="M65" s="49" t="n">
        <v>0</v>
      </c>
      <c r="N65" s="49" t="n">
        <v>0</v>
      </c>
      <c r="O65" s="44" t="n">
        <f aca="false">SUM(C65:N65)</f>
        <v>0</v>
      </c>
      <c r="P65" s="313"/>
      <c r="Q65" s="257"/>
      <c r="R65" s="257"/>
      <c r="S65" s="254"/>
      <c r="T65" s="254"/>
      <c r="U65" s="254"/>
    </row>
    <row r="66" customFormat="false" ht="6" hidden="false" customHeight="true" outlineLevel="0" collapsed="false">
      <c r="A66" s="305"/>
      <c r="B66" s="309"/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313"/>
      <c r="Q66" s="257"/>
      <c r="R66" s="257"/>
      <c r="S66" s="254"/>
      <c r="T66" s="254"/>
      <c r="U66" s="254"/>
    </row>
    <row r="67" customFormat="false" ht="12" hidden="false" customHeight="true" outlineLevel="0" collapsed="false">
      <c r="A67" s="189" t="s">
        <v>495</v>
      </c>
      <c r="B67" s="309"/>
      <c r="C67" s="44" t="n">
        <f aca="false">C57</f>
        <v>603</v>
      </c>
      <c r="D67" s="44" t="n">
        <f aca="false">D57</f>
        <v>604</v>
      </c>
      <c r="E67" s="44" t="n">
        <f aca="false">E57</f>
        <v>603</v>
      </c>
      <c r="F67" s="44" t="n">
        <f aca="false">F57</f>
        <v>-127</v>
      </c>
      <c r="G67" s="44" t="n">
        <f aca="false">G57</f>
        <v>-128</v>
      </c>
      <c r="H67" s="44" t="n">
        <f aca="false">H57</f>
        <v>-508</v>
      </c>
      <c r="I67" s="44" t="n">
        <f aca="false">I57</f>
        <v>-509</v>
      </c>
      <c r="J67" s="44" t="n">
        <f aca="false">J57</f>
        <v>-508</v>
      </c>
      <c r="K67" s="44" t="n">
        <f aca="false">K57</f>
        <v>-228</v>
      </c>
      <c r="L67" s="44" t="n">
        <f aca="false">L57</f>
        <v>-227</v>
      </c>
      <c r="M67" s="44" t="n">
        <f aca="false">M57</f>
        <v>-228</v>
      </c>
      <c r="N67" s="44" t="n">
        <f aca="false">N57</f>
        <v>604</v>
      </c>
      <c r="O67" s="44" t="n">
        <f aca="false">SUM(C67:N67)</f>
        <v>-49</v>
      </c>
      <c r="P67" s="313"/>
      <c r="Q67" s="257"/>
      <c r="R67" s="257"/>
      <c r="S67" s="254"/>
      <c r="T67" s="254"/>
      <c r="U67" s="254"/>
    </row>
    <row r="68" customFormat="false" ht="6" hidden="false" customHeight="true" outlineLevel="0" collapsed="false">
      <c r="A68" s="305"/>
      <c r="B68" s="309"/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313"/>
      <c r="Q68" s="257"/>
      <c r="R68" s="257"/>
      <c r="S68" s="254"/>
      <c r="T68" s="254"/>
      <c r="U68" s="254"/>
    </row>
    <row r="69" customFormat="false" ht="12" hidden="false" customHeight="true" outlineLevel="0" collapsed="false">
      <c r="A69" s="196" t="s">
        <v>496</v>
      </c>
      <c r="B69" s="309"/>
      <c r="C69" s="49" t="n">
        <v>0</v>
      </c>
      <c r="D69" s="49" t="n">
        <v>0</v>
      </c>
      <c r="E69" s="49" t="n">
        <v>0</v>
      </c>
      <c r="F69" s="49" t="n">
        <v>0</v>
      </c>
      <c r="G69" s="49" t="n">
        <v>0</v>
      </c>
      <c r="H69" s="49" t="n">
        <v>0</v>
      </c>
      <c r="I69" s="49" t="n">
        <v>0</v>
      </c>
      <c r="J69" s="49" t="n">
        <v>0</v>
      </c>
      <c r="K69" s="49" t="n">
        <v>0</v>
      </c>
      <c r="L69" s="49" t="n">
        <v>0</v>
      </c>
      <c r="M69" s="49" t="n">
        <v>0</v>
      </c>
      <c r="N69" s="49" t="n">
        <v>0</v>
      </c>
      <c r="O69" s="44" t="n">
        <f aca="false">SUM(C69:N69)</f>
        <v>0</v>
      </c>
      <c r="P69" s="313"/>
      <c r="Q69" s="257"/>
      <c r="R69" s="257"/>
      <c r="S69" s="254"/>
      <c r="T69" s="254"/>
      <c r="U69" s="254"/>
    </row>
    <row r="70" customFormat="false" ht="6" hidden="false" customHeight="true" outlineLevel="0" collapsed="false">
      <c r="A70" s="305"/>
      <c r="B70" s="309"/>
      <c r="C70" s="257"/>
      <c r="D70" s="257"/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7"/>
      <c r="P70" s="313"/>
      <c r="Q70" s="257"/>
      <c r="R70" s="257"/>
      <c r="S70" s="254"/>
      <c r="T70" s="254"/>
      <c r="U70" s="254"/>
    </row>
    <row r="71" customFormat="false" ht="12" hidden="false" customHeight="true" outlineLevel="0" collapsed="false">
      <c r="A71" s="189" t="s">
        <v>497</v>
      </c>
      <c r="B71" s="309"/>
      <c r="C71" s="199" t="n">
        <f aca="false">C78</f>
        <v>0</v>
      </c>
      <c r="D71" s="199" t="n">
        <f aca="false">D78</f>
        <v>0</v>
      </c>
      <c r="E71" s="199" t="n">
        <f aca="false">E78</f>
        <v>0</v>
      </c>
      <c r="F71" s="199" t="n">
        <f aca="false">F78</f>
        <v>0</v>
      </c>
      <c r="G71" s="199" t="n">
        <f aca="false">G78</f>
        <v>0</v>
      </c>
      <c r="H71" s="199" t="n">
        <f aca="false">H78</f>
        <v>0</v>
      </c>
      <c r="I71" s="199" t="n">
        <f aca="false">I78</f>
        <v>0</v>
      </c>
      <c r="J71" s="199" t="n">
        <f aca="false">J78</f>
        <v>0</v>
      </c>
      <c r="K71" s="199" t="n">
        <f aca="false">K78</f>
        <v>0</v>
      </c>
      <c r="L71" s="199" t="n">
        <f aca="false">L78</f>
        <v>0</v>
      </c>
      <c r="M71" s="199" t="n">
        <f aca="false">M78</f>
        <v>0</v>
      </c>
      <c r="N71" s="199" t="n">
        <f aca="false">N78</f>
        <v>0</v>
      </c>
      <c r="O71" s="44" t="n">
        <f aca="false">SUM(C71:N71)</f>
        <v>0</v>
      </c>
      <c r="P71" s="313"/>
      <c r="Q71" s="257"/>
      <c r="R71" s="257"/>
      <c r="S71" s="254"/>
      <c r="T71" s="254"/>
      <c r="U71" s="254"/>
    </row>
    <row r="72" customFormat="false" ht="6" hidden="false" customHeight="true" outlineLevel="0" collapsed="false">
      <c r="A72" s="305"/>
      <c r="B72" s="309"/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313"/>
      <c r="Q72" s="257"/>
      <c r="R72" s="257"/>
      <c r="S72" s="254"/>
      <c r="T72" s="254"/>
      <c r="U72" s="254"/>
    </row>
    <row r="73" customFormat="false" ht="12" hidden="false" customHeight="true" outlineLevel="0" collapsed="false">
      <c r="A73" s="303" t="s">
        <v>498</v>
      </c>
      <c r="B73" s="334" t="n">
        <v>840</v>
      </c>
      <c r="C73" s="260" t="n">
        <f aca="false">SUM(C63:C71)</f>
        <v>1443</v>
      </c>
      <c r="D73" s="260" t="n">
        <f aca="false">SUM(D63:D71)</f>
        <v>2047</v>
      </c>
      <c r="E73" s="260" t="n">
        <f aca="false">SUM(E63:E71)</f>
        <v>2650</v>
      </c>
      <c r="F73" s="260" t="n">
        <f aca="false">SUM(F63:F71)</f>
        <v>2523</v>
      </c>
      <c r="G73" s="260" t="n">
        <f aca="false">SUM(G63:G71)</f>
        <v>2395</v>
      </c>
      <c r="H73" s="260" t="n">
        <f aca="false">SUM(H63:H71)</f>
        <v>1887</v>
      </c>
      <c r="I73" s="260" t="n">
        <f aca="false">SUM(I63:I71)</f>
        <v>1378</v>
      </c>
      <c r="J73" s="260" t="n">
        <f aca="false">SUM(J63:J71)</f>
        <v>870</v>
      </c>
      <c r="K73" s="260" t="n">
        <f aca="false">SUM(K63:K71)</f>
        <v>642</v>
      </c>
      <c r="L73" s="260" t="n">
        <f aca="false">SUM(L63:L71)</f>
        <v>415</v>
      </c>
      <c r="M73" s="260" t="n">
        <f aca="false">SUM(M63:M71)</f>
        <v>187</v>
      </c>
      <c r="N73" s="260" t="n">
        <f aca="false">SUM(N63:N71)</f>
        <v>791</v>
      </c>
      <c r="O73" s="260"/>
      <c r="P73" s="313"/>
      <c r="Q73" s="257"/>
      <c r="R73" s="257"/>
      <c r="S73" s="254"/>
      <c r="T73" s="254"/>
      <c r="U73" s="254"/>
    </row>
    <row r="74" customFormat="false" ht="12" hidden="false" customHeight="true" outlineLevel="0" collapsed="false">
      <c r="A74" s="305"/>
      <c r="B74" s="309"/>
      <c r="C74" s="257"/>
      <c r="D74" s="257"/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313"/>
      <c r="Q74" s="257"/>
      <c r="R74" s="257"/>
      <c r="S74" s="254"/>
      <c r="T74" s="254"/>
      <c r="U74" s="254"/>
    </row>
    <row r="75" customFormat="false" ht="12" hidden="false" customHeight="true" outlineLevel="0" collapsed="false">
      <c r="A75" s="189" t="s">
        <v>499</v>
      </c>
      <c r="B75" s="309"/>
      <c r="C75" s="335" t="n">
        <v>0</v>
      </c>
      <c r="D75" s="335" t="n">
        <v>0</v>
      </c>
      <c r="E75" s="335" t="n">
        <v>0</v>
      </c>
      <c r="F75" s="335" t="n">
        <v>0</v>
      </c>
      <c r="G75" s="335" t="n">
        <v>0</v>
      </c>
      <c r="H75" s="335" t="n">
        <v>0</v>
      </c>
      <c r="I75" s="335" t="n">
        <v>0</v>
      </c>
      <c r="J75" s="335" t="n">
        <v>0</v>
      </c>
      <c r="K75" s="335" t="n">
        <v>0</v>
      </c>
      <c r="L75" s="335" t="n">
        <v>0</v>
      </c>
      <c r="M75" s="335" t="n">
        <v>0</v>
      </c>
      <c r="N75" s="335" t="n">
        <v>0</v>
      </c>
      <c r="O75" s="257"/>
      <c r="P75" s="313"/>
      <c r="Q75" s="257"/>
      <c r="R75" s="257"/>
      <c r="S75" s="254"/>
      <c r="T75" s="254"/>
      <c r="U75" s="254"/>
    </row>
    <row r="76" customFormat="false" ht="12" hidden="false" customHeight="true" outlineLevel="0" collapsed="false">
      <c r="A76" s="189" t="s">
        <v>500</v>
      </c>
      <c r="B76" s="309"/>
      <c r="C76" s="336" t="n">
        <f aca="false">ROUND((C75/365)*31,4)</f>
        <v>0</v>
      </c>
      <c r="D76" s="336" t="n">
        <f aca="false">ROUND((D75/365)*28,4)</f>
        <v>0</v>
      </c>
      <c r="E76" s="336" t="n">
        <f aca="false">ROUND((E75/365)*31,4)</f>
        <v>0</v>
      </c>
      <c r="F76" s="336" t="n">
        <f aca="false">ROUND((F75/365)*30,4)</f>
        <v>0</v>
      </c>
      <c r="G76" s="336" t="n">
        <f aca="false">ROUND((G75/365)*31,4)</f>
        <v>0</v>
      </c>
      <c r="H76" s="336" t="n">
        <f aca="false">ROUND((H75/365)*30,4)</f>
        <v>0</v>
      </c>
      <c r="I76" s="336" t="n">
        <f aca="false">ROUND((I75/365)*31,4)</f>
        <v>0</v>
      </c>
      <c r="J76" s="336" t="n">
        <f aca="false">ROUND((J75/365)*31,4)</f>
        <v>0</v>
      </c>
      <c r="K76" s="336" t="n">
        <f aca="false">ROUND((K75/365)*30,4)</f>
        <v>0</v>
      </c>
      <c r="L76" s="336" t="n">
        <f aca="false">ROUND((L75/365)*31,4)</f>
        <v>0</v>
      </c>
      <c r="M76" s="336" t="n">
        <f aca="false">ROUND((M75/365)*30,4)</f>
        <v>0</v>
      </c>
      <c r="N76" s="336" t="n">
        <f aca="false">ROUND((N75/365)*31,4)</f>
        <v>0</v>
      </c>
      <c r="O76" s="257"/>
      <c r="P76" s="313"/>
      <c r="Q76" s="257"/>
      <c r="R76" s="257"/>
      <c r="S76" s="254"/>
      <c r="T76" s="254"/>
      <c r="U76" s="254"/>
    </row>
    <row r="77" customFormat="false" ht="12" hidden="false" customHeight="true" outlineLevel="0" collapsed="false">
      <c r="A77" s="305"/>
      <c r="B77" s="309"/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313"/>
      <c r="Q77" s="257"/>
      <c r="R77" s="257"/>
      <c r="S77" s="254"/>
      <c r="T77" s="254"/>
      <c r="U77" s="254"/>
    </row>
    <row r="78" customFormat="false" ht="12.75" hidden="false" customHeight="true" outlineLevel="0" collapsed="false">
      <c r="A78" s="303" t="s">
        <v>501</v>
      </c>
      <c r="B78" s="328"/>
      <c r="C78" s="325" t="n">
        <f aca="false">ROUND(B73*C76,0)</f>
        <v>0</v>
      </c>
      <c r="D78" s="325" t="n">
        <f aca="false">ROUND(C73*D76,0)</f>
        <v>0</v>
      </c>
      <c r="E78" s="325" t="n">
        <f aca="false">ROUND(D73*E76,0)</f>
        <v>0</v>
      </c>
      <c r="F78" s="325" t="n">
        <f aca="false">ROUND(E73*F76,0)</f>
        <v>0</v>
      </c>
      <c r="G78" s="325" t="n">
        <f aca="false">ROUND(F73*G76,0)</f>
        <v>0</v>
      </c>
      <c r="H78" s="325" t="n">
        <f aca="false">ROUND(G73*H76,0)</f>
        <v>0</v>
      </c>
      <c r="I78" s="325" t="n">
        <f aca="false">ROUND(H73*I76,0)</f>
        <v>0</v>
      </c>
      <c r="J78" s="325" t="n">
        <f aca="false">ROUND(I73*J76,0)</f>
        <v>0</v>
      </c>
      <c r="K78" s="325" t="n">
        <f aca="false">ROUND(J73*K76,0)</f>
        <v>0</v>
      </c>
      <c r="L78" s="325" t="n">
        <f aca="false">ROUND(K73*L76,0)</f>
        <v>0</v>
      </c>
      <c r="M78" s="325" t="n">
        <f aca="false">ROUND(L73*M76,0)</f>
        <v>0</v>
      </c>
      <c r="N78" s="325" t="n">
        <f aca="false">ROUND(M73*N76,0)</f>
        <v>0</v>
      </c>
      <c r="O78" s="325" t="n">
        <f aca="false">SUM(C78:N78)</f>
        <v>0</v>
      </c>
      <c r="P78" s="313"/>
      <c r="Q78" s="257"/>
      <c r="R78" s="257"/>
      <c r="S78" s="254"/>
      <c r="T78" s="254"/>
      <c r="U78" s="254"/>
    </row>
    <row r="79" customFormat="false" ht="6" hidden="false" customHeight="true" outlineLevel="0" collapsed="false">
      <c r="A79" s="305"/>
      <c r="B79" s="309"/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313"/>
      <c r="Q79" s="257"/>
      <c r="R79" s="257"/>
      <c r="S79" s="254"/>
      <c r="T79" s="254"/>
      <c r="U79" s="254"/>
    </row>
    <row r="80" customFormat="false" ht="12.75" hidden="false" customHeight="true" outlineLevel="0" collapsed="false">
      <c r="A80" s="303" t="s">
        <v>502</v>
      </c>
      <c r="B80" s="309"/>
      <c r="C80" s="44" t="n">
        <f aca="false">C78</f>
        <v>0</v>
      </c>
      <c r="D80" s="44" t="n">
        <f aca="false">D78+C80</f>
        <v>0</v>
      </c>
      <c r="E80" s="44" t="n">
        <f aca="false">E78+D80</f>
        <v>0</v>
      </c>
      <c r="F80" s="44" t="n">
        <f aca="false">F78+E80</f>
        <v>0</v>
      </c>
      <c r="G80" s="44" t="n">
        <f aca="false">G78+F80</f>
        <v>0</v>
      </c>
      <c r="H80" s="44" t="n">
        <f aca="false">H78+G80</f>
        <v>0</v>
      </c>
      <c r="I80" s="44" t="n">
        <f aca="false">I78+H80</f>
        <v>0</v>
      </c>
      <c r="J80" s="44" t="n">
        <f aca="false">J78+I80</f>
        <v>0</v>
      </c>
      <c r="K80" s="44" t="n">
        <f aca="false">K78+J80</f>
        <v>0</v>
      </c>
      <c r="L80" s="44" t="n">
        <f aca="false">L78+K80</f>
        <v>0</v>
      </c>
      <c r="M80" s="44" t="n">
        <f aca="false">M78+L80</f>
        <v>0</v>
      </c>
      <c r="N80" s="44" t="n">
        <f aca="false">N78+M80</f>
        <v>0</v>
      </c>
      <c r="O80" s="257"/>
      <c r="P80" s="313"/>
      <c r="Q80" s="257"/>
      <c r="R80" s="257"/>
      <c r="S80" s="254"/>
      <c r="T80" s="254"/>
      <c r="U80" s="254"/>
    </row>
    <row r="81" customFormat="false" ht="15.75" hidden="false" customHeight="false" outlineLevel="0" collapsed="false">
      <c r="A81" s="337"/>
      <c r="B81" s="338"/>
      <c r="C81" s="337"/>
      <c r="D81" s="337"/>
      <c r="E81" s="337"/>
      <c r="F81" s="337"/>
      <c r="G81" s="337"/>
      <c r="H81" s="337"/>
      <c r="I81" s="337"/>
      <c r="J81" s="337"/>
      <c r="K81" s="337"/>
      <c r="L81" s="337"/>
      <c r="M81" s="337"/>
      <c r="N81" s="337"/>
      <c r="O81" s="337"/>
      <c r="P81" s="337"/>
      <c r="Q81" s="337"/>
      <c r="R81" s="337"/>
      <c r="S81" s="254"/>
      <c r="T81" s="254"/>
      <c r="U81" s="254"/>
    </row>
    <row r="82" customFormat="false" ht="15.75" hidden="false" customHeight="false" outlineLevel="0" collapsed="false">
      <c r="A82" s="254"/>
      <c r="B82" s="339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</row>
    <row r="83" customFormat="false" ht="15.75" hidden="false" customHeight="false" outlineLevel="0" collapsed="false">
      <c r="A83" s="254"/>
      <c r="B83" s="339"/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</row>
    <row r="84" customFormat="false" ht="15.75" hidden="false" customHeight="false" outlineLevel="0" collapsed="false">
      <c r="A84" s="254"/>
      <c r="B84" s="339"/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</row>
    <row r="85" customFormat="false" ht="15.75" hidden="false" customHeight="false" outlineLevel="0" collapsed="false">
      <c r="A85" s="254"/>
      <c r="B85" s="339"/>
      <c r="C85" s="254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</row>
    <row r="86" customFormat="false" ht="15.75" hidden="false" customHeight="false" outlineLevel="0" collapsed="false">
      <c r="A86" s="254"/>
      <c r="B86" s="339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</row>
    <row r="87" customFormat="false" ht="15.75" hidden="false" customHeight="false" outlineLevel="0" collapsed="false">
      <c r="A87" s="254"/>
      <c r="B87" s="339"/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</row>
    <row r="88" customFormat="false" ht="15.75" hidden="false" customHeight="false" outlineLevel="0" collapsed="false">
      <c r="A88" s="254"/>
      <c r="B88" s="339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</row>
    <row r="89" customFormat="false" ht="15.75" hidden="false" customHeight="false" outlineLevel="0" collapsed="false">
      <c r="A89" s="254"/>
      <c r="B89" s="339"/>
      <c r="C89" s="254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</row>
    <row r="90" customFormat="false" ht="15.75" hidden="false" customHeight="false" outlineLevel="0" collapsed="false">
      <c r="A90" s="254"/>
      <c r="B90" s="339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</row>
    <row r="91" customFormat="false" ht="15.75" hidden="false" customHeight="false" outlineLevel="0" collapsed="false">
      <c r="A91" s="254"/>
      <c r="B91" s="339"/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</row>
    <row r="92" customFormat="false" ht="15.75" hidden="false" customHeight="false" outlineLevel="0" collapsed="false">
      <c r="A92" s="254"/>
      <c r="B92" s="339"/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</row>
    <row r="93" customFormat="false" ht="15.75" hidden="false" customHeight="false" outlineLevel="0" collapsed="false">
      <c r="A93" s="254"/>
      <c r="B93" s="339"/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</row>
    <row r="94" customFormat="false" ht="15.75" hidden="false" customHeight="false" outlineLevel="0" collapsed="false">
      <c r="A94" s="254"/>
      <c r="B94" s="339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</row>
    <row r="95" customFormat="false" ht="15.75" hidden="false" customHeight="false" outlineLevel="0" collapsed="false">
      <c r="A95" s="254"/>
      <c r="B95" s="339"/>
      <c r="C95" s="254"/>
      <c r="D95" s="254"/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</row>
    <row r="96" customFormat="false" ht="15.75" hidden="false" customHeight="false" outlineLevel="0" collapsed="false">
      <c r="A96" s="254"/>
      <c r="B96" s="339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</row>
    <row r="97" customFormat="false" ht="15.75" hidden="false" customHeight="false" outlineLevel="0" collapsed="false">
      <c r="A97" s="254"/>
      <c r="B97" s="339"/>
      <c r="C97" s="254"/>
      <c r="D97" s="254"/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</row>
    <row r="98" customFormat="false" ht="15.75" hidden="false" customHeight="false" outlineLevel="0" collapsed="false">
      <c r="A98" s="254"/>
      <c r="B98" s="339"/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</row>
    <row r="99" customFormat="false" ht="15.75" hidden="false" customHeight="false" outlineLevel="0" collapsed="false">
      <c r="A99" s="254"/>
      <c r="B99" s="339"/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</row>
    <row r="100" customFormat="false" ht="15.75" hidden="false" customHeight="false" outlineLevel="0" collapsed="false">
      <c r="A100" s="254"/>
      <c r="B100" s="339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</row>
    <row r="101" customFormat="false" ht="15.75" hidden="false" customHeight="false" outlineLevel="0" collapsed="false">
      <c r="A101" s="254"/>
      <c r="B101" s="339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</row>
    <row r="102" customFormat="false" ht="15.75" hidden="false" customHeight="false" outlineLevel="0" collapsed="false">
      <c r="A102" s="254"/>
      <c r="B102" s="339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</row>
    <row r="103" customFormat="false" ht="15.75" hidden="false" customHeight="false" outlineLevel="0" collapsed="false">
      <c r="A103" s="254"/>
      <c r="B103" s="339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</row>
    <row r="104" customFormat="false" ht="15.75" hidden="false" customHeight="false" outlineLevel="0" collapsed="false">
      <c r="A104" s="254"/>
      <c r="B104" s="339"/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</row>
    <row r="105" customFormat="false" ht="15.75" hidden="false" customHeight="false" outlineLevel="0" collapsed="false">
      <c r="A105" s="254"/>
      <c r="B105" s="339"/>
      <c r="C105" s="254"/>
      <c r="D105" s="254"/>
      <c r="E105" s="254"/>
      <c r="F105" s="254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</row>
    <row r="106" customFormat="false" ht="15.75" hidden="false" customHeight="false" outlineLevel="0" collapsed="false">
      <c r="A106" s="254"/>
      <c r="B106" s="339"/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</row>
    <row r="107" customFormat="false" ht="15.75" hidden="false" customHeight="false" outlineLevel="0" collapsed="false">
      <c r="A107" s="254"/>
      <c r="B107" s="339"/>
      <c r="C107" s="254"/>
      <c r="D107" s="254"/>
      <c r="E107" s="254"/>
      <c r="F107" s="254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</row>
    <row r="108" customFormat="false" ht="15.75" hidden="false" customHeight="false" outlineLevel="0" collapsed="false">
      <c r="A108" s="254"/>
      <c r="B108" s="339"/>
      <c r="C108" s="254"/>
      <c r="D108" s="254"/>
      <c r="E108" s="254"/>
      <c r="F108" s="254"/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</row>
    <row r="109" customFormat="false" ht="15.75" hidden="false" customHeight="false" outlineLevel="0" collapsed="false">
      <c r="A109" s="254"/>
      <c r="B109" s="339"/>
      <c r="C109" s="254"/>
      <c r="D109" s="254"/>
      <c r="E109" s="254"/>
      <c r="F109" s="254"/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</row>
    <row r="110" customFormat="false" ht="15.75" hidden="false" customHeight="false" outlineLevel="0" collapsed="false">
      <c r="A110" s="254"/>
      <c r="B110" s="339"/>
      <c r="C110" s="254"/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</row>
    <row r="111" customFormat="false" ht="15.75" hidden="false" customHeight="false" outlineLevel="0" collapsed="false">
      <c r="A111" s="254"/>
      <c r="B111" s="339"/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</row>
    <row r="112" customFormat="false" ht="15.75" hidden="false" customHeight="false" outlineLevel="0" collapsed="false">
      <c r="A112" s="254"/>
      <c r="B112" s="339"/>
      <c r="C112" s="254"/>
      <c r="D112" s="254"/>
      <c r="E112" s="254"/>
      <c r="F112" s="254"/>
      <c r="G112" s="254"/>
      <c r="H112" s="254"/>
      <c r="I112" s="254"/>
      <c r="J112" s="254"/>
      <c r="K112" s="254"/>
      <c r="L112" s="254"/>
      <c r="M112" s="254"/>
      <c r="N112" s="254"/>
      <c r="O112" s="254"/>
      <c r="P112" s="254"/>
      <c r="Q112" s="254"/>
      <c r="R112" s="254"/>
      <c r="S112" s="254"/>
      <c r="T112" s="254"/>
      <c r="U112" s="254"/>
    </row>
    <row r="113" customFormat="false" ht="15.75" hidden="false" customHeight="false" outlineLevel="0" collapsed="false">
      <c r="A113" s="254"/>
      <c r="B113" s="339"/>
      <c r="C113" s="254"/>
      <c r="D113" s="254"/>
      <c r="E113" s="254"/>
      <c r="F113" s="254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</row>
    <row r="114" customFormat="false" ht="15.75" hidden="false" customHeight="false" outlineLevel="0" collapsed="false">
      <c r="A114" s="254"/>
      <c r="B114" s="339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</row>
    <row r="115" customFormat="false" ht="15.75" hidden="false" customHeight="false" outlineLevel="0" collapsed="false">
      <c r="A115" s="254"/>
      <c r="B115" s="339"/>
      <c r="C115" s="254"/>
      <c r="D115" s="254"/>
      <c r="E115" s="254"/>
      <c r="F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</row>
    <row r="116" customFormat="false" ht="15.75" hidden="false" customHeight="false" outlineLevel="0" collapsed="false">
      <c r="A116" s="254"/>
      <c r="B116" s="339"/>
      <c r="C116" s="254"/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</row>
    <row r="117" customFormat="false" ht="15.75" hidden="false" customHeight="false" outlineLevel="0" collapsed="false">
      <c r="A117" s="254"/>
      <c r="B117" s="339"/>
      <c r="C117" s="254"/>
      <c r="D117" s="254"/>
      <c r="E117" s="254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4"/>
    </row>
    <row r="118" customFormat="false" ht="15.75" hidden="false" customHeight="false" outlineLevel="0" collapsed="false">
      <c r="A118" s="254"/>
      <c r="B118" s="339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</row>
    <row r="119" customFormat="false" ht="15.75" hidden="false" customHeight="false" outlineLevel="0" collapsed="false">
      <c r="A119" s="254"/>
      <c r="B119" s="339"/>
      <c r="C119" s="254"/>
      <c r="D119" s="254"/>
      <c r="E119" s="254"/>
      <c r="F119" s="254"/>
      <c r="G119" s="254"/>
      <c r="H119" s="254"/>
      <c r="I119" s="254"/>
      <c r="J119" s="254"/>
      <c r="K119" s="254"/>
      <c r="L119" s="254"/>
      <c r="M119" s="254"/>
      <c r="N119" s="254"/>
      <c r="O119" s="254"/>
      <c r="P119" s="254"/>
      <c r="Q119" s="254"/>
      <c r="R119" s="254"/>
      <c r="S119" s="254"/>
      <c r="T119" s="254"/>
      <c r="U119" s="254"/>
    </row>
    <row r="120" customFormat="false" ht="15.75" hidden="false" customHeight="false" outlineLevel="0" collapsed="false">
      <c r="A120" s="254"/>
      <c r="B120" s="339"/>
      <c r="C120" s="254"/>
      <c r="D120" s="254"/>
      <c r="E120" s="254"/>
      <c r="F120" s="254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54"/>
      <c r="R120" s="254"/>
      <c r="S120" s="254"/>
      <c r="T120" s="254"/>
      <c r="U120" s="254"/>
    </row>
    <row r="121" customFormat="false" ht="15.75" hidden="false" customHeight="false" outlineLevel="0" collapsed="false">
      <c r="A121" s="254"/>
      <c r="B121" s="339"/>
      <c r="C121" s="254"/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</row>
    <row r="122" customFormat="false" ht="15.75" hidden="false" customHeight="false" outlineLevel="0" collapsed="false">
      <c r="A122" s="254"/>
      <c r="B122" s="339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</row>
    <row r="123" customFormat="false" ht="15.75" hidden="false" customHeight="false" outlineLevel="0" collapsed="false">
      <c r="A123" s="254"/>
      <c r="B123" s="339"/>
      <c r="C123" s="254"/>
      <c r="D123" s="254"/>
      <c r="E123" s="254"/>
      <c r="F123" s="254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</row>
    <row r="124" customFormat="false" ht="15.75" hidden="false" customHeight="false" outlineLevel="0" collapsed="false">
      <c r="A124" s="254"/>
      <c r="B124" s="339"/>
      <c r="C124" s="254"/>
      <c r="D124" s="254"/>
      <c r="E124" s="254"/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</row>
    <row r="125" customFormat="false" ht="15.75" hidden="false" customHeight="false" outlineLevel="0" collapsed="false">
      <c r="A125" s="254"/>
      <c r="B125" s="339"/>
      <c r="C125" s="254"/>
      <c r="D125" s="254"/>
      <c r="E125" s="254"/>
      <c r="F125" s="254"/>
      <c r="G125" s="254"/>
      <c r="H125" s="254"/>
      <c r="I125" s="254"/>
      <c r="J125" s="254"/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</row>
    <row r="126" customFormat="false" ht="15.75" hidden="false" customHeight="false" outlineLevel="0" collapsed="false">
      <c r="A126" s="254"/>
      <c r="B126" s="339"/>
      <c r="C126" s="254"/>
      <c r="D126" s="254"/>
      <c r="E126" s="254"/>
      <c r="F126" s="254"/>
      <c r="G126" s="254"/>
      <c r="H126" s="254"/>
      <c r="I126" s="254"/>
      <c r="J126" s="254"/>
      <c r="K126" s="254"/>
      <c r="L126" s="254"/>
      <c r="M126" s="254"/>
      <c r="N126" s="254"/>
      <c r="O126" s="254"/>
      <c r="P126" s="254"/>
      <c r="Q126" s="254"/>
      <c r="R126" s="254"/>
      <c r="S126" s="254"/>
      <c r="T126" s="254"/>
      <c r="U126" s="254"/>
    </row>
    <row r="127" customFormat="false" ht="15.75" hidden="false" customHeight="false" outlineLevel="0" collapsed="false">
      <c r="A127" s="254"/>
      <c r="B127" s="339"/>
      <c r="C127" s="254"/>
      <c r="D127" s="254"/>
      <c r="E127" s="254"/>
      <c r="F127" s="254"/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  <c r="Q127" s="254"/>
      <c r="R127" s="254"/>
      <c r="S127" s="254"/>
      <c r="T127" s="254"/>
      <c r="U127" s="254"/>
    </row>
    <row r="128" customFormat="false" ht="15.75" hidden="false" customHeight="false" outlineLevel="0" collapsed="false">
      <c r="A128" s="254"/>
      <c r="B128" s="339"/>
      <c r="C128" s="254"/>
      <c r="D128" s="254"/>
      <c r="E128" s="254"/>
      <c r="F128" s="254"/>
      <c r="G128" s="254"/>
      <c r="H128" s="254"/>
      <c r="I128" s="254"/>
      <c r="J128" s="254"/>
      <c r="K128" s="254"/>
      <c r="L128" s="254"/>
      <c r="M128" s="254"/>
      <c r="N128" s="254"/>
      <c r="O128" s="254"/>
      <c r="P128" s="254"/>
      <c r="Q128" s="254"/>
      <c r="R128" s="254"/>
      <c r="S128" s="254"/>
      <c r="T128" s="254"/>
      <c r="U128" s="254"/>
    </row>
    <row r="129" customFormat="false" ht="15.75" hidden="false" customHeight="false" outlineLevel="0" collapsed="false">
      <c r="A129" s="254"/>
      <c r="B129" s="339"/>
      <c r="C129" s="254"/>
      <c r="D129" s="254"/>
      <c r="E129" s="254"/>
      <c r="F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</row>
    <row r="130" customFormat="false" ht="15.75" hidden="false" customHeight="false" outlineLevel="0" collapsed="false">
      <c r="A130" s="254"/>
      <c r="B130" s="339"/>
      <c r="C130" s="254"/>
      <c r="D130" s="254"/>
      <c r="E130" s="254"/>
      <c r="F130" s="254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</row>
    <row r="131" customFormat="false" ht="15.75" hidden="false" customHeight="false" outlineLevel="0" collapsed="false">
      <c r="A131" s="254"/>
      <c r="B131" s="339"/>
      <c r="C131" s="254"/>
      <c r="D131" s="254"/>
      <c r="E131" s="254"/>
      <c r="F131" s="254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254"/>
      <c r="S131" s="254"/>
      <c r="T131" s="254"/>
      <c r="U131" s="254"/>
    </row>
    <row r="132" customFormat="false" ht="15.75" hidden="false" customHeight="false" outlineLevel="0" collapsed="false">
      <c r="A132" s="254"/>
      <c r="B132" s="339"/>
      <c r="C132" s="254"/>
      <c r="D132" s="254"/>
      <c r="E132" s="254"/>
      <c r="F132" s="254"/>
      <c r="G132" s="254"/>
      <c r="H132" s="254"/>
      <c r="I132" s="254"/>
      <c r="J132" s="254"/>
      <c r="K132" s="254"/>
      <c r="L132" s="254"/>
      <c r="M132" s="254"/>
      <c r="N132" s="254"/>
      <c r="O132" s="254"/>
      <c r="P132" s="254"/>
      <c r="Q132" s="254"/>
      <c r="R132" s="254"/>
      <c r="S132" s="254"/>
      <c r="T132" s="254"/>
      <c r="U132" s="254"/>
    </row>
    <row r="133" customFormat="false" ht="15.75" hidden="false" customHeight="false" outlineLevel="0" collapsed="false">
      <c r="A133" s="254"/>
      <c r="B133" s="339"/>
      <c r="C133" s="254"/>
      <c r="D133" s="254"/>
      <c r="E133" s="254"/>
      <c r="F133" s="254"/>
      <c r="G133" s="254"/>
      <c r="H133" s="254"/>
      <c r="I133" s="254"/>
      <c r="J133" s="254"/>
      <c r="K133" s="254"/>
      <c r="L133" s="254"/>
      <c r="M133" s="254"/>
      <c r="N133" s="254"/>
      <c r="O133" s="254"/>
      <c r="P133" s="254"/>
      <c r="Q133" s="254"/>
      <c r="R133" s="254"/>
      <c r="S133" s="254"/>
      <c r="T133" s="254"/>
      <c r="U133" s="254"/>
    </row>
    <row r="134" customFormat="false" ht="15.75" hidden="false" customHeight="false" outlineLevel="0" collapsed="false">
      <c r="A134" s="254"/>
      <c r="B134" s="339"/>
      <c r="C134" s="254"/>
      <c r="D134" s="254"/>
      <c r="E134" s="254"/>
      <c r="F134" s="254"/>
      <c r="G134" s="254"/>
      <c r="H134" s="254"/>
      <c r="I134" s="254"/>
      <c r="J134" s="254"/>
      <c r="K134" s="254"/>
      <c r="L134" s="254"/>
      <c r="M134" s="254"/>
      <c r="N134" s="254"/>
      <c r="O134" s="254"/>
      <c r="P134" s="254"/>
      <c r="Q134" s="254"/>
      <c r="R134" s="254"/>
      <c r="S134" s="254"/>
      <c r="T134" s="254"/>
      <c r="U134" s="254"/>
    </row>
    <row r="135" customFormat="false" ht="15.75" hidden="false" customHeight="false" outlineLevel="0" collapsed="false">
      <c r="A135" s="254"/>
      <c r="B135" s="339"/>
      <c r="C135" s="254"/>
      <c r="D135" s="254"/>
      <c r="E135" s="254"/>
      <c r="F135" s="254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</row>
    <row r="136" customFormat="false" ht="15.75" hidden="false" customHeight="false" outlineLevel="0" collapsed="false">
      <c r="A136" s="254"/>
      <c r="B136" s="339"/>
      <c r="C136" s="254"/>
      <c r="D136" s="254"/>
      <c r="E136" s="254"/>
      <c r="F136" s="254"/>
      <c r="G136" s="254"/>
      <c r="H136" s="254"/>
      <c r="I136" s="254"/>
      <c r="J136" s="254"/>
      <c r="K136" s="254"/>
      <c r="L136" s="254"/>
      <c r="M136" s="254"/>
      <c r="N136" s="254"/>
      <c r="O136" s="254"/>
      <c r="P136" s="254"/>
      <c r="Q136" s="254"/>
      <c r="R136" s="254"/>
      <c r="S136" s="254"/>
      <c r="T136" s="254"/>
      <c r="U136" s="254"/>
    </row>
    <row r="137" customFormat="false" ht="15.75" hidden="false" customHeight="false" outlineLevel="0" collapsed="false">
      <c r="A137" s="254"/>
      <c r="B137" s="339"/>
      <c r="C137" s="254"/>
      <c r="D137" s="254"/>
      <c r="E137" s="254"/>
      <c r="F137" s="254"/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</row>
    <row r="138" customFormat="false" ht="15.75" hidden="false" customHeight="false" outlineLevel="0" collapsed="false">
      <c r="A138" s="254"/>
      <c r="B138" s="339"/>
      <c r="C138" s="254"/>
      <c r="D138" s="254"/>
      <c r="E138" s="254"/>
      <c r="F138" s="254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</row>
    <row r="139" customFormat="false" ht="15.75" hidden="false" customHeight="false" outlineLevel="0" collapsed="false">
      <c r="A139" s="254"/>
      <c r="B139" s="339"/>
      <c r="C139" s="254"/>
      <c r="D139" s="254"/>
      <c r="E139" s="254"/>
      <c r="F139" s="254"/>
      <c r="G139" s="254"/>
      <c r="H139" s="254"/>
      <c r="I139" s="254"/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</row>
    <row r="140" customFormat="false" ht="15.75" hidden="false" customHeight="false" outlineLevel="0" collapsed="false">
      <c r="A140" s="254"/>
      <c r="B140" s="339"/>
      <c r="C140" s="254"/>
      <c r="D140" s="254"/>
      <c r="E140" s="254"/>
      <c r="F140" s="254"/>
      <c r="G140" s="254"/>
      <c r="H140" s="254"/>
      <c r="I140" s="254"/>
      <c r="J140" s="254"/>
      <c r="K140" s="254"/>
      <c r="L140" s="254"/>
      <c r="M140" s="254"/>
      <c r="N140" s="254"/>
      <c r="O140" s="254"/>
      <c r="P140" s="254"/>
      <c r="Q140" s="254"/>
      <c r="R140" s="254"/>
      <c r="S140" s="254"/>
      <c r="T140" s="254"/>
      <c r="U140" s="254"/>
    </row>
    <row r="141" customFormat="false" ht="15.75" hidden="false" customHeight="false" outlineLevel="0" collapsed="false">
      <c r="A141" s="254"/>
      <c r="B141" s="339"/>
      <c r="C141" s="254"/>
      <c r="D141" s="254"/>
      <c r="E141" s="254"/>
      <c r="F141" s="254"/>
      <c r="G141" s="254"/>
      <c r="H141" s="254"/>
      <c r="I141" s="254"/>
      <c r="J141" s="254"/>
      <c r="K141" s="254"/>
      <c r="L141" s="254"/>
      <c r="M141" s="254"/>
      <c r="N141" s="254"/>
      <c r="O141" s="254"/>
      <c r="P141" s="254"/>
      <c r="Q141" s="254"/>
      <c r="R141" s="254"/>
      <c r="S141" s="254"/>
      <c r="T141" s="254"/>
      <c r="U141" s="254"/>
    </row>
    <row r="142" customFormat="false" ht="15.75" hidden="false" customHeight="false" outlineLevel="0" collapsed="false">
      <c r="A142" s="254"/>
      <c r="B142" s="339"/>
      <c r="C142" s="254"/>
      <c r="D142" s="254"/>
      <c r="E142" s="254"/>
      <c r="F142" s="254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54"/>
      <c r="S142" s="254"/>
      <c r="T142" s="254"/>
      <c r="U142" s="254"/>
    </row>
    <row r="143" customFormat="false" ht="15.75" hidden="false" customHeight="false" outlineLevel="0" collapsed="false">
      <c r="A143" s="254"/>
      <c r="B143" s="339"/>
      <c r="C143" s="254"/>
      <c r="D143" s="254"/>
      <c r="E143" s="254"/>
      <c r="F143" s="254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</row>
  </sheetData>
  <printOptions headings="false" gridLines="false" gridLinesSet="true" horizontalCentered="true" verticalCentered="false"/>
  <pageMargins left="0.5" right="0.5" top="0.25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F25" activePane="bottomRight" state="frozen"/>
      <selection pane="topLeft" activeCell="A1" activeCellId="0" sqref="A1"/>
      <selection pane="topRight" activeCell="F1" activeCellId="0" sqref="F1"/>
      <selection pane="bottomLeft" activeCell="A25" activeCellId="0" sqref="A25"/>
      <selection pane="bottomRight" activeCell="I30" activeCellId="0" sqref="I30"/>
    </sheetView>
  </sheetViews>
  <sheetFormatPr defaultColWidth="8.28125" defaultRowHeight="12.75" customHeight="true" zeroHeight="false" outlineLevelRow="0" outlineLevelCol="0"/>
  <cols>
    <col collapsed="false" customWidth="true" hidden="false" outlineLevel="0" max="1" min="1" style="340" width="45.7"/>
    <col collapsed="false" customWidth="true" hidden="false" outlineLevel="0" max="2" min="2" style="341" width="8.7"/>
    <col collapsed="false" customWidth="true" hidden="false" outlineLevel="0" max="14" min="3" style="340" width="8.7"/>
    <col collapsed="false" customWidth="true" hidden="false" outlineLevel="0" max="22" min="15" style="340" width="9.7"/>
    <col collapsed="false" customWidth="true" hidden="false" outlineLevel="0" max="23" min="23" style="340" width="3.7"/>
    <col collapsed="false" customWidth="true" hidden="false" outlineLevel="0" max="25" min="24" style="340" width="9.7"/>
    <col collapsed="false" customWidth="false" hidden="false" outlineLevel="0" max="257" min="26" style="340" width="8.28"/>
  </cols>
  <sheetData>
    <row r="1" customFormat="false" ht="12.75" hidden="false" customHeight="true" outlineLevel="0" collapsed="false">
      <c r="A1" s="3" t="str">
        <f aca="true">CELL("FILENAME")</f>
        <v>'file:///mnt/12tb/@roms/datasets/enron/EDRM Enron Email Data Set v2 XML/filtered-attachments/xls/EMNNG02PL.xls'#$O&amp;M</v>
      </c>
      <c r="B1" s="342"/>
      <c r="C1" s="343"/>
      <c r="D1" s="343"/>
      <c r="E1" s="343"/>
      <c r="F1" s="343"/>
      <c r="G1" s="343"/>
      <c r="H1" s="343"/>
      <c r="I1" s="343"/>
      <c r="J1" s="343"/>
      <c r="K1" s="344" t="s">
        <v>503</v>
      </c>
      <c r="L1" s="344"/>
      <c r="M1" s="344"/>
      <c r="N1" s="344"/>
      <c r="O1" s="344"/>
      <c r="P1" s="344"/>
      <c r="Q1" s="344"/>
      <c r="R1" s="344"/>
      <c r="S1" s="345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346"/>
      <c r="BB1" s="346"/>
      <c r="BC1" s="346"/>
      <c r="BD1" s="346"/>
      <c r="BE1" s="346"/>
      <c r="BF1" s="346"/>
      <c r="BG1" s="346"/>
      <c r="BH1" s="346"/>
      <c r="BI1" s="346"/>
      <c r="BJ1" s="346"/>
      <c r="BK1" s="346"/>
      <c r="BL1" s="346"/>
      <c r="BM1" s="346"/>
      <c r="BN1" s="346"/>
      <c r="BO1" s="346"/>
      <c r="BP1" s="346"/>
      <c r="BQ1" s="346"/>
      <c r="BR1" s="346"/>
    </row>
    <row r="2" customFormat="false" ht="12.75" hidden="false" customHeight="true" outlineLevel="0" collapsed="false">
      <c r="A2" s="347" t="s">
        <v>504</v>
      </c>
      <c r="B2" s="342"/>
      <c r="C2" s="342"/>
      <c r="D2" s="342"/>
      <c r="E2" s="348"/>
      <c r="F2" s="342"/>
      <c r="G2" s="349"/>
      <c r="H2" s="342"/>
      <c r="I2" s="342"/>
      <c r="J2" s="342"/>
      <c r="K2" s="342"/>
      <c r="L2" s="342"/>
      <c r="M2" s="342"/>
      <c r="N2" s="350"/>
      <c r="O2" s="351"/>
      <c r="P2" s="342"/>
      <c r="Q2" s="352"/>
      <c r="R2" s="352"/>
      <c r="S2" s="345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F2" s="346"/>
      <c r="BG2" s="346"/>
      <c r="BH2" s="346"/>
      <c r="BI2" s="346"/>
      <c r="BJ2" s="346"/>
      <c r="BK2" s="346"/>
      <c r="BL2" s="346"/>
      <c r="BM2" s="346"/>
      <c r="BN2" s="346"/>
      <c r="BO2" s="346"/>
      <c r="BP2" s="346"/>
      <c r="BQ2" s="346"/>
      <c r="BR2" s="346"/>
    </row>
    <row r="3" customFormat="false" ht="12.75" hidden="false" customHeight="true" outlineLevel="0" collapsed="false">
      <c r="A3" s="16" t="str">
        <f aca="false">IncomeState!A3</f>
        <v>2002 OPERATING PLAN</v>
      </c>
      <c r="B3" s="353" t="n">
        <f aca="true">NOW()</f>
        <v>45926.9641759288</v>
      </c>
      <c r="C3" s="354" t="str">
        <f aca="false">DataBase!C2</f>
        <v>PLAN</v>
      </c>
      <c r="D3" s="354" t="str">
        <f aca="false">DataBase!D2</f>
        <v>PLAN</v>
      </c>
      <c r="E3" s="354" t="str">
        <f aca="false">DataBase!E2</f>
        <v>PLAN</v>
      </c>
      <c r="F3" s="354" t="str">
        <f aca="false">DataBase!F2</f>
        <v>PLAN</v>
      </c>
      <c r="G3" s="354" t="str">
        <f aca="false">DataBase!G2</f>
        <v>PLAN</v>
      </c>
      <c r="H3" s="354" t="str">
        <f aca="false">DataBase!H2</f>
        <v>PLAN</v>
      </c>
      <c r="I3" s="354" t="str">
        <f aca="false">DataBase!I2</f>
        <v>PLAN</v>
      </c>
      <c r="J3" s="354" t="str">
        <f aca="false">DataBase!J2</f>
        <v>PLAN</v>
      </c>
      <c r="K3" s="354" t="str">
        <f aca="false">DataBase!K2</f>
        <v>PLAN</v>
      </c>
      <c r="L3" s="354" t="str">
        <f aca="false">DataBase!L2</f>
        <v>PLAN</v>
      </c>
      <c r="M3" s="354" t="str">
        <f aca="false">DataBase!M2</f>
        <v>PLAN</v>
      </c>
      <c r="N3" s="354" t="str">
        <f aca="false">DataBase!N2</f>
        <v>PLAN</v>
      </c>
      <c r="O3" s="354" t="str">
        <f aca="false">DataBase!O2</f>
        <v>TOTAL</v>
      </c>
      <c r="P3" s="354" t="str">
        <f aca="false">IncomeState!P6</f>
        <v>FEB.</v>
      </c>
      <c r="Q3" s="354" t="str">
        <f aca="false">IncomeState!Q6</f>
        <v>ESTIMATE</v>
      </c>
      <c r="R3" s="348"/>
      <c r="S3" s="10" t="s">
        <v>19</v>
      </c>
      <c r="T3" s="10" t="s">
        <v>20</v>
      </c>
      <c r="U3" s="10" t="s">
        <v>21</v>
      </c>
      <c r="V3" s="10" t="s">
        <v>22</v>
      </c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  <c r="BB3" s="346"/>
      <c r="BC3" s="346"/>
      <c r="BD3" s="346"/>
      <c r="BE3" s="346"/>
      <c r="BF3" s="346"/>
      <c r="BG3" s="346"/>
      <c r="BH3" s="346"/>
      <c r="BI3" s="346"/>
      <c r="BJ3" s="346"/>
      <c r="BK3" s="346"/>
      <c r="BL3" s="346"/>
      <c r="BM3" s="346"/>
      <c r="BN3" s="346"/>
      <c r="BO3" s="346"/>
      <c r="BP3" s="346"/>
      <c r="BQ3" s="346"/>
      <c r="BR3" s="346"/>
    </row>
    <row r="4" customFormat="false" ht="12" hidden="false" customHeight="true" outlineLevel="0" collapsed="false">
      <c r="A4" s="355"/>
      <c r="B4" s="356" t="n">
        <f aca="true">NOW()</f>
        <v>45926.9641759292</v>
      </c>
      <c r="C4" s="357" t="s">
        <v>5</v>
      </c>
      <c r="D4" s="357" t="s">
        <v>6</v>
      </c>
      <c r="E4" s="357" t="s">
        <v>7</v>
      </c>
      <c r="F4" s="357" t="s">
        <v>8</v>
      </c>
      <c r="G4" s="357" t="s">
        <v>9</v>
      </c>
      <c r="H4" s="357" t="s">
        <v>10</v>
      </c>
      <c r="I4" s="357" t="s">
        <v>11</v>
      </c>
      <c r="J4" s="357" t="s">
        <v>12</v>
      </c>
      <c r="K4" s="357" t="s">
        <v>13</v>
      </c>
      <c r="L4" s="357" t="s">
        <v>14</v>
      </c>
      <c r="M4" s="357" t="s">
        <v>15</v>
      </c>
      <c r="N4" s="357" t="s">
        <v>16</v>
      </c>
      <c r="O4" s="358" t="str">
        <f aca="false">DataBase!O3</f>
        <v>2002</v>
      </c>
      <c r="P4" s="358" t="str">
        <f aca="false">IncomeState!P7</f>
        <v>Y-T-D</v>
      </c>
      <c r="Q4" s="358" t="str">
        <f aca="false">IncomeState!Q7</f>
        <v>R.M.</v>
      </c>
      <c r="R4" s="359"/>
      <c r="S4" s="360" t="s">
        <v>505</v>
      </c>
      <c r="T4" s="360" t="s">
        <v>505</v>
      </c>
      <c r="U4" s="360" t="s">
        <v>505</v>
      </c>
      <c r="V4" s="360" t="s">
        <v>505</v>
      </c>
      <c r="W4" s="346"/>
      <c r="X4" s="360" t="s">
        <v>506</v>
      </c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46"/>
    </row>
    <row r="5" customFormat="false" ht="3.95" hidden="false" customHeight="true" outlineLevel="0" collapsed="false">
      <c r="A5" s="361"/>
      <c r="B5" s="342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46"/>
      <c r="BC5" s="346"/>
      <c r="BD5" s="346"/>
      <c r="BE5" s="346"/>
      <c r="BF5" s="346"/>
      <c r="BG5" s="346"/>
      <c r="BH5" s="346"/>
      <c r="BI5" s="346"/>
      <c r="BJ5" s="346"/>
      <c r="BK5" s="346"/>
      <c r="BL5" s="346"/>
      <c r="BM5" s="346"/>
      <c r="BN5" s="346"/>
      <c r="BO5" s="346"/>
      <c r="BP5" s="346"/>
      <c r="BQ5" s="346"/>
      <c r="BR5" s="346"/>
    </row>
    <row r="6" customFormat="false" ht="12.75" hidden="false" customHeight="true" outlineLevel="0" collapsed="false">
      <c r="A6" s="362" t="s">
        <v>507</v>
      </c>
      <c r="B6" s="363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5"/>
      <c r="R6" s="365"/>
      <c r="S6" s="346"/>
      <c r="T6" s="366"/>
      <c r="U6" s="346"/>
      <c r="V6" s="366"/>
      <c r="W6" s="346"/>
      <c r="X6" s="366"/>
      <c r="Y6" s="346"/>
      <c r="Z6" s="36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346"/>
      <c r="BK6" s="346"/>
      <c r="BL6" s="346"/>
      <c r="BM6" s="346"/>
      <c r="BN6" s="346"/>
      <c r="BO6" s="346"/>
      <c r="BP6" s="346"/>
      <c r="BQ6" s="346"/>
      <c r="BR6" s="346"/>
    </row>
    <row r="7" customFormat="false" ht="12.75" hidden="false" customHeight="true" outlineLevel="0" collapsed="false">
      <c r="A7" s="367" t="s">
        <v>508</v>
      </c>
      <c r="B7" s="363"/>
      <c r="C7" s="368" t="n">
        <f aca="false">-DataBase!C118-C8</f>
        <v>1683</v>
      </c>
      <c r="D7" s="368" t="n">
        <f aca="false">-DataBase!D118-D8</f>
        <v>1148</v>
      </c>
      <c r="E7" s="368" t="n">
        <f aca="false">-DataBase!E118-E8</f>
        <v>1025</v>
      </c>
      <c r="F7" s="368" t="n">
        <f aca="false">-DataBase!F118-F8</f>
        <v>1745</v>
      </c>
      <c r="G7" s="368" t="n">
        <f aca="false">-DataBase!G118-G8</f>
        <v>1207</v>
      </c>
      <c r="H7" s="368" t="n">
        <f aca="false">-DataBase!H118-H8</f>
        <v>1094</v>
      </c>
      <c r="I7" s="368" t="n">
        <f aca="false">-DataBase!I118-I8</f>
        <v>1672</v>
      </c>
      <c r="J7" s="368" t="n">
        <f aca="false">-DataBase!J118-J8</f>
        <v>1130</v>
      </c>
      <c r="K7" s="368" t="n">
        <f aca="false">-DataBase!K118-K8</f>
        <v>1055</v>
      </c>
      <c r="L7" s="368" t="n">
        <f aca="false">-DataBase!L118-L8</f>
        <v>1660</v>
      </c>
      <c r="M7" s="368" t="n">
        <f aca="false">-DataBase!M118-M8</f>
        <v>1192</v>
      </c>
      <c r="N7" s="368" t="n">
        <f aca="false">-DataBase!N118-N8</f>
        <v>1094</v>
      </c>
      <c r="O7" s="83" t="n">
        <f aca="false">SUM(C7:N7)</f>
        <v>15705</v>
      </c>
      <c r="P7" s="369" t="n">
        <f aca="false">SUM(C7:D7)</f>
        <v>2831</v>
      </c>
      <c r="Q7" s="83" t="n">
        <f aca="false">O7-P7</f>
        <v>12874</v>
      </c>
      <c r="R7" s="83"/>
      <c r="S7" s="370" t="n">
        <f aca="false">SUM(C7:E7)</f>
        <v>3856</v>
      </c>
      <c r="T7" s="370" t="n">
        <f aca="false">SUM(F7:H7)</f>
        <v>4046</v>
      </c>
      <c r="U7" s="370" t="n">
        <f aca="false">SUM(I7:K7)</f>
        <v>3857</v>
      </c>
      <c r="V7" s="370" t="n">
        <f aca="false">SUM(L7:N7)</f>
        <v>3946</v>
      </c>
      <c r="W7" s="371"/>
      <c r="X7" s="364" t="n">
        <f aca="false">SUM(S7:V7)</f>
        <v>15705</v>
      </c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/>
      <c r="BB7" s="346"/>
      <c r="BC7" s="346"/>
      <c r="BD7" s="346"/>
      <c r="BE7" s="346"/>
      <c r="BF7" s="346"/>
      <c r="BG7" s="346"/>
      <c r="BH7" s="346"/>
      <c r="BI7" s="346"/>
      <c r="BJ7" s="346"/>
      <c r="BK7" s="346"/>
      <c r="BL7" s="346"/>
      <c r="BM7" s="346"/>
      <c r="BN7" s="346"/>
      <c r="BO7" s="346"/>
      <c r="BP7" s="346"/>
      <c r="BQ7" s="346"/>
      <c r="BR7" s="346"/>
    </row>
    <row r="8" customFormat="false" ht="12.75" hidden="false" customHeight="true" outlineLevel="0" collapsed="false">
      <c r="A8" s="372" t="s">
        <v>509</v>
      </c>
      <c r="B8" s="363"/>
      <c r="C8" s="84" t="n">
        <v>0</v>
      </c>
      <c r="D8" s="84" t="n">
        <v>0</v>
      </c>
      <c r="E8" s="84" t="n">
        <v>0</v>
      </c>
      <c r="F8" s="84" t="n">
        <v>0</v>
      </c>
      <c r="G8" s="84" t="n">
        <v>0</v>
      </c>
      <c r="H8" s="84" t="n">
        <v>0</v>
      </c>
      <c r="I8" s="84" t="n">
        <v>0</v>
      </c>
      <c r="J8" s="84" t="n">
        <v>0</v>
      </c>
      <c r="K8" s="84" t="n">
        <v>0</v>
      </c>
      <c r="L8" s="84" t="n">
        <v>0</v>
      </c>
      <c r="M8" s="84" t="n">
        <v>0</v>
      </c>
      <c r="N8" s="84" t="n">
        <v>0</v>
      </c>
      <c r="O8" s="83" t="n">
        <f aca="false">SUM(C8:N8)</f>
        <v>0</v>
      </c>
      <c r="P8" s="369" t="n">
        <f aca="false">SUM(C8:D8)</f>
        <v>0</v>
      </c>
      <c r="Q8" s="83" t="n">
        <f aca="false">O8-P8</f>
        <v>0</v>
      </c>
      <c r="R8" s="83"/>
      <c r="S8" s="370" t="n">
        <f aca="false">SUM(C8:E8)</f>
        <v>0</v>
      </c>
      <c r="T8" s="370" t="n">
        <f aca="false">SUM(F8:H8)</f>
        <v>0</v>
      </c>
      <c r="U8" s="370" t="n">
        <f aca="false">SUM(I8:K8)</f>
        <v>0</v>
      </c>
      <c r="V8" s="370" t="n">
        <f aca="false">SUM(L8:N8)</f>
        <v>0</v>
      </c>
      <c r="W8" s="371"/>
      <c r="X8" s="364" t="n">
        <f aca="false">SUM(S8:V8)</f>
        <v>0</v>
      </c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  <c r="AL8" s="346"/>
      <c r="AM8" s="346"/>
      <c r="AN8" s="346"/>
      <c r="AO8" s="346"/>
      <c r="AP8" s="346"/>
      <c r="AQ8" s="346"/>
      <c r="AR8" s="346"/>
      <c r="AS8" s="346"/>
      <c r="AT8" s="346"/>
      <c r="AU8" s="346"/>
      <c r="AV8" s="346"/>
      <c r="AW8" s="346"/>
      <c r="AX8" s="346"/>
      <c r="AY8" s="346"/>
      <c r="AZ8" s="346"/>
      <c r="BA8" s="346"/>
      <c r="BB8" s="346"/>
      <c r="BC8" s="346"/>
      <c r="BD8" s="346"/>
      <c r="BE8" s="346"/>
      <c r="BF8" s="346"/>
      <c r="BG8" s="346"/>
      <c r="BH8" s="346"/>
      <c r="BI8" s="346"/>
      <c r="BJ8" s="346"/>
      <c r="BK8" s="346"/>
      <c r="BL8" s="346"/>
      <c r="BM8" s="346"/>
      <c r="BN8" s="346"/>
      <c r="BO8" s="346"/>
      <c r="BP8" s="346"/>
      <c r="BQ8" s="346"/>
      <c r="BR8" s="346"/>
    </row>
    <row r="9" customFormat="false" ht="12.75" hidden="false" customHeight="true" outlineLevel="0" collapsed="false">
      <c r="A9" s="373" t="s">
        <v>322</v>
      </c>
      <c r="B9" s="363"/>
      <c r="C9" s="368" t="n">
        <f aca="false">-DataBase!C172-C10</f>
        <v>545</v>
      </c>
      <c r="D9" s="368" t="n">
        <f aca="false">-DataBase!D172-D10</f>
        <v>545</v>
      </c>
      <c r="E9" s="368" t="n">
        <f aca="false">-DataBase!E172-E10</f>
        <v>580</v>
      </c>
      <c r="F9" s="368" t="n">
        <f aca="false">-DataBase!F172-F10</f>
        <v>544</v>
      </c>
      <c r="G9" s="368" t="n">
        <f aca="false">-DataBase!G172-G10</f>
        <v>545</v>
      </c>
      <c r="H9" s="368" t="n">
        <f aca="false">-DataBase!H172-H10</f>
        <v>544</v>
      </c>
      <c r="I9" s="368" t="n">
        <f aca="false">-DataBase!I172-I10</f>
        <v>544</v>
      </c>
      <c r="J9" s="368" t="n">
        <f aca="false">-DataBase!J172-J10</f>
        <v>544</v>
      </c>
      <c r="K9" s="368" t="n">
        <f aca="false">-DataBase!K172-K10</f>
        <v>582</v>
      </c>
      <c r="L9" s="368" t="n">
        <f aca="false">-DataBase!L172-L10</f>
        <v>559</v>
      </c>
      <c r="M9" s="368" t="n">
        <f aca="false">-DataBase!M172-M10</f>
        <v>545</v>
      </c>
      <c r="N9" s="368" t="n">
        <f aca="false">-DataBase!N172-N10</f>
        <v>544</v>
      </c>
      <c r="O9" s="83" t="n">
        <f aca="false">SUM(C9:N9)</f>
        <v>6621</v>
      </c>
      <c r="P9" s="369" t="n">
        <f aca="false">SUM(C9:D9)</f>
        <v>1090</v>
      </c>
      <c r="Q9" s="83" t="n">
        <f aca="false">O9-P9</f>
        <v>5531</v>
      </c>
      <c r="R9" s="83"/>
      <c r="S9" s="370" t="n">
        <f aca="false">SUM(C9:E9)</f>
        <v>1670</v>
      </c>
      <c r="T9" s="370" t="n">
        <f aca="false">SUM(F9:H9)</f>
        <v>1633</v>
      </c>
      <c r="U9" s="370" t="n">
        <f aca="false">SUM(I9:K9)</f>
        <v>1670</v>
      </c>
      <c r="V9" s="370" t="n">
        <f aca="false">SUM(L9:N9)</f>
        <v>1648</v>
      </c>
      <c r="W9" s="374"/>
      <c r="X9" s="364" t="n">
        <f aca="false">SUM(S9:V9)</f>
        <v>6621</v>
      </c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46"/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B9" s="346"/>
      <c r="BC9" s="346"/>
      <c r="BD9" s="346"/>
      <c r="BE9" s="346"/>
      <c r="BF9" s="346"/>
      <c r="BG9" s="346"/>
      <c r="BH9" s="346"/>
      <c r="BI9" s="346"/>
      <c r="BJ9" s="346"/>
      <c r="BK9" s="346"/>
      <c r="BL9" s="346"/>
      <c r="BM9" s="346"/>
      <c r="BN9" s="346"/>
      <c r="BO9" s="346"/>
      <c r="BP9" s="346"/>
      <c r="BQ9" s="346"/>
      <c r="BR9" s="346"/>
    </row>
    <row r="10" customFormat="false" ht="12.75" hidden="false" customHeight="true" outlineLevel="0" collapsed="false">
      <c r="A10" s="372" t="s">
        <v>509</v>
      </c>
      <c r="B10" s="363"/>
      <c r="C10" s="84" t="n">
        <v>0</v>
      </c>
      <c r="D10" s="84" t="n">
        <v>0</v>
      </c>
      <c r="E10" s="84" t="n">
        <v>0</v>
      </c>
      <c r="F10" s="84" t="n">
        <v>0</v>
      </c>
      <c r="G10" s="84" t="n">
        <v>0</v>
      </c>
      <c r="H10" s="84" t="n">
        <v>0</v>
      </c>
      <c r="I10" s="84" t="n">
        <v>0</v>
      </c>
      <c r="J10" s="84" t="n">
        <v>0</v>
      </c>
      <c r="K10" s="84" t="n">
        <v>0</v>
      </c>
      <c r="L10" s="84" t="n">
        <v>0</v>
      </c>
      <c r="M10" s="84" t="n">
        <v>0</v>
      </c>
      <c r="N10" s="84" t="n">
        <v>0</v>
      </c>
      <c r="O10" s="83" t="n">
        <f aca="false">SUM(C10:N10)</f>
        <v>0</v>
      </c>
      <c r="P10" s="369" t="n">
        <f aca="false">SUM(C10:D10)</f>
        <v>0</v>
      </c>
      <c r="Q10" s="83" t="n">
        <f aca="false">O10-P10</f>
        <v>0</v>
      </c>
      <c r="R10" s="83"/>
      <c r="S10" s="370" t="n">
        <f aca="false">SUM(C10:E10)</f>
        <v>0</v>
      </c>
      <c r="T10" s="370" t="n">
        <f aca="false">SUM(F10:H10)</f>
        <v>0</v>
      </c>
      <c r="U10" s="370" t="n">
        <f aca="false">SUM(I10:K10)</f>
        <v>0</v>
      </c>
      <c r="V10" s="370" t="n">
        <f aca="false">SUM(L10:N10)</f>
        <v>0</v>
      </c>
      <c r="W10" s="371"/>
      <c r="X10" s="364" t="n">
        <f aca="false">SUM(S10:V10)</f>
        <v>0</v>
      </c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B10" s="346"/>
      <c r="BC10" s="346"/>
      <c r="BD10" s="346"/>
      <c r="BE10" s="346"/>
      <c r="BF10" s="346"/>
      <c r="BG10" s="346"/>
      <c r="BH10" s="346"/>
      <c r="BI10" s="346"/>
      <c r="BJ10" s="346"/>
      <c r="BK10" s="346"/>
      <c r="BL10" s="346"/>
      <c r="BM10" s="346"/>
      <c r="BN10" s="346"/>
      <c r="BO10" s="346"/>
      <c r="BP10" s="346"/>
      <c r="BQ10" s="346"/>
      <c r="BR10" s="346"/>
    </row>
    <row r="11" customFormat="false" ht="12.75" hidden="false" customHeight="true" outlineLevel="0" collapsed="false">
      <c r="A11" s="373" t="s">
        <v>325</v>
      </c>
      <c r="B11" s="363"/>
      <c r="C11" s="368" t="n">
        <f aca="false">-DataBase!C200-SUM(C12:C14)</f>
        <v>6474</v>
      </c>
      <c r="D11" s="368" t="n">
        <f aca="false">-DataBase!D200-SUM(D12:D14)</f>
        <v>6968</v>
      </c>
      <c r="E11" s="368" t="n">
        <f aca="false">-DataBase!E200-SUM(E12:E14)</f>
        <v>6933</v>
      </c>
      <c r="F11" s="368" t="n">
        <f aca="false">-DataBase!F200-SUM(F12:F14)</f>
        <v>6768</v>
      </c>
      <c r="G11" s="368" t="n">
        <f aca="false">-DataBase!G200-SUM(G12:G14)</f>
        <v>6791</v>
      </c>
      <c r="H11" s="368" t="n">
        <f aca="false">-DataBase!H200-SUM(H12:H14)</f>
        <v>7157</v>
      </c>
      <c r="I11" s="368" t="n">
        <f aca="false">-DataBase!I200-SUM(I12:I14)</f>
        <v>9066</v>
      </c>
      <c r="J11" s="368" t="n">
        <f aca="false">-DataBase!J200-SUM(J12:J14)</f>
        <v>8173</v>
      </c>
      <c r="K11" s="368" t="n">
        <f aca="false">-DataBase!K200-SUM(K12:K14)</f>
        <v>8512</v>
      </c>
      <c r="L11" s="368" t="n">
        <f aca="false">-DataBase!L200-SUM(L12:L14)</f>
        <v>8511</v>
      </c>
      <c r="M11" s="368" t="n">
        <f aca="false">-DataBase!M200-SUM(M12:M14)</f>
        <v>7670</v>
      </c>
      <c r="N11" s="368" t="n">
        <f aca="false">-DataBase!N200-SUM(N12:N14)</f>
        <v>8126</v>
      </c>
      <c r="O11" s="83" t="n">
        <f aca="false">SUM(C11:N11)</f>
        <v>91149</v>
      </c>
      <c r="P11" s="369" t="n">
        <f aca="false">SUM(C11:D11)</f>
        <v>13442</v>
      </c>
      <c r="Q11" s="83" t="n">
        <f aca="false">O11-P11</f>
        <v>77707</v>
      </c>
      <c r="R11" s="83"/>
      <c r="S11" s="370" t="n">
        <f aca="false">SUM(C11:E11)</f>
        <v>20375</v>
      </c>
      <c r="T11" s="370" t="n">
        <f aca="false">SUM(F11:H11)</f>
        <v>20716</v>
      </c>
      <c r="U11" s="370" t="n">
        <f aca="false">SUM(I11:K11)</f>
        <v>25751</v>
      </c>
      <c r="V11" s="370" t="n">
        <f aca="false">SUM(L11:N11)</f>
        <v>24307</v>
      </c>
      <c r="W11" s="371"/>
      <c r="X11" s="364" t="n">
        <f aca="false">SUM(S11:V11)</f>
        <v>91149</v>
      </c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346"/>
      <c r="BC11" s="346"/>
      <c r="BD11" s="346"/>
      <c r="BE11" s="346"/>
      <c r="BF11" s="346"/>
      <c r="BG11" s="346"/>
      <c r="BH11" s="346"/>
      <c r="BI11" s="346"/>
      <c r="BJ11" s="346"/>
      <c r="BK11" s="346"/>
      <c r="BL11" s="346"/>
      <c r="BM11" s="346"/>
      <c r="BN11" s="346"/>
      <c r="BO11" s="346"/>
      <c r="BP11" s="346"/>
      <c r="BQ11" s="346"/>
      <c r="BR11" s="346"/>
    </row>
    <row r="12" customFormat="false" ht="12.75" hidden="false" customHeight="true" outlineLevel="0" collapsed="false">
      <c r="A12" s="372" t="s">
        <v>509</v>
      </c>
      <c r="B12" s="375"/>
      <c r="C12" s="84" t="n">
        <v>0</v>
      </c>
      <c r="D12" s="84" t="n">
        <v>0</v>
      </c>
      <c r="E12" s="84" t="n">
        <v>0</v>
      </c>
      <c r="F12" s="84" t="n">
        <v>0</v>
      </c>
      <c r="G12" s="84" t="n">
        <v>0</v>
      </c>
      <c r="H12" s="84" t="n">
        <v>0</v>
      </c>
      <c r="I12" s="84" t="n">
        <v>0</v>
      </c>
      <c r="J12" s="84" t="n">
        <v>0</v>
      </c>
      <c r="K12" s="84" t="n">
        <v>0</v>
      </c>
      <c r="L12" s="84" t="n">
        <v>0</v>
      </c>
      <c r="M12" s="84" t="n">
        <v>0</v>
      </c>
      <c r="N12" s="84" t="n">
        <v>0</v>
      </c>
      <c r="O12" s="83" t="n">
        <f aca="false">SUM(C12:N12)</f>
        <v>0</v>
      </c>
      <c r="P12" s="369" t="n">
        <f aca="false">SUM(C12:D12)</f>
        <v>0</v>
      </c>
      <c r="Q12" s="83" t="n">
        <f aca="false">O12-P12</f>
        <v>0</v>
      </c>
      <c r="R12" s="83"/>
      <c r="S12" s="370" t="n">
        <f aca="false">SUM(C12:E12)</f>
        <v>0</v>
      </c>
      <c r="T12" s="370" t="n">
        <f aca="false">SUM(F12:H12)</f>
        <v>0</v>
      </c>
      <c r="U12" s="370" t="n">
        <f aca="false">SUM(I12:K12)</f>
        <v>0</v>
      </c>
      <c r="V12" s="370" t="n">
        <f aca="false">SUM(L12:N12)</f>
        <v>0</v>
      </c>
      <c r="W12" s="371"/>
      <c r="X12" s="364" t="n">
        <f aca="false">SUM(S12:V12)</f>
        <v>0</v>
      </c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346"/>
      <c r="BK12" s="346"/>
      <c r="BL12" s="346"/>
      <c r="BM12" s="346"/>
      <c r="BN12" s="346"/>
      <c r="BO12" s="346"/>
      <c r="BP12" s="346"/>
      <c r="BQ12" s="346"/>
      <c r="BR12" s="346"/>
    </row>
    <row r="13" customFormat="false" ht="12.75" hidden="false" customHeight="true" outlineLevel="0" collapsed="false">
      <c r="A13" s="372" t="s">
        <v>509</v>
      </c>
      <c r="B13" s="375"/>
      <c r="C13" s="84" t="n">
        <v>0</v>
      </c>
      <c r="D13" s="84" t="n">
        <v>0</v>
      </c>
      <c r="E13" s="84" t="n">
        <v>0</v>
      </c>
      <c r="F13" s="84" t="n">
        <v>0</v>
      </c>
      <c r="G13" s="84" t="n">
        <v>0</v>
      </c>
      <c r="H13" s="84" t="n">
        <v>0</v>
      </c>
      <c r="I13" s="84" t="n">
        <v>0</v>
      </c>
      <c r="J13" s="84" t="n">
        <v>0</v>
      </c>
      <c r="K13" s="84" t="n">
        <v>0</v>
      </c>
      <c r="L13" s="84" t="n">
        <v>0</v>
      </c>
      <c r="M13" s="84" t="n">
        <v>0</v>
      </c>
      <c r="N13" s="84" t="n">
        <v>0</v>
      </c>
      <c r="O13" s="83" t="n">
        <f aca="false">SUM(C13:N13)</f>
        <v>0</v>
      </c>
      <c r="P13" s="369" t="n">
        <f aca="false">SUM(C13:D13)</f>
        <v>0</v>
      </c>
      <c r="Q13" s="83" t="n">
        <f aca="false">O13-P13</f>
        <v>0</v>
      </c>
      <c r="R13" s="83"/>
      <c r="S13" s="370" t="n">
        <f aca="false">SUM(C13:E13)</f>
        <v>0</v>
      </c>
      <c r="T13" s="370" t="n">
        <f aca="false">SUM(F13:H13)</f>
        <v>0</v>
      </c>
      <c r="U13" s="370" t="n">
        <f aca="false">SUM(I13:K13)</f>
        <v>0</v>
      </c>
      <c r="V13" s="370" t="n">
        <f aca="false">SUM(L13:N13)</f>
        <v>0</v>
      </c>
      <c r="W13" s="371"/>
      <c r="X13" s="364" t="n">
        <f aca="false">SUM(S13:V13)</f>
        <v>0</v>
      </c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</row>
    <row r="14" customFormat="false" ht="12.75" hidden="false" customHeight="true" outlineLevel="0" collapsed="false">
      <c r="A14" s="372" t="s">
        <v>509</v>
      </c>
      <c r="B14" s="363"/>
      <c r="C14" s="84" t="n">
        <v>0</v>
      </c>
      <c r="D14" s="84" t="n">
        <v>0</v>
      </c>
      <c r="E14" s="84" t="n">
        <v>0</v>
      </c>
      <c r="F14" s="84" t="n">
        <v>0</v>
      </c>
      <c r="G14" s="84" t="n">
        <v>0</v>
      </c>
      <c r="H14" s="84" t="n">
        <v>0</v>
      </c>
      <c r="I14" s="84" t="n">
        <v>0</v>
      </c>
      <c r="J14" s="84" t="n">
        <v>0</v>
      </c>
      <c r="K14" s="84" t="n">
        <v>0</v>
      </c>
      <c r="L14" s="84" t="n">
        <v>0</v>
      </c>
      <c r="M14" s="84" t="n">
        <v>0</v>
      </c>
      <c r="N14" s="84" t="n">
        <v>0</v>
      </c>
      <c r="O14" s="83" t="n">
        <f aca="false">SUM(C14:N14)</f>
        <v>0</v>
      </c>
      <c r="P14" s="369" t="n">
        <f aca="false">SUM(C14:D14)</f>
        <v>0</v>
      </c>
      <c r="Q14" s="83" t="n">
        <f aca="false">O14-P14</f>
        <v>0</v>
      </c>
      <c r="R14" s="83"/>
      <c r="S14" s="370" t="n">
        <f aca="false">SUM(C14:E14)</f>
        <v>0</v>
      </c>
      <c r="T14" s="370" t="n">
        <f aca="false">SUM(F14:H14)</f>
        <v>0</v>
      </c>
      <c r="U14" s="370" t="n">
        <f aca="false">SUM(I14:K14)</f>
        <v>0</v>
      </c>
      <c r="V14" s="370" t="n">
        <f aca="false">SUM(L14:N14)</f>
        <v>0</v>
      </c>
      <c r="W14" s="371"/>
      <c r="X14" s="364" t="n">
        <f aca="false">SUM(S14:V14)</f>
        <v>0</v>
      </c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346"/>
      <c r="AS14" s="346"/>
      <c r="AT14" s="346"/>
      <c r="AU14" s="346"/>
      <c r="AV14" s="346"/>
      <c r="AW14" s="346"/>
      <c r="AX14" s="346"/>
      <c r="AY14" s="346"/>
      <c r="AZ14" s="346"/>
      <c r="BA14" s="346"/>
      <c r="BB14" s="346"/>
      <c r="BC14" s="346"/>
      <c r="BD14" s="346"/>
      <c r="BE14" s="346"/>
      <c r="BF14" s="346"/>
      <c r="BG14" s="346"/>
      <c r="BH14" s="346"/>
      <c r="BI14" s="346"/>
      <c r="BJ14" s="346"/>
      <c r="BK14" s="346"/>
      <c r="BL14" s="346"/>
      <c r="BM14" s="346"/>
      <c r="BN14" s="346"/>
      <c r="BO14" s="346"/>
      <c r="BP14" s="346"/>
      <c r="BQ14" s="346"/>
      <c r="BR14" s="346"/>
    </row>
    <row r="15" customFormat="false" ht="12.75" hidden="false" customHeight="true" outlineLevel="0" collapsed="false">
      <c r="A15" s="373" t="s">
        <v>510</v>
      </c>
      <c r="B15" s="363"/>
      <c r="C15" s="368" t="n">
        <f aca="false">-DataBase!C230-SUM(C16:C19)</f>
        <v>1352</v>
      </c>
      <c r="D15" s="368" t="n">
        <f aca="false">-DataBase!D230-SUM(D16:D19)</f>
        <v>1371</v>
      </c>
      <c r="E15" s="368" t="n">
        <f aca="false">-DataBase!E230-SUM(E16:E19)</f>
        <v>1395</v>
      </c>
      <c r="F15" s="368" t="n">
        <f aca="false">-DataBase!F230-SUM(F16:F19)</f>
        <v>1365</v>
      </c>
      <c r="G15" s="368" t="n">
        <f aca="false">-DataBase!G230-SUM(G16:G19)</f>
        <v>1364</v>
      </c>
      <c r="H15" s="368" t="n">
        <f aca="false">-DataBase!H230-SUM(H16:H19)</f>
        <v>1395</v>
      </c>
      <c r="I15" s="368" t="n">
        <f aca="false">-DataBase!I230-SUM(I16:I19)</f>
        <v>1364</v>
      </c>
      <c r="J15" s="368" t="n">
        <f aca="false">-DataBase!J230-SUM(J16:J19)</f>
        <v>1365</v>
      </c>
      <c r="K15" s="368" t="n">
        <f aca="false">-DataBase!K230-SUM(K16:K19)</f>
        <v>1395</v>
      </c>
      <c r="L15" s="368" t="n">
        <f aca="false">-DataBase!L230-SUM(L16:L19)</f>
        <v>1367</v>
      </c>
      <c r="M15" s="368" t="n">
        <f aca="false">-DataBase!M230-SUM(M16:M19)</f>
        <v>1368</v>
      </c>
      <c r="N15" s="368" t="n">
        <f aca="false">-DataBase!N230-SUM(N16:N19)</f>
        <v>1377</v>
      </c>
      <c r="O15" s="83" t="n">
        <f aca="false">SUM(C15:N15)</f>
        <v>16478</v>
      </c>
      <c r="P15" s="369" t="n">
        <f aca="false">SUM(C15:D15)</f>
        <v>2723</v>
      </c>
      <c r="Q15" s="83" t="n">
        <f aca="false">O15-P15</f>
        <v>13755</v>
      </c>
      <c r="R15" s="83"/>
      <c r="S15" s="370" t="n">
        <f aca="false">SUM(C15:E15)</f>
        <v>4118</v>
      </c>
      <c r="T15" s="370" t="n">
        <f aca="false">SUM(F15:H15)</f>
        <v>4124</v>
      </c>
      <c r="U15" s="370" t="n">
        <f aca="false">SUM(I15:K15)</f>
        <v>4124</v>
      </c>
      <c r="V15" s="370" t="n">
        <f aca="false">SUM(L15:N15)</f>
        <v>4112</v>
      </c>
      <c r="W15" s="374"/>
      <c r="X15" s="364" t="n">
        <f aca="false">SUM(S15:V15)</f>
        <v>16478</v>
      </c>
      <c r="Y15" s="376"/>
      <c r="Z15" s="37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6"/>
      <c r="AS15" s="346"/>
      <c r="AT15" s="346"/>
      <c r="AU15" s="346"/>
      <c r="AV15" s="346"/>
      <c r="AW15" s="346"/>
      <c r="AX15" s="346"/>
      <c r="AY15" s="346"/>
      <c r="AZ15" s="346"/>
      <c r="BA15" s="346"/>
      <c r="BB15" s="346"/>
      <c r="BC15" s="346"/>
      <c r="BD15" s="346"/>
      <c r="BE15" s="346"/>
      <c r="BF15" s="346"/>
      <c r="BG15" s="346"/>
      <c r="BH15" s="346"/>
      <c r="BI15" s="346"/>
      <c r="BJ15" s="346"/>
      <c r="BK15" s="346"/>
      <c r="BL15" s="346"/>
      <c r="BM15" s="346"/>
      <c r="BN15" s="346"/>
      <c r="BO15" s="346"/>
      <c r="BP15" s="346"/>
      <c r="BQ15" s="346"/>
      <c r="BR15" s="346"/>
    </row>
    <row r="16" customFormat="false" ht="12.75" hidden="false" customHeight="true" outlineLevel="0" collapsed="false">
      <c r="A16" s="372" t="s">
        <v>511</v>
      </c>
      <c r="B16" s="375"/>
      <c r="C16" s="84" t="n">
        <v>0</v>
      </c>
      <c r="D16" s="84" t="n">
        <v>0</v>
      </c>
      <c r="E16" s="84" t="n">
        <v>0</v>
      </c>
      <c r="F16" s="84" t="n">
        <v>0</v>
      </c>
      <c r="G16" s="84" t="n">
        <v>0</v>
      </c>
      <c r="H16" s="84" t="n">
        <v>0</v>
      </c>
      <c r="I16" s="84" t="n">
        <v>0</v>
      </c>
      <c r="J16" s="84" t="n">
        <v>0</v>
      </c>
      <c r="K16" s="84" t="n">
        <v>0</v>
      </c>
      <c r="L16" s="84" t="n">
        <v>0</v>
      </c>
      <c r="M16" s="84" t="n">
        <v>0</v>
      </c>
      <c r="N16" s="84" t="n">
        <v>0</v>
      </c>
      <c r="O16" s="83" t="n">
        <f aca="false">SUM(C16:N16)</f>
        <v>0</v>
      </c>
      <c r="P16" s="369" t="n">
        <f aca="false">SUM(C16:D16)</f>
        <v>0</v>
      </c>
      <c r="Q16" s="83" t="n">
        <f aca="false">O16-P16</f>
        <v>0</v>
      </c>
      <c r="R16" s="83"/>
      <c r="S16" s="370" t="n">
        <f aca="false">SUM(C16:E16)</f>
        <v>0</v>
      </c>
      <c r="T16" s="370" t="n">
        <f aca="false">SUM(F16:H16)</f>
        <v>0</v>
      </c>
      <c r="U16" s="370" t="n">
        <f aca="false">SUM(I16:K16)</f>
        <v>0</v>
      </c>
      <c r="V16" s="370" t="n">
        <f aca="false">SUM(L16:N16)</f>
        <v>0</v>
      </c>
      <c r="W16" s="371"/>
      <c r="X16" s="364" t="n">
        <f aca="false">SUM(S16:V16)</f>
        <v>0</v>
      </c>
      <c r="Y16" s="376"/>
      <c r="Z16" s="37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  <c r="AS16" s="346"/>
      <c r="AT16" s="346"/>
      <c r="AU16" s="346"/>
      <c r="AV16" s="346"/>
      <c r="AW16" s="346"/>
      <c r="AX16" s="346"/>
      <c r="AY16" s="346"/>
      <c r="AZ16" s="346"/>
      <c r="BA16" s="346"/>
      <c r="BB16" s="346"/>
      <c r="BC16" s="346"/>
      <c r="BD16" s="346"/>
      <c r="BE16" s="346"/>
      <c r="BF16" s="346"/>
      <c r="BG16" s="346"/>
      <c r="BH16" s="346"/>
      <c r="BI16" s="346"/>
      <c r="BJ16" s="346"/>
      <c r="BK16" s="346"/>
      <c r="BL16" s="346"/>
      <c r="BM16" s="346"/>
      <c r="BN16" s="346"/>
      <c r="BO16" s="346"/>
      <c r="BP16" s="346"/>
      <c r="BQ16" s="346"/>
      <c r="BR16" s="346"/>
    </row>
    <row r="17" customFormat="false" ht="12.75" hidden="false" customHeight="true" outlineLevel="0" collapsed="false">
      <c r="A17" s="372" t="s">
        <v>509</v>
      </c>
      <c r="B17" s="377" t="s">
        <v>442</v>
      </c>
      <c r="C17" s="84" t="n">
        <v>0</v>
      </c>
      <c r="D17" s="84" t="n">
        <v>0</v>
      </c>
      <c r="E17" s="84" t="n">
        <v>0</v>
      </c>
      <c r="F17" s="84" t="n">
        <v>0</v>
      </c>
      <c r="G17" s="84" t="n">
        <v>0</v>
      </c>
      <c r="H17" s="84" t="n">
        <v>0</v>
      </c>
      <c r="I17" s="84" t="n">
        <v>0</v>
      </c>
      <c r="J17" s="84" t="n">
        <v>0</v>
      </c>
      <c r="K17" s="84" t="n">
        <v>0</v>
      </c>
      <c r="L17" s="84" t="n">
        <v>0</v>
      </c>
      <c r="M17" s="84" t="n">
        <v>0</v>
      </c>
      <c r="N17" s="84" t="n">
        <v>0</v>
      </c>
      <c r="O17" s="83" t="n">
        <f aca="false">SUM(C17:N17)</f>
        <v>0</v>
      </c>
      <c r="P17" s="369" t="n">
        <f aca="false">SUM(C17:D17)</f>
        <v>0</v>
      </c>
      <c r="Q17" s="83" t="n">
        <f aca="false">O17-P17</f>
        <v>0</v>
      </c>
      <c r="R17" s="83"/>
      <c r="S17" s="370" t="n">
        <f aca="false">SUM(C17:E17)</f>
        <v>0</v>
      </c>
      <c r="T17" s="370" t="n">
        <f aca="false">SUM(F17:H17)</f>
        <v>0</v>
      </c>
      <c r="U17" s="370" t="n">
        <f aca="false">SUM(I17:K17)</f>
        <v>0</v>
      </c>
      <c r="V17" s="370" t="n">
        <f aca="false">SUM(L17:N17)</f>
        <v>0</v>
      </c>
      <c r="W17" s="371"/>
      <c r="X17" s="364" t="n">
        <f aca="false">SUM(S17:V17)</f>
        <v>0</v>
      </c>
      <c r="Y17" s="376"/>
      <c r="Z17" s="37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346"/>
      <c r="BA17" s="346"/>
      <c r="BB17" s="346"/>
      <c r="BC17" s="346"/>
      <c r="BD17" s="346"/>
      <c r="BE17" s="346"/>
      <c r="BF17" s="346"/>
      <c r="BG17" s="346"/>
      <c r="BH17" s="346"/>
      <c r="BI17" s="346"/>
      <c r="BJ17" s="346"/>
      <c r="BK17" s="346"/>
      <c r="BL17" s="346"/>
      <c r="BM17" s="346"/>
      <c r="BN17" s="346"/>
      <c r="BO17" s="346"/>
      <c r="BP17" s="346"/>
      <c r="BQ17" s="346"/>
      <c r="BR17" s="346"/>
    </row>
    <row r="18" customFormat="false" ht="12.75" hidden="false" customHeight="true" outlineLevel="0" collapsed="false">
      <c r="A18" s="372" t="s">
        <v>509</v>
      </c>
      <c r="B18" s="377"/>
      <c r="C18" s="84" t="n">
        <v>0</v>
      </c>
      <c r="D18" s="84" t="n">
        <v>0</v>
      </c>
      <c r="E18" s="84" t="n">
        <v>0</v>
      </c>
      <c r="F18" s="84" t="n">
        <v>0</v>
      </c>
      <c r="G18" s="84" t="n">
        <v>0</v>
      </c>
      <c r="H18" s="84" t="n">
        <v>0</v>
      </c>
      <c r="I18" s="84" t="n">
        <v>0</v>
      </c>
      <c r="J18" s="84" t="n">
        <v>0</v>
      </c>
      <c r="K18" s="84" t="n">
        <v>0</v>
      </c>
      <c r="L18" s="84" t="n">
        <v>0</v>
      </c>
      <c r="M18" s="84" t="n">
        <v>0</v>
      </c>
      <c r="N18" s="84" t="n">
        <v>0</v>
      </c>
      <c r="O18" s="83" t="n">
        <f aca="false">SUM(C18:N18)</f>
        <v>0</v>
      </c>
      <c r="P18" s="369" t="n">
        <f aca="false">SUM(C18:D18)</f>
        <v>0</v>
      </c>
      <c r="Q18" s="83" t="n">
        <f aca="false">O18-P18</f>
        <v>0</v>
      </c>
      <c r="R18" s="83"/>
      <c r="S18" s="370" t="n">
        <f aca="false">SUM(C18:E18)</f>
        <v>0</v>
      </c>
      <c r="T18" s="370" t="n">
        <f aca="false">SUM(F18:H18)</f>
        <v>0</v>
      </c>
      <c r="U18" s="370" t="n">
        <f aca="false">SUM(I18:K18)</f>
        <v>0</v>
      </c>
      <c r="V18" s="370" t="n">
        <f aca="false">SUM(L18:N18)</f>
        <v>0</v>
      </c>
      <c r="W18" s="371"/>
      <c r="X18" s="364" t="n">
        <f aca="false">SUM(S18:V18)</f>
        <v>0</v>
      </c>
      <c r="Y18" s="376"/>
      <c r="Z18" s="376"/>
      <c r="AA18" s="346"/>
      <c r="AB18" s="346"/>
      <c r="AC18" s="346"/>
      <c r="AD18" s="346"/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  <c r="AU18" s="346"/>
      <c r="AV18" s="346"/>
      <c r="AW18" s="346"/>
      <c r="AX18" s="346"/>
      <c r="AY18" s="346"/>
      <c r="AZ18" s="346"/>
      <c r="BA18" s="346"/>
      <c r="BB18" s="346"/>
      <c r="BC18" s="346"/>
      <c r="BD18" s="346"/>
      <c r="BE18" s="346"/>
      <c r="BF18" s="346"/>
      <c r="BG18" s="346"/>
      <c r="BH18" s="346"/>
      <c r="BI18" s="346"/>
      <c r="BJ18" s="346"/>
      <c r="BK18" s="346"/>
      <c r="BL18" s="346"/>
      <c r="BM18" s="346"/>
      <c r="BN18" s="346"/>
      <c r="BO18" s="346"/>
      <c r="BP18" s="346"/>
      <c r="BQ18" s="346"/>
      <c r="BR18" s="346"/>
    </row>
    <row r="19" customFormat="false" ht="12.75" hidden="false" customHeight="true" outlineLevel="0" collapsed="false">
      <c r="A19" s="378" t="s">
        <v>512</v>
      </c>
      <c r="B19" s="377"/>
      <c r="C19" s="379" t="n">
        <v>0</v>
      </c>
      <c r="D19" s="379" t="n">
        <v>0</v>
      </c>
      <c r="E19" s="379" t="n">
        <v>0</v>
      </c>
      <c r="F19" s="379" t="n">
        <v>0</v>
      </c>
      <c r="G19" s="379" t="n">
        <v>0</v>
      </c>
      <c r="H19" s="379" t="n">
        <v>0</v>
      </c>
      <c r="I19" s="84" t="n">
        <v>0</v>
      </c>
      <c r="J19" s="84" t="n">
        <v>0</v>
      </c>
      <c r="K19" s="84" t="n">
        <v>0</v>
      </c>
      <c r="L19" s="84" t="n">
        <v>0</v>
      </c>
      <c r="M19" s="379" t="n">
        <f aca="false">-500+500</f>
        <v>0</v>
      </c>
      <c r="N19" s="379" t="n">
        <f aca="false">-504+504</f>
        <v>0</v>
      </c>
      <c r="O19" s="83" t="n">
        <f aca="false">SUM(C19:N19)</f>
        <v>0</v>
      </c>
      <c r="P19" s="369" t="n">
        <f aca="false">SUM(C19:D19)</f>
        <v>0</v>
      </c>
      <c r="Q19" s="83" t="n">
        <f aca="false">O19-P19</f>
        <v>0</v>
      </c>
      <c r="R19" s="83"/>
      <c r="S19" s="370" t="n">
        <f aca="false">SUM(C19:E19)</f>
        <v>0</v>
      </c>
      <c r="T19" s="370" t="n">
        <f aca="false">SUM(F19:H19)</f>
        <v>0</v>
      </c>
      <c r="U19" s="370" t="n">
        <f aca="false">SUM(I19:K19)</f>
        <v>0</v>
      </c>
      <c r="V19" s="370" t="n">
        <f aca="false">SUM(L19:N19)</f>
        <v>0</v>
      </c>
      <c r="W19" s="371"/>
      <c r="X19" s="364" t="n">
        <f aca="false">SUM(S19:V19)</f>
        <v>0</v>
      </c>
      <c r="Y19" s="376"/>
      <c r="Z19" s="37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  <c r="AU19" s="346"/>
      <c r="AV19" s="346"/>
      <c r="AW19" s="346"/>
      <c r="AX19" s="346"/>
      <c r="AY19" s="346"/>
      <c r="AZ19" s="346"/>
      <c r="BA19" s="346"/>
      <c r="BB19" s="346"/>
      <c r="BC19" s="346"/>
      <c r="BD19" s="346"/>
      <c r="BE19" s="346"/>
      <c r="BF19" s="346"/>
      <c r="BG19" s="346"/>
      <c r="BH19" s="346"/>
      <c r="BI19" s="346"/>
      <c r="BJ19" s="346"/>
      <c r="BK19" s="346"/>
      <c r="BL19" s="346"/>
      <c r="BM19" s="346"/>
      <c r="BN19" s="346"/>
      <c r="BO19" s="346"/>
      <c r="BP19" s="346"/>
      <c r="BQ19" s="346"/>
      <c r="BR19" s="346"/>
    </row>
    <row r="20" customFormat="false" ht="12.75" hidden="false" customHeight="true" outlineLevel="0" collapsed="false">
      <c r="A20" s="373" t="s">
        <v>513</v>
      </c>
      <c r="B20" s="363"/>
      <c r="C20" s="380" t="n">
        <f aca="false">-DataBase!C237</f>
        <v>-0</v>
      </c>
      <c r="D20" s="380" t="n">
        <f aca="false">-DataBase!D237</f>
        <v>-0</v>
      </c>
      <c r="E20" s="380" t="n">
        <f aca="false">-DataBase!E237</f>
        <v>-0</v>
      </c>
      <c r="F20" s="380" t="n">
        <f aca="false">-DataBase!F237</f>
        <v>-0</v>
      </c>
      <c r="G20" s="380" t="n">
        <f aca="false">-DataBase!G237</f>
        <v>-0</v>
      </c>
      <c r="H20" s="380" t="n">
        <f aca="false">-DataBase!H237</f>
        <v>-0</v>
      </c>
      <c r="I20" s="380" t="n">
        <f aca="false">-DataBase!I237</f>
        <v>-0</v>
      </c>
      <c r="J20" s="380" t="n">
        <f aca="false">-DataBase!J237</f>
        <v>-0</v>
      </c>
      <c r="K20" s="380" t="n">
        <f aca="false">-DataBase!K237</f>
        <v>-0</v>
      </c>
      <c r="L20" s="380" t="n">
        <f aca="false">-DataBase!L237</f>
        <v>-0</v>
      </c>
      <c r="M20" s="380" t="n">
        <f aca="false">-DataBase!M237</f>
        <v>-0</v>
      </c>
      <c r="N20" s="380" t="n">
        <f aca="false">-DataBase!N237</f>
        <v>-0</v>
      </c>
      <c r="O20" s="83" t="n">
        <f aca="false">SUM(C20:N20)</f>
        <v>0</v>
      </c>
      <c r="P20" s="369" t="n">
        <f aca="false">SUM(C20:D20)</f>
        <v>0</v>
      </c>
      <c r="Q20" s="83" t="n">
        <f aca="false">O20-P20</f>
        <v>0</v>
      </c>
      <c r="R20" s="86"/>
      <c r="S20" s="370" t="n">
        <f aca="false">SUM(C20:E20)</f>
        <v>0</v>
      </c>
      <c r="T20" s="370" t="n">
        <f aca="false">SUM(F20:H20)</f>
        <v>0</v>
      </c>
      <c r="U20" s="370" t="n">
        <f aca="false">SUM(I20:K20)</f>
        <v>0</v>
      </c>
      <c r="V20" s="370" t="n">
        <f aca="false">SUM(L20:N20)</f>
        <v>0</v>
      </c>
      <c r="W20" s="371"/>
      <c r="X20" s="364" t="n">
        <f aca="false">SUM(S20:V20)</f>
        <v>0</v>
      </c>
      <c r="Y20" s="376"/>
      <c r="Z20" s="37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6"/>
      <c r="AV20" s="346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6"/>
      <c r="BP20" s="346"/>
      <c r="BQ20" s="346"/>
      <c r="BR20" s="346"/>
    </row>
    <row r="21" customFormat="false" ht="12.75" hidden="false" customHeight="true" outlineLevel="0" collapsed="false">
      <c r="A21" s="373" t="s">
        <v>514</v>
      </c>
      <c r="B21" s="363"/>
      <c r="C21" s="368" t="n">
        <f aca="false">-DataBase!C309-C22</f>
        <v>1381</v>
      </c>
      <c r="D21" s="368" t="n">
        <f aca="false">-DataBase!D309-D22</f>
        <v>1389</v>
      </c>
      <c r="E21" s="368" t="n">
        <f aca="false">-DataBase!E309-E22</f>
        <v>1414</v>
      </c>
      <c r="F21" s="368" t="n">
        <f aca="false">-DataBase!F309-F22</f>
        <v>1402</v>
      </c>
      <c r="G21" s="368" t="n">
        <f aca="false">-DataBase!G309-G22</f>
        <v>1484</v>
      </c>
      <c r="H21" s="368" t="n">
        <f aca="false">-DataBase!H309-H22</f>
        <v>1423</v>
      </c>
      <c r="I21" s="368" t="n">
        <f aca="false">-DataBase!I309-I22</f>
        <v>1407</v>
      </c>
      <c r="J21" s="368" t="n">
        <f aca="false">-DataBase!J309-J22</f>
        <v>1442</v>
      </c>
      <c r="K21" s="368" t="n">
        <f aca="false">-DataBase!K309-K22</f>
        <v>1428</v>
      </c>
      <c r="L21" s="368" t="n">
        <f aca="false">-DataBase!L309-L22</f>
        <v>1411</v>
      </c>
      <c r="M21" s="368" t="n">
        <f aca="false">-DataBase!M309-M22</f>
        <v>1414</v>
      </c>
      <c r="N21" s="368" t="n">
        <f aca="false">-DataBase!N309-N22</f>
        <v>1434</v>
      </c>
      <c r="O21" s="83" t="n">
        <f aca="false">SUM(C21:N21)</f>
        <v>17029</v>
      </c>
      <c r="P21" s="369" t="n">
        <f aca="false">SUM(C21:D21)</f>
        <v>2770</v>
      </c>
      <c r="Q21" s="83" t="n">
        <f aca="false">O21-P21</f>
        <v>14259</v>
      </c>
      <c r="R21" s="83"/>
      <c r="S21" s="370" t="n">
        <f aca="false">SUM(C21:E21)</f>
        <v>4184</v>
      </c>
      <c r="T21" s="370" t="n">
        <f aca="false">SUM(F21:H21)</f>
        <v>4309</v>
      </c>
      <c r="U21" s="370" t="n">
        <f aca="false">SUM(I21:K21)</f>
        <v>4277</v>
      </c>
      <c r="V21" s="370" t="n">
        <f aca="false">SUM(L21:N21)</f>
        <v>4259</v>
      </c>
      <c r="W21" s="374"/>
      <c r="X21" s="364" t="n">
        <f aca="false">SUM(S21:V21)</f>
        <v>17029</v>
      </c>
      <c r="Y21" s="376"/>
      <c r="Z21" s="37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46"/>
      <c r="AS21" s="346"/>
      <c r="AT21" s="346"/>
      <c r="AU21" s="346"/>
      <c r="AV21" s="346"/>
      <c r="AW21" s="346"/>
      <c r="AX21" s="346"/>
      <c r="AY21" s="346"/>
      <c r="AZ21" s="346"/>
      <c r="BA21" s="346"/>
      <c r="BB21" s="346"/>
      <c r="BC21" s="346"/>
      <c r="BD21" s="346"/>
      <c r="BE21" s="346"/>
      <c r="BF21" s="346"/>
      <c r="BG21" s="346"/>
      <c r="BH21" s="346"/>
      <c r="BI21" s="346"/>
      <c r="BJ21" s="346"/>
      <c r="BK21" s="346"/>
      <c r="BL21" s="346"/>
      <c r="BM21" s="346"/>
      <c r="BN21" s="346"/>
      <c r="BO21" s="346"/>
      <c r="BP21" s="346"/>
      <c r="BQ21" s="346"/>
      <c r="BR21" s="346"/>
    </row>
    <row r="22" customFormat="false" ht="12.75" hidden="false" customHeight="true" outlineLevel="0" collapsed="false">
      <c r="A22" s="372" t="s">
        <v>509</v>
      </c>
      <c r="B22" s="363"/>
      <c r="C22" s="84" t="n">
        <v>0</v>
      </c>
      <c r="D22" s="84" t="n">
        <v>0</v>
      </c>
      <c r="E22" s="84" t="n">
        <v>0</v>
      </c>
      <c r="F22" s="84" t="n">
        <v>0</v>
      </c>
      <c r="G22" s="84" t="n">
        <v>0</v>
      </c>
      <c r="H22" s="84" t="n">
        <v>0</v>
      </c>
      <c r="I22" s="84" t="n">
        <v>0</v>
      </c>
      <c r="J22" s="84" t="n">
        <v>0</v>
      </c>
      <c r="K22" s="84" t="n">
        <v>0</v>
      </c>
      <c r="L22" s="84" t="n">
        <v>0</v>
      </c>
      <c r="M22" s="84" t="n">
        <v>0</v>
      </c>
      <c r="N22" s="84" t="n">
        <v>0</v>
      </c>
      <c r="O22" s="83" t="n">
        <f aca="false">SUM(C22:N22)</f>
        <v>0</v>
      </c>
      <c r="P22" s="369" t="n">
        <f aca="false">SUM(C22:D22)</f>
        <v>0</v>
      </c>
      <c r="Q22" s="83" t="n">
        <f aca="false">O22-P22</f>
        <v>0</v>
      </c>
      <c r="R22" s="83"/>
      <c r="S22" s="370" t="n">
        <f aca="false">SUM(C22:E22)</f>
        <v>0</v>
      </c>
      <c r="T22" s="370" t="n">
        <f aca="false">SUM(F22:H22)</f>
        <v>0</v>
      </c>
      <c r="U22" s="370" t="n">
        <f aca="false">SUM(I22:K22)</f>
        <v>0</v>
      </c>
      <c r="V22" s="370" t="n">
        <f aca="false">SUM(L22:N22)</f>
        <v>0</v>
      </c>
      <c r="W22" s="371"/>
      <c r="X22" s="364" t="n">
        <f aca="false">SUM(S22:V22)</f>
        <v>0</v>
      </c>
      <c r="Y22" s="376"/>
      <c r="Z22" s="376"/>
      <c r="AA22" s="346"/>
      <c r="AB22" s="346"/>
      <c r="AC22" s="346"/>
      <c r="AD22" s="346"/>
      <c r="AE22" s="346"/>
      <c r="AF22" s="346"/>
      <c r="AG22" s="346"/>
      <c r="AH22" s="346"/>
      <c r="AI22" s="346"/>
      <c r="AJ22" s="346"/>
      <c r="AK22" s="346"/>
      <c r="AL22" s="346"/>
      <c r="AM22" s="346"/>
      <c r="AN22" s="346"/>
      <c r="AO22" s="346"/>
      <c r="AP22" s="346"/>
      <c r="AQ22" s="346"/>
      <c r="AR22" s="346"/>
      <c r="AS22" s="346"/>
      <c r="AT22" s="346"/>
      <c r="AU22" s="346"/>
      <c r="AV22" s="346"/>
      <c r="AW22" s="346"/>
      <c r="AX22" s="346"/>
      <c r="AY22" s="346"/>
      <c r="AZ22" s="346"/>
      <c r="BA22" s="346"/>
      <c r="BB22" s="346"/>
      <c r="BC22" s="346"/>
      <c r="BD22" s="346"/>
      <c r="BE22" s="346"/>
      <c r="BF22" s="346"/>
      <c r="BG22" s="346"/>
      <c r="BH22" s="346"/>
      <c r="BI22" s="346"/>
      <c r="BJ22" s="346"/>
      <c r="BK22" s="346"/>
      <c r="BL22" s="346"/>
      <c r="BM22" s="346"/>
      <c r="BN22" s="346"/>
      <c r="BO22" s="346"/>
      <c r="BP22" s="346"/>
      <c r="BQ22" s="346"/>
      <c r="BR22" s="346"/>
    </row>
    <row r="23" customFormat="false" ht="12.75" hidden="false" customHeight="true" outlineLevel="0" collapsed="false">
      <c r="A23" s="373" t="s">
        <v>515</v>
      </c>
      <c r="B23" s="363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83"/>
      <c r="P23" s="369"/>
      <c r="Q23" s="83"/>
      <c r="R23" s="83"/>
      <c r="S23" s="370"/>
      <c r="T23" s="370"/>
      <c r="U23" s="370"/>
      <c r="V23" s="370"/>
      <c r="W23" s="374"/>
      <c r="X23" s="364"/>
      <c r="Y23" s="376"/>
      <c r="Z23" s="37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6"/>
      <c r="BJ23" s="346"/>
      <c r="BK23" s="346"/>
      <c r="BL23" s="346"/>
      <c r="BM23" s="346"/>
      <c r="BN23" s="346"/>
      <c r="BO23" s="346"/>
      <c r="BP23" s="346"/>
      <c r="BQ23" s="346"/>
      <c r="BR23" s="346"/>
    </row>
    <row r="24" customFormat="false" ht="12.75" hidden="false" customHeight="true" outlineLevel="0" collapsed="false">
      <c r="A24" s="373" t="s">
        <v>516</v>
      </c>
      <c r="B24" s="363"/>
      <c r="C24" s="84" t="n">
        <v>0</v>
      </c>
      <c r="D24" s="84" t="n">
        <v>0</v>
      </c>
      <c r="E24" s="84" t="n">
        <v>0</v>
      </c>
      <c r="F24" s="84" t="n">
        <v>0</v>
      </c>
      <c r="G24" s="84" t="n">
        <v>0</v>
      </c>
      <c r="H24" s="84" t="n">
        <f aca="false">0</f>
        <v>0</v>
      </c>
      <c r="I24" s="84" t="n">
        <f aca="false">0</f>
        <v>0</v>
      </c>
      <c r="J24" s="84" t="n">
        <f aca="false">0</f>
        <v>0</v>
      </c>
      <c r="K24" s="84" t="n">
        <f aca="false">0</f>
        <v>0</v>
      </c>
      <c r="L24" s="84" t="n">
        <f aca="false">0</f>
        <v>0</v>
      </c>
      <c r="M24" s="84" t="n">
        <f aca="false">0</f>
        <v>0</v>
      </c>
      <c r="N24" s="84" t="n">
        <f aca="false">0</f>
        <v>0</v>
      </c>
      <c r="O24" s="83" t="n">
        <f aca="false">SUM(C24:N24)</f>
        <v>0</v>
      </c>
      <c r="P24" s="369" t="n">
        <f aca="false">SUM(C24:D24)</f>
        <v>0</v>
      </c>
      <c r="Q24" s="83" t="n">
        <f aca="false">O24-P24</f>
        <v>0</v>
      </c>
      <c r="R24" s="83"/>
      <c r="S24" s="370" t="n">
        <f aca="false">SUM(C24:E24)</f>
        <v>0</v>
      </c>
      <c r="T24" s="370" t="n">
        <f aca="false">SUM(F24:H24)</f>
        <v>0</v>
      </c>
      <c r="U24" s="370" t="n">
        <f aca="false">SUM(I24:K24)</f>
        <v>0</v>
      </c>
      <c r="V24" s="370" t="n">
        <f aca="false">SUM(L24:N24)</f>
        <v>0</v>
      </c>
      <c r="W24" s="371"/>
      <c r="X24" s="364" t="n">
        <f aca="false">SUM(S24:V24)</f>
        <v>0</v>
      </c>
      <c r="Y24" s="346"/>
      <c r="Z24" s="346"/>
      <c r="AA24" s="346"/>
      <c r="AB24" s="346"/>
      <c r="AC24" s="346"/>
      <c r="AD24" s="346"/>
      <c r="AE24" s="346"/>
      <c r="AF24" s="346"/>
      <c r="AG24" s="346"/>
      <c r="AH24" s="346"/>
      <c r="AI24" s="346"/>
      <c r="AJ24" s="346"/>
      <c r="AK24" s="346"/>
      <c r="AL24" s="346"/>
      <c r="AM24" s="346"/>
      <c r="AN24" s="346"/>
      <c r="AO24" s="346"/>
      <c r="AP24" s="346"/>
      <c r="AQ24" s="346"/>
      <c r="AR24" s="346"/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6"/>
      <c r="BP24" s="346"/>
      <c r="BQ24" s="346"/>
      <c r="BR24" s="346"/>
    </row>
    <row r="25" customFormat="false" ht="12.75" hidden="false" customHeight="true" outlineLevel="0" collapsed="false">
      <c r="A25" s="373" t="s">
        <v>517</v>
      </c>
      <c r="B25" s="381"/>
      <c r="C25" s="84" t="n">
        <f aca="false">0</f>
        <v>0</v>
      </c>
      <c r="D25" s="84" t="n">
        <f aca="false">0</f>
        <v>0</v>
      </c>
      <c r="E25" s="84" t="n">
        <f aca="false">0</f>
        <v>0</v>
      </c>
      <c r="F25" s="84" t="n">
        <f aca="false">0</f>
        <v>0</v>
      </c>
      <c r="G25" s="84" t="n">
        <f aca="false">0</f>
        <v>0</v>
      </c>
      <c r="H25" s="84" t="n">
        <f aca="false">0</f>
        <v>0</v>
      </c>
      <c r="I25" s="84" t="n">
        <f aca="false">0</f>
        <v>0</v>
      </c>
      <c r="J25" s="84" t="n">
        <f aca="false">0</f>
        <v>0</v>
      </c>
      <c r="K25" s="84" t="n">
        <f aca="false">0</f>
        <v>0</v>
      </c>
      <c r="L25" s="84" t="n">
        <f aca="false">0</f>
        <v>0</v>
      </c>
      <c r="M25" s="84" t="n">
        <f aca="false">0</f>
        <v>0</v>
      </c>
      <c r="N25" s="84" t="n">
        <f aca="false">0</f>
        <v>0</v>
      </c>
      <c r="O25" s="83" t="n">
        <f aca="false">SUM(C25:N25)</f>
        <v>0</v>
      </c>
      <c r="P25" s="369" t="n">
        <f aca="false">SUM(C25:D25)</f>
        <v>0</v>
      </c>
      <c r="Q25" s="83" t="n">
        <f aca="false">O25-P25</f>
        <v>0</v>
      </c>
      <c r="R25" s="83"/>
      <c r="S25" s="370" t="n">
        <f aca="false">SUM(C25:E25)</f>
        <v>0</v>
      </c>
      <c r="T25" s="370" t="n">
        <f aca="false">SUM(F25:H25)</f>
        <v>0</v>
      </c>
      <c r="U25" s="370" t="n">
        <f aca="false">SUM(I25:K25)</f>
        <v>0</v>
      </c>
      <c r="V25" s="370" t="n">
        <f aca="false">SUM(L25:N25)</f>
        <v>0</v>
      </c>
      <c r="W25" s="371"/>
      <c r="X25" s="364" t="n">
        <f aca="false">SUM(S25:V25)</f>
        <v>0</v>
      </c>
      <c r="Y25" s="346"/>
      <c r="Z25" s="346"/>
      <c r="AA25" s="382"/>
      <c r="AB25" s="382"/>
      <c r="AC25" s="382"/>
      <c r="AD25" s="382"/>
      <c r="AE25" s="382"/>
      <c r="AF25" s="382"/>
      <c r="AG25" s="382"/>
      <c r="AH25" s="382"/>
      <c r="AI25" s="382"/>
      <c r="AJ25" s="382"/>
      <c r="AK25" s="382"/>
      <c r="AL25" s="382"/>
      <c r="AM25" s="382"/>
      <c r="AN25" s="382"/>
      <c r="AO25" s="382"/>
      <c r="AP25" s="382"/>
      <c r="AQ25" s="382"/>
      <c r="AR25" s="382"/>
      <c r="AS25" s="382"/>
      <c r="AT25" s="382"/>
      <c r="AU25" s="382"/>
      <c r="AV25" s="382"/>
      <c r="AW25" s="382"/>
      <c r="AX25" s="382"/>
      <c r="AY25" s="382"/>
      <c r="AZ25" s="382"/>
      <c r="BA25" s="382"/>
      <c r="BB25" s="382"/>
      <c r="BC25" s="382"/>
      <c r="BD25" s="382"/>
      <c r="BE25" s="382"/>
      <c r="BF25" s="382"/>
      <c r="BG25" s="382"/>
      <c r="BH25" s="382"/>
      <c r="BI25" s="382"/>
      <c r="BJ25" s="382"/>
      <c r="BK25" s="382"/>
      <c r="BL25" s="382"/>
      <c r="BM25" s="382"/>
      <c r="BN25" s="382"/>
      <c r="BO25" s="382"/>
      <c r="BP25" s="382"/>
      <c r="BQ25" s="382"/>
      <c r="BR25" s="382"/>
      <c r="BS25" s="381"/>
      <c r="BT25" s="381"/>
      <c r="BU25" s="381"/>
      <c r="BV25" s="381"/>
      <c r="BW25" s="381"/>
      <c r="BX25" s="381"/>
      <c r="BY25" s="381"/>
      <c r="BZ25" s="381"/>
      <c r="CA25" s="381"/>
      <c r="CB25" s="381"/>
      <c r="CC25" s="381"/>
      <c r="CD25" s="381"/>
      <c r="CE25" s="381"/>
      <c r="CF25" s="381"/>
      <c r="CG25" s="381"/>
      <c r="CH25" s="381"/>
      <c r="CI25" s="381"/>
      <c r="CJ25" s="381"/>
      <c r="CK25" s="381"/>
      <c r="CL25" s="381"/>
      <c r="CM25" s="381"/>
      <c r="CN25" s="381"/>
      <c r="CO25" s="381"/>
      <c r="CP25" s="381"/>
      <c r="CQ25" s="381"/>
      <c r="CR25" s="381"/>
      <c r="CS25" s="381"/>
      <c r="CT25" s="381"/>
      <c r="CU25" s="381"/>
      <c r="CV25" s="381"/>
      <c r="CW25" s="381"/>
      <c r="CX25" s="381"/>
      <c r="CY25" s="381"/>
      <c r="CZ25" s="381"/>
      <c r="DA25" s="381"/>
      <c r="DB25" s="381"/>
      <c r="DC25" s="381"/>
      <c r="DD25" s="381"/>
      <c r="DE25" s="381"/>
      <c r="DF25" s="381"/>
      <c r="DG25" s="381"/>
      <c r="DH25" s="381"/>
      <c r="DI25" s="381"/>
      <c r="DJ25" s="381"/>
      <c r="DK25" s="381"/>
      <c r="DL25" s="381"/>
      <c r="DM25" s="381"/>
      <c r="DN25" s="381"/>
      <c r="DO25" s="381"/>
      <c r="DP25" s="381"/>
      <c r="DQ25" s="381"/>
      <c r="DR25" s="381"/>
      <c r="DS25" s="381"/>
      <c r="DT25" s="381"/>
      <c r="DU25" s="381"/>
      <c r="DV25" s="381"/>
      <c r="DW25" s="381"/>
      <c r="DX25" s="381"/>
      <c r="DY25" s="381"/>
      <c r="DZ25" s="381"/>
      <c r="EA25" s="381"/>
      <c r="EB25" s="381"/>
      <c r="EC25" s="381"/>
      <c r="ED25" s="381"/>
      <c r="EE25" s="381"/>
      <c r="EF25" s="381"/>
      <c r="EG25" s="381"/>
      <c r="EH25" s="381"/>
      <c r="EI25" s="381"/>
      <c r="EJ25" s="381"/>
      <c r="EK25" s="381"/>
      <c r="EL25" s="381"/>
      <c r="EM25" s="381"/>
      <c r="EN25" s="381"/>
      <c r="EO25" s="381"/>
      <c r="EP25" s="381"/>
      <c r="EQ25" s="381"/>
      <c r="ER25" s="381"/>
      <c r="ES25" s="381"/>
      <c r="ET25" s="381"/>
      <c r="EU25" s="381"/>
      <c r="EV25" s="381"/>
      <c r="EW25" s="381"/>
      <c r="EX25" s="381"/>
      <c r="EY25" s="381"/>
      <c r="EZ25" s="381"/>
      <c r="FA25" s="381"/>
      <c r="FB25" s="381"/>
      <c r="FC25" s="381"/>
      <c r="FD25" s="381"/>
      <c r="FE25" s="381"/>
      <c r="FF25" s="381"/>
      <c r="FG25" s="381"/>
      <c r="FH25" s="381"/>
      <c r="FI25" s="381"/>
      <c r="FJ25" s="381"/>
      <c r="FK25" s="381"/>
      <c r="FL25" s="381"/>
      <c r="FM25" s="381"/>
      <c r="FN25" s="381"/>
      <c r="FO25" s="381"/>
      <c r="FP25" s="381"/>
      <c r="FQ25" s="381"/>
      <c r="FR25" s="381"/>
      <c r="FS25" s="381"/>
      <c r="FT25" s="381"/>
      <c r="FU25" s="381"/>
      <c r="FV25" s="381"/>
      <c r="FW25" s="381"/>
      <c r="FX25" s="381"/>
      <c r="FY25" s="381"/>
      <c r="FZ25" s="381"/>
      <c r="GA25" s="381"/>
      <c r="GB25" s="381"/>
      <c r="GC25" s="381"/>
      <c r="GD25" s="381"/>
      <c r="GE25" s="381"/>
      <c r="GF25" s="381"/>
      <c r="GG25" s="381"/>
      <c r="GH25" s="381"/>
      <c r="GI25" s="381"/>
      <c r="GJ25" s="381"/>
      <c r="GK25" s="381"/>
      <c r="GL25" s="381"/>
      <c r="GM25" s="381"/>
      <c r="GN25" s="381"/>
      <c r="GO25" s="381"/>
      <c r="GP25" s="381"/>
      <c r="GQ25" s="381"/>
      <c r="GR25" s="381"/>
      <c r="GS25" s="381"/>
      <c r="GT25" s="381"/>
      <c r="GU25" s="381"/>
      <c r="GV25" s="381"/>
      <c r="GW25" s="381"/>
      <c r="GX25" s="381"/>
      <c r="GY25" s="381"/>
      <c r="GZ25" s="381"/>
      <c r="HA25" s="381"/>
      <c r="HB25" s="381"/>
      <c r="HC25" s="381"/>
      <c r="HD25" s="381"/>
      <c r="HE25" s="381"/>
      <c r="HF25" s="381"/>
      <c r="HG25" s="381"/>
      <c r="HH25" s="381"/>
      <c r="HI25" s="381"/>
      <c r="HJ25" s="381"/>
      <c r="HK25" s="381"/>
      <c r="HL25" s="381"/>
      <c r="HM25" s="381"/>
      <c r="HN25" s="381"/>
      <c r="HO25" s="381"/>
      <c r="HP25" s="381"/>
      <c r="HQ25" s="381"/>
      <c r="HR25" s="381"/>
      <c r="HS25" s="381"/>
      <c r="HT25" s="381"/>
      <c r="HU25" s="381"/>
      <c r="HV25" s="381"/>
      <c r="HW25" s="381"/>
      <c r="HX25" s="381"/>
      <c r="HY25" s="381"/>
      <c r="HZ25" s="381"/>
      <c r="IA25" s="381"/>
      <c r="IB25" s="381"/>
      <c r="IC25" s="381"/>
      <c r="ID25" s="381"/>
      <c r="IE25" s="381"/>
      <c r="IF25" s="381"/>
      <c r="IG25" s="381"/>
      <c r="IH25" s="381"/>
      <c r="II25" s="381"/>
      <c r="IJ25" s="381"/>
      <c r="IK25" s="381"/>
      <c r="IL25" s="381"/>
      <c r="IM25" s="381"/>
      <c r="IN25" s="381"/>
      <c r="IO25" s="381"/>
      <c r="IP25" s="381"/>
      <c r="IQ25" s="381"/>
      <c r="IR25" s="381"/>
      <c r="IS25" s="381"/>
      <c r="IT25" s="381"/>
      <c r="IU25" s="381"/>
      <c r="IV25" s="381"/>
      <c r="IW25" s="381"/>
    </row>
    <row r="26" customFormat="false" ht="12.75" hidden="false" customHeight="true" outlineLevel="0" collapsed="false">
      <c r="A26" s="367" t="s">
        <v>518</v>
      </c>
      <c r="B26" s="363"/>
      <c r="C26" s="383" t="n">
        <v>0</v>
      </c>
      <c r="D26" s="383" t="n">
        <v>0</v>
      </c>
      <c r="E26" s="383" t="n">
        <v>0</v>
      </c>
      <c r="F26" s="383" t="n">
        <v>0</v>
      </c>
      <c r="G26" s="383" t="n">
        <v>0</v>
      </c>
      <c r="H26" s="383" t="n">
        <v>0</v>
      </c>
      <c r="I26" s="383" t="n">
        <v>0</v>
      </c>
      <c r="J26" s="383" t="n">
        <v>0</v>
      </c>
      <c r="K26" s="383" t="n">
        <v>0</v>
      </c>
      <c r="L26" s="383" t="n">
        <v>0</v>
      </c>
      <c r="M26" s="383" t="n">
        <v>0</v>
      </c>
      <c r="N26" s="383" t="n">
        <v>0</v>
      </c>
      <c r="O26" s="83" t="n">
        <f aca="false">SUM(C26:N26)</f>
        <v>0</v>
      </c>
      <c r="P26" s="369" t="n">
        <f aca="false">SUM(C26:D26)</f>
        <v>0</v>
      </c>
      <c r="Q26" s="83" t="n">
        <f aca="false">O26-P26</f>
        <v>0</v>
      </c>
      <c r="R26" s="83"/>
      <c r="S26" s="370" t="n">
        <f aca="false">SUM(C26:E26)</f>
        <v>0</v>
      </c>
      <c r="T26" s="370" t="n">
        <f aca="false">SUM(F26:H26)</f>
        <v>0</v>
      </c>
      <c r="U26" s="370" t="n">
        <f aca="false">SUM(I26:K26)</f>
        <v>0</v>
      </c>
      <c r="V26" s="370" t="n">
        <f aca="false">SUM(L26:N26)</f>
        <v>0</v>
      </c>
      <c r="W26" s="371"/>
      <c r="X26" s="364" t="n">
        <f aca="false">SUM(S26:V26)</f>
        <v>0</v>
      </c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6"/>
      <c r="BE26" s="346"/>
      <c r="BF26" s="346"/>
      <c r="BG26" s="346"/>
      <c r="BH26" s="346"/>
      <c r="BI26" s="346"/>
      <c r="BJ26" s="346"/>
      <c r="BK26" s="346"/>
      <c r="BL26" s="346"/>
      <c r="BM26" s="346"/>
      <c r="BN26" s="346"/>
      <c r="BO26" s="346"/>
      <c r="BP26" s="346"/>
      <c r="BQ26" s="346"/>
      <c r="BR26" s="346"/>
    </row>
    <row r="27" customFormat="false" ht="12.75" hidden="false" customHeight="true" outlineLevel="0" collapsed="false">
      <c r="A27" s="367" t="s">
        <v>390</v>
      </c>
      <c r="B27" s="363"/>
      <c r="C27" s="384" t="n">
        <v>0</v>
      </c>
      <c r="D27" s="384" t="n">
        <v>0</v>
      </c>
      <c r="E27" s="384" t="n">
        <v>0</v>
      </c>
      <c r="F27" s="384" t="n">
        <v>0</v>
      </c>
      <c r="G27" s="384" t="n">
        <v>0</v>
      </c>
      <c r="H27" s="384" t="n">
        <v>0</v>
      </c>
      <c r="I27" s="384" t="n">
        <v>0</v>
      </c>
      <c r="J27" s="384" t="n">
        <v>0</v>
      </c>
      <c r="K27" s="384" t="n">
        <v>0</v>
      </c>
      <c r="L27" s="384" t="n">
        <v>0</v>
      </c>
      <c r="M27" s="384" t="n">
        <v>0</v>
      </c>
      <c r="N27" s="384" t="n">
        <v>0</v>
      </c>
      <c r="O27" s="86" t="n">
        <f aca="false">SUM(C27:N27)</f>
        <v>0</v>
      </c>
      <c r="P27" s="385" t="n">
        <f aca="false">SUM(C27:D27)</f>
        <v>0</v>
      </c>
      <c r="Q27" s="86" t="n">
        <f aca="false">O27-P27</f>
        <v>0</v>
      </c>
      <c r="R27" s="86"/>
      <c r="S27" s="386" t="n">
        <f aca="false">SUM(C27:E27)</f>
        <v>0</v>
      </c>
      <c r="T27" s="386" t="n">
        <f aca="false">SUM(F27:H27)</f>
        <v>0</v>
      </c>
      <c r="U27" s="386" t="n">
        <f aca="false">SUM(I27:K27)</f>
        <v>0</v>
      </c>
      <c r="V27" s="386" t="n">
        <f aca="false">SUM(L27:N27)</f>
        <v>0</v>
      </c>
      <c r="W27" s="371"/>
      <c r="X27" s="387" t="n">
        <f aca="false">SUM(S27:V27)</f>
        <v>0</v>
      </c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346"/>
      <c r="BH27" s="346"/>
      <c r="BI27" s="346"/>
      <c r="BJ27" s="346"/>
      <c r="BK27" s="346"/>
      <c r="BL27" s="346"/>
      <c r="BM27" s="346"/>
      <c r="BN27" s="346"/>
      <c r="BO27" s="346"/>
      <c r="BP27" s="346"/>
      <c r="BQ27" s="346"/>
      <c r="BR27" s="346"/>
    </row>
    <row r="28" customFormat="false" ht="3.95" hidden="false" customHeight="true" outlineLevel="0" collapsed="false">
      <c r="A28" s="364"/>
      <c r="B28" s="363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7"/>
      <c r="P28" s="387"/>
      <c r="Q28" s="364"/>
      <c r="R28" s="364"/>
      <c r="S28" s="370"/>
      <c r="T28" s="370"/>
      <c r="U28" s="370"/>
      <c r="V28" s="370"/>
      <c r="W28" s="371"/>
      <c r="X28" s="371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346"/>
      <c r="BG28" s="346"/>
      <c r="BH28" s="346"/>
      <c r="BI28" s="346"/>
      <c r="BJ28" s="346"/>
      <c r="BK28" s="346"/>
      <c r="BL28" s="346"/>
      <c r="BM28" s="346"/>
      <c r="BN28" s="346"/>
      <c r="BO28" s="346"/>
      <c r="BP28" s="346"/>
      <c r="BQ28" s="346"/>
      <c r="BR28" s="346"/>
    </row>
    <row r="29" customFormat="false" ht="12.75" hidden="false" customHeight="true" outlineLevel="0" collapsed="false">
      <c r="A29" s="362" t="s">
        <v>519</v>
      </c>
      <c r="B29" s="388"/>
      <c r="C29" s="389" t="n">
        <f aca="false">ROUND(SUM(C7:C27),0)</f>
        <v>11435</v>
      </c>
      <c r="D29" s="389" t="n">
        <f aca="false">ROUND(SUM(D7:D27),0)</f>
        <v>11421</v>
      </c>
      <c r="E29" s="389" t="n">
        <f aca="false">ROUND(SUM(E7:E27),0)</f>
        <v>11347</v>
      </c>
      <c r="F29" s="389" t="n">
        <f aca="false">ROUND(SUM(F7:F27),0)</f>
        <v>11824</v>
      </c>
      <c r="G29" s="389" t="n">
        <f aca="false">ROUND(SUM(G7:G27),0)</f>
        <v>11391</v>
      </c>
      <c r="H29" s="389" t="n">
        <f aca="false">ROUND(SUM(H7:H27),0)</f>
        <v>11613</v>
      </c>
      <c r="I29" s="389" t="n">
        <f aca="false">ROUND(SUM(I7:I27),0)</f>
        <v>14053</v>
      </c>
      <c r="J29" s="389" t="n">
        <f aca="false">ROUND(SUM(J7:J27),0)</f>
        <v>12654</v>
      </c>
      <c r="K29" s="389" t="n">
        <f aca="false">ROUND(SUM(K7:K27),0)</f>
        <v>12972</v>
      </c>
      <c r="L29" s="389" t="n">
        <f aca="false">ROUND(SUM(L7:L27),0)</f>
        <v>13508</v>
      </c>
      <c r="M29" s="389" t="n">
        <f aca="false">ROUND(SUM(M7:M27),0)</f>
        <v>12189</v>
      </c>
      <c r="N29" s="389" t="n">
        <f aca="false">ROUND(SUM(N7:N27),0)</f>
        <v>12575</v>
      </c>
      <c r="O29" s="389" t="n">
        <f aca="false">ROUND(SUM(O7:O27),0)</f>
        <v>146982</v>
      </c>
      <c r="P29" s="389" t="n">
        <f aca="false">ROUND(SUM(P7:P27),0)</f>
        <v>22856</v>
      </c>
      <c r="Q29" s="389" t="n">
        <f aca="false">ROUND(SUM(Q7:Q27),0)</f>
        <v>124126</v>
      </c>
      <c r="R29" s="389"/>
      <c r="S29" s="390" t="n">
        <f aca="false">SUM(S7:S27)</f>
        <v>34203</v>
      </c>
      <c r="T29" s="390" t="n">
        <f aca="false">SUM(T7:T27)</f>
        <v>34828</v>
      </c>
      <c r="U29" s="390" t="n">
        <f aca="false">SUM(U7:U27)</f>
        <v>39679</v>
      </c>
      <c r="V29" s="390" t="n">
        <f aca="false">SUM(V7:V27)</f>
        <v>38272</v>
      </c>
      <c r="W29" s="371"/>
      <c r="X29" s="390" t="n">
        <f aca="false">SUM(X7:X27)</f>
        <v>146982</v>
      </c>
      <c r="Y29" s="346"/>
      <c r="Z29" s="364" t="n">
        <f aca="false">X29-SUM(S29:V29)</f>
        <v>0</v>
      </c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346"/>
      <c r="BG29" s="346"/>
      <c r="BH29" s="346"/>
      <c r="BI29" s="346"/>
      <c r="BJ29" s="346"/>
      <c r="BK29" s="346"/>
      <c r="BL29" s="346"/>
      <c r="BM29" s="346"/>
      <c r="BN29" s="346"/>
      <c r="BO29" s="346"/>
      <c r="BP29" s="346"/>
      <c r="BQ29" s="346"/>
      <c r="BR29" s="346"/>
    </row>
    <row r="30" customFormat="false" ht="12.75" hidden="false" customHeight="true" outlineLevel="0" collapsed="false">
      <c r="A30" s="391"/>
      <c r="B30" s="363"/>
      <c r="C30" s="392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83"/>
      <c r="P30" s="83"/>
      <c r="Q30" s="83"/>
      <c r="R30" s="83"/>
      <c r="S30" s="364"/>
      <c r="T30" s="364"/>
      <c r="U30" s="364"/>
      <c r="V30" s="364"/>
      <c r="W30" s="371"/>
      <c r="X30" s="371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346"/>
      <c r="BG30" s="346"/>
      <c r="BH30" s="346"/>
      <c r="BI30" s="346"/>
      <c r="BJ30" s="346"/>
      <c r="BK30" s="346"/>
      <c r="BL30" s="346"/>
      <c r="BM30" s="346"/>
      <c r="BN30" s="346"/>
      <c r="BO30" s="346"/>
      <c r="BP30" s="346"/>
      <c r="BQ30" s="346"/>
      <c r="BR30" s="346"/>
    </row>
    <row r="31" customFormat="false" ht="12.75" hidden="false" customHeight="true" outlineLevel="0" collapsed="false">
      <c r="A31" s="393" t="s">
        <v>520</v>
      </c>
      <c r="B31" s="394"/>
      <c r="C31" s="395"/>
      <c r="D31" s="392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83"/>
      <c r="P31" s="83"/>
      <c r="Q31" s="83"/>
      <c r="R31" s="83"/>
      <c r="S31" s="364"/>
      <c r="T31" s="364"/>
      <c r="U31" s="364"/>
      <c r="V31" s="364"/>
      <c r="W31" s="371"/>
      <c r="X31" s="371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6"/>
      <c r="AX31" s="346"/>
      <c r="AY31" s="346"/>
      <c r="AZ31" s="346"/>
      <c r="BA31" s="346"/>
      <c r="BB31" s="346"/>
      <c r="BC31" s="346"/>
      <c r="BD31" s="346"/>
      <c r="BE31" s="346"/>
      <c r="BF31" s="346"/>
      <c r="BG31" s="346"/>
      <c r="BH31" s="346"/>
      <c r="BI31" s="346"/>
      <c r="BJ31" s="346"/>
      <c r="BK31" s="346"/>
      <c r="BL31" s="346"/>
      <c r="BM31" s="346"/>
      <c r="BN31" s="346"/>
      <c r="BO31" s="346"/>
      <c r="BP31" s="346"/>
      <c r="BQ31" s="346"/>
      <c r="BR31" s="346"/>
    </row>
    <row r="32" customFormat="false" ht="12.75" hidden="false" customHeight="true" outlineLevel="0" collapsed="false">
      <c r="A32" s="367" t="s">
        <v>334</v>
      </c>
      <c r="B32" s="394"/>
      <c r="C32" s="380" t="n">
        <f aca="false">-DataBase!C324</f>
        <v>169</v>
      </c>
      <c r="D32" s="380" t="n">
        <f aca="false">-DataBase!D324</f>
        <v>197</v>
      </c>
      <c r="E32" s="380" t="n">
        <f aca="false">-DataBase!E324</f>
        <v>173</v>
      </c>
      <c r="F32" s="380" t="n">
        <f aca="false">-DataBase!F324</f>
        <v>172</v>
      </c>
      <c r="G32" s="380" t="n">
        <f aca="false">-DataBase!G324</f>
        <v>173</v>
      </c>
      <c r="H32" s="380" t="n">
        <f aca="false">-DataBase!H324</f>
        <v>172</v>
      </c>
      <c r="I32" s="380" t="n">
        <f aca="false">-DataBase!I324</f>
        <v>173</v>
      </c>
      <c r="J32" s="380" t="n">
        <f aca="false">-DataBase!J324</f>
        <v>172</v>
      </c>
      <c r="K32" s="380" t="n">
        <f aca="false">-DataBase!K324</f>
        <v>173</v>
      </c>
      <c r="L32" s="380" t="n">
        <f aca="false">-DataBase!L324</f>
        <v>172</v>
      </c>
      <c r="M32" s="380" t="n">
        <f aca="false">-DataBase!M324</f>
        <v>173</v>
      </c>
      <c r="N32" s="380" t="n">
        <f aca="false">-DataBase!N324</f>
        <v>172</v>
      </c>
      <c r="O32" s="83" t="n">
        <f aca="false">SUM(C32:N32)</f>
        <v>2091</v>
      </c>
      <c r="P32" s="369" t="n">
        <f aca="false">SUM(C32:D32)</f>
        <v>366</v>
      </c>
      <c r="Q32" s="83" t="n">
        <f aca="false">O32-P32</f>
        <v>1725</v>
      </c>
      <c r="R32" s="83"/>
      <c r="S32" s="370" t="n">
        <f aca="false">SUM(C32:E32)</f>
        <v>539</v>
      </c>
      <c r="T32" s="370" t="n">
        <f aca="false">SUM(F32:H32)</f>
        <v>517</v>
      </c>
      <c r="U32" s="370" t="n">
        <f aca="false">SUM(I32:K32)</f>
        <v>518</v>
      </c>
      <c r="V32" s="370" t="n">
        <f aca="false">SUM(L32:N32)</f>
        <v>517</v>
      </c>
      <c r="W32" s="371"/>
      <c r="X32" s="364" t="n">
        <f aca="false">SUM(S32:V32)</f>
        <v>2091</v>
      </c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  <c r="BI32" s="346"/>
      <c r="BJ32" s="346"/>
      <c r="BK32" s="346"/>
      <c r="BL32" s="346"/>
      <c r="BM32" s="346"/>
      <c r="BN32" s="346"/>
      <c r="BO32" s="346"/>
      <c r="BP32" s="346"/>
      <c r="BQ32" s="346"/>
      <c r="BR32" s="346"/>
    </row>
    <row r="33" customFormat="false" ht="12.75" hidden="false" customHeight="true" outlineLevel="0" collapsed="false">
      <c r="A33" s="367" t="s">
        <v>336</v>
      </c>
      <c r="B33" s="394"/>
      <c r="C33" s="380" t="n">
        <f aca="false">-DataBase!C338</f>
        <v>121</v>
      </c>
      <c r="D33" s="380" t="n">
        <f aca="false">-DataBase!D338</f>
        <v>134</v>
      </c>
      <c r="E33" s="380" t="n">
        <f aca="false">-DataBase!E338</f>
        <v>124</v>
      </c>
      <c r="F33" s="380" t="n">
        <f aca="false">-DataBase!F338</f>
        <v>125</v>
      </c>
      <c r="G33" s="380" t="n">
        <f aca="false">-DataBase!G338</f>
        <v>124</v>
      </c>
      <c r="H33" s="380" t="n">
        <f aca="false">-DataBase!H338</f>
        <v>125</v>
      </c>
      <c r="I33" s="380" t="n">
        <f aca="false">-DataBase!I338</f>
        <v>125</v>
      </c>
      <c r="J33" s="380" t="n">
        <f aca="false">-DataBase!J338</f>
        <v>125</v>
      </c>
      <c r="K33" s="380" t="n">
        <f aca="false">-DataBase!K338</f>
        <v>125</v>
      </c>
      <c r="L33" s="380" t="n">
        <f aca="false">-DataBase!L338</f>
        <v>124</v>
      </c>
      <c r="M33" s="380" t="n">
        <f aca="false">-DataBase!M338</f>
        <v>124</v>
      </c>
      <c r="N33" s="380" t="n">
        <f aca="false">-DataBase!N338</f>
        <v>125</v>
      </c>
      <c r="O33" s="83" t="n">
        <f aca="false">SUM(C33:N33)</f>
        <v>1501</v>
      </c>
      <c r="P33" s="369" t="n">
        <f aca="false">SUM(C33:D33)</f>
        <v>255</v>
      </c>
      <c r="Q33" s="83" t="n">
        <f aca="false">O33-P33</f>
        <v>1246</v>
      </c>
      <c r="R33" s="83"/>
      <c r="S33" s="370" t="n">
        <f aca="false">SUM(C33:E33)</f>
        <v>379</v>
      </c>
      <c r="T33" s="370" t="n">
        <f aca="false">SUM(F33:H33)</f>
        <v>374</v>
      </c>
      <c r="U33" s="370" t="n">
        <f aca="false">SUM(I33:K33)</f>
        <v>375</v>
      </c>
      <c r="V33" s="370" t="n">
        <f aca="false">SUM(L33:N33)</f>
        <v>373</v>
      </c>
      <c r="W33" s="371"/>
      <c r="X33" s="364" t="n">
        <f aca="false">SUM(S33:V33)</f>
        <v>1501</v>
      </c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P33" s="346"/>
      <c r="BQ33" s="346"/>
      <c r="BR33" s="346"/>
    </row>
    <row r="34" customFormat="false" ht="12.75" hidden="false" customHeight="true" outlineLevel="0" collapsed="false">
      <c r="A34" s="367" t="s">
        <v>521</v>
      </c>
      <c r="B34" s="394"/>
      <c r="C34" s="380" t="n">
        <f aca="false">-DataBase!C355</f>
        <v>56</v>
      </c>
      <c r="D34" s="380" t="n">
        <f aca="false">-DataBase!D355</f>
        <v>62</v>
      </c>
      <c r="E34" s="380" t="n">
        <f aca="false">-DataBase!E355</f>
        <v>58</v>
      </c>
      <c r="F34" s="380" t="n">
        <f aca="false">-DataBase!F355</f>
        <v>56</v>
      </c>
      <c r="G34" s="380" t="n">
        <f aca="false">-DataBase!G355</f>
        <v>57</v>
      </c>
      <c r="H34" s="380" t="n">
        <f aca="false">-DataBase!H355</f>
        <v>58</v>
      </c>
      <c r="I34" s="380" t="n">
        <f aca="false">-DataBase!I355</f>
        <v>56</v>
      </c>
      <c r="J34" s="380" t="n">
        <f aca="false">-DataBase!J355</f>
        <v>56</v>
      </c>
      <c r="K34" s="380" t="n">
        <f aca="false">-DataBase!K355</f>
        <v>58</v>
      </c>
      <c r="L34" s="380" t="n">
        <f aca="false">-DataBase!L355</f>
        <v>57</v>
      </c>
      <c r="M34" s="380" t="n">
        <f aca="false">-DataBase!M355</f>
        <v>56</v>
      </c>
      <c r="N34" s="380" t="n">
        <f aca="false">-DataBase!N355</f>
        <v>58</v>
      </c>
      <c r="O34" s="83" t="n">
        <f aca="false">SUM(C34:N34)</f>
        <v>688</v>
      </c>
      <c r="P34" s="369" t="n">
        <f aca="false">SUM(C34:D34)</f>
        <v>118</v>
      </c>
      <c r="Q34" s="83" t="n">
        <f aca="false">O34-P34</f>
        <v>570</v>
      </c>
      <c r="R34" s="83"/>
      <c r="S34" s="370" t="n">
        <f aca="false">SUM(C34:E34)</f>
        <v>176</v>
      </c>
      <c r="T34" s="370" t="n">
        <f aca="false">SUM(F34:H34)</f>
        <v>171</v>
      </c>
      <c r="U34" s="370" t="n">
        <f aca="false">SUM(I34:K34)</f>
        <v>170</v>
      </c>
      <c r="V34" s="370" t="n">
        <f aca="false">SUM(L34:N34)</f>
        <v>171</v>
      </c>
      <c r="W34" s="371"/>
      <c r="X34" s="364" t="n">
        <f aca="false">SUM(S34:V34)</f>
        <v>688</v>
      </c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/>
      <c r="BD34" s="346"/>
      <c r="BE34" s="346"/>
      <c r="BF34" s="346"/>
      <c r="BG34" s="346"/>
      <c r="BH34" s="346"/>
      <c r="BI34" s="346"/>
      <c r="BJ34" s="346"/>
      <c r="BK34" s="346"/>
      <c r="BL34" s="346"/>
      <c r="BM34" s="346"/>
      <c r="BN34" s="346"/>
      <c r="BO34" s="346"/>
      <c r="BP34" s="346"/>
      <c r="BQ34" s="346"/>
      <c r="BR34" s="346"/>
    </row>
    <row r="35" customFormat="false" ht="12.75" hidden="false" customHeight="true" outlineLevel="0" collapsed="false">
      <c r="A35" s="396" t="s">
        <v>404</v>
      </c>
      <c r="B35" s="363"/>
      <c r="C35" s="84" t="n">
        <f aca="false">0</f>
        <v>0</v>
      </c>
      <c r="D35" s="84" t="n">
        <f aca="false">0</f>
        <v>0</v>
      </c>
      <c r="E35" s="84" t="n">
        <f aca="false">0</f>
        <v>0</v>
      </c>
      <c r="F35" s="84" t="n">
        <f aca="false">0</f>
        <v>0</v>
      </c>
      <c r="G35" s="84" t="n">
        <f aca="false">0</f>
        <v>0</v>
      </c>
      <c r="H35" s="84" t="n">
        <f aca="false">0</f>
        <v>0</v>
      </c>
      <c r="I35" s="84" t="n">
        <f aca="false">0</f>
        <v>0</v>
      </c>
      <c r="J35" s="84" t="n">
        <f aca="false">0</f>
        <v>0</v>
      </c>
      <c r="K35" s="84" t="n">
        <f aca="false">0</f>
        <v>0</v>
      </c>
      <c r="L35" s="84" t="n">
        <f aca="false">0</f>
        <v>0</v>
      </c>
      <c r="M35" s="84" t="n">
        <f aca="false">0</f>
        <v>0</v>
      </c>
      <c r="N35" s="84" t="n">
        <f aca="false">0</f>
        <v>0</v>
      </c>
      <c r="O35" s="83" t="n">
        <f aca="false">SUM(C35:N35)</f>
        <v>0</v>
      </c>
      <c r="P35" s="369" t="n">
        <f aca="false">SUM(C35:D35)</f>
        <v>0</v>
      </c>
      <c r="Q35" s="83" t="n">
        <f aca="false">O35-P35</f>
        <v>0</v>
      </c>
      <c r="R35" s="83"/>
      <c r="S35" s="370" t="n">
        <f aca="false">SUM(C35:E35)</f>
        <v>0</v>
      </c>
      <c r="T35" s="370" t="n">
        <f aca="false">SUM(F35:H35)</f>
        <v>0</v>
      </c>
      <c r="U35" s="370" t="n">
        <f aca="false">SUM(I35:K35)</f>
        <v>0</v>
      </c>
      <c r="V35" s="370" t="n">
        <f aca="false">SUM(L35:N35)</f>
        <v>0</v>
      </c>
      <c r="W35" s="371"/>
      <c r="X35" s="364" t="n">
        <f aca="false">SUM(S35:V35)</f>
        <v>0</v>
      </c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346"/>
      <c r="AT35" s="346"/>
      <c r="AU35" s="346"/>
      <c r="AV35" s="346"/>
      <c r="AW35" s="346"/>
      <c r="AX35" s="346"/>
      <c r="AY35" s="346"/>
      <c r="AZ35" s="346"/>
      <c r="BA35" s="346"/>
      <c r="BB35" s="346"/>
      <c r="BC35" s="346"/>
      <c r="BD35" s="346"/>
      <c r="BE35" s="346"/>
      <c r="BF35" s="346"/>
      <c r="BG35" s="346"/>
      <c r="BH35" s="346"/>
      <c r="BI35" s="346"/>
      <c r="BJ35" s="346"/>
      <c r="BK35" s="346"/>
      <c r="BL35" s="346"/>
      <c r="BM35" s="346"/>
      <c r="BN35" s="346"/>
      <c r="BO35" s="346"/>
      <c r="BP35" s="346"/>
      <c r="BQ35" s="346"/>
      <c r="BR35" s="346"/>
    </row>
    <row r="36" customFormat="false" ht="12.75" hidden="false" customHeight="true" outlineLevel="0" collapsed="false">
      <c r="A36" s="396" t="s">
        <v>404</v>
      </c>
      <c r="B36" s="363"/>
      <c r="C36" s="84" t="n">
        <f aca="false">0</f>
        <v>0</v>
      </c>
      <c r="D36" s="84" t="n">
        <f aca="false">0</f>
        <v>0</v>
      </c>
      <c r="E36" s="84" t="n">
        <f aca="false">0</f>
        <v>0</v>
      </c>
      <c r="F36" s="84" t="n">
        <f aca="false">0</f>
        <v>0</v>
      </c>
      <c r="G36" s="84" t="n">
        <f aca="false">0</f>
        <v>0</v>
      </c>
      <c r="H36" s="84" t="n">
        <f aca="false">0</f>
        <v>0</v>
      </c>
      <c r="I36" s="84" t="n">
        <f aca="false">0</f>
        <v>0</v>
      </c>
      <c r="J36" s="84" t="n">
        <f aca="false">0</f>
        <v>0</v>
      </c>
      <c r="K36" s="84" t="n">
        <f aca="false">0</f>
        <v>0</v>
      </c>
      <c r="L36" s="84" t="n">
        <f aca="false">0</f>
        <v>0</v>
      </c>
      <c r="M36" s="84" t="n">
        <f aca="false">0</f>
        <v>0</v>
      </c>
      <c r="N36" s="84" t="n">
        <f aca="false">0</f>
        <v>0</v>
      </c>
      <c r="O36" s="83" t="n">
        <f aca="false">SUM(C36:N36)</f>
        <v>0</v>
      </c>
      <c r="P36" s="369" t="n">
        <f aca="false">SUM(C36:D36)</f>
        <v>0</v>
      </c>
      <c r="Q36" s="83" t="n">
        <f aca="false">O36-P36</f>
        <v>0</v>
      </c>
      <c r="R36" s="83"/>
      <c r="S36" s="370" t="n">
        <f aca="false">SUM(C36:E36)</f>
        <v>0</v>
      </c>
      <c r="T36" s="370" t="n">
        <f aca="false">SUM(F36:H36)</f>
        <v>0</v>
      </c>
      <c r="U36" s="370" t="n">
        <f aca="false">SUM(I36:K36)</f>
        <v>0</v>
      </c>
      <c r="V36" s="370" t="n">
        <f aca="false">SUM(L36:N36)</f>
        <v>0</v>
      </c>
      <c r="W36" s="371"/>
      <c r="X36" s="364" t="n">
        <f aca="false">SUM(S36:V36)</f>
        <v>0</v>
      </c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6"/>
      <c r="AO36" s="346"/>
      <c r="AP36" s="346"/>
      <c r="AQ36" s="346"/>
      <c r="AR36" s="346"/>
      <c r="AS36" s="346"/>
      <c r="AT36" s="346"/>
      <c r="AU36" s="346"/>
      <c r="AV36" s="346"/>
      <c r="AW36" s="346"/>
      <c r="AX36" s="346"/>
      <c r="AY36" s="346"/>
      <c r="AZ36" s="346"/>
      <c r="BA36" s="346"/>
      <c r="BB36" s="346"/>
      <c r="BC36" s="346"/>
      <c r="BD36" s="346"/>
      <c r="BE36" s="346"/>
      <c r="BF36" s="346"/>
      <c r="BG36" s="346"/>
      <c r="BH36" s="346"/>
      <c r="BI36" s="346"/>
      <c r="BJ36" s="346"/>
      <c r="BK36" s="346"/>
      <c r="BL36" s="346"/>
      <c r="BM36" s="346"/>
      <c r="BN36" s="346"/>
      <c r="BO36" s="346"/>
      <c r="BP36" s="346"/>
      <c r="BQ36" s="346"/>
      <c r="BR36" s="346"/>
    </row>
    <row r="37" customFormat="false" ht="12.75" hidden="false" customHeight="true" outlineLevel="0" collapsed="false">
      <c r="A37" s="397" t="s">
        <v>522</v>
      </c>
      <c r="B37" s="296"/>
      <c r="C37" s="384" t="n">
        <f aca="false">0</f>
        <v>0</v>
      </c>
      <c r="D37" s="384" t="n">
        <f aca="false">0</f>
        <v>0</v>
      </c>
      <c r="E37" s="384" t="n">
        <f aca="false">0</f>
        <v>0</v>
      </c>
      <c r="F37" s="384" t="n">
        <f aca="false">0</f>
        <v>0</v>
      </c>
      <c r="G37" s="384" t="n">
        <f aca="false">0</f>
        <v>0</v>
      </c>
      <c r="H37" s="384" t="n">
        <f aca="false">0</f>
        <v>0</v>
      </c>
      <c r="I37" s="384" t="n">
        <f aca="false">0</f>
        <v>0</v>
      </c>
      <c r="J37" s="384" t="n">
        <f aca="false">0</f>
        <v>0</v>
      </c>
      <c r="K37" s="384" t="n">
        <f aca="false">0</f>
        <v>0</v>
      </c>
      <c r="L37" s="384" t="n">
        <f aca="false">0</f>
        <v>0</v>
      </c>
      <c r="M37" s="384" t="n">
        <f aca="false">0</f>
        <v>0</v>
      </c>
      <c r="N37" s="384" t="n">
        <f aca="false">0</f>
        <v>0</v>
      </c>
      <c r="O37" s="86" t="n">
        <f aca="false">SUM(C37:N37)</f>
        <v>0</v>
      </c>
      <c r="P37" s="385" t="n">
        <f aca="false">SUM(C37:D37)</f>
        <v>0</v>
      </c>
      <c r="Q37" s="86" t="n">
        <f aca="false">O37-P37</f>
        <v>0</v>
      </c>
      <c r="R37" s="86"/>
      <c r="S37" s="386" t="n">
        <f aca="false">SUM(C37:E37)</f>
        <v>0</v>
      </c>
      <c r="T37" s="386" t="n">
        <f aca="false">SUM(F37:H37)</f>
        <v>0</v>
      </c>
      <c r="U37" s="386" t="n">
        <f aca="false">SUM(I37:K37)</f>
        <v>0</v>
      </c>
      <c r="V37" s="386" t="n">
        <f aca="false">SUM(L37:N37)</f>
        <v>0</v>
      </c>
      <c r="W37" s="371"/>
      <c r="X37" s="387" t="n">
        <f aca="false">SUM(S37:V37)</f>
        <v>0</v>
      </c>
      <c r="Y37" s="346"/>
      <c r="Z37" s="346"/>
      <c r="AA37" s="346"/>
      <c r="AB37" s="346"/>
      <c r="AC37" s="346"/>
      <c r="AD37" s="346"/>
      <c r="AE37" s="346"/>
      <c r="AF37" s="346"/>
      <c r="AG37" s="346"/>
      <c r="AH37" s="346"/>
      <c r="AI37" s="346"/>
      <c r="AJ37" s="346"/>
      <c r="AK37" s="346"/>
      <c r="AL37" s="346"/>
      <c r="AM37" s="346"/>
      <c r="AN37" s="346"/>
      <c r="AO37" s="346"/>
      <c r="AP37" s="346"/>
      <c r="AQ37" s="346"/>
      <c r="AR37" s="346"/>
      <c r="AS37" s="346"/>
      <c r="AT37" s="346"/>
      <c r="AU37" s="346"/>
      <c r="AV37" s="346"/>
      <c r="AW37" s="346"/>
      <c r="AX37" s="346"/>
      <c r="AY37" s="346"/>
      <c r="AZ37" s="346"/>
      <c r="BA37" s="346"/>
      <c r="BB37" s="346"/>
      <c r="BC37" s="346"/>
      <c r="BD37" s="346"/>
      <c r="BE37" s="346"/>
      <c r="BF37" s="346"/>
      <c r="BG37" s="346"/>
      <c r="BH37" s="346"/>
      <c r="BI37" s="346"/>
      <c r="BJ37" s="346"/>
      <c r="BK37" s="346"/>
      <c r="BL37" s="346"/>
      <c r="BM37" s="346"/>
      <c r="BN37" s="346"/>
      <c r="BO37" s="346"/>
      <c r="BP37" s="346"/>
      <c r="BQ37" s="346"/>
      <c r="BR37" s="346"/>
    </row>
    <row r="38" customFormat="false" ht="3.95" hidden="false" customHeight="true" outlineLevel="0" collapsed="false">
      <c r="A38" s="364"/>
      <c r="B38" s="363"/>
      <c r="C38" s="387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64"/>
      <c r="R38" s="83"/>
      <c r="S38" s="370"/>
      <c r="T38" s="370"/>
      <c r="U38" s="370"/>
      <c r="V38" s="370"/>
      <c r="W38" s="371"/>
      <c r="X38" s="371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46"/>
      <c r="AJ38" s="346"/>
      <c r="AK38" s="346"/>
      <c r="AL38" s="346"/>
      <c r="AM38" s="346"/>
      <c r="AN38" s="346"/>
      <c r="AO38" s="346"/>
      <c r="AP38" s="346"/>
      <c r="AQ38" s="346"/>
      <c r="AR38" s="346"/>
      <c r="AS38" s="346"/>
      <c r="AT38" s="346"/>
      <c r="AU38" s="346"/>
      <c r="AV38" s="346"/>
      <c r="AW38" s="346"/>
      <c r="AX38" s="346"/>
      <c r="AY38" s="346"/>
      <c r="AZ38" s="346"/>
      <c r="BA38" s="346"/>
      <c r="BB38" s="346"/>
      <c r="BC38" s="346"/>
      <c r="BD38" s="346"/>
      <c r="BE38" s="346"/>
      <c r="BF38" s="346"/>
      <c r="BG38" s="346"/>
      <c r="BH38" s="346"/>
      <c r="BI38" s="346"/>
      <c r="BJ38" s="346"/>
      <c r="BK38" s="346"/>
      <c r="BL38" s="346"/>
      <c r="BM38" s="346"/>
      <c r="BN38" s="346"/>
      <c r="BO38" s="346"/>
      <c r="BP38" s="346"/>
      <c r="BQ38" s="346"/>
      <c r="BR38" s="346"/>
    </row>
    <row r="39" customFormat="false" ht="12.75" hidden="false" customHeight="true" outlineLevel="0" collapsed="false">
      <c r="A39" s="362" t="s">
        <v>523</v>
      </c>
      <c r="B39" s="398"/>
      <c r="C39" s="399" t="n">
        <f aca="false">SUM(C32:C37)</f>
        <v>346</v>
      </c>
      <c r="D39" s="399" t="n">
        <f aca="false">SUM(D32:D37)</f>
        <v>393</v>
      </c>
      <c r="E39" s="399" t="n">
        <f aca="false">SUM(E32:E37)</f>
        <v>355</v>
      </c>
      <c r="F39" s="399" t="n">
        <f aca="false">SUM(F32:F37)</f>
        <v>353</v>
      </c>
      <c r="G39" s="399" t="n">
        <f aca="false">SUM(G32:G37)</f>
        <v>354</v>
      </c>
      <c r="H39" s="399" t="n">
        <f aca="false">SUM(H32:H37)</f>
        <v>355</v>
      </c>
      <c r="I39" s="399" t="n">
        <f aca="false">SUM(I32:I37)</f>
        <v>354</v>
      </c>
      <c r="J39" s="399" t="n">
        <f aca="false">SUM(J32:J37)</f>
        <v>353</v>
      </c>
      <c r="K39" s="399" t="n">
        <f aca="false">SUM(K32:K37)</f>
        <v>356</v>
      </c>
      <c r="L39" s="399" t="n">
        <f aca="false">SUM(L32:L37)</f>
        <v>353</v>
      </c>
      <c r="M39" s="399" t="n">
        <f aca="false">SUM(M32:M37)</f>
        <v>353</v>
      </c>
      <c r="N39" s="399" t="n">
        <f aca="false">SUM(N32:N37)</f>
        <v>355</v>
      </c>
      <c r="O39" s="399" t="n">
        <f aca="false">SUM(O32:O37)</f>
        <v>4280</v>
      </c>
      <c r="P39" s="399" t="n">
        <f aca="false">SUM(P32:P37)</f>
        <v>739</v>
      </c>
      <c r="Q39" s="399" t="n">
        <f aca="false">SUM(Q32:Q37)</f>
        <v>3541</v>
      </c>
      <c r="R39" s="400"/>
      <c r="S39" s="86" t="n">
        <f aca="false">SUM(S32:S37)</f>
        <v>1094</v>
      </c>
      <c r="T39" s="86" t="n">
        <f aca="false">SUM(T32:T37)</f>
        <v>1062</v>
      </c>
      <c r="U39" s="86" t="n">
        <f aca="false">SUM(U32:U37)</f>
        <v>1063</v>
      </c>
      <c r="V39" s="86" t="n">
        <f aca="false">SUM(V32:V37)</f>
        <v>1061</v>
      </c>
      <c r="W39" s="371"/>
      <c r="X39" s="86" t="n">
        <f aca="false">SUM(X32:X37)</f>
        <v>4280</v>
      </c>
      <c r="Y39" s="346"/>
      <c r="Z39" s="346"/>
      <c r="AA39" s="346"/>
      <c r="AB39" s="346"/>
      <c r="AC39" s="346"/>
      <c r="AD39" s="346"/>
      <c r="AE39" s="346"/>
      <c r="AF39" s="346"/>
      <c r="AG39" s="346"/>
      <c r="AH39" s="346"/>
      <c r="AI39" s="346"/>
      <c r="AJ39" s="346"/>
      <c r="AK39" s="346"/>
      <c r="AL39" s="346"/>
      <c r="AM39" s="346"/>
      <c r="AN39" s="346"/>
      <c r="AO39" s="346"/>
      <c r="AP39" s="346"/>
      <c r="AQ39" s="346"/>
      <c r="AR39" s="346"/>
      <c r="AS39" s="346"/>
      <c r="AT39" s="346"/>
      <c r="AU39" s="346"/>
      <c r="AV39" s="346"/>
      <c r="AW39" s="346"/>
      <c r="AX39" s="346"/>
      <c r="AY39" s="346"/>
      <c r="AZ39" s="346"/>
      <c r="BA39" s="346"/>
      <c r="BB39" s="346"/>
      <c r="BC39" s="346"/>
      <c r="BD39" s="346"/>
      <c r="BE39" s="346"/>
      <c r="BF39" s="346"/>
      <c r="BG39" s="346"/>
      <c r="BH39" s="346"/>
      <c r="BI39" s="346"/>
      <c r="BJ39" s="346"/>
      <c r="BK39" s="346"/>
      <c r="BL39" s="346"/>
      <c r="BM39" s="346"/>
      <c r="BN39" s="346"/>
      <c r="BO39" s="346"/>
      <c r="BP39" s="346"/>
      <c r="BQ39" s="346"/>
      <c r="BR39" s="346"/>
    </row>
    <row r="40" customFormat="false" ht="12.75" hidden="false" customHeight="true" outlineLevel="0" collapsed="false">
      <c r="A40" s="391"/>
      <c r="B40" s="363"/>
      <c r="C40" s="392"/>
      <c r="D40" s="392"/>
      <c r="E40" s="392"/>
      <c r="F40" s="392"/>
      <c r="G40" s="392"/>
      <c r="H40" s="392"/>
      <c r="I40" s="392"/>
      <c r="J40" s="392"/>
      <c r="K40" s="392"/>
      <c r="L40" s="392"/>
      <c r="M40" s="392"/>
      <c r="N40" s="392"/>
      <c r="O40" s="83"/>
      <c r="P40" s="83"/>
      <c r="Q40" s="83"/>
      <c r="R40" s="83"/>
      <c r="S40" s="364"/>
      <c r="T40" s="364"/>
      <c r="U40" s="364"/>
      <c r="V40" s="364"/>
      <c r="W40" s="371"/>
      <c r="X40" s="371"/>
      <c r="Y40" s="346"/>
      <c r="Z40" s="346"/>
      <c r="AA40" s="346"/>
      <c r="AB40" s="346"/>
      <c r="AC40" s="346"/>
      <c r="AD40" s="346"/>
      <c r="AE40" s="346"/>
      <c r="AF40" s="346"/>
      <c r="AG40" s="346"/>
      <c r="AH40" s="346"/>
      <c r="AI40" s="346"/>
      <c r="AJ40" s="346"/>
      <c r="AK40" s="346"/>
      <c r="AL40" s="346"/>
      <c r="AM40" s="346"/>
      <c r="AN40" s="346"/>
      <c r="AO40" s="346"/>
      <c r="AP40" s="346"/>
      <c r="AQ40" s="346"/>
      <c r="AR40" s="346"/>
      <c r="AS40" s="346"/>
      <c r="AT40" s="346"/>
      <c r="AU40" s="346"/>
      <c r="AV40" s="346"/>
      <c r="AW40" s="346"/>
      <c r="AX40" s="346"/>
      <c r="AY40" s="346"/>
      <c r="AZ40" s="346"/>
      <c r="BA40" s="346"/>
      <c r="BB40" s="346"/>
      <c r="BC40" s="346"/>
      <c r="BD40" s="346"/>
      <c r="BE40" s="346"/>
      <c r="BF40" s="346"/>
      <c r="BG40" s="346"/>
      <c r="BH40" s="346"/>
      <c r="BI40" s="346"/>
      <c r="BJ40" s="346"/>
      <c r="BK40" s="346"/>
      <c r="BL40" s="346"/>
      <c r="BM40" s="346"/>
      <c r="BN40" s="346"/>
      <c r="BO40" s="346"/>
      <c r="BP40" s="346"/>
      <c r="BQ40" s="346"/>
      <c r="BR40" s="346"/>
    </row>
    <row r="41" customFormat="false" ht="12.75" hidden="false" customHeight="true" outlineLevel="0" collapsed="false">
      <c r="A41" s="362" t="s">
        <v>524</v>
      </c>
      <c r="B41" s="363"/>
      <c r="C41" s="392"/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83"/>
      <c r="P41" s="83"/>
      <c r="Q41" s="83"/>
      <c r="R41" s="83"/>
      <c r="S41" s="364"/>
      <c r="T41" s="364"/>
      <c r="U41" s="364"/>
      <c r="V41" s="364"/>
      <c r="W41" s="374"/>
      <c r="X41" s="374"/>
      <c r="Y41" s="376"/>
      <c r="Z41" s="376"/>
      <c r="AA41" s="346"/>
      <c r="AB41" s="346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6"/>
      <c r="AO41" s="346"/>
      <c r="AP41" s="346"/>
      <c r="AQ41" s="346"/>
      <c r="AR41" s="346"/>
      <c r="AS41" s="346"/>
      <c r="AT41" s="346"/>
      <c r="AU41" s="346"/>
      <c r="AV41" s="346"/>
      <c r="AW41" s="346"/>
      <c r="AX41" s="346"/>
      <c r="AY41" s="346"/>
      <c r="AZ41" s="346"/>
      <c r="BA41" s="346"/>
      <c r="BB41" s="346"/>
      <c r="BC41" s="346"/>
      <c r="BD41" s="346"/>
      <c r="BE41" s="346"/>
      <c r="BF41" s="346"/>
      <c r="BG41" s="346"/>
      <c r="BH41" s="346"/>
      <c r="BI41" s="346"/>
      <c r="BJ41" s="346"/>
      <c r="BK41" s="346"/>
      <c r="BL41" s="346"/>
      <c r="BM41" s="346"/>
      <c r="BN41" s="346"/>
      <c r="BO41" s="346"/>
      <c r="BP41" s="346"/>
      <c r="BQ41" s="346"/>
      <c r="BR41" s="346"/>
    </row>
    <row r="42" customFormat="false" ht="12.75" hidden="false" customHeight="true" outlineLevel="0" collapsed="false">
      <c r="A42" s="367" t="s">
        <v>525</v>
      </c>
      <c r="B42" s="363"/>
      <c r="C42" s="368" t="n">
        <f aca="false">-DataBase!C235-SUM(C43:C44)</f>
        <v>1749</v>
      </c>
      <c r="D42" s="368" t="n">
        <f aca="false">-DataBase!D235-SUM(D43:D44)</f>
        <v>1749</v>
      </c>
      <c r="E42" s="368" t="n">
        <f aca="false">-DataBase!E235-SUM(E43:E44)</f>
        <v>1749</v>
      </c>
      <c r="F42" s="368" t="n">
        <f aca="false">-DataBase!F235-SUM(F43:F44)</f>
        <v>1749</v>
      </c>
      <c r="G42" s="368" t="n">
        <f aca="false">-DataBase!G235-SUM(G43:G44)</f>
        <v>1749</v>
      </c>
      <c r="H42" s="368" t="n">
        <f aca="false">-DataBase!H235-SUM(H43:H44)</f>
        <v>1749</v>
      </c>
      <c r="I42" s="368" t="n">
        <f aca="false">-DataBase!I235-SUM(I43:I44)</f>
        <v>1749</v>
      </c>
      <c r="J42" s="368" t="n">
        <f aca="false">-DataBase!J235-SUM(J43:J44)</f>
        <v>1749</v>
      </c>
      <c r="K42" s="368" t="n">
        <f aca="false">-DataBase!K235-SUM(K43:K44)</f>
        <v>1749</v>
      </c>
      <c r="L42" s="368" t="n">
        <f aca="false">-DataBase!L235-SUM(L43:L44)</f>
        <v>1749</v>
      </c>
      <c r="M42" s="368" t="n">
        <f aca="false">-DataBase!M235-SUM(M43:M44)</f>
        <v>1749</v>
      </c>
      <c r="N42" s="368" t="n">
        <f aca="false">-DataBase!N235-SUM(N43:N44)</f>
        <v>1749</v>
      </c>
      <c r="O42" s="83" t="n">
        <f aca="false">SUM(C42:N42)</f>
        <v>20988</v>
      </c>
      <c r="P42" s="369" t="n">
        <f aca="false">SUM(C42:D42)</f>
        <v>3498</v>
      </c>
      <c r="Q42" s="83" t="n">
        <f aca="false">O42-P42</f>
        <v>17490</v>
      </c>
      <c r="R42" s="83"/>
      <c r="S42" s="370" t="n">
        <f aca="false">SUM(C42:E42)</f>
        <v>5247</v>
      </c>
      <c r="T42" s="370" t="n">
        <f aca="false">SUM(F42:H42)</f>
        <v>5247</v>
      </c>
      <c r="U42" s="370" t="n">
        <f aca="false">SUM(I42:K42)</f>
        <v>5247</v>
      </c>
      <c r="V42" s="370" t="n">
        <f aca="false">SUM(L42:N42)</f>
        <v>5247</v>
      </c>
      <c r="W42" s="371"/>
      <c r="X42" s="364" t="n">
        <f aca="false">SUM(S42:V42)</f>
        <v>20988</v>
      </c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6"/>
      <c r="AO42" s="346"/>
      <c r="AP42" s="346"/>
      <c r="AQ42" s="346"/>
      <c r="AR42" s="346"/>
      <c r="AS42" s="346"/>
      <c r="AT42" s="346"/>
      <c r="AU42" s="346"/>
      <c r="AV42" s="346"/>
      <c r="AW42" s="346"/>
      <c r="AX42" s="346"/>
      <c r="AY42" s="346"/>
      <c r="AZ42" s="346"/>
      <c r="BA42" s="346"/>
      <c r="BB42" s="346"/>
      <c r="BC42" s="346"/>
      <c r="BD42" s="346"/>
      <c r="BE42" s="346"/>
      <c r="BF42" s="346"/>
      <c r="BG42" s="346"/>
      <c r="BH42" s="346"/>
      <c r="BI42" s="346"/>
      <c r="BJ42" s="346"/>
      <c r="BK42" s="346"/>
      <c r="BL42" s="346"/>
      <c r="BM42" s="346"/>
      <c r="BN42" s="346"/>
      <c r="BO42" s="346"/>
      <c r="BP42" s="346"/>
      <c r="BQ42" s="346"/>
      <c r="BR42" s="346"/>
    </row>
    <row r="43" customFormat="false" ht="12.75" hidden="false" customHeight="true" outlineLevel="0" collapsed="false">
      <c r="A43" s="396" t="s">
        <v>404</v>
      </c>
      <c r="B43" s="363"/>
      <c r="C43" s="84" t="n">
        <f aca="false">0</f>
        <v>0</v>
      </c>
      <c r="D43" s="84" t="n">
        <f aca="false">0</f>
        <v>0</v>
      </c>
      <c r="E43" s="84" t="n">
        <f aca="false">0</f>
        <v>0</v>
      </c>
      <c r="F43" s="84" t="n">
        <f aca="false">0</f>
        <v>0</v>
      </c>
      <c r="G43" s="84" t="n">
        <f aca="false">0</f>
        <v>0</v>
      </c>
      <c r="H43" s="84" t="n">
        <f aca="false">0</f>
        <v>0</v>
      </c>
      <c r="I43" s="84" t="n">
        <f aca="false">0</f>
        <v>0</v>
      </c>
      <c r="J43" s="84" t="n">
        <f aca="false">0</f>
        <v>0</v>
      </c>
      <c r="K43" s="84" t="n">
        <f aca="false">0</f>
        <v>0</v>
      </c>
      <c r="L43" s="84" t="n">
        <f aca="false">0</f>
        <v>0</v>
      </c>
      <c r="M43" s="84" t="n">
        <f aca="false">0</f>
        <v>0</v>
      </c>
      <c r="N43" s="84" t="n">
        <f aca="false">0</f>
        <v>0</v>
      </c>
      <c r="O43" s="83" t="n">
        <f aca="false">SUM(C43:N43)</f>
        <v>0</v>
      </c>
      <c r="P43" s="369" t="n">
        <f aca="false">SUM(C43:D43)</f>
        <v>0</v>
      </c>
      <c r="Q43" s="83" t="n">
        <f aca="false">O43-P43</f>
        <v>0</v>
      </c>
      <c r="R43" s="83"/>
      <c r="S43" s="370" t="n">
        <f aca="false">SUM(C43:E43)</f>
        <v>0</v>
      </c>
      <c r="T43" s="370" t="n">
        <f aca="false">SUM(F43:H43)</f>
        <v>0</v>
      </c>
      <c r="U43" s="370" t="n">
        <f aca="false">SUM(I43:K43)</f>
        <v>0</v>
      </c>
      <c r="V43" s="370" t="n">
        <f aca="false">SUM(L43:N43)</f>
        <v>0</v>
      </c>
      <c r="W43" s="371"/>
      <c r="X43" s="364" t="n">
        <f aca="false">SUM(S43:V43)</f>
        <v>0</v>
      </c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346"/>
      <c r="AS43" s="346"/>
      <c r="AT43" s="346"/>
      <c r="AU43" s="346"/>
      <c r="AV43" s="346"/>
      <c r="AW43" s="346"/>
      <c r="AX43" s="346"/>
      <c r="AY43" s="346"/>
      <c r="AZ43" s="346"/>
      <c r="BA43" s="346"/>
      <c r="BB43" s="346"/>
      <c r="BC43" s="346"/>
      <c r="BD43" s="346"/>
      <c r="BE43" s="346"/>
      <c r="BF43" s="346"/>
      <c r="BG43" s="346"/>
      <c r="BH43" s="346"/>
      <c r="BI43" s="346"/>
      <c r="BJ43" s="346"/>
      <c r="BK43" s="346"/>
      <c r="BL43" s="346"/>
      <c r="BM43" s="346"/>
      <c r="BN43" s="346"/>
      <c r="BO43" s="346"/>
      <c r="BP43" s="346"/>
      <c r="BQ43" s="346"/>
      <c r="BR43" s="346"/>
    </row>
    <row r="44" customFormat="false" ht="12.75" hidden="false" customHeight="true" outlineLevel="0" collapsed="false">
      <c r="A44" s="397" t="s">
        <v>526</v>
      </c>
      <c r="B44" s="363"/>
      <c r="C44" s="384" t="n">
        <f aca="false">0</f>
        <v>0</v>
      </c>
      <c r="D44" s="384" t="n">
        <f aca="false">0</f>
        <v>0</v>
      </c>
      <c r="E44" s="384" t="n">
        <f aca="false">0</f>
        <v>0</v>
      </c>
      <c r="F44" s="384" t="n">
        <f aca="false">0</f>
        <v>0</v>
      </c>
      <c r="G44" s="384" t="n">
        <f aca="false">0</f>
        <v>0</v>
      </c>
      <c r="H44" s="384" t="n">
        <f aca="false">0</f>
        <v>0</v>
      </c>
      <c r="I44" s="384" t="n">
        <f aca="false">0</f>
        <v>0</v>
      </c>
      <c r="J44" s="384" t="n">
        <f aca="false">0</f>
        <v>0</v>
      </c>
      <c r="K44" s="384" t="n">
        <f aca="false">0</f>
        <v>0</v>
      </c>
      <c r="L44" s="384" t="n">
        <f aca="false">0</f>
        <v>0</v>
      </c>
      <c r="M44" s="384" t="n">
        <f aca="false">0</f>
        <v>0</v>
      </c>
      <c r="N44" s="384" t="n">
        <f aca="false">0</f>
        <v>0</v>
      </c>
      <c r="O44" s="86" t="n">
        <f aca="false">SUM(C44:N44)</f>
        <v>0</v>
      </c>
      <c r="P44" s="385" t="n">
        <f aca="false">SUM(C44:D44)</f>
        <v>0</v>
      </c>
      <c r="Q44" s="86" t="n">
        <f aca="false">O44-P44</f>
        <v>0</v>
      </c>
      <c r="R44" s="86"/>
      <c r="S44" s="386" t="n">
        <f aca="false">SUM(C44:E44)</f>
        <v>0</v>
      </c>
      <c r="T44" s="386" t="n">
        <f aca="false">SUM(F44:H44)</f>
        <v>0</v>
      </c>
      <c r="U44" s="386" t="n">
        <f aca="false">SUM(I44:K44)</f>
        <v>0</v>
      </c>
      <c r="V44" s="386" t="n">
        <f aca="false">SUM(L44:N44)</f>
        <v>0</v>
      </c>
      <c r="W44" s="371"/>
      <c r="X44" s="387" t="n">
        <f aca="false">SUM(S44:V44)</f>
        <v>0</v>
      </c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  <c r="AJ44" s="346"/>
      <c r="AK44" s="346"/>
      <c r="AL44" s="346"/>
      <c r="AM44" s="346"/>
      <c r="AN44" s="346"/>
      <c r="AO44" s="346"/>
      <c r="AP44" s="346"/>
      <c r="AQ44" s="346"/>
      <c r="AR44" s="346"/>
      <c r="AS44" s="346"/>
      <c r="AT44" s="346"/>
      <c r="AU44" s="346"/>
      <c r="AV44" s="346"/>
      <c r="AW44" s="346"/>
      <c r="AX44" s="346"/>
      <c r="AY44" s="346"/>
      <c r="AZ44" s="346"/>
      <c r="BA44" s="346"/>
      <c r="BB44" s="346"/>
      <c r="BC44" s="346"/>
      <c r="BD44" s="346"/>
      <c r="BE44" s="346"/>
      <c r="BF44" s="346"/>
      <c r="BG44" s="346"/>
      <c r="BH44" s="346"/>
      <c r="BI44" s="346"/>
      <c r="BJ44" s="346"/>
      <c r="BK44" s="346"/>
      <c r="BL44" s="346"/>
      <c r="BM44" s="346"/>
      <c r="BN44" s="346"/>
      <c r="BO44" s="346"/>
      <c r="BP44" s="346"/>
      <c r="BQ44" s="346"/>
      <c r="BR44" s="346"/>
    </row>
    <row r="45" customFormat="false" ht="3.95" hidden="false" customHeight="true" outlineLevel="0" collapsed="false">
      <c r="A45" s="364"/>
      <c r="B45" s="363"/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364"/>
      <c r="Q45" s="364"/>
      <c r="R45" s="86"/>
      <c r="S45" s="370"/>
      <c r="T45" s="370"/>
      <c r="U45" s="370"/>
      <c r="V45" s="370"/>
      <c r="W45" s="371"/>
      <c r="X45" s="371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  <c r="AV45" s="346"/>
      <c r="AW45" s="346"/>
      <c r="AX45" s="346"/>
      <c r="AY45" s="346"/>
      <c r="AZ45" s="346"/>
      <c r="BA45" s="346"/>
      <c r="BB45" s="346"/>
      <c r="BC45" s="346"/>
      <c r="BD45" s="346"/>
      <c r="BE45" s="346"/>
      <c r="BF45" s="346"/>
      <c r="BG45" s="346"/>
      <c r="BH45" s="346"/>
      <c r="BI45" s="346"/>
      <c r="BJ45" s="346"/>
      <c r="BK45" s="346"/>
      <c r="BL45" s="346"/>
      <c r="BM45" s="346"/>
      <c r="BN45" s="346"/>
      <c r="BO45" s="346"/>
      <c r="BP45" s="346"/>
      <c r="BQ45" s="346"/>
      <c r="BR45" s="346"/>
    </row>
    <row r="46" customFormat="false" ht="12.75" hidden="false" customHeight="true" outlineLevel="0" collapsed="false">
      <c r="A46" s="362" t="s">
        <v>527</v>
      </c>
      <c r="B46" s="398"/>
      <c r="C46" s="86" t="n">
        <f aca="false">SUM(C42:C44)</f>
        <v>1749</v>
      </c>
      <c r="D46" s="86" t="n">
        <f aca="false">SUM(D42:D44)</f>
        <v>1749</v>
      </c>
      <c r="E46" s="86" t="n">
        <f aca="false">SUM(E42:E44)</f>
        <v>1749</v>
      </c>
      <c r="F46" s="86" t="n">
        <f aca="false">SUM(F42:F44)</f>
        <v>1749</v>
      </c>
      <c r="G46" s="86" t="n">
        <f aca="false">SUM(G42:G44)</f>
        <v>1749</v>
      </c>
      <c r="H46" s="86" t="n">
        <f aca="false">SUM(H42:H44)</f>
        <v>1749</v>
      </c>
      <c r="I46" s="86" t="n">
        <f aca="false">SUM(I42:I44)</f>
        <v>1749</v>
      </c>
      <c r="J46" s="86" t="n">
        <f aca="false">SUM(J42:J44)</f>
        <v>1749</v>
      </c>
      <c r="K46" s="86" t="n">
        <f aca="false">SUM(K42:K44)</f>
        <v>1749</v>
      </c>
      <c r="L46" s="86" t="n">
        <f aca="false">SUM(L42:L44)</f>
        <v>1749</v>
      </c>
      <c r="M46" s="86" t="n">
        <f aca="false">SUM(M42:M44)</f>
        <v>1749</v>
      </c>
      <c r="N46" s="86" t="n">
        <f aca="false">SUM(N42:N44)</f>
        <v>1749</v>
      </c>
      <c r="O46" s="86" t="n">
        <f aca="false">SUM(O41:O44)</f>
        <v>20988</v>
      </c>
      <c r="P46" s="86" t="n">
        <f aca="false">SUM(P41:P44)</f>
        <v>3498</v>
      </c>
      <c r="Q46" s="86" t="n">
        <f aca="false">SUM(Q41:Q44)</f>
        <v>17490</v>
      </c>
      <c r="R46" s="400"/>
      <c r="S46" s="86" t="n">
        <f aca="false">SUM(S42:S44)</f>
        <v>5247</v>
      </c>
      <c r="T46" s="86" t="n">
        <f aca="false">SUM(T42:T44)</f>
        <v>5247</v>
      </c>
      <c r="U46" s="86" t="n">
        <f aca="false">SUM(U42:U44)</f>
        <v>5247</v>
      </c>
      <c r="V46" s="86" t="n">
        <f aca="false">SUM(V42:V44)</f>
        <v>5247</v>
      </c>
      <c r="W46" s="371"/>
      <c r="X46" s="86" t="n">
        <f aca="false">SUM(X42:X44)</f>
        <v>20988</v>
      </c>
      <c r="Y46" s="376"/>
      <c r="Z46" s="37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  <c r="AV46" s="346"/>
      <c r="AW46" s="346"/>
      <c r="AX46" s="346"/>
      <c r="AY46" s="346"/>
      <c r="AZ46" s="346"/>
      <c r="BA46" s="346"/>
      <c r="BB46" s="346"/>
      <c r="BC46" s="346"/>
      <c r="BD46" s="346"/>
      <c r="BE46" s="346"/>
      <c r="BF46" s="346"/>
      <c r="BG46" s="346"/>
      <c r="BH46" s="346"/>
      <c r="BI46" s="346"/>
      <c r="BJ46" s="346"/>
      <c r="BK46" s="346"/>
      <c r="BL46" s="346"/>
      <c r="BM46" s="346"/>
      <c r="BN46" s="346"/>
      <c r="BO46" s="346"/>
      <c r="BP46" s="346"/>
      <c r="BQ46" s="346"/>
      <c r="BR46" s="346"/>
    </row>
    <row r="47" customFormat="false" ht="6" hidden="false" customHeight="true" outlineLevel="0" collapsed="false">
      <c r="A47" s="362"/>
      <c r="B47" s="388"/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2"/>
      <c r="P47" s="402"/>
      <c r="Q47" s="83"/>
      <c r="R47" s="83"/>
      <c r="S47" s="370"/>
      <c r="T47" s="370"/>
      <c r="U47" s="370"/>
      <c r="V47" s="370"/>
      <c r="W47" s="371"/>
      <c r="X47" s="374"/>
      <c r="Y47" s="376"/>
      <c r="Z47" s="37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  <c r="AV47" s="346"/>
      <c r="AW47" s="346"/>
      <c r="AX47" s="346"/>
      <c r="AY47" s="346"/>
      <c r="AZ47" s="346"/>
      <c r="BA47" s="346"/>
      <c r="BB47" s="346"/>
      <c r="BC47" s="346"/>
      <c r="BD47" s="346"/>
      <c r="BE47" s="346"/>
      <c r="BF47" s="346"/>
      <c r="BG47" s="346"/>
      <c r="BH47" s="346"/>
      <c r="BI47" s="346"/>
      <c r="BJ47" s="346"/>
      <c r="BK47" s="346"/>
      <c r="BL47" s="346"/>
      <c r="BM47" s="346"/>
      <c r="BN47" s="346"/>
      <c r="BO47" s="346"/>
      <c r="BP47" s="346"/>
      <c r="BQ47" s="346"/>
      <c r="BR47" s="346"/>
    </row>
    <row r="48" customFormat="false" ht="12.75" hidden="false" customHeight="true" outlineLevel="0" collapsed="false">
      <c r="A48" s="362" t="s">
        <v>528</v>
      </c>
      <c r="B48" s="363"/>
      <c r="C48" s="389" t="n">
        <f aca="false">C46+C39</f>
        <v>2095</v>
      </c>
      <c r="D48" s="389" t="n">
        <f aca="false">D46+D39</f>
        <v>2142</v>
      </c>
      <c r="E48" s="389" t="n">
        <f aca="false">E46+E39</f>
        <v>2104</v>
      </c>
      <c r="F48" s="389" t="n">
        <f aca="false">F46+F39</f>
        <v>2102</v>
      </c>
      <c r="G48" s="389" t="n">
        <f aca="false">G46+G39</f>
        <v>2103</v>
      </c>
      <c r="H48" s="389" t="n">
        <f aca="false">H46+H39</f>
        <v>2104</v>
      </c>
      <c r="I48" s="389" t="n">
        <f aca="false">I46+I39</f>
        <v>2103</v>
      </c>
      <c r="J48" s="389" t="n">
        <f aca="false">J46+J39</f>
        <v>2102</v>
      </c>
      <c r="K48" s="389" t="n">
        <f aca="false">K46+K39</f>
        <v>2105</v>
      </c>
      <c r="L48" s="389" t="n">
        <f aca="false">L46+L39</f>
        <v>2102</v>
      </c>
      <c r="M48" s="389" t="n">
        <f aca="false">M46+M39</f>
        <v>2102</v>
      </c>
      <c r="N48" s="389" t="n">
        <f aca="false">N46+N39</f>
        <v>2104</v>
      </c>
      <c r="O48" s="389" t="n">
        <f aca="false">O46+O39</f>
        <v>25268</v>
      </c>
      <c r="P48" s="389" t="n">
        <f aca="false">P46+P39</f>
        <v>4237</v>
      </c>
      <c r="Q48" s="389" t="n">
        <f aca="false">Q46+Q39</f>
        <v>21031</v>
      </c>
      <c r="R48" s="389"/>
      <c r="S48" s="403" t="n">
        <f aca="false">S39+S46</f>
        <v>6341</v>
      </c>
      <c r="T48" s="403" t="n">
        <f aca="false">T39+T46</f>
        <v>6309</v>
      </c>
      <c r="U48" s="403" t="n">
        <f aca="false">U39+U46</f>
        <v>6310</v>
      </c>
      <c r="V48" s="403" t="n">
        <f aca="false">V39+V46</f>
        <v>6308</v>
      </c>
      <c r="W48" s="371"/>
      <c r="X48" s="403" t="n">
        <f aca="false">X39+X46</f>
        <v>25268</v>
      </c>
      <c r="Y48" s="376"/>
      <c r="Z48" s="37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6"/>
      <c r="AM48" s="346"/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6"/>
      <c r="BC48" s="346"/>
      <c r="BD48" s="346"/>
      <c r="BE48" s="346"/>
      <c r="BF48" s="346"/>
      <c r="BG48" s="346"/>
      <c r="BH48" s="346"/>
      <c r="BI48" s="346"/>
      <c r="BJ48" s="346"/>
      <c r="BK48" s="346"/>
      <c r="BL48" s="346"/>
      <c r="BM48" s="346"/>
      <c r="BN48" s="346"/>
      <c r="BO48" s="346"/>
      <c r="BP48" s="346"/>
      <c r="BQ48" s="346"/>
      <c r="BR48" s="346"/>
    </row>
    <row r="49" customFormat="false" ht="12.75" hidden="false" customHeight="true" outlineLevel="0" collapsed="false">
      <c r="A49" s="391"/>
      <c r="B49" s="363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86"/>
      <c r="P49" s="86"/>
      <c r="Q49" s="86"/>
      <c r="R49" s="86"/>
      <c r="S49" s="370"/>
      <c r="T49" s="370"/>
      <c r="U49" s="370"/>
      <c r="V49" s="370"/>
      <c r="W49" s="371"/>
      <c r="X49" s="371"/>
      <c r="Y49" s="376"/>
      <c r="Z49" s="376"/>
      <c r="AA49" s="346"/>
      <c r="AB49" s="346"/>
      <c r="AC49" s="346"/>
      <c r="AD49" s="346"/>
      <c r="AE49" s="346"/>
      <c r="AF49" s="346"/>
      <c r="AG49" s="346"/>
      <c r="AH49" s="346"/>
      <c r="AI49" s="346"/>
      <c r="AJ49" s="346"/>
      <c r="AK49" s="346"/>
      <c r="AL49" s="346"/>
      <c r="AM49" s="346"/>
      <c r="AN49" s="346"/>
      <c r="AO49" s="346"/>
      <c r="AP49" s="346"/>
      <c r="AQ49" s="346"/>
      <c r="AR49" s="346"/>
      <c r="AS49" s="346"/>
      <c r="AT49" s="346"/>
      <c r="AU49" s="346"/>
      <c r="AV49" s="346"/>
      <c r="AW49" s="346"/>
      <c r="AX49" s="346"/>
      <c r="AY49" s="346"/>
      <c r="AZ49" s="346"/>
      <c r="BA49" s="346"/>
      <c r="BB49" s="346"/>
      <c r="BC49" s="346"/>
      <c r="BD49" s="346"/>
      <c r="BE49" s="346"/>
      <c r="BF49" s="346"/>
      <c r="BG49" s="346"/>
      <c r="BH49" s="346"/>
      <c r="BI49" s="346"/>
      <c r="BJ49" s="346"/>
      <c r="BK49" s="346"/>
      <c r="BL49" s="346"/>
      <c r="BM49" s="346"/>
      <c r="BN49" s="346"/>
      <c r="BO49" s="346"/>
      <c r="BP49" s="346"/>
      <c r="BQ49" s="346"/>
      <c r="BR49" s="346"/>
    </row>
    <row r="50" customFormat="false" ht="12.75" hidden="false" customHeight="true" outlineLevel="0" collapsed="false">
      <c r="A50" s="362" t="s">
        <v>529</v>
      </c>
      <c r="B50" s="388"/>
      <c r="C50" s="404" t="n">
        <f aca="false">ROUND(C48+C29,0)</f>
        <v>13530</v>
      </c>
      <c r="D50" s="404" t="n">
        <f aca="false">ROUND(D48+D29,0)</f>
        <v>13563</v>
      </c>
      <c r="E50" s="404" t="n">
        <f aca="false">ROUND(E48+E29,0)</f>
        <v>13451</v>
      </c>
      <c r="F50" s="404" t="n">
        <f aca="false">ROUND(F48+F29,0)</f>
        <v>13926</v>
      </c>
      <c r="G50" s="404" t="n">
        <f aca="false">ROUND(G48+G29,0)</f>
        <v>13494</v>
      </c>
      <c r="H50" s="404" t="n">
        <f aca="false">ROUND(H48+H29,0)</f>
        <v>13717</v>
      </c>
      <c r="I50" s="404" t="n">
        <f aca="false">ROUND(I48+I29,0)</f>
        <v>16156</v>
      </c>
      <c r="J50" s="404" t="n">
        <f aca="false">ROUND(J48+J29,0)</f>
        <v>14756</v>
      </c>
      <c r="K50" s="404" t="n">
        <f aca="false">ROUND(K48+K29,0)</f>
        <v>15077</v>
      </c>
      <c r="L50" s="404" t="n">
        <f aca="false">ROUND(L48+L29,0)</f>
        <v>15610</v>
      </c>
      <c r="M50" s="404" t="n">
        <f aca="false">ROUND(M48+M29,0)</f>
        <v>14291</v>
      </c>
      <c r="N50" s="404" t="n">
        <f aca="false">ROUND(N48+N29,0)</f>
        <v>14679</v>
      </c>
      <c r="O50" s="405" t="n">
        <f aca="false">ROUND(O48+O29,0)</f>
        <v>172250</v>
      </c>
      <c r="P50" s="405" t="n">
        <f aca="false">ROUND(P48+P29,0)</f>
        <v>27093</v>
      </c>
      <c r="Q50" s="405" t="n">
        <f aca="false">ROUND(Q48+Q29,0)</f>
        <v>145157</v>
      </c>
      <c r="R50" s="405"/>
      <c r="S50" s="406" t="n">
        <f aca="false">S29+S48</f>
        <v>40544</v>
      </c>
      <c r="T50" s="406" t="n">
        <f aca="false">T29+T48</f>
        <v>41137</v>
      </c>
      <c r="U50" s="406" t="n">
        <f aca="false">U29+U48</f>
        <v>45989</v>
      </c>
      <c r="V50" s="406" t="n">
        <f aca="false">V29+V48</f>
        <v>44580</v>
      </c>
      <c r="W50" s="371"/>
      <c r="X50" s="406" t="n">
        <f aca="false">X29+X48</f>
        <v>172250</v>
      </c>
      <c r="Y50" s="83" t="n">
        <f aca="false">X50-O50</f>
        <v>0</v>
      </c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46"/>
      <c r="AS50" s="346"/>
      <c r="AT50" s="346"/>
      <c r="AU50" s="346"/>
      <c r="AV50" s="346"/>
      <c r="AW50" s="346"/>
      <c r="AX50" s="346"/>
      <c r="AY50" s="346"/>
      <c r="AZ50" s="346"/>
      <c r="BA50" s="346"/>
      <c r="BB50" s="346"/>
      <c r="BC50" s="346"/>
      <c r="BD50" s="346"/>
      <c r="BE50" s="346"/>
      <c r="BF50" s="346"/>
      <c r="BG50" s="346"/>
      <c r="BH50" s="346"/>
      <c r="BI50" s="346"/>
      <c r="BJ50" s="346"/>
      <c r="BK50" s="346"/>
      <c r="BL50" s="346"/>
      <c r="BM50" s="346"/>
      <c r="BN50" s="346"/>
      <c r="BO50" s="346"/>
      <c r="BP50" s="346"/>
      <c r="BQ50" s="346"/>
      <c r="BR50" s="346"/>
    </row>
    <row r="51" customFormat="false" ht="12.75" hidden="false" customHeight="true" outlineLevel="0" collapsed="false">
      <c r="A51" s="407"/>
      <c r="B51" s="408"/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10"/>
      <c r="P51" s="346"/>
      <c r="Q51" s="346"/>
      <c r="R51" s="346"/>
      <c r="S51" s="407"/>
      <c r="T51" s="407"/>
      <c r="U51" s="407"/>
      <c r="V51" s="407"/>
      <c r="W51" s="346"/>
      <c r="X51" s="346"/>
      <c r="Y51" s="346"/>
      <c r="Z51" s="346"/>
      <c r="AA51" s="346"/>
      <c r="AB51" s="346"/>
      <c r="AC51" s="346"/>
      <c r="AD51" s="346"/>
      <c r="AE51" s="346"/>
      <c r="AF51" s="346"/>
      <c r="AG51" s="346"/>
      <c r="AH51" s="346"/>
      <c r="AI51" s="346"/>
      <c r="AJ51" s="346"/>
      <c r="AK51" s="346"/>
      <c r="AL51" s="346"/>
      <c r="AM51" s="346"/>
      <c r="AN51" s="346"/>
      <c r="AO51" s="346"/>
      <c r="AP51" s="346"/>
      <c r="AQ51" s="346"/>
      <c r="AR51" s="346"/>
      <c r="AS51" s="346"/>
      <c r="AT51" s="346"/>
      <c r="AU51" s="346"/>
      <c r="AV51" s="346"/>
      <c r="AW51" s="346"/>
      <c r="AX51" s="346"/>
      <c r="AY51" s="346"/>
      <c r="AZ51" s="346"/>
      <c r="BA51" s="346"/>
      <c r="BB51" s="346"/>
      <c r="BC51" s="346"/>
      <c r="BD51" s="346"/>
      <c r="BE51" s="346"/>
      <c r="BF51" s="346"/>
      <c r="BG51" s="346"/>
      <c r="BH51" s="346"/>
      <c r="BI51" s="346"/>
      <c r="BJ51" s="346"/>
      <c r="BK51" s="346"/>
      <c r="BL51" s="346"/>
      <c r="BM51" s="346"/>
      <c r="BN51" s="346"/>
      <c r="BO51" s="346"/>
      <c r="BP51" s="346"/>
      <c r="BQ51" s="346"/>
      <c r="BR51" s="346"/>
    </row>
    <row r="52" customFormat="false" ht="12.75" hidden="false" customHeight="true" outlineLevel="0" collapsed="false">
      <c r="A52" s="411" t="s">
        <v>530</v>
      </c>
      <c r="B52" s="408"/>
      <c r="C52" s="122" t="n">
        <v>0</v>
      </c>
      <c r="D52" s="122" t="n">
        <v>0</v>
      </c>
      <c r="E52" s="122" t="n">
        <v>0</v>
      </c>
      <c r="F52" s="122" t="n">
        <v>0</v>
      </c>
      <c r="G52" s="122" t="n">
        <v>0</v>
      </c>
      <c r="H52" s="122" t="n">
        <v>0</v>
      </c>
      <c r="I52" s="122" t="n">
        <v>0</v>
      </c>
      <c r="J52" s="122" t="n">
        <v>0</v>
      </c>
      <c r="K52" s="122" t="n">
        <v>0</v>
      </c>
      <c r="L52" s="122" t="n">
        <v>0</v>
      </c>
      <c r="M52" s="122" t="n">
        <v>0</v>
      </c>
      <c r="N52" s="122" t="n">
        <v>0</v>
      </c>
      <c r="O52" s="86" t="n">
        <f aca="false">SUM(C52:N52)</f>
        <v>0</v>
      </c>
      <c r="P52" s="385" t="n">
        <f aca="false">SUM(C52:D52)</f>
        <v>0</v>
      </c>
      <c r="Q52" s="86" t="n">
        <f aca="false">O52-P52</f>
        <v>0</v>
      </c>
      <c r="R52" s="346"/>
      <c r="S52" s="386" t="n">
        <f aca="false">SUM(C52:E52)</f>
        <v>0</v>
      </c>
      <c r="T52" s="386" t="n">
        <f aca="false">SUM(F52:H52)</f>
        <v>0</v>
      </c>
      <c r="U52" s="386" t="n">
        <f aca="false">SUM(I52:K52)</f>
        <v>0</v>
      </c>
      <c r="V52" s="386" t="n">
        <f aca="false">SUM(L52:N52)</f>
        <v>0</v>
      </c>
      <c r="W52" s="371"/>
      <c r="X52" s="387" t="n">
        <f aca="false">SUM(S52:V52)</f>
        <v>0</v>
      </c>
      <c r="Y52" s="346"/>
      <c r="Z52" s="346"/>
      <c r="AA52" s="346"/>
      <c r="AB52" s="346"/>
      <c r="AC52" s="346"/>
      <c r="AD52" s="346"/>
      <c r="AE52" s="346"/>
      <c r="AF52" s="346"/>
      <c r="AG52" s="346"/>
      <c r="AH52" s="346"/>
      <c r="AI52" s="346"/>
      <c r="AJ52" s="346"/>
      <c r="AK52" s="346"/>
      <c r="AL52" s="346"/>
      <c r="AM52" s="346"/>
      <c r="AN52" s="346"/>
      <c r="AO52" s="346"/>
      <c r="AP52" s="346"/>
      <c r="AQ52" s="346"/>
      <c r="AR52" s="346"/>
      <c r="AS52" s="346"/>
      <c r="AT52" s="346"/>
      <c r="AU52" s="346"/>
      <c r="AV52" s="346"/>
      <c r="AW52" s="346"/>
      <c r="AX52" s="346"/>
      <c r="AY52" s="346"/>
      <c r="AZ52" s="346"/>
      <c r="BA52" s="346"/>
      <c r="BB52" s="346"/>
      <c r="BC52" s="346"/>
      <c r="BD52" s="346"/>
      <c r="BE52" s="346"/>
      <c r="BF52" s="346"/>
      <c r="BG52" s="346"/>
      <c r="BH52" s="346"/>
      <c r="BI52" s="346"/>
      <c r="BJ52" s="346"/>
      <c r="BK52" s="346"/>
      <c r="BL52" s="346"/>
      <c r="BM52" s="346"/>
      <c r="BN52" s="346"/>
      <c r="BO52" s="346"/>
      <c r="BP52" s="346"/>
      <c r="BQ52" s="346"/>
      <c r="BR52" s="346"/>
    </row>
    <row r="53" customFormat="false" ht="12.75" hidden="false" customHeight="true" outlineLevel="0" collapsed="false">
      <c r="A53" s="391"/>
      <c r="B53" s="408"/>
      <c r="C53" s="383"/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83"/>
      <c r="P53" s="369"/>
      <c r="Q53" s="83"/>
      <c r="R53" s="346"/>
      <c r="S53" s="407"/>
      <c r="T53" s="407"/>
      <c r="U53" s="407"/>
      <c r="V53" s="407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  <c r="AG53" s="346"/>
      <c r="AH53" s="346"/>
      <c r="AI53" s="346"/>
      <c r="AJ53" s="346"/>
      <c r="AK53" s="346"/>
      <c r="AL53" s="346"/>
      <c r="AM53" s="346"/>
      <c r="AN53" s="346"/>
      <c r="AO53" s="346"/>
      <c r="AP53" s="346"/>
      <c r="AQ53" s="346"/>
      <c r="AR53" s="346"/>
      <c r="AS53" s="346"/>
      <c r="AT53" s="346"/>
      <c r="AU53" s="346"/>
      <c r="AV53" s="346"/>
      <c r="AW53" s="346"/>
      <c r="AX53" s="346"/>
      <c r="AY53" s="346"/>
      <c r="AZ53" s="346"/>
      <c r="BA53" s="346"/>
      <c r="BB53" s="346"/>
      <c r="BC53" s="346"/>
      <c r="BD53" s="346"/>
      <c r="BE53" s="346"/>
      <c r="BF53" s="346"/>
      <c r="BG53" s="346"/>
      <c r="BH53" s="346"/>
      <c r="BI53" s="346"/>
      <c r="BJ53" s="346"/>
      <c r="BK53" s="346"/>
      <c r="BL53" s="346"/>
      <c r="BM53" s="346"/>
      <c r="BN53" s="346"/>
      <c r="BO53" s="346"/>
      <c r="BP53" s="346"/>
      <c r="BQ53" s="346"/>
      <c r="BR53" s="346"/>
    </row>
    <row r="54" customFormat="false" ht="12.75" hidden="false" customHeight="true" outlineLevel="0" collapsed="false">
      <c r="A54" s="411" t="s">
        <v>531</v>
      </c>
      <c r="B54" s="408"/>
      <c r="C54" s="412" t="n">
        <f aca="false">C50-C52</f>
        <v>13530</v>
      </c>
      <c r="D54" s="412" t="n">
        <f aca="false">D50-D52</f>
        <v>13563</v>
      </c>
      <c r="E54" s="412" t="n">
        <f aca="false">E50-E52</f>
        <v>13451</v>
      </c>
      <c r="F54" s="412" t="n">
        <f aca="false">F50-F52</f>
        <v>13926</v>
      </c>
      <c r="G54" s="412" t="n">
        <f aca="false">G50-G52</f>
        <v>13494</v>
      </c>
      <c r="H54" s="412" t="n">
        <f aca="false">H50-H52</f>
        <v>13717</v>
      </c>
      <c r="I54" s="412" t="n">
        <f aca="false">I50-I52</f>
        <v>16156</v>
      </c>
      <c r="J54" s="412" t="n">
        <f aca="false">J50-J52</f>
        <v>14756</v>
      </c>
      <c r="K54" s="412" t="n">
        <f aca="false">K50-K52</f>
        <v>15077</v>
      </c>
      <c r="L54" s="412" t="n">
        <f aca="false">L50-L52</f>
        <v>15610</v>
      </c>
      <c r="M54" s="412" t="n">
        <f aca="false">M50-M52</f>
        <v>14291</v>
      </c>
      <c r="N54" s="412" t="n">
        <f aca="false">N50-N52</f>
        <v>14679</v>
      </c>
      <c r="O54" s="412" t="n">
        <f aca="false">O50-O52</f>
        <v>172250</v>
      </c>
      <c r="P54" s="412" t="n">
        <f aca="false">P50-P52</f>
        <v>27093</v>
      </c>
      <c r="Q54" s="412" t="n">
        <f aca="false">Q50-Q52</f>
        <v>145157</v>
      </c>
      <c r="R54" s="346"/>
      <c r="S54" s="412" t="n">
        <f aca="false">S50-S52</f>
        <v>40544</v>
      </c>
      <c r="T54" s="412" t="n">
        <f aca="false">T50-T52</f>
        <v>41137</v>
      </c>
      <c r="U54" s="412" t="n">
        <f aca="false">U50-U52</f>
        <v>45989</v>
      </c>
      <c r="V54" s="412" t="n">
        <f aca="false">V50-V52</f>
        <v>44580</v>
      </c>
      <c r="W54" s="346"/>
      <c r="X54" s="412" t="n">
        <f aca="false">X50-X52</f>
        <v>172250</v>
      </c>
      <c r="Y54" s="346"/>
      <c r="Z54" s="346"/>
      <c r="AA54" s="346"/>
      <c r="AB54" s="346"/>
      <c r="AC54" s="346"/>
      <c r="AD54" s="346"/>
      <c r="AE54" s="346"/>
      <c r="AF54" s="346"/>
      <c r="AG54" s="346"/>
      <c r="AH54" s="346"/>
      <c r="AI54" s="346"/>
      <c r="AJ54" s="346"/>
      <c r="AK54" s="346"/>
      <c r="AL54" s="346"/>
      <c r="AM54" s="346"/>
      <c r="AN54" s="346"/>
      <c r="AO54" s="346"/>
      <c r="AP54" s="346"/>
      <c r="AQ54" s="346"/>
      <c r="AR54" s="346"/>
      <c r="AS54" s="346"/>
      <c r="AT54" s="346"/>
      <c r="AU54" s="346"/>
      <c r="AV54" s="346"/>
      <c r="AW54" s="346"/>
      <c r="AX54" s="346"/>
      <c r="AY54" s="346"/>
      <c r="AZ54" s="346"/>
      <c r="BA54" s="346"/>
      <c r="BB54" s="346"/>
      <c r="BC54" s="346"/>
      <c r="BD54" s="346"/>
      <c r="BE54" s="346"/>
      <c r="BF54" s="346"/>
      <c r="BG54" s="346"/>
      <c r="BH54" s="346"/>
      <c r="BI54" s="346"/>
      <c r="BJ54" s="346"/>
      <c r="BK54" s="346"/>
      <c r="BL54" s="346"/>
      <c r="BM54" s="346"/>
      <c r="BN54" s="346"/>
      <c r="BO54" s="346"/>
      <c r="BP54" s="346"/>
      <c r="BQ54" s="346"/>
      <c r="BR54" s="346"/>
    </row>
    <row r="55" customFormat="false" ht="15.75" hidden="false" customHeight="false" outlineLevel="0" collapsed="false">
      <c r="A55" s="346"/>
      <c r="B55" s="408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407"/>
      <c r="T55" s="407"/>
      <c r="U55" s="407"/>
      <c r="V55" s="407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46"/>
      <c r="AH55" s="346"/>
      <c r="AI55" s="346"/>
      <c r="AJ55" s="346"/>
      <c r="AK55" s="346"/>
      <c r="AL55" s="346"/>
      <c r="AM55" s="346"/>
      <c r="AN55" s="346"/>
      <c r="AO55" s="346"/>
      <c r="AP55" s="346"/>
      <c r="AQ55" s="346"/>
      <c r="AR55" s="346"/>
      <c r="AS55" s="346"/>
      <c r="AT55" s="346"/>
      <c r="AU55" s="346"/>
      <c r="AV55" s="346"/>
      <c r="AW55" s="346"/>
      <c r="AX55" s="346"/>
      <c r="AY55" s="346"/>
      <c r="AZ55" s="346"/>
      <c r="BA55" s="346"/>
      <c r="BB55" s="346"/>
      <c r="BC55" s="346"/>
      <c r="BD55" s="346"/>
      <c r="BE55" s="346"/>
      <c r="BF55" s="346"/>
      <c r="BG55" s="346"/>
      <c r="BH55" s="346"/>
      <c r="BI55" s="346"/>
      <c r="BJ55" s="346"/>
      <c r="BK55" s="346"/>
      <c r="BL55" s="346"/>
      <c r="BM55" s="346"/>
      <c r="BN55" s="346"/>
      <c r="BO55" s="346"/>
      <c r="BP55" s="346"/>
      <c r="BQ55" s="346"/>
      <c r="BR55" s="346"/>
    </row>
    <row r="56" customFormat="false" ht="15.75" hidden="false" customHeight="false" outlineLevel="0" collapsed="false">
      <c r="A56" s="346"/>
      <c r="B56" s="408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407"/>
      <c r="T56" s="407"/>
      <c r="U56" s="407"/>
      <c r="V56" s="407"/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  <c r="AG56" s="346"/>
      <c r="AH56" s="346"/>
      <c r="AI56" s="346"/>
      <c r="AJ56" s="346"/>
      <c r="AK56" s="346"/>
      <c r="AL56" s="346"/>
      <c r="AM56" s="346"/>
      <c r="AN56" s="346"/>
      <c r="AO56" s="346"/>
      <c r="AP56" s="346"/>
      <c r="AQ56" s="346"/>
      <c r="AR56" s="346"/>
      <c r="AS56" s="346"/>
      <c r="AT56" s="346"/>
      <c r="AU56" s="346"/>
      <c r="AV56" s="346"/>
      <c r="AW56" s="346"/>
      <c r="AX56" s="346"/>
      <c r="AY56" s="346"/>
      <c r="AZ56" s="346"/>
      <c r="BA56" s="346"/>
      <c r="BB56" s="346"/>
      <c r="BC56" s="346"/>
      <c r="BD56" s="346"/>
      <c r="BE56" s="346"/>
      <c r="BF56" s="346"/>
      <c r="BG56" s="346"/>
      <c r="BH56" s="346"/>
      <c r="BI56" s="346"/>
      <c r="BJ56" s="346"/>
      <c r="BK56" s="346"/>
      <c r="BL56" s="346"/>
      <c r="BM56" s="346"/>
      <c r="BN56" s="346"/>
      <c r="BO56" s="346"/>
      <c r="BP56" s="346"/>
      <c r="BQ56" s="346"/>
      <c r="BR56" s="346"/>
    </row>
    <row r="57" customFormat="false" ht="15.75" hidden="false" customHeight="false" outlineLevel="0" collapsed="false">
      <c r="A57" s="346"/>
      <c r="B57" s="408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407"/>
      <c r="T57" s="407"/>
      <c r="U57" s="407"/>
      <c r="V57" s="407"/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  <c r="AG57" s="346"/>
      <c r="AH57" s="346"/>
      <c r="AI57" s="346"/>
      <c r="AJ57" s="346"/>
      <c r="AK57" s="346"/>
      <c r="AL57" s="346"/>
      <c r="AM57" s="346"/>
      <c r="AN57" s="346"/>
      <c r="AO57" s="346"/>
      <c r="AP57" s="346"/>
      <c r="AQ57" s="346"/>
      <c r="AR57" s="346"/>
      <c r="AS57" s="346"/>
      <c r="AT57" s="346"/>
      <c r="AU57" s="346"/>
      <c r="AV57" s="346"/>
      <c r="AW57" s="346"/>
      <c r="AX57" s="346"/>
      <c r="AY57" s="346"/>
      <c r="AZ57" s="346"/>
      <c r="BA57" s="346"/>
      <c r="BB57" s="346"/>
      <c r="BC57" s="346"/>
      <c r="BD57" s="346"/>
      <c r="BE57" s="346"/>
      <c r="BF57" s="346"/>
      <c r="BG57" s="346"/>
      <c r="BH57" s="346"/>
      <c r="BI57" s="346"/>
      <c r="BJ57" s="346"/>
      <c r="BK57" s="346"/>
      <c r="BL57" s="346"/>
      <c r="BM57" s="346"/>
      <c r="BN57" s="346"/>
      <c r="BO57" s="346"/>
      <c r="BP57" s="346"/>
      <c r="BQ57" s="346"/>
      <c r="BR57" s="346"/>
    </row>
    <row r="58" customFormat="false" ht="15.75" hidden="false" customHeight="false" outlineLevel="0" collapsed="false">
      <c r="A58" s="346"/>
      <c r="B58" s="408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407"/>
      <c r="T58" s="407"/>
      <c r="U58" s="407"/>
      <c r="V58" s="407"/>
      <c r="W58" s="346"/>
      <c r="X58" s="346"/>
      <c r="Y58" s="346"/>
      <c r="Z58" s="346"/>
      <c r="AA58" s="346"/>
      <c r="AB58" s="346"/>
      <c r="AC58" s="346"/>
      <c r="AD58" s="346"/>
      <c r="AE58" s="346"/>
      <c r="AF58" s="346"/>
      <c r="AG58" s="346"/>
      <c r="AH58" s="346"/>
      <c r="AI58" s="346"/>
      <c r="AJ58" s="346"/>
      <c r="AK58" s="346"/>
      <c r="AL58" s="346"/>
      <c r="AM58" s="346"/>
      <c r="AN58" s="346"/>
      <c r="AO58" s="346"/>
      <c r="AP58" s="346"/>
      <c r="AQ58" s="346"/>
      <c r="AR58" s="346"/>
      <c r="AS58" s="346"/>
      <c r="AT58" s="346"/>
      <c r="AU58" s="346"/>
      <c r="AV58" s="346"/>
      <c r="AW58" s="346"/>
      <c r="AX58" s="346"/>
      <c r="AY58" s="346"/>
      <c r="AZ58" s="346"/>
      <c r="BA58" s="346"/>
      <c r="BB58" s="346"/>
      <c r="BC58" s="346"/>
      <c r="BD58" s="346"/>
      <c r="BE58" s="346"/>
      <c r="BF58" s="346"/>
      <c r="BG58" s="346"/>
      <c r="BH58" s="346"/>
      <c r="BI58" s="346"/>
      <c r="BJ58" s="346"/>
      <c r="BK58" s="346"/>
      <c r="BL58" s="346"/>
      <c r="BM58" s="346"/>
      <c r="BN58" s="346"/>
      <c r="BO58" s="346"/>
      <c r="BP58" s="346"/>
      <c r="BQ58" s="346"/>
      <c r="BR58" s="346"/>
    </row>
    <row r="59" customFormat="false" ht="15.75" hidden="false" customHeight="false" outlineLevel="0" collapsed="false">
      <c r="A59" s="346"/>
      <c r="B59" s="408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407"/>
      <c r="T59" s="407"/>
      <c r="U59" s="407"/>
      <c r="V59" s="407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  <c r="AG59" s="346"/>
      <c r="AH59" s="346"/>
      <c r="AI59" s="346"/>
      <c r="AJ59" s="346"/>
      <c r="AK59" s="346"/>
      <c r="AL59" s="346"/>
      <c r="AM59" s="346"/>
      <c r="AN59" s="346"/>
      <c r="AO59" s="346"/>
      <c r="AP59" s="346"/>
      <c r="AQ59" s="346"/>
      <c r="AR59" s="346"/>
      <c r="AS59" s="346"/>
      <c r="AT59" s="346"/>
      <c r="AU59" s="346"/>
      <c r="AV59" s="346"/>
      <c r="AW59" s="346"/>
      <c r="AX59" s="346"/>
      <c r="AY59" s="346"/>
      <c r="AZ59" s="346"/>
      <c r="BA59" s="346"/>
      <c r="BB59" s="346"/>
      <c r="BC59" s="346"/>
      <c r="BD59" s="346"/>
      <c r="BE59" s="346"/>
      <c r="BF59" s="346"/>
      <c r="BG59" s="346"/>
      <c r="BH59" s="346"/>
      <c r="BI59" s="346"/>
      <c r="BJ59" s="346"/>
      <c r="BK59" s="346"/>
      <c r="BL59" s="346"/>
      <c r="BM59" s="346"/>
      <c r="BN59" s="346"/>
      <c r="BO59" s="346"/>
      <c r="BP59" s="346"/>
      <c r="BQ59" s="346"/>
      <c r="BR59" s="346"/>
    </row>
    <row r="60" customFormat="false" ht="15.75" hidden="false" customHeight="false" outlineLevel="0" collapsed="false">
      <c r="A60" s="346"/>
      <c r="B60" s="408"/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407"/>
      <c r="T60" s="407"/>
      <c r="U60" s="407"/>
      <c r="V60" s="407"/>
      <c r="W60" s="346"/>
      <c r="X60" s="346"/>
      <c r="Y60" s="346"/>
      <c r="Z60" s="346"/>
      <c r="AA60" s="346"/>
      <c r="AB60" s="346"/>
      <c r="AC60" s="346"/>
      <c r="AD60" s="346"/>
      <c r="AE60" s="346"/>
      <c r="AF60" s="346"/>
      <c r="AG60" s="346"/>
      <c r="AH60" s="346"/>
      <c r="AI60" s="346"/>
      <c r="AJ60" s="346"/>
      <c r="AK60" s="346"/>
      <c r="AL60" s="346"/>
      <c r="AM60" s="346"/>
      <c r="AN60" s="346"/>
      <c r="AO60" s="346"/>
      <c r="AP60" s="346"/>
      <c r="AQ60" s="346"/>
      <c r="AR60" s="346"/>
      <c r="AS60" s="346"/>
      <c r="AT60" s="346"/>
      <c r="AU60" s="346"/>
      <c r="AV60" s="346"/>
      <c r="AW60" s="346"/>
      <c r="AX60" s="346"/>
      <c r="AY60" s="346"/>
      <c r="AZ60" s="346"/>
      <c r="BA60" s="346"/>
      <c r="BB60" s="346"/>
      <c r="BC60" s="346"/>
      <c r="BD60" s="346"/>
      <c r="BE60" s="346"/>
      <c r="BF60" s="346"/>
      <c r="BG60" s="346"/>
      <c r="BH60" s="346"/>
      <c r="BI60" s="346"/>
      <c r="BJ60" s="346"/>
      <c r="BK60" s="346"/>
      <c r="BL60" s="346"/>
      <c r="BM60" s="346"/>
      <c r="BN60" s="346"/>
      <c r="BO60" s="346"/>
      <c r="BP60" s="346"/>
      <c r="BQ60" s="346"/>
      <c r="BR60" s="346"/>
    </row>
    <row r="61" customFormat="false" ht="15.75" hidden="false" customHeight="false" outlineLevel="0" collapsed="false">
      <c r="A61" s="346"/>
      <c r="B61" s="408"/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407"/>
      <c r="T61" s="407"/>
      <c r="U61" s="407"/>
      <c r="V61" s="407"/>
      <c r="W61" s="346"/>
      <c r="X61" s="346"/>
      <c r="Y61" s="346"/>
      <c r="Z61" s="346"/>
      <c r="AA61" s="346"/>
      <c r="AB61" s="346"/>
      <c r="AC61" s="346"/>
      <c r="AD61" s="346"/>
      <c r="AE61" s="346"/>
      <c r="AF61" s="346"/>
      <c r="AG61" s="346"/>
      <c r="AH61" s="346"/>
      <c r="AI61" s="346"/>
      <c r="AJ61" s="346"/>
      <c r="AK61" s="346"/>
      <c r="AL61" s="346"/>
      <c r="AM61" s="346"/>
      <c r="AN61" s="346"/>
      <c r="AO61" s="346"/>
      <c r="AP61" s="346"/>
      <c r="AQ61" s="346"/>
      <c r="AR61" s="346"/>
      <c r="AS61" s="346"/>
      <c r="AT61" s="346"/>
      <c r="AU61" s="346"/>
      <c r="AV61" s="346"/>
      <c r="AW61" s="346"/>
      <c r="AX61" s="346"/>
      <c r="AY61" s="346"/>
      <c r="AZ61" s="346"/>
      <c r="BA61" s="346"/>
      <c r="BB61" s="346"/>
      <c r="BC61" s="346"/>
      <c r="BD61" s="346"/>
      <c r="BE61" s="346"/>
      <c r="BF61" s="346"/>
      <c r="BG61" s="346"/>
      <c r="BH61" s="346"/>
      <c r="BI61" s="346"/>
      <c r="BJ61" s="346"/>
      <c r="BK61" s="346"/>
      <c r="BL61" s="346"/>
      <c r="BM61" s="346"/>
      <c r="BN61" s="346"/>
      <c r="BO61" s="346"/>
      <c r="BP61" s="346"/>
      <c r="BQ61" s="346"/>
      <c r="BR61" s="346"/>
    </row>
    <row r="62" customFormat="false" ht="15.75" hidden="false" customHeight="false" outlineLevel="0" collapsed="false">
      <c r="A62" s="346"/>
      <c r="B62" s="408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407"/>
      <c r="T62" s="407"/>
      <c r="U62" s="407"/>
      <c r="V62" s="407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46"/>
      <c r="AH62" s="346"/>
      <c r="AI62" s="346"/>
      <c r="AJ62" s="346"/>
      <c r="AK62" s="346"/>
      <c r="AL62" s="346"/>
      <c r="AM62" s="346"/>
      <c r="AN62" s="346"/>
      <c r="AO62" s="346"/>
      <c r="AP62" s="346"/>
      <c r="AQ62" s="346"/>
      <c r="AR62" s="346"/>
      <c r="AS62" s="346"/>
      <c r="AT62" s="346"/>
      <c r="AU62" s="346"/>
      <c r="AV62" s="346"/>
      <c r="AW62" s="346"/>
      <c r="AX62" s="346"/>
      <c r="AY62" s="346"/>
      <c r="AZ62" s="346"/>
      <c r="BA62" s="346"/>
      <c r="BB62" s="346"/>
      <c r="BC62" s="346"/>
      <c r="BD62" s="346"/>
      <c r="BE62" s="346"/>
      <c r="BF62" s="346"/>
      <c r="BG62" s="346"/>
      <c r="BH62" s="346"/>
      <c r="BI62" s="346"/>
      <c r="BJ62" s="346"/>
      <c r="BK62" s="346"/>
      <c r="BL62" s="346"/>
      <c r="BM62" s="346"/>
      <c r="BN62" s="346"/>
      <c r="BO62" s="346"/>
      <c r="BP62" s="346"/>
      <c r="BQ62" s="346"/>
      <c r="BR62" s="346"/>
    </row>
    <row r="63" customFormat="false" ht="15.75" hidden="false" customHeight="false" outlineLevel="0" collapsed="false">
      <c r="A63" s="346"/>
      <c r="B63" s="408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407"/>
      <c r="T63" s="407"/>
      <c r="U63" s="407"/>
      <c r="V63" s="407"/>
      <c r="W63" s="346"/>
      <c r="X63" s="346"/>
      <c r="Y63" s="346"/>
      <c r="Z63" s="346"/>
      <c r="AA63" s="346"/>
      <c r="AB63" s="346"/>
      <c r="AC63" s="346"/>
      <c r="AD63" s="346"/>
      <c r="AE63" s="346"/>
      <c r="AF63" s="346"/>
      <c r="AG63" s="346"/>
      <c r="AH63" s="346"/>
      <c r="AI63" s="346"/>
      <c r="AJ63" s="346"/>
      <c r="AK63" s="346"/>
      <c r="AL63" s="346"/>
      <c r="AM63" s="346"/>
      <c r="AN63" s="346"/>
      <c r="AO63" s="346"/>
      <c r="AP63" s="346"/>
      <c r="AQ63" s="346"/>
      <c r="AR63" s="346"/>
      <c r="AS63" s="346"/>
      <c r="AT63" s="346"/>
      <c r="AU63" s="346"/>
      <c r="AV63" s="346"/>
      <c r="AW63" s="346"/>
      <c r="AX63" s="346"/>
      <c r="AY63" s="346"/>
      <c r="AZ63" s="346"/>
      <c r="BA63" s="346"/>
      <c r="BB63" s="346"/>
      <c r="BC63" s="346"/>
      <c r="BD63" s="346"/>
      <c r="BE63" s="346"/>
      <c r="BF63" s="346"/>
      <c r="BG63" s="346"/>
      <c r="BH63" s="346"/>
      <c r="BI63" s="346"/>
      <c r="BJ63" s="346"/>
      <c r="BK63" s="346"/>
      <c r="BL63" s="346"/>
      <c r="BM63" s="346"/>
      <c r="BN63" s="346"/>
      <c r="BO63" s="346"/>
      <c r="BP63" s="346"/>
      <c r="BQ63" s="346"/>
      <c r="BR63" s="346"/>
    </row>
    <row r="64" customFormat="false" ht="15.75" hidden="false" customHeight="false" outlineLevel="0" collapsed="false">
      <c r="A64" s="346"/>
      <c r="B64" s="408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407"/>
      <c r="T64" s="407"/>
      <c r="U64" s="407"/>
      <c r="V64" s="407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  <c r="AG64" s="346"/>
      <c r="AH64" s="346"/>
      <c r="AI64" s="346"/>
      <c r="AJ64" s="346"/>
      <c r="AK64" s="346"/>
      <c r="AL64" s="346"/>
      <c r="AM64" s="346"/>
      <c r="AN64" s="346"/>
      <c r="AO64" s="346"/>
      <c r="AP64" s="346"/>
      <c r="AQ64" s="346"/>
      <c r="AR64" s="346"/>
      <c r="AS64" s="346"/>
      <c r="AT64" s="346"/>
      <c r="AU64" s="346"/>
      <c r="AV64" s="346"/>
      <c r="AW64" s="346"/>
      <c r="AX64" s="346"/>
      <c r="AY64" s="346"/>
      <c r="AZ64" s="346"/>
      <c r="BA64" s="346"/>
      <c r="BB64" s="346"/>
      <c r="BC64" s="346"/>
      <c r="BD64" s="346"/>
      <c r="BE64" s="346"/>
      <c r="BF64" s="346"/>
      <c r="BG64" s="346"/>
      <c r="BH64" s="346"/>
      <c r="BI64" s="346"/>
      <c r="BJ64" s="346"/>
      <c r="BK64" s="346"/>
      <c r="BL64" s="346"/>
      <c r="BM64" s="346"/>
      <c r="BN64" s="346"/>
      <c r="BO64" s="346"/>
      <c r="BP64" s="346"/>
      <c r="BQ64" s="346"/>
      <c r="BR64" s="346"/>
    </row>
    <row r="65" customFormat="false" ht="15.75" hidden="false" customHeight="false" outlineLevel="0" collapsed="false">
      <c r="A65" s="346"/>
      <c r="B65" s="408"/>
      <c r="C65" s="346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46"/>
      <c r="Q65" s="346"/>
      <c r="R65" s="346"/>
      <c r="S65" s="407"/>
      <c r="T65" s="407"/>
      <c r="U65" s="407"/>
      <c r="V65" s="407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46"/>
      <c r="AH65" s="346"/>
      <c r="AI65" s="346"/>
      <c r="AJ65" s="346"/>
      <c r="AK65" s="346"/>
      <c r="AL65" s="346"/>
      <c r="AM65" s="346"/>
      <c r="AN65" s="346"/>
      <c r="AO65" s="346"/>
      <c r="AP65" s="346"/>
      <c r="AQ65" s="346"/>
      <c r="AR65" s="346"/>
      <c r="AS65" s="346"/>
      <c r="AT65" s="346"/>
      <c r="AU65" s="346"/>
      <c r="AV65" s="346"/>
      <c r="AW65" s="346"/>
      <c r="AX65" s="346"/>
      <c r="AY65" s="346"/>
      <c r="AZ65" s="346"/>
      <c r="BA65" s="346"/>
      <c r="BB65" s="346"/>
      <c r="BC65" s="346"/>
      <c r="BD65" s="346"/>
      <c r="BE65" s="346"/>
      <c r="BF65" s="346"/>
      <c r="BG65" s="346"/>
      <c r="BH65" s="346"/>
      <c r="BI65" s="346"/>
      <c r="BJ65" s="346"/>
      <c r="BK65" s="346"/>
      <c r="BL65" s="346"/>
      <c r="BM65" s="346"/>
      <c r="BN65" s="346"/>
      <c r="BO65" s="346"/>
      <c r="BP65" s="346"/>
      <c r="BQ65" s="346"/>
      <c r="BR65" s="346"/>
    </row>
    <row r="66" customFormat="false" ht="15.75" hidden="false" customHeight="false" outlineLevel="0" collapsed="false">
      <c r="A66" s="346"/>
      <c r="B66" s="408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407"/>
      <c r="T66" s="407"/>
      <c r="U66" s="407"/>
      <c r="V66" s="407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46"/>
      <c r="AH66" s="346"/>
      <c r="AI66" s="346"/>
      <c r="AJ66" s="346"/>
      <c r="AK66" s="346"/>
      <c r="AL66" s="346"/>
      <c r="AM66" s="346"/>
      <c r="AN66" s="346"/>
      <c r="AO66" s="346"/>
      <c r="AP66" s="346"/>
      <c r="AQ66" s="346"/>
      <c r="AR66" s="346"/>
      <c r="AS66" s="346"/>
      <c r="AT66" s="346"/>
      <c r="AU66" s="346"/>
      <c r="AV66" s="346"/>
      <c r="AW66" s="346"/>
      <c r="AX66" s="346"/>
      <c r="AY66" s="346"/>
      <c r="AZ66" s="346"/>
      <c r="BA66" s="346"/>
      <c r="BB66" s="346"/>
      <c r="BC66" s="346"/>
      <c r="BD66" s="346"/>
      <c r="BE66" s="346"/>
      <c r="BF66" s="346"/>
      <c r="BG66" s="346"/>
      <c r="BH66" s="346"/>
      <c r="BI66" s="346"/>
      <c r="BJ66" s="346"/>
      <c r="BK66" s="346"/>
      <c r="BL66" s="346"/>
      <c r="BM66" s="346"/>
      <c r="BN66" s="346"/>
      <c r="BO66" s="346"/>
      <c r="BP66" s="346"/>
      <c r="BQ66" s="346"/>
      <c r="BR66" s="346"/>
    </row>
    <row r="67" customFormat="false" ht="15.75" hidden="false" customHeight="false" outlineLevel="0" collapsed="false">
      <c r="A67" s="346"/>
      <c r="B67" s="408"/>
      <c r="C67" s="346"/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346"/>
      <c r="O67" s="346"/>
      <c r="P67" s="346"/>
      <c r="Q67" s="346"/>
      <c r="R67" s="346"/>
      <c r="S67" s="407"/>
      <c r="T67" s="407"/>
      <c r="U67" s="407"/>
      <c r="V67" s="407"/>
      <c r="W67" s="346"/>
      <c r="X67" s="346"/>
      <c r="Y67" s="346"/>
      <c r="Z67" s="346"/>
      <c r="AA67" s="346"/>
      <c r="AB67" s="346"/>
      <c r="AC67" s="346"/>
      <c r="AD67" s="346"/>
      <c r="AE67" s="346"/>
      <c r="AF67" s="346"/>
      <c r="AG67" s="346"/>
      <c r="AH67" s="346"/>
      <c r="AI67" s="346"/>
      <c r="AJ67" s="346"/>
      <c r="AK67" s="346"/>
      <c r="AL67" s="346"/>
      <c r="AM67" s="346"/>
      <c r="AN67" s="346"/>
      <c r="AO67" s="346"/>
      <c r="AP67" s="346"/>
      <c r="AQ67" s="346"/>
      <c r="AR67" s="346"/>
      <c r="AS67" s="346"/>
      <c r="AT67" s="346"/>
      <c r="AU67" s="346"/>
      <c r="AV67" s="346"/>
      <c r="AW67" s="346"/>
      <c r="AX67" s="346"/>
      <c r="AY67" s="346"/>
      <c r="AZ67" s="346"/>
      <c r="BA67" s="346"/>
      <c r="BB67" s="346"/>
      <c r="BC67" s="346"/>
      <c r="BD67" s="346"/>
      <c r="BE67" s="346"/>
      <c r="BF67" s="346"/>
      <c r="BG67" s="346"/>
      <c r="BH67" s="346"/>
      <c r="BI67" s="346"/>
      <c r="BJ67" s="346"/>
      <c r="BK67" s="346"/>
      <c r="BL67" s="346"/>
      <c r="BM67" s="346"/>
      <c r="BN67" s="346"/>
      <c r="BO67" s="346"/>
      <c r="BP67" s="346"/>
      <c r="BQ67" s="346"/>
      <c r="BR67" s="346"/>
    </row>
    <row r="68" customFormat="false" ht="15.75" hidden="false" customHeight="false" outlineLevel="0" collapsed="false">
      <c r="A68" s="346"/>
      <c r="B68" s="408"/>
      <c r="C68" s="346"/>
      <c r="D68" s="346"/>
      <c r="E68" s="346"/>
      <c r="F68" s="346"/>
      <c r="G68" s="346"/>
      <c r="H68" s="346"/>
      <c r="I68" s="346"/>
      <c r="J68" s="346"/>
      <c r="K68" s="346"/>
      <c r="L68" s="346"/>
      <c r="M68" s="346"/>
      <c r="N68" s="346"/>
      <c r="O68" s="346"/>
      <c r="P68" s="346"/>
      <c r="Q68" s="346"/>
      <c r="R68" s="346"/>
      <c r="S68" s="407"/>
      <c r="T68" s="407"/>
      <c r="U68" s="407"/>
      <c r="V68" s="407"/>
      <c r="W68" s="346"/>
      <c r="X68" s="346"/>
      <c r="Y68" s="346"/>
      <c r="Z68" s="346"/>
      <c r="AA68" s="346"/>
      <c r="AB68" s="346"/>
      <c r="AC68" s="346"/>
      <c r="AD68" s="346"/>
      <c r="AE68" s="346"/>
      <c r="AF68" s="346"/>
      <c r="AG68" s="346"/>
      <c r="AH68" s="346"/>
      <c r="AI68" s="346"/>
      <c r="AJ68" s="346"/>
      <c r="AK68" s="346"/>
      <c r="AL68" s="346"/>
      <c r="AM68" s="346"/>
      <c r="AN68" s="346"/>
      <c r="AO68" s="346"/>
      <c r="AP68" s="346"/>
      <c r="AQ68" s="346"/>
      <c r="AR68" s="346"/>
      <c r="AS68" s="346"/>
      <c r="AT68" s="346"/>
      <c r="AU68" s="346"/>
      <c r="AV68" s="346"/>
      <c r="AW68" s="346"/>
      <c r="AX68" s="346"/>
      <c r="AY68" s="346"/>
      <c r="AZ68" s="346"/>
      <c r="BA68" s="346"/>
      <c r="BB68" s="346"/>
      <c r="BC68" s="346"/>
      <c r="BD68" s="346"/>
      <c r="BE68" s="346"/>
      <c r="BF68" s="346"/>
      <c r="BG68" s="346"/>
      <c r="BH68" s="346"/>
      <c r="BI68" s="346"/>
      <c r="BJ68" s="346"/>
      <c r="BK68" s="346"/>
      <c r="BL68" s="346"/>
      <c r="BM68" s="346"/>
      <c r="BN68" s="346"/>
      <c r="BO68" s="346"/>
      <c r="BP68" s="346"/>
      <c r="BQ68" s="346"/>
      <c r="BR68" s="346"/>
    </row>
    <row r="69" customFormat="false" ht="15.75" hidden="false" customHeight="false" outlineLevel="0" collapsed="false">
      <c r="A69" s="346"/>
      <c r="B69" s="408"/>
      <c r="C69" s="346"/>
      <c r="D69" s="346"/>
      <c r="E69" s="346"/>
      <c r="F69" s="346"/>
      <c r="G69" s="346"/>
      <c r="H69" s="346"/>
      <c r="I69" s="346"/>
      <c r="J69" s="346"/>
      <c r="K69" s="346"/>
      <c r="L69" s="346"/>
      <c r="M69" s="346"/>
      <c r="N69" s="346"/>
      <c r="O69" s="346"/>
      <c r="P69" s="346"/>
      <c r="Q69" s="346"/>
      <c r="R69" s="346"/>
      <c r="S69" s="407"/>
      <c r="T69" s="407"/>
      <c r="U69" s="407"/>
      <c r="V69" s="407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I69" s="346"/>
      <c r="AJ69" s="346"/>
      <c r="AK69" s="346"/>
      <c r="AL69" s="346"/>
      <c r="AM69" s="346"/>
      <c r="AN69" s="346"/>
      <c r="AO69" s="346"/>
      <c r="AP69" s="346"/>
      <c r="AQ69" s="346"/>
      <c r="AR69" s="346"/>
      <c r="AS69" s="346"/>
      <c r="AT69" s="346"/>
      <c r="AU69" s="346"/>
      <c r="AV69" s="346"/>
      <c r="AW69" s="346"/>
      <c r="AX69" s="346"/>
      <c r="AY69" s="346"/>
      <c r="AZ69" s="346"/>
      <c r="BA69" s="346"/>
      <c r="BB69" s="346"/>
      <c r="BC69" s="346"/>
      <c r="BD69" s="346"/>
      <c r="BE69" s="346"/>
      <c r="BF69" s="346"/>
      <c r="BG69" s="346"/>
      <c r="BH69" s="346"/>
      <c r="BI69" s="346"/>
      <c r="BJ69" s="346"/>
      <c r="BK69" s="346"/>
      <c r="BL69" s="346"/>
      <c r="BM69" s="346"/>
      <c r="BN69" s="346"/>
      <c r="BO69" s="346"/>
      <c r="BP69" s="346"/>
      <c r="BQ69" s="346"/>
      <c r="BR69" s="346"/>
    </row>
    <row r="70" customFormat="false" ht="15.75" hidden="false" customHeight="false" outlineLevel="0" collapsed="false">
      <c r="A70" s="346"/>
      <c r="B70" s="408"/>
      <c r="C70" s="346"/>
      <c r="D70" s="346"/>
      <c r="E70" s="346"/>
      <c r="F70" s="346"/>
      <c r="G70" s="346"/>
      <c r="H70" s="346"/>
      <c r="I70" s="346"/>
      <c r="J70" s="346"/>
      <c r="K70" s="346"/>
      <c r="L70" s="346"/>
      <c r="M70" s="346"/>
      <c r="N70" s="346"/>
      <c r="O70" s="346"/>
      <c r="P70" s="346"/>
      <c r="Q70" s="346"/>
      <c r="R70" s="346"/>
      <c r="S70" s="407"/>
      <c r="T70" s="407"/>
      <c r="U70" s="407"/>
      <c r="V70" s="407"/>
      <c r="W70" s="346"/>
      <c r="X70" s="346"/>
      <c r="Y70" s="346"/>
      <c r="Z70" s="346"/>
      <c r="AA70" s="346"/>
      <c r="AB70" s="346"/>
      <c r="AC70" s="346"/>
      <c r="AD70" s="346"/>
      <c r="AE70" s="346"/>
      <c r="AF70" s="346"/>
      <c r="AG70" s="346"/>
      <c r="AH70" s="346"/>
      <c r="AI70" s="346"/>
      <c r="AJ70" s="346"/>
      <c r="AK70" s="346"/>
      <c r="AL70" s="346"/>
      <c r="AM70" s="346"/>
      <c r="AN70" s="346"/>
      <c r="AO70" s="346"/>
      <c r="AP70" s="346"/>
      <c r="AQ70" s="346"/>
      <c r="AR70" s="346"/>
      <c r="AS70" s="346"/>
      <c r="AT70" s="346"/>
      <c r="AU70" s="346"/>
      <c r="AV70" s="346"/>
      <c r="AW70" s="346"/>
      <c r="AX70" s="346"/>
      <c r="AY70" s="346"/>
      <c r="AZ70" s="346"/>
      <c r="BA70" s="346"/>
      <c r="BB70" s="346"/>
      <c r="BC70" s="346"/>
      <c r="BD70" s="346"/>
      <c r="BE70" s="346"/>
      <c r="BF70" s="346"/>
      <c r="BG70" s="346"/>
      <c r="BH70" s="346"/>
      <c r="BI70" s="346"/>
      <c r="BJ70" s="346"/>
      <c r="BK70" s="346"/>
      <c r="BL70" s="346"/>
      <c r="BM70" s="346"/>
      <c r="BN70" s="346"/>
      <c r="BO70" s="346"/>
      <c r="BP70" s="346"/>
      <c r="BQ70" s="346"/>
      <c r="BR70" s="346"/>
    </row>
    <row r="71" customFormat="false" ht="15.75" hidden="false" customHeight="false" outlineLevel="0" collapsed="false">
      <c r="A71" s="346"/>
      <c r="B71" s="408"/>
      <c r="C71" s="346"/>
      <c r="D71" s="346"/>
      <c r="E71" s="346"/>
      <c r="F71" s="346"/>
      <c r="G71" s="346"/>
      <c r="H71" s="346"/>
      <c r="I71" s="346"/>
      <c r="J71" s="346"/>
      <c r="K71" s="346"/>
      <c r="L71" s="346"/>
      <c r="M71" s="346"/>
      <c r="N71" s="346"/>
      <c r="O71" s="346"/>
      <c r="P71" s="346"/>
      <c r="Q71" s="346"/>
      <c r="R71" s="346"/>
      <c r="S71" s="407"/>
      <c r="T71" s="407"/>
      <c r="U71" s="407"/>
      <c r="V71" s="407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  <c r="AL71" s="346"/>
      <c r="AM71" s="346"/>
      <c r="AN71" s="346"/>
      <c r="AO71" s="346"/>
      <c r="AP71" s="346"/>
      <c r="AQ71" s="346"/>
      <c r="AR71" s="346"/>
      <c r="AS71" s="346"/>
      <c r="AT71" s="346"/>
      <c r="AU71" s="346"/>
      <c r="AV71" s="346"/>
      <c r="AW71" s="346"/>
      <c r="AX71" s="346"/>
      <c r="AY71" s="346"/>
      <c r="AZ71" s="346"/>
      <c r="BA71" s="346"/>
      <c r="BB71" s="346"/>
      <c r="BC71" s="346"/>
      <c r="BD71" s="346"/>
      <c r="BE71" s="346"/>
      <c r="BF71" s="346"/>
      <c r="BG71" s="346"/>
      <c r="BH71" s="346"/>
      <c r="BI71" s="346"/>
      <c r="BJ71" s="346"/>
      <c r="BK71" s="346"/>
      <c r="BL71" s="346"/>
      <c r="BM71" s="346"/>
      <c r="BN71" s="346"/>
      <c r="BO71" s="346"/>
      <c r="BP71" s="346"/>
      <c r="BQ71" s="346"/>
      <c r="BR71" s="346"/>
    </row>
    <row r="72" customFormat="false" ht="15.75" hidden="false" customHeight="false" outlineLevel="0" collapsed="false">
      <c r="A72" s="346"/>
      <c r="B72" s="408"/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407"/>
      <c r="T72" s="407"/>
      <c r="U72" s="407"/>
      <c r="V72" s="407"/>
      <c r="W72" s="346"/>
      <c r="X72" s="346"/>
      <c r="Y72" s="346"/>
      <c r="Z72" s="346"/>
      <c r="AA72" s="346"/>
      <c r="AB72" s="346"/>
      <c r="AC72" s="346"/>
      <c r="AD72" s="346"/>
      <c r="AE72" s="346"/>
      <c r="AF72" s="346"/>
      <c r="AG72" s="346"/>
      <c r="AH72" s="346"/>
      <c r="AI72" s="346"/>
      <c r="AJ72" s="346"/>
      <c r="AK72" s="346"/>
      <c r="AL72" s="346"/>
      <c r="AM72" s="346"/>
      <c r="AN72" s="346"/>
      <c r="AO72" s="346"/>
      <c r="AP72" s="346"/>
      <c r="AQ72" s="346"/>
      <c r="AR72" s="346"/>
      <c r="AS72" s="346"/>
      <c r="AT72" s="346"/>
      <c r="AU72" s="346"/>
      <c r="AV72" s="346"/>
      <c r="AW72" s="346"/>
      <c r="AX72" s="346"/>
      <c r="AY72" s="346"/>
      <c r="AZ72" s="346"/>
      <c r="BA72" s="346"/>
      <c r="BB72" s="346"/>
      <c r="BC72" s="346"/>
      <c r="BD72" s="346"/>
      <c r="BE72" s="346"/>
      <c r="BF72" s="346"/>
      <c r="BG72" s="346"/>
      <c r="BH72" s="346"/>
      <c r="BI72" s="346"/>
      <c r="BJ72" s="346"/>
      <c r="BK72" s="346"/>
      <c r="BL72" s="346"/>
      <c r="BM72" s="346"/>
      <c r="BN72" s="346"/>
      <c r="BO72" s="346"/>
      <c r="BP72" s="346"/>
      <c r="BQ72" s="346"/>
      <c r="BR72" s="346"/>
    </row>
    <row r="73" customFormat="false" ht="15.75" hidden="false" customHeight="false" outlineLevel="0" collapsed="false">
      <c r="A73" s="346"/>
      <c r="B73" s="408"/>
      <c r="C73" s="346"/>
      <c r="D73" s="346"/>
      <c r="E73" s="346"/>
      <c r="F73" s="346"/>
      <c r="G73" s="346"/>
      <c r="H73" s="346"/>
      <c r="I73" s="346"/>
      <c r="J73" s="346"/>
      <c r="K73" s="346"/>
      <c r="L73" s="346"/>
      <c r="M73" s="346"/>
      <c r="N73" s="346"/>
      <c r="O73" s="346"/>
      <c r="P73" s="346"/>
      <c r="Q73" s="346"/>
      <c r="R73" s="346"/>
      <c r="S73" s="407"/>
      <c r="T73" s="407"/>
      <c r="U73" s="407"/>
      <c r="V73" s="407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  <c r="AG73" s="346"/>
      <c r="AH73" s="346"/>
      <c r="AI73" s="346"/>
      <c r="AJ73" s="346"/>
      <c r="AK73" s="346"/>
      <c r="AL73" s="346"/>
      <c r="AM73" s="346"/>
      <c r="AN73" s="346"/>
      <c r="AO73" s="346"/>
      <c r="AP73" s="346"/>
      <c r="AQ73" s="346"/>
      <c r="AR73" s="346"/>
      <c r="AS73" s="346"/>
      <c r="AT73" s="346"/>
      <c r="AU73" s="346"/>
      <c r="AV73" s="346"/>
      <c r="AW73" s="346"/>
      <c r="AX73" s="346"/>
      <c r="AY73" s="346"/>
      <c r="AZ73" s="346"/>
      <c r="BA73" s="346"/>
      <c r="BB73" s="346"/>
      <c r="BC73" s="346"/>
      <c r="BD73" s="346"/>
      <c r="BE73" s="346"/>
      <c r="BF73" s="346"/>
      <c r="BG73" s="346"/>
      <c r="BH73" s="346"/>
      <c r="BI73" s="346"/>
      <c r="BJ73" s="346"/>
      <c r="BK73" s="346"/>
      <c r="BL73" s="346"/>
      <c r="BM73" s="346"/>
      <c r="BN73" s="346"/>
      <c r="BO73" s="346"/>
      <c r="BP73" s="346"/>
      <c r="BQ73" s="346"/>
      <c r="BR73" s="346"/>
    </row>
    <row r="74" customFormat="false" ht="15.75" hidden="false" customHeight="false" outlineLevel="0" collapsed="false">
      <c r="A74" s="346"/>
      <c r="B74" s="408"/>
      <c r="C74" s="346"/>
      <c r="D74" s="346"/>
      <c r="E74" s="346"/>
      <c r="F74" s="346"/>
      <c r="G74" s="346"/>
      <c r="H74" s="346"/>
      <c r="I74" s="346"/>
      <c r="J74" s="346"/>
      <c r="K74" s="346"/>
      <c r="L74" s="346"/>
      <c r="M74" s="346"/>
      <c r="N74" s="346"/>
      <c r="O74" s="346"/>
      <c r="P74" s="346"/>
      <c r="Q74" s="346"/>
      <c r="R74" s="346"/>
      <c r="S74" s="407"/>
      <c r="T74" s="407"/>
      <c r="U74" s="407"/>
      <c r="V74" s="407"/>
      <c r="W74" s="346"/>
      <c r="X74" s="346"/>
      <c r="Y74" s="346"/>
      <c r="Z74" s="346"/>
      <c r="AA74" s="346"/>
      <c r="AB74" s="346"/>
      <c r="AC74" s="346"/>
      <c r="AD74" s="346"/>
      <c r="AE74" s="346"/>
      <c r="AF74" s="346"/>
      <c r="AG74" s="346"/>
      <c r="AH74" s="346"/>
      <c r="AI74" s="346"/>
      <c r="AJ74" s="346"/>
      <c r="AK74" s="346"/>
      <c r="AL74" s="346"/>
      <c r="AM74" s="346"/>
      <c r="AN74" s="346"/>
      <c r="AO74" s="346"/>
      <c r="AP74" s="346"/>
      <c r="AQ74" s="346"/>
      <c r="AR74" s="346"/>
      <c r="AS74" s="346"/>
      <c r="AT74" s="346"/>
      <c r="AU74" s="346"/>
      <c r="AV74" s="346"/>
      <c r="AW74" s="346"/>
      <c r="AX74" s="346"/>
      <c r="AY74" s="346"/>
      <c r="AZ74" s="346"/>
      <c r="BA74" s="346"/>
      <c r="BB74" s="346"/>
      <c r="BC74" s="346"/>
      <c r="BD74" s="346"/>
      <c r="BE74" s="346"/>
      <c r="BF74" s="346"/>
      <c r="BG74" s="346"/>
      <c r="BH74" s="346"/>
      <c r="BI74" s="346"/>
      <c r="BJ74" s="346"/>
      <c r="BK74" s="346"/>
      <c r="BL74" s="346"/>
      <c r="BM74" s="346"/>
      <c r="BN74" s="346"/>
      <c r="BO74" s="346"/>
      <c r="BP74" s="346"/>
      <c r="BQ74" s="346"/>
      <c r="BR74" s="346"/>
    </row>
    <row r="75" customFormat="false" ht="15.75" hidden="false" customHeight="false" outlineLevel="0" collapsed="false">
      <c r="A75" s="346"/>
      <c r="B75" s="408"/>
      <c r="C75" s="346"/>
      <c r="D75" s="346"/>
      <c r="E75" s="346"/>
      <c r="F75" s="346"/>
      <c r="G75" s="346"/>
      <c r="H75" s="346"/>
      <c r="I75" s="346"/>
      <c r="J75" s="346"/>
      <c r="K75" s="346"/>
      <c r="L75" s="346"/>
      <c r="M75" s="346"/>
      <c r="N75" s="346"/>
      <c r="O75" s="346"/>
      <c r="P75" s="346"/>
      <c r="Q75" s="346"/>
      <c r="R75" s="346"/>
      <c r="S75" s="407"/>
      <c r="T75" s="407"/>
      <c r="U75" s="407"/>
      <c r="V75" s="407"/>
      <c r="W75" s="346"/>
      <c r="X75" s="346"/>
      <c r="Y75" s="346"/>
      <c r="Z75" s="346"/>
      <c r="AA75" s="346"/>
      <c r="AB75" s="346"/>
      <c r="AC75" s="346"/>
      <c r="AD75" s="346"/>
      <c r="AE75" s="346"/>
      <c r="AF75" s="346"/>
      <c r="AG75" s="346"/>
      <c r="AH75" s="346"/>
      <c r="AI75" s="346"/>
      <c r="AJ75" s="346"/>
      <c r="AK75" s="346"/>
      <c r="AL75" s="346"/>
      <c r="AM75" s="346"/>
      <c r="AN75" s="346"/>
      <c r="AO75" s="346"/>
      <c r="AP75" s="346"/>
      <c r="AQ75" s="346"/>
      <c r="AR75" s="346"/>
      <c r="AS75" s="346"/>
      <c r="AT75" s="346"/>
      <c r="AU75" s="346"/>
      <c r="AV75" s="346"/>
      <c r="AW75" s="346"/>
      <c r="AX75" s="346"/>
      <c r="AY75" s="346"/>
      <c r="AZ75" s="346"/>
      <c r="BA75" s="346"/>
      <c r="BB75" s="346"/>
      <c r="BC75" s="346"/>
      <c r="BD75" s="346"/>
      <c r="BE75" s="346"/>
      <c r="BF75" s="346"/>
      <c r="BG75" s="346"/>
      <c r="BH75" s="346"/>
      <c r="BI75" s="346"/>
      <c r="BJ75" s="346"/>
      <c r="BK75" s="346"/>
      <c r="BL75" s="346"/>
      <c r="BM75" s="346"/>
      <c r="BN75" s="346"/>
      <c r="BO75" s="346"/>
      <c r="BP75" s="346"/>
      <c r="BQ75" s="346"/>
      <c r="BR75" s="346"/>
    </row>
    <row r="76" customFormat="false" ht="15.75" hidden="false" customHeight="false" outlineLevel="0" collapsed="false">
      <c r="A76" s="346"/>
      <c r="B76" s="408"/>
      <c r="C76" s="346"/>
      <c r="D76" s="346"/>
      <c r="E76" s="346"/>
      <c r="F76" s="346"/>
      <c r="G76" s="346"/>
      <c r="H76" s="346"/>
      <c r="I76" s="346"/>
      <c r="J76" s="346"/>
      <c r="K76" s="346"/>
      <c r="L76" s="346"/>
      <c r="M76" s="346"/>
      <c r="N76" s="346"/>
      <c r="O76" s="346"/>
      <c r="P76" s="346"/>
      <c r="Q76" s="346"/>
      <c r="R76" s="346"/>
      <c r="S76" s="407"/>
      <c r="T76" s="407"/>
      <c r="U76" s="407"/>
      <c r="V76" s="407"/>
      <c r="W76" s="346"/>
      <c r="X76" s="346"/>
      <c r="Y76" s="346"/>
      <c r="Z76" s="346"/>
      <c r="AA76" s="346"/>
      <c r="AB76" s="346"/>
      <c r="AC76" s="346"/>
      <c r="AD76" s="346"/>
      <c r="AE76" s="346"/>
      <c r="AF76" s="346"/>
      <c r="AG76" s="346"/>
      <c r="AH76" s="346"/>
      <c r="AI76" s="346"/>
      <c r="AJ76" s="346"/>
      <c r="AK76" s="346"/>
      <c r="AL76" s="346"/>
      <c r="AM76" s="346"/>
      <c r="AN76" s="346"/>
      <c r="AO76" s="346"/>
      <c r="AP76" s="346"/>
      <c r="AQ76" s="346"/>
      <c r="AR76" s="346"/>
      <c r="AS76" s="346"/>
      <c r="AT76" s="346"/>
      <c r="AU76" s="346"/>
      <c r="AV76" s="346"/>
      <c r="AW76" s="346"/>
      <c r="AX76" s="346"/>
      <c r="AY76" s="346"/>
      <c r="AZ76" s="346"/>
      <c r="BA76" s="346"/>
      <c r="BB76" s="346"/>
      <c r="BC76" s="346"/>
      <c r="BD76" s="346"/>
      <c r="BE76" s="346"/>
      <c r="BF76" s="346"/>
      <c r="BG76" s="346"/>
      <c r="BH76" s="346"/>
      <c r="BI76" s="346"/>
      <c r="BJ76" s="346"/>
      <c r="BK76" s="346"/>
      <c r="BL76" s="346"/>
      <c r="BM76" s="346"/>
      <c r="BN76" s="346"/>
      <c r="BO76" s="346"/>
      <c r="BP76" s="346"/>
      <c r="BQ76" s="346"/>
      <c r="BR76" s="346"/>
    </row>
    <row r="77" customFormat="false" ht="15.75" hidden="false" customHeight="false" outlineLevel="0" collapsed="false">
      <c r="A77" s="346"/>
      <c r="B77" s="408"/>
      <c r="C77" s="346"/>
      <c r="D77" s="346"/>
      <c r="E77" s="346"/>
      <c r="F77" s="346"/>
      <c r="G77" s="346"/>
      <c r="H77" s="346"/>
      <c r="I77" s="346"/>
      <c r="J77" s="346"/>
      <c r="K77" s="346"/>
      <c r="L77" s="346"/>
      <c r="M77" s="346"/>
      <c r="N77" s="346"/>
      <c r="O77" s="346"/>
      <c r="P77" s="346"/>
      <c r="Q77" s="346"/>
      <c r="R77" s="346"/>
      <c r="S77" s="407"/>
      <c r="T77" s="407"/>
      <c r="U77" s="407"/>
      <c r="V77" s="407"/>
      <c r="W77" s="346"/>
      <c r="X77" s="346"/>
      <c r="Y77" s="346"/>
      <c r="Z77" s="346"/>
      <c r="AA77" s="346"/>
      <c r="AB77" s="346"/>
      <c r="AC77" s="346"/>
      <c r="AD77" s="346"/>
      <c r="AE77" s="346"/>
      <c r="AF77" s="346"/>
      <c r="AG77" s="346"/>
      <c r="AH77" s="346"/>
      <c r="AI77" s="346"/>
      <c r="AJ77" s="346"/>
      <c r="AK77" s="346"/>
      <c r="AL77" s="346"/>
      <c r="AM77" s="346"/>
      <c r="AN77" s="346"/>
      <c r="AO77" s="346"/>
      <c r="AP77" s="346"/>
      <c r="AQ77" s="346"/>
      <c r="AR77" s="346"/>
      <c r="AS77" s="346"/>
      <c r="AT77" s="346"/>
      <c r="AU77" s="346"/>
      <c r="AV77" s="346"/>
      <c r="AW77" s="346"/>
      <c r="AX77" s="346"/>
      <c r="AY77" s="346"/>
      <c r="AZ77" s="346"/>
      <c r="BA77" s="346"/>
      <c r="BB77" s="346"/>
      <c r="BC77" s="346"/>
      <c r="BD77" s="346"/>
      <c r="BE77" s="346"/>
      <c r="BF77" s="346"/>
      <c r="BG77" s="346"/>
      <c r="BH77" s="346"/>
      <c r="BI77" s="346"/>
      <c r="BJ77" s="346"/>
      <c r="BK77" s="346"/>
      <c r="BL77" s="346"/>
      <c r="BM77" s="346"/>
      <c r="BN77" s="346"/>
      <c r="BO77" s="346"/>
      <c r="BP77" s="346"/>
      <c r="BQ77" s="346"/>
      <c r="BR77" s="346"/>
    </row>
    <row r="78" customFormat="false" ht="15.75" hidden="false" customHeight="false" outlineLevel="0" collapsed="false">
      <c r="A78" s="346"/>
      <c r="B78" s="408"/>
      <c r="C78" s="346"/>
      <c r="D78" s="346"/>
      <c r="E78" s="346"/>
      <c r="F78" s="346"/>
      <c r="G78" s="346"/>
      <c r="H78" s="346"/>
      <c r="I78" s="346"/>
      <c r="J78" s="346"/>
      <c r="K78" s="346"/>
      <c r="L78" s="346"/>
      <c r="M78" s="346"/>
      <c r="N78" s="346"/>
      <c r="O78" s="346"/>
      <c r="P78" s="346"/>
      <c r="Q78" s="346"/>
      <c r="R78" s="346"/>
      <c r="S78" s="407"/>
      <c r="T78" s="407"/>
      <c r="U78" s="407"/>
      <c r="V78" s="407"/>
      <c r="W78" s="346"/>
      <c r="X78" s="346"/>
      <c r="Y78" s="346"/>
      <c r="Z78" s="346"/>
      <c r="AA78" s="346"/>
      <c r="AB78" s="346"/>
      <c r="AC78" s="346"/>
      <c r="AD78" s="346"/>
      <c r="AE78" s="346"/>
      <c r="AF78" s="346"/>
      <c r="AG78" s="346"/>
      <c r="AH78" s="346"/>
      <c r="AI78" s="346"/>
      <c r="AJ78" s="346"/>
      <c r="AK78" s="346"/>
      <c r="AL78" s="346"/>
      <c r="AM78" s="346"/>
      <c r="AN78" s="346"/>
      <c r="AO78" s="346"/>
      <c r="AP78" s="346"/>
      <c r="AQ78" s="346"/>
      <c r="AR78" s="346"/>
      <c r="AS78" s="346"/>
      <c r="AT78" s="346"/>
      <c r="AU78" s="346"/>
      <c r="AV78" s="346"/>
      <c r="AW78" s="346"/>
      <c r="AX78" s="346"/>
      <c r="AY78" s="346"/>
      <c r="AZ78" s="346"/>
      <c r="BA78" s="346"/>
      <c r="BB78" s="346"/>
      <c r="BC78" s="346"/>
      <c r="BD78" s="346"/>
      <c r="BE78" s="346"/>
      <c r="BF78" s="346"/>
      <c r="BG78" s="346"/>
      <c r="BH78" s="346"/>
      <c r="BI78" s="346"/>
      <c r="BJ78" s="346"/>
      <c r="BK78" s="346"/>
      <c r="BL78" s="346"/>
      <c r="BM78" s="346"/>
      <c r="BN78" s="346"/>
      <c r="BO78" s="346"/>
      <c r="BP78" s="346"/>
      <c r="BQ78" s="346"/>
      <c r="BR78" s="346"/>
    </row>
    <row r="79" customFormat="false" ht="15.75" hidden="false" customHeight="false" outlineLevel="0" collapsed="false">
      <c r="A79" s="346"/>
      <c r="B79" s="408"/>
      <c r="C79" s="346"/>
      <c r="D79" s="346"/>
      <c r="E79" s="346"/>
      <c r="F79" s="346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S79" s="407"/>
      <c r="T79" s="407"/>
      <c r="U79" s="407"/>
      <c r="V79" s="407"/>
      <c r="W79" s="346"/>
      <c r="X79" s="346"/>
      <c r="Y79" s="346"/>
      <c r="Z79" s="346"/>
      <c r="AA79" s="346"/>
      <c r="AB79" s="346"/>
      <c r="AC79" s="346"/>
      <c r="AD79" s="346"/>
      <c r="AE79" s="346"/>
      <c r="AF79" s="346"/>
      <c r="AG79" s="346"/>
      <c r="AH79" s="346"/>
      <c r="AI79" s="346"/>
      <c r="AJ79" s="346"/>
      <c r="AK79" s="346"/>
      <c r="AL79" s="346"/>
      <c r="AM79" s="346"/>
      <c r="AN79" s="346"/>
      <c r="AO79" s="346"/>
      <c r="AP79" s="346"/>
      <c r="AQ79" s="346"/>
      <c r="AR79" s="346"/>
      <c r="AS79" s="346"/>
      <c r="AT79" s="346"/>
      <c r="AU79" s="346"/>
      <c r="AV79" s="346"/>
      <c r="AW79" s="346"/>
      <c r="AX79" s="346"/>
      <c r="AY79" s="346"/>
      <c r="AZ79" s="346"/>
      <c r="BA79" s="346"/>
      <c r="BB79" s="346"/>
      <c r="BC79" s="346"/>
      <c r="BD79" s="346"/>
      <c r="BE79" s="346"/>
      <c r="BF79" s="346"/>
      <c r="BG79" s="346"/>
      <c r="BH79" s="346"/>
      <c r="BI79" s="346"/>
      <c r="BJ79" s="346"/>
      <c r="BK79" s="346"/>
      <c r="BL79" s="346"/>
      <c r="BM79" s="346"/>
      <c r="BN79" s="346"/>
      <c r="BO79" s="346"/>
      <c r="BP79" s="346"/>
      <c r="BQ79" s="346"/>
      <c r="BR79" s="346"/>
    </row>
    <row r="80" customFormat="false" ht="15.75" hidden="false" customHeight="false" outlineLevel="0" collapsed="false">
      <c r="A80" s="346"/>
      <c r="B80" s="408"/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  <c r="Q80" s="346"/>
      <c r="R80" s="346"/>
      <c r="S80" s="407"/>
      <c r="T80" s="407"/>
      <c r="U80" s="407"/>
      <c r="V80" s="407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  <c r="AG80" s="346"/>
      <c r="AH80" s="346"/>
      <c r="AI80" s="346"/>
      <c r="AJ80" s="346"/>
      <c r="AK80" s="346"/>
      <c r="AL80" s="346"/>
      <c r="AM80" s="346"/>
      <c r="AN80" s="346"/>
      <c r="AO80" s="346"/>
      <c r="AP80" s="346"/>
      <c r="AQ80" s="346"/>
      <c r="AR80" s="346"/>
      <c r="AS80" s="346"/>
      <c r="AT80" s="346"/>
      <c r="AU80" s="346"/>
      <c r="AV80" s="346"/>
      <c r="AW80" s="346"/>
      <c r="AX80" s="346"/>
      <c r="AY80" s="346"/>
      <c r="AZ80" s="346"/>
      <c r="BA80" s="346"/>
      <c r="BB80" s="346"/>
      <c r="BC80" s="346"/>
      <c r="BD80" s="346"/>
      <c r="BE80" s="346"/>
      <c r="BF80" s="346"/>
      <c r="BG80" s="346"/>
      <c r="BH80" s="346"/>
      <c r="BI80" s="346"/>
      <c r="BJ80" s="346"/>
      <c r="BK80" s="346"/>
      <c r="BL80" s="346"/>
      <c r="BM80" s="346"/>
      <c r="BN80" s="346"/>
      <c r="BO80" s="346"/>
      <c r="BP80" s="346"/>
      <c r="BQ80" s="346"/>
      <c r="BR80" s="346"/>
    </row>
    <row r="81" customFormat="false" ht="15.75" hidden="false" customHeight="false" outlineLevel="0" collapsed="false">
      <c r="A81" s="346"/>
      <c r="B81" s="408"/>
      <c r="C81" s="346"/>
      <c r="D81" s="346"/>
      <c r="E81" s="346"/>
      <c r="F81" s="346"/>
      <c r="G81" s="346"/>
      <c r="H81" s="346"/>
      <c r="I81" s="346"/>
      <c r="J81" s="346"/>
      <c r="K81" s="346"/>
      <c r="L81" s="346"/>
      <c r="M81" s="346"/>
      <c r="N81" s="346"/>
      <c r="O81" s="346"/>
      <c r="P81" s="346"/>
      <c r="Q81" s="346"/>
      <c r="R81" s="346"/>
      <c r="S81" s="407"/>
      <c r="T81" s="407"/>
      <c r="U81" s="407"/>
      <c r="V81" s="407"/>
      <c r="W81" s="346"/>
      <c r="X81" s="346"/>
      <c r="Y81" s="346"/>
      <c r="Z81" s="346"/>
      <c r="AA81" s="346"/>
      <c r="AB81" s="346"/>
      <c r="AC81" s="346"/>
      <c r="AD81" s="346"/>
      <c r="AE81" s="346"/>
      <c r="AF81" s="346"/>
      <c r="AG81" s="346"/>
      <c r="AH81" s="346"/>
      <c r="AI81" s="346"/>
      <c r="AJ81" s="346"/>
      <c r="AK81" s="346"/>
      <c r="AL81" s="346"/>
      <c r="AM81" s="346"/>
      <c r="AN81" s="346"/>
      <c r="AO81" s="346"/>
      <c r="AP81" s="346"/>
      <c r="AQ81" s="346"/>
      <c r="AR81" s="346"/>
      <c r="AS81" s="346"/>
      <c r="AT81" s="346"/>
      <c r="AU81" s="346"/>
      <c r="AV81" s="346"/>
      <c r="AW81" s="346"/>
      <c r="AX81" s="346"/>
      <c r="AY81" s="346"/>
      <c r="AZ81" s="346"/>
      <c r="BA81" s="346"/>
      <c r="BB81" s="346"/>
      <c r="BC81" s="346"/>
      <c r="BD81" s="346"/>
      <c r="BE81" s="346"/>
      <c r="BF81" s="346"/>
      <c r="BG81" s="346"/>
      <c r="BH81" s="346"/>
      <c r="BI81" s="346"/>
      <c r="BJ81" s="346"/>
      <c r="BK81" s="346"/>
      <c r="BL81" s="346"/>
      <c r="BM81" s="346"/>
      <c r="BN81" s="346"/>
      <c r="BO81" s="346"/>
      <c r="BP81" s="346"/>
      <c r="BQ81" s="346"/>
      <c r="BR81" s="346"/>
    </row>
    <row r="82" customFormat="false" ht="15.75" hidden="false" customHeight="false" outlineLevel="0" collapsed="false">
      <c r="A82" s="346"/>
      <c r="B82" s="408"/>
      <c r="C82" s="346"/>
      <c r="D82" s="346"/>
      <c r="E82" s="346"/>
      <c r="F82" s="346"/>
      <c r="G82" s="346"/>
      <c r="H82" s="346"/>
      <c r="I82" s="346"/>
      <c r="J82" s="346"/>
      <c r="K82" s="346"/>
      <c r="L82" s="346"/>
      <c r="M82" s="346"/>
      <c r="N82" s="346"/>
      <c r="O82" s="346"/>
      <c r="P82" s="346"/>
      <c r="Q82" s="346"/>
      <c r="R82" s="346"/>
      <c r="S82" s="407"/>
      <c r="T82" s="407"/>
      <c r="U82" s="407"/>
      <c r="V82" s="407"/>
      <c r="W82" s="346"/>
      <c r="X82" s="346"/>
      <c r="Y82" s="346"/>
      <c r="Z82" s="346"/>
      <c r="AA82" s="346"/>
      <c r="AB82" s="346"/>
      <c r="AC82" s="346"/>
      <c r="AD82" s="346"/>
      <c r="AE82" s="346"/>
      <c r="AF82" s="346"/>
      <c r="AG82" s="346"/>
      <c r="AH82" s="346"/>
      <c r="AI82" s="346"/>
      <c r="AJ82" s="346"/>
      <c r="AK82" s="346"/>
      <c r="AL82" s="346"/>
      <c r="AM82" s="346"/>
      <c r="AN82" s="346"/>
      <c r="AO82" s="346"/>
      <c r="AP82" s="346"/>
      <c r="AQ82" s="346"/>
      <c r="AR82" s="346"/>
      <c r="AS82" s="346"/>
      <c r="AT82" s="346"/>
      <c r="AU82" s="346"/>
      <c r="AV82" s="346"/>
      <c r="AW82" s="346"/>
      <c r="AX82" s="346"/>
      <c r="AY82" s="346"/>
      <c r="AZ82" s="346"/>
      <c r="BA82" s="346"/>
      <c r="BB82" s="346"/>
      <c r="BC82" s="346"/>
      <c r="BD82" s="346"/>
      <c r="BE82" s="346"/>
      <c r="BF82" s="346"/>
      <c r="BG82" s="346"/>
      <c r="BH82" s="346"/>
      <c r="BI82" s="346"/>
      <c r="BJ82" s="346"/>
      <c r="BK82" s="346"/>
      <c r="BL82" s="346"/>
      <c r="BM82" s="346"/>
      <c r="BN82" s="346"/>
      <c r="BO82" s="346"/>
      <c r="BP82" s="346"/>
      <c r="BQ82" s="346"/>
      <c r="BR82" s="346"/>
    </row>
    <row r="83" customFormat="false" ht="15.75" hidden="false" customHeight="false" outlineLevel="0" collapsed="false">
      <c r="A83" s="346"/>
      <c r="B83" s="408"/>
      <c r="C83" s="346"/>
      <c r="D83" s="346"/>
      <c r="E83" s="346"/>
      <c r="F83" s="346"/>
      <c r="G83" s="346"/>
      <c r="H83" s="346"/>
      <c r="I83" s="346"/>
      <c r="J83" s="346"/>
      <c r="K83" s="346"/>
      <c r="L83" s="346"/>
      <c r="M83" s="346"/>
      <c r="N83" s="346"/>
      <c r="O83" s="346"/>
      <c r="P83" s="346"/>
      <c r="Q83" s="346"/>
      <c r="R83" s="346"/>
      <c r="S83" s="407"/>
      <c r="T83" s="407"/>
      <c r="U83" s="407"/>
      <c r="V83" s="407"/>
      <c r="W83" s="346"/>
      <c r="X83" s="346"/>
      <c r="Y83" s="346"/>
      <c r="Z83" s="346"/>
      <c r="AA83" s="346"/>
      <c r="AB83" s="346"/>
      <c r="AC83" s="346"/>
      <c r="AD83" s="346"/>
      <c r="AE83" s="346"/>
      <c r="AF83" s="346"/>
      <c r="AG83" s="346"/>
      <c r="AH83" s="346"/>
      <c r="AI83" s="346"/>
      <c r="AJ83" s="346"/>
      <c r="AK83" s="346"/>
      <c r="AL83" s="346"/>
      <c r="AM83" s="346"/>
      <c r="AN83" s="346"/>
      <c r="AO83" s="346"/>
      <c r="AP83" s="346"/>
      <c r="AQ83" s="346"/>
      <c r="AR83" s="346"/>
      <c r="AS83" s="346"/>
      <c r="AT83" s="346"/>
      <c r="AU83" s="346"/>
      <c r="AV83" s="346"/>
      <c r="AW83" s="346"/>
      <c r="AX83" s="346"/>
      <c r="AY83" s="346"/>
      <c r="AZ83" s="346"/>
      <c r="BA83" s="346"/>
      <c r="BB83" s="346"/>
      <c r="BC83" s="346"/>
      <c r="BD83" s="346"/>
      <c r="BE83" s="346"/>
      <c r="BF83" s="346"/>
      <c r="BG83" s="346"/>
      <c r="BH83" s="346"/>
      <c r="BI83" s="346"/>
      <c r="BJ83" s="346"/>
      <c r="BK83" s="346"/>
      <c r="BL83" s="346"/>
      <c r="BM83" s="346"/>
      <c r="BN83" s="346"/>
      <c r="BO83" s="346"/>
      <c r="BP83" s="346"/>
      <c r="BQ83" s="346"/>
      <c r="BR83" s="346"/>
    </row>
    <row r="84" customFormat="false" ht="15.75" hidden="false" customHeight="false" outlineLevel="0" collapsed="false">
      <c r="A84" s="346"/>
      <c r="B84" s="408"/>
      <c r="C84" s="346"/>
      <c r="D84" s="346"/>
      <c r="E84" s="346"/>
      <c r="F84" s="346"/>
      <c r="G84" s="346"/>
      <c r="H84" s="346"/>
      <c r="I84" s="346"/>
      <c r="J84" s="346"/>
      <c r="K84" s="346"/>
      <c r="L84" s="346"/>
      <c r="M84" s="346"/>
      <c r="N84" s="346"/>
      <c r="O84" s="346"/>
      <c r="P84" s="346"/>
      <c r="Q84" s="346"/>
      <c r="R84" s="346"/>
      <c r="S84" s="407"/>
      <c r="T84" s="407"/>
      <c r="U84" s="407"/>
      <c r="V84" s="407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  <c r="AG84" s="346"/>
      <c r="AH84" s="346"/>
      <c r="AI84" s="346"/>
      <c r="AJ84" s="346"/>
      <c r="AK84" s="346"/>
      <c r="AL84" s="346"/>
      <c r="AM84" s="346"/>
      <c r="AN84" s="346"/>
      <c r="AO84" s="346"/>
      <c r="AP84" s="346"/>
      <c r="AQ84" s="346"/>
      <c r="AR84" s="346"/>
      <c r="AS84" s="346"/>
      <c r="AT84" s="346"/>
      <c r="AU84" s="346"/>
      <c r="AV84" s="346"/>
      <c r="AW84" s="346"/>
      <c r="AX84" s="346"/>
      <c r="AY84" s="346"/>
      <c r="AZ84" s="346"/>
      <c r="BA84" s="346"/>
      <c r="BB84" s="346"/>
      <c r="BC84" s="346"/>
      <c r="BD84" s="346"/>
      <c r="BE84" s="346"/>
      <c r="BF84" s="346"/>
      <c r="BG84" s="346"/>
      <c r="BH84" s="346"/>
      <c r="BI84" s="346"/>
      <c r="BJ84" s="346"/>
      <c r="BK84" s="346"/>
      <c r="BL84" s="346"/>
      <c r="BM84" s="346"/>
      <c r="BN84" s="346"/>
      <c r="BO84" s="346"/>
      <c r="BP84" s="346"/>
      <c r="BQ84" s="346"/>
      <c r="BR84" s="346"/>
    </row>
    <row r="85" customFormat="false" ht="15.75" hidden="false" customHeight="false" outlineLevel="0" collapsed="false">
      <c r="A85" s="346"/>
      <c r="B85" s="408"/>
      <c r="C85" s="346"/>
      <c r="D85" s="346"/>
      <c r="E85" s="346"/>
      <c r="F85" s="346"/>
      <c r="G85" s="346"/>
      <c r="H85" s="346"/>
      <c r="I85" s="346"/>
      <c r="J85" s="346"/>
      <c r="K85" s="346"/>
      <c r="L85" s="346"/>
      <c r="M85" s="346"/>
      <c r="N85" s="346"/>
      <c r="O85" s="346"/>
      <c r="P85" s="346"/>
      <c r="Q85" s="346"/>
      <c r="R85" s="346"/>
      <c r="S85" s="407"/>
      <c r="T85" s="407"/>
      <c r="U85" s="407"/>
      <c r="V85" s="407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  <c r="AG85" s="346"/>
      <c r="AH85" s="346"/>
      <c r="AI85" s="346"/>
      <c r="AJ85" s="346"/>
      <c r="AK85" s="346"/>
      <c r="AL85" s="346"/>
      <c r="AM85" s="346"/>
      <c r="AN85" s="346"/>
      <c r="AO85" s="346"/>
      <c r="AP85" s="346"/>
      <c r="AQ85" s="346"/>
      <c r="AR85" s="346"/>
      <c r="AS85" s="346"/>
      <c r="AT85" s="346"/>
      <c r="AU85" s="346"/>
      <c r="AV85" s="346"/>
      <c r="AW85" s="346"/>
      <c r="AX85" s="346"/>
      <c r="AY85" s="346"/>
      <c r="AZ85" s="346"/>
      <c r="BA85" s="346"/>
      <c r="BB85" s="346"/>
      <c r="BC85" s="346"/>
      <c r="BD85" s="346"/>
      <c r="BE85" s="346"/>
      <c r="BF85" s="346"/>
      <c r="BG85" s="346"/>
      <c r="BH85" s="346"/>
      <c r="BI85" s="346"/>
      <c r="BJ85" s="346"/>
      <c r="BK85" s="346"/>
      <c r="BL85" s="346"/>
      <c r="BM85" s="346"/>
      <c r="BN85" s="346"/>
      <c r="BO85" s="346"/>
      <c r="BP85" s="346"/>
      <c r="BQ85" s="346"/>
      <c r="BR85" s="346"/>
    </row>
    <row r="86" customFormat="false" ht="15.75" hidden="false" customHeight="false" outlineLevel="0" collapsed="false">
      <c r="A86" s="346"/>
      <c r="B86" s="408"/>
      <c r="C86" s="346"/>
      <c r="D86" s="346"/>
      <c r="E86" s="346"/>
      <c r="F86" s="346"/>
      <c r="G86" s="346"/>
      <c r="H86" s="346"/>
      <c r="I86" s="346"/>
      <c r="J86" s="346"/>
      <c r="K86" s="346"/>
      <c r="L86" s="346"/>
      <c r="M86" s="346"/>
      <c r="N86" s="346"/>
      <c r="O86" s="346"/>
      <c r="P86" s="346"/>
      <c r="Q86" s="346"/>
      <c r="R86" s="346"/>
      <c r="S86" s="407"/>
      <c r="T86" s="407"/>
      <c r="U86" s="407"/>
      <c r="V86" s="407"/>
      <c r="W86" s="346"/>
      <c r="X86" s="346"/>
      <c r="Y86" s="346"/>
      <c r="Z86" s="346"/>
      <c r="AA86" s="346"/>
      <c r="AB86" s="346"/>
      <c r="AC86" s="346"/>
      <c r="AD86" s="346"/>
      <c r="AE86" s="346"/>
      <c r="AF86" s="346"/>
      <c r="AG86" s="346"/>
      <c r="AH86" s="346"/>
      <c r="AI86" s="346"/>
      <c r="AJ86" s="346"/>
      <c r="AK86" s="346"/>
      <c r="AL86" s="346"/>
      <c r="AM86" s="346"/>
      <c r="AN86" s="346"/>
      <c r="AO86" s="346"/>
      <c r="AP86" s="346"/>
      <c r="AQ86" s="346"/>
      <c r="AR86" s="346"/>
      <c r="AS86" s="346"/>
      <c r="AT86" s="346"/>
      <c r="AU86" s="346"/>
      <c r="AV86" s="346"/>
      <c r="AW86" s="346"/>
      <c r="AX86" s="346"/>
      <c r="AY86" s="346"/>
      <c r="AZ86" s="346"/>
      <c r="BA86" s="346"/>
      <c r="BB86" s="346"/>
      <c r="BC86" s="346"/>
      <c r="BD86" s="346"/>
      <c r="BE86" s="346"/>
      <c r="BF86" s="346"/>
      <c r="BG86" s="346"/>
      <c r="BH86" s="346"/>
      <c r="BI86" s="346"/>
      <c r="BJ86" s="346"/>
      <c r="BK86" s="346"/>
      <c r="BL86" s="346"/>
      <c r="BM86" s="346"/>
      <c r="BN86" s="346"/>
      <c r="BO86" s="346"/>
      <c r="BP86" s="346"/>
      <c r="BQ86" s="346"/>
      <c r="BR86" s="346"/>
    </row>
    <row r="87" customFormat="false" ht="15.75" hidden="false" customHeight="false" outlineLevel="0" collapsed="false">
      <c r="A87" s="346"/>
      <c r="B87" s="408"/>
      <c r="C87" s="346"/>
      <c r="D87" s="346"/>
      <c r="E87" s="346"/>
      <c r="F87" s="346"/>
      <c r="G87" s="346"/>
      <c r="H87" s="346"/>
      <c r="I87" s="346"/>
      <c r="J87" s="346"/>
      <c r="K87" s="346"/>
      <c r="L87" s="346"/>
      <c r="M87" s="346"/>
      <c r="N87" s="346"/>
      <c r="O87" s="346"/>
      <c r="P87" s="346"/>
      <c r="Q87" s="346"/>
      <c r="R87" s="346"/>
      <c r="S87" s="407"/>
      <c r="T87" s="407"/>
      <c r="U87" s="407"/>
      <c r="V87" s="407"/>
      <c r="W87" s="346"/>
      <c r="X87" s="346"/>
      <c r="Y87" s="346"/>
      <c r="Z87" s="346"/>
      <c r="AA87" s="346"/>
      <c r="AB87" s="346"/>
      <c r="AC87" s="346"/>
      <c r="AD87" s="346"/>
      <c r="AE87" s="346"/>
      <c r="AF87" s="346"/>
      <c r="AG87" s="346"/>
      <c r="AH87" s="346"/>
      <c r="AI87" s="346"/>
      <c r="AJ87" s="346"/>
      <c r="AK87" s="346"/>
      <c r="AL87" s="346"/>
      <c r="AM87" s="346"/>
      <c r="AN87" s="346"/>
      <c r="AO87" s="346"/>
      <c r="AP87" s="346"/>
      <c r="AQ87" s="346"/>
      <c r="AR87" s="346"/>
      <c r="AS87" s="346"/>
      <c r="AT87" s="346"/>
      <c r="AU87" s="346"/>
      <c r="AV87" s="346"/>
      <c r="AW87" s="346"/>
      <c r="AX87" s="346"/>
      <c r="AY87" s="346"/>
      <c r="AZ87" s="346"/>
      <c r="BA87" s="346"/>
      <c r="BB87" s="346"/>
      <c r="BC87" s="346"/>
      <c r="BD87" s="346"/>
      <c r="BE87" s="346"/>
      <c r="BF87" s="346"/>
      <c r="BG87" s="346"/>
      <c r="BH87" s="346"/>
      <c r="BI87" s="346"/>
      <c r="BJ87" s="346"/>
      <c r="BK87" s="346"/>
      <c r="BL87" s="346"/>
      <c r="BM87" s="346"/>
      <c r="BN87" s="346"/>
      <c r="BO87" s="346"/>
      <c r="BP87" s="346"/>
      <c r="BQ87" s="346"/>
      <c r="BR87" s="346"/>
    </row>
    <row r="88" customFormat="false" ht="15.75" hidden="false" customHeight="false" outlineLevel="0" collapsed="false">
      <c r="A88" s="346"/>
      <c r="B88" s="408"/>
      <c r="C88" s="346"/>
      <c r="D88" s="346"/>
      <c r="E88" s="346"/>
      <c r="F88" s="346"/>
      <c r="G88" s="346"/>
      <c r="H88" s="346"/>
      <c r="I88" s="346"/>
      <c r="J88" s="346"/>
      <c r="K88" s="346"/>
      <c r="L88" s="346"/>
      <c r="M88" s="346"/>
      <c r="N88" s="346"/>
      <c r="O88" s="346"/>
      <c r="P88" s="346"/>
      <c r="Q88" s="346"/>
      <c r="R88" s="346"/>
      <c r="S88" s="407"/>
      <c r="T88" s="407"/>
      <c r="U88" s="407"/>
      <c r="V88" s="407"/>
      <c r="W88" s="346"/>
      <c r="X88" s="346"/>
      <c r="Y88" s="346"/>
      <c r="Z88" s="346"/>
      <c r="AA88" s="346"/>
      <c r="AB88" s="346"/>
      <c r="AC88" s="346"/>
      <c r="AD88" s="346"/>
      <c r="AE88" s="346"/>
      <c r="AF88" s="346"/>
      <c r="AG88" s="346"/>
      <c r="AH88" s="346"/>
      <c r="AI88" s="346"/>
      <c r="AJ88" s="346"/>
      <c r="AK88" s="346"/>
      <c r="AL88" s="346"/>
      <c r="AM88" s="346"/>
      <c r="AN88" s="346"/>
      <c r="AO88" s="346"/>
      <c r="AP88" s="346"/>
      <c r="AQ88" s="346"/>
      <c r="AR88" s="346"/>
      <c r="AS88" s="346"/>
      <c r="AT88" s="346"/>
      <c r="AU88" s="346"/>
      <c r="AV88" s="346"/>
      <c r="AW88" s="346"/>
      <c r="AX88" s="346"/>
      <c r="AY88" s="346"/>
      <c r="AZ88" s="346"/>
      <c r="BA88" s="346"/>
      <c r="BB88" s="346"/>
      <c r="BC88" s="346"/>
      <c r="BD88" s="346"/>
      <c r="BE88" s="346"/>
      <c r="BF88" s="346"/>
      <c r="BG88" s="346"/>
      <c r="BH88" s="346"/>
      <c r="BI88" s="346"/>
      <c r="BJ88" s="346"/>
      <c r="BK88" s="346"/>
      <c r="BL88" s="346"/>
      <c r="BM88" s="346"/>
      <c r="BN88" s="346"/>
      <c r="BO88" s="346"/>
      <c r="BP88" s="346"/>
      <c r="BQ88" s="346"/>
      <c r="BR88" s="346"/>
    </row>
    <row r="89" customFormat="false" ht="15.75" hidden="false" customHeight="false" outlineLevel="0" collapsed="false">
      <c r="A89" s="346"/>
      <c r="B89" s="408"/>
      <c r="C89" s="346"/>
      <c r="D89" s="346"/>
      <c r="E89" s="346"/>
      <c r="F89" s="346"/>
      <c r="G89" s="346"/>
      <c r="H89" s="346"/>
      <c r="I89" s="346"/>
      <c r="J89" s="346"/>
      <c r="K89" s="346"/>
      <c r="L89" s="346"/>
      <c r="M89" s="346"/>
      <c r="N89" s="346"/>
      <c r="O89" s="346"/>
      <c r="P89" s="346"/>
      <c r="Q89" s="346"/>
      <c r="R89" s="346"/>
      <c r="S89" s="407"/>
      <c r="T89" s="407"/>
      <c r="U89" s="407"/>
      <c r="V89" s="407"/>
      <c r="W89" s="346"/>
      <c r="X89" s="346"/>
      <c r="Y89" s="346"/>
      <c r="Z89" s="346"/>
      <c r="AA89" s="346"/>
      <c r="AB89" s="346"/>
      <c r="AC89" s="346"/>
      <c r="AD89" s="346"/>
      <c r="AE89" s="346"/>
      <c r="AF89" s="346"/>
      <c r="AG89" s="346"/>
      <c r="AH89" s="346"/>
      <c r="AI89" s="346"/>
      <c r="AJ89" s="346"/>
      <c r="AK89" s="346"/>
      <c r="AL89" s="346"/>
      <c r="AM89" s="346"/>
      <c r="AN89" s="346"/>
      <c r="AO89" s="346"/>
      <c r="AP89" s="346"/>
      <c r="AQ89" s="346"/>
      <c r="AR89" s="346"/>
      <c r="AS89" s="346"/>
      <c r="AT89" s="346"/>
      <c r="AU89" s="346"/>
      <c r="AV89" s="346"/>
      <c r="AW89" s="346"/>
      <c r="AX89" s="346"/>
      <c r="AY89" s="346"/>
      <c r="AZ89" s="346"/>
      <c r="BA89" s="346"/>
      <c r="BB89" s="346"/>
      <c r="BC89" s="346"/>
      <c r="BD89" s="346"/>
      <c r="BE89" s="346"/>
      <c r="BF89" s="346"/>
      <c r="BG89" s="346"/>
      <c r="BH89" s="346"/>
      <c r="BI89" s="346"/>
      <c r="BJ89" s="346"/>
      <c r="BK89" s="346"/>
      <c r="BL89" s="346"/>
      <c r="BM89" s="346"/>
      <c r="BN89" s="346"/>
      <c r="BO89" s="346"/>
      <c r="BP89" s="346"/>
      <c r="BQ89" s="346"/>
      <c r="BR89" s="346"/>
    </row>
    <row r="90" customFormat="false" ht="15.75" hidden="false" customHeight="false" outlineLevel="0" collapsed="false">
      <c r="A90" s="346"/>
      <c r="B90" s="408"/>
      <c r="C90" s="346"/>
      <c r="D90" s="346"/>
      <c r="E90" s="346"/>
      <c r="F90" s="346"/>
      <c r="G90" s="346"/>
      <c r="H90" s="346"/>
      <c r="I90" s="346"/>
      <c r="J90" s="346"/>
      <c r="K90" s="346"/>
      <c r="L90" s="346"/>
      <c r="M90" s="346"/>
      <c r="N90" s="346"/>
      <c r="O90" s="346"/>
      <c r="P90" s="346"/>
      <c r="Q90" s="346"/>
      <c r="R90" s="346"/>
      <c r="S90" s="407"/>
      <c r="T90" s="407"/>
      <c r="U90" s="407"/>
      <c r="V90" s="407"/>
      <c r="W90" s="346"/>
      <c r="X90" s="346"/>
      <c r="Y90" s="346"/>
      <c r="Z90" s="346"/>
      <c r="AA90" s="346"/>
      <c r="AB90" s="346"/>
      <c r="AC90" s="346"/>
      <c r="AD90" s="346"/>
      <c r="AE90" s="346"/>
      <c r="AF90" s="346"/>
      <c r="AG90" s="346"/>
      <c r="AH90" s="346"/>
      <c r="AI90" s="346"/>
      <c r="AJ90" s="346"/>
      <c r="AK90" s="346"/>
      <c r="AL90" s="346"/>
      <c r="AM90" s="346"/>
      <c r="AN90" s="346"/>
      <c r="AO90" s="346"/>
      <c r="AP90" s="346"/>
      <c r="AQ90" s="346"/>
      <c r="AR90" s="346"/>
      <c r="AS90" s="346"/>
      <c r="AT90" s="346"/>
      <c r="AU90" s="346"/>
      <c r="AV90" s="346"/>
      <c r="AW90" s="346"/>
      <c r="AX90" s="346"/>
      <c r="AY90" s="346"/>
      <c r="AZ90" s="346"/>
      <c r="BA90" s="346"/>
      <c r="BB90" s="346"/>
      <c r="BC90" s="346"/>
      <c r="BD90" s="346"/>
      <c r="BE90" s="346"/>
      <c r="BF90" s="346"/>
      <c r="BG90" s="346"/>
      <c r="BH90" s="346"/>
      <c r="BI90" s="346"/>
      <c r="BJ90" s="346"/>
      <c r="BK90" s="346"/>
      <c r="BL90" s="346"/>
      <c r="BM90" s="346"/>
      <c r="BN90" s="346"/>
      <c r="BO90" s="346"/>
      <c r="BP90" s="346"/>
      <c r="BQ90" s="346"/>
      <c r="BR90" s="346"/>
    </row>
    <row r="91" customFormat="false" ht="15.75" hidden="false" customHeight="false" outlineLevel="0" collapsed="false">
      <c r="A91" s="346"/>
      <c r="B91" s="408"/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6"/>
      <c r="R91" s="346"/>
      <c r="S91" s="407"/>
      <c r="T91" s="407"/>
      <c r="U91" s="407"/>
      <c r="V91" s="407"/>
      <c r="W91" s="346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  <c r="AH91" s="346"/>
      <c r="AI91" s="346"/>
      <c r="AJ91" s="346"/>
      <c r="AK91" s="346"/>
      <c r="AL91" s="346"/>
      <c r="AM91" s="346"/>
      <c r="AN91" s="346"/>
      <c r="AO91" s="346"/>
      <c r="AP91" s="346"/>
      <c r="AQ91" s="346"/>
      <c r="AR91" s="346"/>
      <c r="AS91" s="346"/>
      <c r="AT91" s="346"/>
      <c r="AU91" s="346"/>
      <c r="AV91" s="346"/>
      <c r="AW91" s="346"/>
      <c r="AX91" s="346"/>
      <c r="AY91" s="346"/>
      <c r="AZ91" s="346"/>
      <c r="BA91" s="346"/>
      <c r="BB91" s="346"/>
      <c r="BC91" s="346"/>
      <c r="BD91" s="346"/>
      <c r="BE91" s="346"/>
      <c r="BF91" s="346"/>
      <c r="BG91" s="346"/>
      <c r="BH91" s="346"/>
      <c r="BI91" s="346"/>
      <c r="BJ91" s="346"/>
      <c r="BK91" s="346"/>
      <c r="BL91" s="346"/>
      <c r="BM91" s="346"/>
      <c r="BN91" s="346"/>
      <c r="BO91" s="346"/>
      <c r="BP91" s="346"/>
      <c r="BQ91" s="346"/>
      <c r="BR91" s="346"/>
    </row>
    <row r="92" customFormat="false" ht="15.75" hidden="false" customHeight="false" outlineLevel="0" collapsed="false">
      <c r="A92" s="346"/>
      <c r="B92" s="408"/>
      <c r="C92" s="346"/>
      <c r="D92" s="346"/>
      <c r="E92" s="346"/>
      <c r="F92" s="346"/>
      <c r="G92" s="346"/>
      <c r="H92" s="346"/>
      <c r="I92" s="346"/>
      <c r="J92" s="346"/>
      <c r="K92" s="346"/>
      <c r="L92" s="346"/>
      <c r="M92" s="346"/>
      <c r="N92" s="346"/>
      <c r="O92" s="346"/>
      <c r="P92" s="346"/>
      <c r="Q92" s="346"/>
      <c r="R92" s="346"/>
      <c r="S92" s="407"/>
      <c r="T92" s="407"/>
      <c r="U92" s="407"/>
      <c r="V92" s="407"/>
      <c r="W92" s="346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  <c r="AH92" s="346"/>
      <c r="AI92" s="346"/>
      <c r="AJ92" s="346"/>
      <c r="AK92" s="346"/>
      <c r="AL92" s="346"/>
      <c r="AM92" s="346"/>
      <c r="AN92" s="346"/>
      <c r="AO92" s="346"/>
      <c r="AP92" s="346"/>
      <c r="AQ92" s="346"/>
      <c r="AR92" s="346"/>
      <c r="AS92" s="346"/>
      <c r="AT92" s="346"/>
      <c r="AU92" s="346"/>
      <c r="AV92" s="346"/>
      <c r="AW92" s="346"/>
      <c r="AX92" s="346"/>
      <c r="AY92" s="346"/>
      <c r="AZ92" s="346"/>
      <c r="BA92" s="346"/>
      <c r="BB92" s="346"/>
      <c r="BC92" s="346"/>
      <c r="BD92" s="346"/>
      <c r="BE92" s="346"/>
      <c r="BF92" s="346"/>
      <c r="BG92" s="346"/>
      <c r="BH92" s="346"/>
      <c r="BI92" s="346"/>
      <c r="BJ92" s="346"/>
      <c r="BK92" s="346"/>
      <c r="BL92" s="346"/>
      <c r="BM92" s="346"/>
      <c r="BN92" s="346"/>
      <c r="BO92" s="346"/>
      <c r="BP92" s="346"/>
      <c r="BQ92" s="346"/>
      <c r="BR92" s="346"/>
    </row>
    <row r="93" customFormat="false" ht="15.75" hidden="false" customHeight="false" outlineLevel="0" collapsed="false">
      <c r="A93" s="346"/>
      <c r="B93" s="408"/>
      <c r="C93" s="346"/>
      <c r="D93" s="346"/>
      <c r="E93" s="346"/>
      <c r="F93" s="346"/>
      <c r="G93" s="346"/>
      <c r="H93" s="346"/>
      <c r="I93" s="346"/>
      <c r="J93" s="346"/>
      <c r="K93" s="346"/>
      <c r="L93" s="346"/>
      <c r="M93" s="346"/>
      <c r="N93" s="346"/>
      <c r="O93" s="346"/>
      <c r="P93" s="346"/>
      <c r="Q93" s="346"/>
      <c r="R93" s="346"/>
      <c r="S93" s="407"/>
      <c r="T93" s="407"/>
      <c r="U93" s="407"/>
      <c r="V93" s="407"/>
      <c r="W93" s="346"/>
      <c r="X93" s="346"/>
      <c r="Y93" s="346"/>
      <c r="Z93" s="346"/>
      <c r="AA93" s="346"/>
      <c r="AB93" s="346"/>
      <c r="AC93" s="346"/>
      <c r="AD93" s="346"/>
      <c r="AE93" s="346"/>
      <c r="AF93" s="346"/>
      <c r="AG93" s="346"/>
      <c r="AH93" s="346"/>
      <c r="AI93" s="346"/>
      <c r="AJ93" s="346"/>
      <c r="AK93" s="346"/>
      <c r="AL93" s="346"/>
      <c r="AM93" s="346"/>
      <c r="AN93" s="346"/>
      <c r="AO93" s="346"/>
      <c r="AP93" s="346"/>
      <c r="AQ93" s="346"/>
      <c r="AR93" s="346"/>
      <c r="AS93" s="346"/>
      <c r="AT93" s="346"/>
      <c r="AU93" s="346"/>
      <c r="AV93" s="346"/>
      <c r="AW93" s="346"/>
      <c r="AX93" s="346"/>
      <c r="AY93" s="346"/>
      <c r="AZ93" s="346"/>
      <c r="BA93" s="346"/>
      <c r="BB93" s="346"/>
      <c r="BC93" s="346"/>
      <c r="BD93" s="346"/>
      <c r="BE93" s="346"/>
      <c r="BF93" s="346"/>
      <c r="BG93" s="346"/>
      <c r="BH93" s="346"/>
      <c r="BI93" s="346"/>
      <c r="BJ93" s="346"/>
      <c r="BK93" s="346"/>
      <c r="BL93" s="346"/>
      <c r="BM93" s="346"/>
      <c r="BN93" s="346"/>
      <c r="BO93" s="346"/>
      <c r="BP93" s="346"/>
      <c r="BQ93" s="346"/>
      <c r="BR93" s="346"/>
    </row>
    <row r="94" customFormat="false" ht="15.75" hidden="false" customHeight="false" outlineLevel="0" collapsed="false">
      <c r="A94" s="346"/>
      <c r="B94" s="408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407"/>
      <c r="T94" s="407"/>
      <c r="U94" s="407"/>
      <c r="V94" s="407"/>
      <c r="W94" s="346"/>
      <c r="X94" s="346"/>
      <c r="Y94" s="346"/>
      <c r="Z94" s="346"/>
      <c r="AA94" s="346"/>
      <c r="AB94" s="346"/>
      <c r="AC94" s="346"/>
      <c r="AD94" s="346"/>
      <c r="AE94" s="346"/>
      <c r="AF94" s="346"/>
      <c r="AG94" s="346"/>
      <c r="AH94" s="346"/>
      <c r="AI94" s="346"/>
      <c r="AJ94" s="346"/>
      <c r="AK94" s="346"/>
      <c r="AL94" s="346"/>
      <c r="AM94" s="346"/>
      <c r="AN94" s="346"/>
      <c r="AO94" s="346"/>
      <c r="AP94" s="346"/>
      <c r="AQ94" s="346"/>
      <c r="AR94" s="346"/>
      <c r="AS94" s="346"/>
      <c r="AT94" s="346"/>
      <c r="AU94" s="346"/>
      <c r="AV94" s="346"/>
      <c r="AW94" s="346"/>
      <c r="AX94" s="346"/>
      <c r="AY94" s="346"/>
      <c r="AZ94" s="346"/>
      <c r="BA94" s="346"/>
      <c r="BB94" s="346"/>
      <c r="BC94" s="346"/>
      <c r="BD94" s="346"/>
      <c r="BE94" s="346"/>
      <c r="BF94" s="346"/>
      <c r="BG94" s="346"/>
      <c r="BH94" s="346"/>
      <c r="BI94" s="346"/>
      <c r="BJ94" s="346"/>
      <c r="BK94" s="346"/>
      <c r="BL94" s="346"/>
      <c r="BM94" s="346"/>
      <c r="BN94" s="346"/>
      <c r="BO94" s="346"/>
      <c r="BP94" s="346"/>
      <c r="BQ94" s="346"/>
      <c r="BR94" s="346"/>
    </row>
    <row r="95" customFormat="false" ht="15.75" hidden="false" customHeight="false" outlineLevel="0" collapsed="false">
      <c r="A95" s="346"/>
      <c r="B95" s="408"/>
      <c r="C95" s="346"/>
      <c r="D95" s="346"/>
      <c r="E95" s="346"/>
      <c r="F95" s="346"/>
      <c r="G95" s="346"/>
      <c r="H95" s="346"/>
      <c r="I95" s="346"/>
      <c r="J95" s="346"/>
      <c r="K95" s="346"/>
      <c r="L95" s="346"/>
      <c r="M95" s="346"/>
      <c r="N95" s="346"/>
      <c r="O95" s="346"/>
      <c r="P95" s="346"/>
      <c r="Q95" s="346"/>
      <c r="R95" s="346"/>
      <c r="S95" s="407"/>
      <c r="T95" s="407"/>
      <c r="U95" s="407"/>
      <c r="V95" s="407"/>
      <c r="W95" s="346"/>
      <c r="X95" s="346"/>
      <c r="Y95" s="346"/>
      <c r="Z95" s="346"/>
      <c r="AA95" s="346"/>
      <c r="AB95" s="346"/>
      <c r="AC95" s="346"/>
      <c r="AD95" s="346"/>
      <c r="AE95" s="346"/>
      <c r="AF95" s="346"/>
      <c r="AG95" s="346"/>
      <c r="AH95" s="346"/>
      <c r="AI95" s="346"/>
      <c r="AJ95" s="346"/>
      <c r="AK95" s="346"/>
      <c r="AL95" s="346"/>
      <c r="AM95" s="346"/>
      <c r="AN95" s="346"/>
      <c r="AO95" s="346"/>
      <c r="AP95" s="346"/>
      <c r="AQ95" s="346"/>
      <c r="AR95" s="346"/>
      <c r="AS95" s="346"/>
      <c r="AT95" s="346"/>
      <c r="AU95" s="346"/>
      <c r="AV95" s="346"/>
      <c r="AW95" s="346"/>
      <c r="AX95" s="346"/>
      <c r="AY95" s="346"/>
      <c r="AZ95" s="346"/>
      <c r="BA95" s="346"/>
      <c r="BB95" s="346"/>
      <c r="BC95" s="346"/>
      <c r="BD95" s="346"/>
      <c r="BE95" s="346"/>
      <c r="BF95" s="346"/>
      <c r="BG95" s="346"/>
      <c r="BH95" s="346"/>
      <c r="BI95" s="346"/>
      <c r="BJ95" s="346"/>
      <c r="BK95" s="346"/>
      <c r="BL95" s="346"/>
      <c r="BM95" s="346"/>
      <c r="BN95" s="346"/>
      <c r="BO95" s="346"/>
      <c r="BP95" s="346"/>
      <c r="BQ95" s="346"/>
      <c r="BR95" s="346"/>
    </row>
    <row r="96" customFormat="false" ht="15.75" hidden="false" customHeight="false" outlineLevel="0" collapsed="false">
      <c r="A96" s="346"/>
      <c r="B96" s="408"/>
      <c r="C96" s="346"/>
      <c r="D96" s="346"/>
      <c r="E96" s="346"/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407"/>
      <c r="T96" s="407"/>
      <c r="U96" s="407"/>
      <c r="V96" s="407"/>
      <c r="W96" s="346"/>
      <c r="X96" s="346"/>
      <c r="Y96" s="346"/>
      <c r="Z96" s="346"/>
      <c r="AA96" s="346"/>
      <c r="AB96" s="346"/>
      <c r="AC96" s="346"/>
      <c r="AD96" s="346"/>
      <c r="AE96" s="346"/>
      <c r="AF96" s="346"/>
      <c r="AG96" s="346"/>
      <c r="AH96" s="346"/>
      <c r="AI96" s="346"/>
      <c r="AJ96" s="346"/>
      <c r="AK96" s="346"/>
      <c r="AL96" s="346"/>
      <c r="AM96" s="346"/>
      <c r="AN96" s="346"/>
      <c r="AO96" s="346"/>
      <c r="AP96" s="346"/>
      <c r="AQ96" s="346"/>
      <c r="AR96" s="346"/>
      <c r="AS96" s="346"/>
      <c r="AT96" s="346"/>
      <c r="AU96" s="346"/>
      <c r="AV96" s="346"/>
      <c r="AW96" s="346"/>
      <c r="AX96" s="346"/>
      <c r="AY96" s="346"/>
      <c r="AZ96" s="346"/>
      <c r="BA96" s="346"/>
      <c r="BB96" s="346"/>
      <c r="BC96" s="346"/>
      <c r="BD96" s="346"/>
      <c r="BE96" s="346"/>
      <c r="BF96" s="346"/>
      <c r="BG96" s="346"/>
      <c r="BH96" s="346"/>
      <c r="BI96" s="346"/>
      <c r="BJ96" s="346"/>
      <c r="BK96" s="346"/>
      <c r="BL96" s="346"/>
      <c r="BM96" s="346"/>
      <c r="BN96" s="346"/>
      <c r="BO96" s="346"/>
      <c r="BP96" s="346"/>
      <c r="BQ96" s="346"/>
      <c r="BR96" s="346"/>
    </row>
    <row r="97" customFormat="false" ht="15.75" hidden="false" customHeight="false" outlineLevel="0" collapsed="false">
      <c r="A97" s="346"/>
      <c r="B97" s="408"/>
      <c r="C97" s="346"/>
      <c r="D97" s="346"/>
      <c r="E97" s="346"/>
      <c r="F97" s="346"/>
      <c r="G97" s="346"/>
      <c r="H97" s="346"/>
      <c r="I97" s="346"/>
      <c r="J97" s="346"/>
      <c r="K97" s="346"/>
      <c r="L97" s="346"/>
      <c r="M97" s="346"/>
      <c r="N97" s="346"/>
      <c r="O97" s="346"/>
      <c r="P97" s="346"/>
      <c r="Q97" s="346"/>
      <c r="R97" s="346"/>
      <c r="S97" s="407"/>
      <c r="T97" s="407"/>
      <c r="U97" s="407"/>
      <c r="V97" s="407"/>
      <c r="W97" s="346"/>
      <c r="X97" s="346"/>
      <c r="Y97" s="346"/>
      <c r="Z97" s="346"/>
      <c r="AA97" s="346"/>
      <c r="AB97" s="346"/>
      <c r="AC97" s="346"/>
      <c r="AD97" s="346"/>
      <c r="AE97" s="346"/>
      <c r="AF97" s="346"/>
      <c r="AG97" s="346"/>
      <c r="AH97" s="346"/>
      <c r="AI97" s="346"/>
      <c r="AJ97" s="346"/>
      <c r="AK97" s="346"/>
      <c r="AL97" s="346"/>
      <c r="AM97" s="346"/>
      <c r="AN97" s="346"/>
      <c r="AO97" s="346"/>
      <c r="AP97" s="346"/>
      <c r="AQ97" s="346"/>
      <c r="AR97" s="346"/>
      <c r="AS97" s="346"/>
      <c r="AT97" s="346"/>
      <c r="AU97" s="346"/>
      <c r="AV97" s="346"/>
      <c r="AW97" s="346"/>
      <c r="AX97" s="346"/>
      <c r="AY97" s="346"/>
      <c r="AZ97" s="346"/>
      <c r="BA97" s="346"/>
      <c r="BB97" s="346"/>
      <c r="BC97" s="346"/>
      <c r="BD97" s="346"/>
      <c r="BE97" s="346"/>
      <c r="BF97" s="346"/>
      <c r="BG97" s="346"/>
      <c r="BH97" s="346"/>
      <c r="BI97" s="346"/>
      <c r="BJ97" s="346"/>
      <c r="BK97" s="346"/>
      <c r="BL97" s="346"/>
      <c r="BM97" s="346"/>
      <c r="BN97" s="346"/>
      <c r="BO97" s="346"/>
      <c r="BP97" s="346"/>
      <c r="BQ97" s="346"/>
      <c r="BR97" s="346"/>
    </row>
    <row r="98" customFormat="false" ht="15.75" hidden="false" customHeight="false" outlineLevel="0" collapsed="false">
      <c r="A98" s="346"/>
      <c r="B98" s="408"/>
      <c r="C98" s="346"/>
      <c r="D98" s="346"/>
      <c r="E98" s="346"/>
      <c r="F98" s="346"/>
      <c r="G98" s="346"/>
      <c r="H98" s="346"/>
      <c r="I98" s="346"/>
      <c r="J98" s="346"/>
      <c r="K98" s="346"/>
      <c r="L98" s="346"/>
      <c r="M98" s="346"/>
      <c r="N98" s="346"/>
      <c r="O98" s="346"/>
      <c r="P98" s="346"/>
      <c r="Q98" s="346"/>
      <c r="R98" s="346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  <c r="AD98" s="346"/>
      <c r="AE98" s="346"/>
      <c r="AF98" s="346"/>
      <c r="AG98" s="346"/>
      <c r="AH98" s="346"/>
      <c r="AI98" s="346"/>
      <c r="AJ98" s="346"/>
      <c r="AK98" s="346"/>
      <c r="AL98" s="346"/>
      <c r="AM98" s="346"/>
      <c r="AN98" s="346"/>
      <c r="AO98" s="346"/>
      <c r="AP98" s="346"/>
      <c r="AQ98" s="346"/>
      <c r="AR98" s="346"/>
      <c r="AS98" s="346"/>
      <c r="AT98" s="346"/>
      <c r="AU98" s="346"/>
      <c r="AV98" s="346"/>
      <c r="AW98" s="346"/>
      <c r="AX98" s="346"/>
      <c r="AY98" s="346"/>
      <c r="AZ98" s="346"/>
      <c r="BA98" s="346"/>
      <c r="BB98" s="346"/>
      <c r="BC98" s="346"/>
      <c r="BD98" s="346"/>
      <c r="BE98" s="346"/>
      <c r="BF98" s="346"/>
      <c r="BG98" s="346"/>
      <c r="BH98" s="346"/>
      <c r="BI98" s="346"/>
      <c r="BJ98" s="346"/>
      <c r="BK98" s="346"/>
      <c r="BL98" s="346"/>
      <c r="BM98" s="346"/>
      <c r="BN98" s="346"/>
      <c r="BO98" s="346"/>
      <c r="BP98" s="346"/>
      <c r="BQ98" s="346"/>
      <c r="BR98" s="346"/>
    </row>
    <row r="99" customFormat="false" ht="15.75" hidden="false" customHeight="false" outlineLevel="0" collapsed="false">
      <c r="A99" s="346"/>
      <c r="B99" s="408"/>
      <c r="C99" s="346"/>
      <c r="D99" s="346"/>
      <c r="E99" s="346"/>
      <c r="F99" s="346"/>
      <c r="G99" s="346"/>
      <c r="H99" s="346"/>
      <c r="I99" s="346"/>
      <c r="J99" s="346"/>
      <c r="K99" s="346"/>
      <c r="L99" s="346"/>
      <c r="M99" s="346"/>
      <c r="N99" s="346"/>
      <c r="O99" s="346"/>
      <c r="P99" s="346"/>
      <c r="Q99" s="346"/>
      <c r="R99" s="346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  <c r="AD99" s="346"/>
      <c r="AE99" s="346"/>
      <c r="AF99" s="346"/>
      <c r="AG99" s="346"/>
      <c r="AH99" s="346"/>
      <c r="AI99" s="346"/>
      <c r="AJ99" s="346"/>
      <c r="AK99" s="346"/>
      <c r="AL99" s="346"/>
      <c r="AM99" s="346"/>
      <c r="AN99" s="346"/>
      <c r="AO99" s="346"/>
      <c r="AP99" s="346"/>
      <c r="AQ99" s="346"/>
      <c r="AR99" s="346"/>
      <c r="AS99" s="346"/>
      <c r="AT99" s="346"/>
      <c r="AU99" s="346"/>
      <c r="AV99" s="346"/>
      <c r="AW99" s="346"/>
      <c r="AX99" s="346"/>
      <c r="AY99" s="346"/>
      <c r="AZ99" s="346"/>
      <c r="BA99" s="346"/>
      <c r="BB99" s="346"/>
      <c r="BC99" s="346"/>
      <c r="BD99" s="346"/>
      <c r="BE99" s="346"/>
      <c r="BF99" s="346"/>
      <c r="BG99" s="346"/>
      <c r="BH99" s="346"/>
      <c r="BI99" s="346"/>
      <c r="BJ99" s="346"/>
      <c r="BK99" s="346"/>
      <c r="BL99" s="346"/>
      <c r="BM99" s="346"/>
      <c r="BN99" s="346"/>
      <c r="BO99" s="346"/>
      <c r="BP99" s="346"/>
      <c r="BQ99" s="346"/>
      <c r="BR99" s="346"/>
    </row>
    <row r="100" customFormat="false" ht="15.75" hidden="false" customHeight="false" outlineLevel="0" collapsed="false">
      <c r="A100" s="346"/>
      <c r="B100" s="408"/>
      <c r="C100" s="346"/>
      <c r="D100" s="346"/>
      <c r="E100" s="346"/>
      <c r="F100" s="346"/>
      <c r="G100" s="346"/>
      <c r="H100" s="346"/>
      <c r="I100" s="346"/>
      <c r="J100" s="346"/>
      <c r="K100" s="346"/>
      <c r="L100" s="346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  <c r="AH100" s="346"/>
      <c r="AI100" s="346"/>
      <c r="AJ100" s="346"/>
      <c r="AK100" s="346"/>
      <c r="AL100" s="346"/>
      <c r="AM100" s="346"/>
      <c r="AN100" s="346"/>
      <c r="AO100" s="346"/>
      <c r="AP100" s="346"/>
      <c r="AQ100" s="346"/>
      <c r="AR100" s="346"/>
      <c r="AS100" s="346"/>
      <c r="AT100" s="346"/>
      <c r="AU100" s="346"/>
      <c r="AV100" s="346"/>
      <c r="AW100" s="346"/>
      <c r="AX100" s="346"/>
      <c r="AY100" s="346"/>
      <c r="AZ100" s="346"/>
      <c r="BA100" s="346"/>
      <c r="BB100" s="346"/>
      <c r="BC100" s="346"/>
      <c r="BD100" s="346"/>
      <c r="BE100" s="346"/>
      <c r="BF100" s="346"/>
      <c r="BG100" s="346"/>
      <c r="BH100" s="346"/>
      <c r="BI100" s="346"/>
      <c r="BJ100" s="346"/>
      <c r="BK100" s="346"/>
      <c r="BL100" s="346"/>
      <c r="BM100" s="346"/>
      <c r="BN100" s="346"/>
      <c r="BO100" s="346"/>
      <c r="BP100" s="346"/>
      <c r="BQ100" s="346"/>
      <c r="BR100" s="346"/>
    </row>
    <row r="101" customFormat="false" ht="15.75" hidden="false" customHeight="false" outlineLevel="0" collapsed="false">
      <c r="A101" s="346"/>
      <c r="B101" s="408"/>
      <c r="C101" s="346"/>
      <c r="D101" s="346"/>
      <c r="E101" s="346"/>
      <c r="F101" s="346"/>
      <c r="G101" s="346"/>
      <c r="H101" s="346"/>
      <c r="I101" s="346"/>
      <c r="J101" s="346"/>
      <c r="K101" s="346"/>
      <c r="L101" s="346"/>
      <c r="M101" s="346"/>
      <c r="N101" s="346"/>
      <c r="O101" s="346"/>
      <c r="P101" s="346"/>
      <c r="Q101" s="346"/>
      <c r="R101" s="346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  <c r="AD101" s="346"/>
      <c r="AE101" s="346"/>
      <c r="AF101" s="346"/>
      <c r="AG101" s="346"/>
      <c r="AH101" s="346"/>
      <c r="AI101" s="346"/>
      <c r="AJ101" s="346"/>
      <c r="AK101" s="346"/>
      <c r="AL101" s="346"/>
      <c r="AM101" s="346"/>
      <c r="AN101" s="346"/>
      <c r="AO101" s="346"/>
      <c r="AP101" s="346"/>
      <c r="AQ101" s="346"/>
      <c r="AR101" s="346"/>
      <c r="AS101" s="346"/>
      <c r="AT101" s="346"/>
      <c r="AU101" s="346"/>
      <c r="AV101" s="346"/>
      <c r="AW101" s="346"/>
      <c r="AX101" s="346"/>
      <c r="AY101" s="346"/>
      <c r="AZ101" s="346"/>
      <c r="BA101" s="346"/>
      <c r="BB101" s="346"/>
      <c r="BC101" s="346"/>
      <c r="BD101" s="346"/>
      <c r="BE101" s="346"/>
      <c r="BF101" s="346"/>
      <c r="BG101" s="346"/>
      <c r="BH101" s="346"/>
      <c r="BI101" s="346"/>
      <c r="BJ101" s="346"/>
      <c r="BK101" s="346"/>
      <c r="BL101" s="346"/>
      <c r="BM101" s="346"/>
      <c r="BN101" s="346"/>
      <c r="BO101" s="346"/>
      <c r="BP101" s="346"/>
      <c r="BQ101" s="346"/>
      <c r="BR101" s="346"/>
    </row>
    <row r="102" customFormat="false" ht="15.75" hidden="false" customHeight="false" outlineLevel="0" collapsed="false">
      <c r="A102" s="346"/>
      <c r="B102" s="408"/>
      <c r="C102" s="346"/>
      <c r="D102" s="346"/>
      <c r="E102" s="346"/>
      <c r="F102" s="346"/>
      <c r="G102" s="346"/>
      <c r="H102" s="346"/>
      <c r="I102" s="346"/>
      <c r="J102" s="346"/>
      <c r="K102" s="346"/>
      <c r="L102" s="346"/>
      <c r="M102" s="346"/>
      <c r="N102" s="346"/>
      <c r="O102" s="346"/>
      <c r="P102" s="346"/>
      <c r="Q102" s="346"/>
      <c r="R102" s="346"/>
      <c r="S102" s="346"/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  <c r="AD102" s="346"/>
      <c r="AE102" s="346"/>
      <c r="AF102" s="346"/>
      <c r="AG102" s="346"/>
      <c r="AH102" s="346"/>
      <c r="AI102" s="346"/>
      <c r="AJ102" s="346"/>
      <c r="AK102" s="346"/>
      <c r="AL102" s="346"/>
      <c r="AM102" s="346"/>
      <c r="AN102" s="346"/>
      <c r="AO102" s="346"/>
      <c r="AP102" s="346"/>
      <c r="AQ102" s="346"/>
      <c r="AR102" s="346"/>
      <c r="AS102" s="346"/>
      <c r="AT102" s="346"/>
      <c r="AU102" s="346"/>
      <c r="AV102" s="346"/>
      <c r="AW102" s="346"/>
      <c r="AX102" s="346"/>
      <c r="AY102" s="346"/>
      <c r="AZ102" s="346"/>
      <c r="BA102" s="346"/>
      <c r="BB102" s="346"/>
      <c r="BC102" s="346"/>
      <c r="BD102" s="346"/>
      <c r="BE102" s="346"/>
      <c r="BF102" s="346"/>
      <c r="BG102" s="346"/>
      <c r="BH102" s="346"/>
      <c r="BI102" s="346"/>
      <c r="BJ102" s="346"/>
      <c r="BK102" s="346"/>
      <c r="BL102" s="346"/>
      <c r="BM102" s="346"/>
      <c r="BN102" s="346"/>
      <c r="BO102" s="346"/>
      <c r="BP102" s="346"/>
      <c r="BQ102" s="346"/>
      <c r="BR102" s="346"/>
    </row>
    <row r="103" customFormat="false" ht="15.75" hidden="false" customHeight="false" outlineLevel="0" collapsed="false">
      <c r="A103" s="346"/>
      <c r="B103" s="408"/>
      <c r="C103" s="346"/>
      <c r="D103" s="346"/>
      <c r="E103" s="346"/>
      <c r="F103" s="346"/>
      <c r="G103" s="346"/>
      <c r="H103" s="346"/>
      <c r="I103" s="346"/>
      <c r="J103" s="346"/>
      <c r="K103" s="346"/>
      <c r="L103" s="346"/>
      <c r="M103" s="346"/>
      <c r="N103" s="346"/>
      <c r="O103" s="346"/>
      <c r="P103" s="346"/>
      <c r="Q103" s="346"/>
      <c r="R103" s="346"/>
      <c r="S103" s="346"/>
      <c r="T103" s="346"/>
      <c r="U103" s="346"/>
      <c r="V103" s="346"/>
      <c r="W103" s="346"/>
      <c r="X103" s="346"/>
      <c r="Y103" s="346"/>
      <c r="Z103" s="346"/>
      <c r="AA103" s="346"/>
      <c r="AB103" s="346"/>
      <c r="AC103" s="346"/>
      <c r="AD103" s="346"/>
      <c r="AE103" s="346"/>
      <c r="AF103" s="346"/>
      <c r="AG103" s="346"/>
      <c r="AH103" s="346"/>
      <c r="AI103" s="346"/>
      <c r="AJ103" s="346"/>
      <c r="AK103" s="346"/>
      <c r="AL103" s="346"/>
      <c r="AM103" s="346"/>
      <c r="AN103" s="346"/>
      <c r="AO103" s="346"/>
      <c r="AP103" s="346"/>
      <c r="AQ103" s="346"/>
      <c r="AR103" s="346"/>
      <c r="AS103" s="346"/>
      <c r="AT103" s="346"/>
      <c r="AU103" s="346"/>
      <c r="AV103" s="346"/>
      <c r="AW103" s="346"/>
      <c r="AX103" s="346"/>
      <c r="AY103" s="346"/>
      <c r="AZ103" s="346"/>
      <c r="BA103" s="346"/>
      <c r="BB103" s="346"/>
      <c r="BC103" s="346"/>
      <c r="BD103" s="346"/>
      <c r="BE103" s="346"/>
      <c r="BF103" s="346"/>
      <c r="BG103" s="346"/>
      <c r="BH103" s="346"/>
      <c r="BI103" s="346"/>
      <c r="BJ103" s="346"/>
      <c r="BK103" s="346"/>
      <c r="BL103" s="346"/>
      <c r="BM103" s="346"/>
      <c r="BN103" s="346"/>
      <c r="BO103" s="346"/>
      <c r="BP103" s="346"/>
      <c r="BQ103" s="346"/>
      <c r="BR103" s="346"/>
    </row>
    <row r="104" customFormat="false" ht="15.75" hidden="false" customHeight="false" outlineLevel="0" collapsed="false">
      <c r="A104" s="346"/>
      <c r="B104" s="408"/>
      <c r="C104" s="346"/>
      <c r="D104" s="346"/>
      <c r="E104" s="346"/>
      <c r="F104" s="346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346"/>
      <c r="R104" s="346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346"/>
      <c r="AE104" s="346"/>
      <c r="AF104" s="346"/>
      <c r="AG104" s="346"/>
      <c r="AH104" s="346"/>
      <c r="AI104" s="346"/>
      <c r="AJ104" s="346"/>
      <c r="AK104" s="346"/>
      <c r="AL104" s="346"/>
      <c r="AM104" s="346"/>
      <c r="AN104" s="346"/>
      <c r="AO104" s="346"/>
      <c r="AP104" s="346"/>
      <c r="AQ104" s="346"/>
      <c r="AR104" s="346"/>
      <c r="AS104" s="346"/>
      <c r="AT104" s="346"/>
      <c r="AU104" s="346"/>
      <c r="AV104" s="346"/>
      <c r="AW104" s="346"/>
      <c r="AX104" s="346"/>
      <c r="AY104" s="346"/>
      <c r="AZ104" s="346"/>
      <c r="BA104" s="346"/>
      <c r="BB104" s="346"/>
      <c r="BC104" s="346"/>
      <c r="BD104" s="346"/>
      <c r="BE104" s="346"/>
      <c r="BF104" s="346"/>
      <c r="BG104" s="346"/>
      <c r="BH104" s="346"/>
      <c r="BI104" s="346"/>
      <c r="BJ104" s="346"/>
      <c r="BK104" s="346"/>
      <c r="BL104" s="346"/>
      <c r="BM104" s="346"/>
      <c r="BN104" s="346"/>
      <c r="BO104" s="346"/>
      <c r="BP104" s="346"/>
      <c r="BQ104" s="346"/>
      <c r="BR104" s="346"/>
    </row>
    <row r="105" customFormat="false" ht="15.75" hidden="false" customHeight="false" outlineLevel="0" collapsed="false">
      <c r="A105" s="346"/>
      <c r="B105" s="408"/>
      <c r="C105" s="346"/>
      <c r="D105" s="346"/>
      <c r="E105" s="346"/>
      <c r="F105" s="346"/>
      <c r="G105" s="346"/>
      <c r="H105" s="346"/>
      <c r="I105" s="346"/>
      <c r="J105" s="346"/>
      <c r="K105" s="346"/>
      <c r="L105" s="346"/>
      <c r="M105" s="346"/>
      <c r="N105" s="346"/>
      <c r="O105" s="346"/>
      <c r="P105" s="346"/>
      <c r="Q105" s="346"/>
      <c r="R105" s="346"/>
      <c r="S105" s="346"/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  <c r="AD105" s="346"/>
      <c r="AE105" s="346"/>
      <c r="AF105" s="346"/>
      <c r="AG105" s="346"/>
      <c r="AH105" s="346"/>
      <c r="AI105" s="346"/>
      <c r="AJ105" s="346"/>
      <c r="AK105" s="346"/>
      <c r="AL105" s="346"/>
      <c r="AM105" s="346"/>
      <c r="AN105" s="346"/>
      <c r="AO105" s="346"/>
      <c r="AP105" s="346"/>
      <c r="AQ105" s="346"/>
      <c r="AR105" s="346"/>
      <c r="AS105" s="346"/>
      <c r="AT105" s="346"/>
      <c r="AU105" s="346"/>
      <c r="AV105" s="346"/>
      <c r="AW105" s="346"/>
      <c r="AX105" s="346"/>
      <c r="AY105" s="346"/>
      <c r="AZ105" s="346"/>
      <c r="BA105" s="346"/>
      <c r="BB105" s="346"/>
      <c r="BC105" s="346"/>
      <c r="BD105" s="346"/>
      <c r="BE105" s="346"/>
      <c r="BF105" s="346"/>
      <c r="BG105" s="346"/>
      <c r="BH105" s="346"/>
      <c r="BI105" s="346"/>
      <c r="BJ105" s="346"/>
      <c r="BK105" s="346"/>
      <c r="BL105" s="346"/>
      <c r="BM105" s="346"/>
      <c r="BN105" s="346"/>
      <c r="BO105" s="346"/>
      <c r="BP105" s="346"/>
      <c r="BQ105" s="346"/>
      <c r="BR105" s="346"/>
    </row>
    <row r="106" customFormat="false" ht="15.75" hidden="false" customHeight="false" outlineLevel="0" collapsed="false">
      <c r="A106" s="346"/>
      <c r="B106" s="408"/>
      <c r="C106" s="346"/>
      <c r="D106" s="346"/>
      <c r="E106" s="346"/>
      <c r="F106" s="346"/>
      <c r="G106" s="346"/>
      <c r="H106" s="346"/>
      <c r="I106" s="346"/>
      <c r="J106" s="346"/>
      <c r="K106" s="346"/>
      <c r="L106" s="346"/>
      <c r="M106" s="346"/>
      <c r="N106" s="346"/>
      <c r="O106" s="346"/>
      <c r="P106" s="346"/>
      <c r="Q106" s="346"/>
      <c r="R106" s="346"/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  <c r="AD106" s="346"/>
      <c r="AE106" s="346"/>
      <c r="AF106" s="346"/>
      <c r="AG106" s="346"/>
      <c r="AH106" s="346"/>
      <c r="AI106" s="346"/>
      <c r="AJ106" s="346"/>
      <c r="AK106" s="346"/>
      <c r="AL106" s="346"/>
      <c r="AM106" s="346"/>
      <c r="AN106" s="346"/>
      <c r="AO106" s="346"/>
      <c r="AP106" s="346"/>
      <c r="AQ106" s="346"/>
      <c r="AR106" s="346"/>
      <c r="AS106" s="346"/>
      <c r="AT106" s="346"/>
      <c r="AU106" s="346"/>
      <c r="AV106" s="346"/>
      <c r="AW106" s="346"/>
      <c r="AX106" s="346"/>
      <c r="AY106" s="346"/>
      <c r="AZ106" s="346"/>
      <c r="BA106" s="346"/>
      <c r="BB106" s="346"/>
      <c r="BC106" s="346"/>
      <c r="BD106" s="346"/>
      <c r="BE106" s="346"/>
      <c r="BF106" s="346"/>
      <c r="BG106" s="346"/>
      <c r="BH106" s="346"/>
      <c r="BI106" s="346"/>
      <c r="BJ106" s="346"/>
      <c r="BK106" s="346"/>
      <c r="BL106" s="346"/>
      <c r="BM106" s="346"/>
      <c r="BN106" s="346"/>
      <c r="BO106" s="346"/>
      <c r="BP106" s="346"/>
      <c r="BQ106" s="346"/>
      <c r="BR106" s="346"/>
    </row>
    <row r="107" customFormat="false" ht="15.75" hidden="false" customHeight="false" outlineLevel="0" collapsed="false">
      <c r="A107" s="346"/>
      <c r="B107" s="408"/>
      <c r="C107" s="346"/>
      <c r="D107" s="346"/>
      <c r="E107" s="346"/>
      <c r="F107" s="346"/>
      <c r="G107" s="346"/>
      <c r="H107" s="346"/>
      <c r="I107" s="346"/>
      <c r="J107" s="346"/>
      <c r="K107" s="346"/>
      <c r="L107" s="346"/>
      <c r="M107" s="346"/>
      <c r="N107" s="346"/>
      <c r="O107" s="346"/>
      <c r="P107" s="346"/>
      <c r="Q107" s="346"/>
      <c r="R107" s="346"/>
      <c r="S107" s="346"/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  <c r="AD107" s="346"/>
      <c r="AE107" s="346"/>
      <c r="AF107" s="346"/>
      <c r="AG107" s="346"/>
      <c r="AH107" s="346"/>
      <c r="AI107" s="346"/>
      <c r="AJ107" s="346"/>
      <c r="AK107" s="346"/>
      <c r="AL107" s="346"/>
      <c r="AM107" s="346"/>
      <c r="AN107" s="346"/>
      <c r="AO107" s="346"/>
      <c r="AP107" s="346"/>
      <c r="AQ107" s="346"/>
      <c r="AR107" s="346"/>
      <c r="AS107" s="346"/>
      <c r="AT107" s="346"/>
      <c r="AU107" s="346"/>
      <c r="AV107" s="346"/>
      <c r="AW107" s="346"/>
      <c r="AX107" s="346"/>
      <c r="AY107" s="346"/>
      <c r="AZ107" s="346"/>
      <c r="BA107" s="346"/>
      <c r="BB107" s="346"/>
      <c r="BC107" s="346"/>
      <c r="BD107" s="346"/>
      <c r="BE107" s="346"/>
      <c r="BF107" s="346"/>
      <c r="BG107" s="346"/>
      <c r="BH107" s="346"/>
      <c r="BI107" s="346"/>
      <c r="BJ107" s="346"/>
      <c r="BK107" s="346"/>
      <c r="BL107" s="346"/>
      <c r="BM107" s="346"/>
      <c r="BN107" s="346"/>
      <c r="BO107" s="346"/>
      <c r="BP107" s="346"/>
      <c r="BQ107" s="346"/>
      <c r="BR107" s="346"/>
    </row>
    <row r="108" customFormat="false" ht="15.75" hidden="false" customHeight="false" outlineLevel="0" collapsed="false">
      <c r="A108" s="346"/>
      <c r="B108" s="408"/>
      <c r="C108" s="346"/>
      <c r="D108" s="346"/>
      <c r="E108" s="346"/>
      <c r="F108" s="346"/>
      <c r="G108" s="346"/>
      <c r="H108" s="346"/>
      <c r="I108" s="346"/>
      <c r="J108" s="346"/>
      <c r="K108" s="346"/>
      <c r="L108" s="346"/>
      <c r="M108" s="346"/>
      <c r="N108" s="346"/>
      <c r="O108" s="346"/>
      <c r="P108" s="346"/>
      <c r="Q108" s="346"/>
      <c r="R108" s="346"/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  <c r="AE108" s="346"/>
      <c r="AF108" s="346"/>
      <c r="AG108" s="346"/>
      <c r="AH108" s="346"/>
      <c r="AI108" s="346"/>
      <c r="AJ108" s="346"/>
      <c r="AK108" s="346"/>
      <c r="AL108" s="346"/>
      <c r="AM108" s="346"/>
      <c r="AN108" s="346"/>
      <c r="AO108" s="346"/>
      <c r="AP108" s="346"/>
      <c r="AQ108" s="346"/>
      <c r="AR108" s="346"/>
      <c r="AS108" s="346"/>
      <c r="AT108" s="346"/>
      <c r="AU108" s="346"/>
      <c r="AV108" s="346"/>
      <c r="AW108" s="346"/>
      <c r="AX108" s="346"/>
      <c r="AY108" s="346"/>
      <c r="AZ108" s="346"/>
      <c r="BA108" s="346"/>
      <c r="BB108" s="346"/>
      <c r="BC108" s="346"/>
      <c r="BD108" s="346"/>
      <c r="BE108" s="346"/>
      <c r="BF108" s="346"/>
      <c r="BG108" s="346"/>
      <c r="BH108" s="346"/>
      <c r="BI108" s="346"/>
      <c r="BJ108" s="346"/>
      <c r="BK108" s="346"/>
      <c r="BL108" s="346"/>
      <c r="BM108" s="346"/>
      <c r="BN108" s="346"/>
      <c r="BO108" s="346"/>
      <c r="BP108" s="346"/>
      <c r="BQ108" s="346"/>
      <c r="BR108" s="346"/>
    </row>
    <row r="109" customFormat="false" ht="15.75" hidden="false" customHeight="false" outlineLevel="0" collapsed="false">
      <c r="A109" s="346"/>
      <c r="B109" s="408"/>
      <c r="C109" s="346"/>
      <c r="D109" s="346"/>
      <c r="E109" s="346"/>
      <c r="F109" s="346"/>
      <c r="G109" s="346"/>
      <c r="H109" s="346"/>
      <c r="I109" s="346"/>
      <c r="J109" s="346"/>
      <c r="K109" s="346"/>
      <c r="L109" s="346"/>
      <c r="M109" s="346"/>
      <c r="N109" s="346"/>
      <c r="O109" s="346"/>
      <c r="P109" s="346"/>
      <c r="Q109" s="346"/>
      <c r="R109" s="346"/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  <c r="AD109" s="346"/>
      <c r="AE109" s="346"/>
      <c r="AF109" s="346"/>
      <c r="AG109" s="346"/>
      <c r="AH109" s="346"/>
      <c r="AI109" s="346"/>
      <c r="AJ109" s="346"/>
      <c r="AK109" s="346"/>
      <c r="AL109" s="346"/>
      <c r="AM109" s="346"/>
      <c r="AN109" s="346"/>
      <c r="AO109" s="346"/>
      <c r="AP109" s="346"/>
      <c r="AQ109" s="346"/>
      <c r="AR109" s="346"/>
      <c r="AS109" s="346"/>
      <c r="AT109" s="346"/>
      <c r="AU109" s="346"/>
      <c r="AV109" s="346"/>
      <c r="AW109" s="346"/>
      <c r="AX109" s="346"/>
      <c r="AY109" s="346"/>
      <c r="AZ109" s="346"/>
      <c r="BA109" s="346"/>
      <c r="BB109" s="346"/>
      <c r="BC109" s="346"/>
      <c r="BD109" s="346"/>
      <c r="BE109" s="346"/>
      <c r="BF109" s="346"/>
      <c r="BG109" s="346"/>
      <c r="BH109" s="346"/>
      <c r="BI109" s="346"/>
      <c r="BJ109" s="346"/>
      <c r="BK109" s="346"/>
      <c r="BL109" s="346"/>
      <c r="BM109" s="346"/>
      <c r="BN109" s="346"/>
      <c r="BO109" s="346"/>
      <c r="BP109" s="346"/>
      <c r="BQ109" s="346"/>
      <c r="BR109" s="346"/>
    </row>
    <row r="110" customFormat="false" ht="15.75" hidden="false" customHeight="false" outlineLevel="0" collapsed="false">
      <c r="A110" s="346"/>
      <c r="B110" s="408"/>
      <c r="C110" s="346"/>
      <c r="D110" s="346"/>
      <c r="E110" s="346"/>
      <c r="F110" s="346"/>
      <c r="G110" s="346"/>
      <c r="H110" s="346"/>
      <c r="I110" s="346"/>
      <c r="J110" s="346"/>
      <c r="K110" s="346"/>
      <c r="L110" s="346"/>
      <c r="M110" s="346"/>
      <c r="N110" s="346"/>
      <c r="O110" s="346"/>
      <c r="P110" s="346"/>
      <c r="Q110" s="346"/>
      <c r="R110" s="346"/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  <c r="AD110" s="346"/>
      <c r="AE110" s="346"/>
      <c r="AF110" s="346"/>
      <c r="AG110" s="346"/>
      <c r="AH110" s="346"/>
      <c r="AI110" s="346"/>
      <c r="AJ110" s="346"/>
      <c r="AK110" s="346"/>
      <c r="AL110" s="346"/>
      <c r="AM110" s="346"/>
      <c r="AN110" s="346"/>
      <c r="AO110" s="346"/>
      <c r="AP110" s="346"/>
      <c r="AQ110" s="346"/>
      <c r="AR110" s="346"/>
      <c r="AS110" s="346"/>
      <c r="AT110" s="346"/>
      <c r="AU110" s="346"/>
      <c r="AV110" s="346"/>
      <c r="AW110" s="346"/>
      <c r="AX110" s="346"/>
      <c r="AY110" s="346"/>
      <c r="AZ110" s="346"/>
      <c r="BA110" s="346"/>
      <c r="BB110" s="346"/>
      <c r="BC110" s="346"/>
      <c r="BD110" s="346"/>
      <c r="BE110" s="346"/>
      <c r="BF110" s="346"/>
      <c r="BG110" s="346"/>
      <c r="BH110" s="346"/>
      <c r="BI110" s="346"/>
      <c r="BJ110" s="346"/>
      <c r="BK110" s="346"/>
      <c r="BL110" s="346"/>
      <c r="BM110" s="346"/>
      <c r="BN110" s="346"/>
      <c r="BO110" s="346"/>
      <c r="BP110" s="346"/>
      <c r="BQ110" s="346"/>
      <c r="BR110" s="346"/>
    </row>
    <row r="111" customFormat="false" ht="15.75" hidden="false" customHeight="false" outlineLevel="0" collapsed="false">
      <c r="A111" s="346"/>
      <c r="B111" s="408"/>
      <c r="C111" s="346"/>
      <c r="D111" s="346"/>
      <c r="E111" s="346"/>
      <c r="F111" s="346"/>
      <c r="G111" s="346"/>
      <c r="H111" s="346"/>
      <c r="I111" s="346"/>
      <c r="J111" s="346"/>
      <c r="K111" s="346"/>
      <c r="L111" s="346"/>
      <c r="M111" s="346"/>
      <c r="N111" s="346"/>
      <c r="O111" s="346"/>
      <c r="P111" s="346"/>
      <c r="Q111" s="346"/>
      <c r="R111" s="346"/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  <c r="AD111" s="346"/>
      <c r="AE111" s="346"/>
      <c r="AF111" s="346"/>
      <c r="AG111" s="346"/>
      <c r="AH111" s="346"/>
      <c r="AI111" s="346"/>
      <c r="AJ111" s="346"/>
      <c r="AK111" s="346"/>
      <c r="AL111" s="346"/>
      <c r="AM111" s="346"/>
      <c r="AN111" s="346"/>
      <c r="AO111" s="346"/>
      <c r="AP111" s="346"/>
      <c r="AQ111" s="346"/>
      <c r="AR111" s="346"/>
      <c r="AS111" s="346"/>
      <c r="AT111" s="346"/>
      <c r="AU111" s="346"/>
      <c r="AV111" s="346"/>
      <c r="AW111" s="346"/>
      <c r="AX111" s="346"/>
      <c r="AY111" s="346"/>
      <c r="AZ111" s="346"/>
      <c r="BA111" s="346"/>
      <c r="BB111" s="346"/>
      <c r="BC111" s="346"/>
      <c r="BD111" s="346"/>
      <c r="BE111" s="346"/>
      <c r="BF111" s="346"/>
      <c r="BG111" s="346"/>
      <c r="BH111" s="346"/>
      <c r="BI111" s="346"/>
      <c r="BJ111" s="346"/>
      <c r="BK111" s="346"/>
      <c r="BL111" s="346"/>
      <c r="BM111" s="346"/>
      <c r="BN111" s="346"/>
      <c r="BO111" s="346"/>
      <c r="BP111" s="346"/>
      <c r="BQ111" s="346"/>
      <c r="BR111" s="346"/>
    </row>
    <row r="112" customFormat="false" ht="15.75" hidden="false" customHeight="false" outlineLevel="0" collapsed="false">
      <c r="A112" s="346"/>
      <c r="B112" s="408"/>
      <c r="C112" s="346"/>
      <c r="D112" s="346"/>
      <c r="E112" s="346"/>
      <c r="F112" s="346"/>
      <c r="G112" s="346"/>
      <c r="H112" s="346"/>
      <c r="I112" s="346"/>
      <c r="J112" s="346"/>
      <c r="K112" s="346"/>
      <c r="L112" s="346"/>
      <c r="M112" s="346"/>
      <c r="N112" s="346"/>
      <c r="O112" s="346"/>
      <c r="P112" s="346"/>
      <c r="Q112" s="346"/>
      <c r="R112" s="346"/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  <c r="AE112" s="346"/>
      <c r="AF112" s="346"/>
      <c r="AG112" s="346"/>
      <c r="AH112" s="346"/>
      <c r="AI112" s="346"/>
      <c r="AJ112" s="346"/>
      <c r="AK112" s="346"/>
      <c r="AL112" s="346"/>
      <c r="AM112" s="346"/>
      <c r="AN112" s="346"/>
      <c r="AO112" s="346"/>
      <c r="AP112" s="346"/>
      <c r="AQ112" s="346"/>
      <c r="AR112" s="346"/>
      <c r="AS112" s="346"/>
      <c r="AT112" s="346"/>
      <c r="AU112" s="346"/>
      <c r="AV112" s="346"/>
      <c r="AW112" s="346"/>
      <c r="AX112" s="346"/>
      <c r="AY112" s="346"/>
      <c r="AZ112" s="346"/>
      <c r="BA112" s="346"/>
      <c r="BB112" s="346"/>
      <c r="BC112" s="346"/>
      <c r="BD112" s="346"/>
      <c r="BE112" s="346"/>
      <c r="BF112" s="346"/>
      <c r="BG112" s="346"/>
      <c r="BH112" s="346"/>
      <c r="BI112" s="346"/>
      <c r="BJ112" s="346"/>
      <c r="BK112" s="346"/>
      <c r="BL112" s="346"/>
      <c r="BM112" s="346"/>
      <c r="BN112" s="346"/>
      <c r="BO112" s="346"/>
      <c r="BP112" s="346"/>
      <c r="BQ112" s="346"/>
      <c r="BR112" s="346"/>
    </row>
    <row r="113" customFormat="false" ht="15.75" hidden="false" customHeight="false" outlineLevel="0" collapsed="false">
      <c r="A113" s="346"/>
      <c r="B113" s="408"/>
      <c r="C113" s="346"/>
      <c r="D113" s="346"/>
      <c r="E113" s="346"/>
      <c r="F113" s="346"/>
      <c r="G113" s="346"/>
      <c r="H113" s="346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  <c r="AE113" s="346"/>
      <c r="AF113" s="346"/>
      <c r="AG113" s="346"/>
      <c r="AH113" s="346"/>
      <c r="AI113" s="346"/>
      <c r="AJ113" s="346"/>
      <c r="AK113" s="346"/>
      <c r="AL113" s="346"/>
      <c r="AM113" s="346"/>
      <c r="AN113" s="346"/>
      <c r="AO113" s="346"/>
      <c r="AP113" s="346"/>
      <c r="AQ113" s="346"/>
      <c r="AR113" s="346"/>
      <c r="AS113" s="346"/>
      <c r="AT113" s="346"/>
      <c r="AU113" s="346"/>
      <c r="AV113" s="346"/>
      <c r="AW113" s="346"/>
      <c r="AX113" s="346"/>
      <c r="AY113" s="346"/>
      <c r="AZ113" s="346"/>
      <c r="BA113" s="346"/>
      <c r="BB113" s="346"/>
      <c r="BC113" s="346"/>
      <c r="BD113" s="346"/>
      <c r="BE113" s="346"/>
      <c r="BF113" s="346"/>
      <c r="BG113" s="346"/>
      <c r="BH113" s="346"/>
      <c r="BI113" s="346"/>
      <c r="BJ113" s="346"/>
      <c r="BK113" s="346"/>
      <c r="BL113" s="346"/>
      <c r="BM113" s="346"/>
      <c r="BN113" s="346"/>
      <c r="BO113" s="346"/>
      <c r="BP113" s="346"/>
      <c r="BQ113" s="346"/>
      <c r="BR113" s="346"/>
    </row>
    <row r="114" customFormat="false" ht="15.75" hidden="false" customHeight="false" outlineLevel="0" collapsed="false">
      <c r="A114" s="346"/>
      <c r="B114" s="408"/>
      <c r="C114" s="346"/>
      <c r="D114" s="346"/>
      <c r="E114" s="346"/>
      <c r="F114" s="346"/>
      <c r="G114" s="346"/>
      <c r="H114" s="346"/>
      <c r="I114" s="346"/>
      <c r="J114" s="346"/>
      <c r="K114" s="346"/>
      <c r="L114" s="346"/>
      <c r="M114" s="346"/>
      <c r="N114" s="346"/>
      <c r="O114" s="346"/>
      <c r="P114" s="346"/>
      <c r="Q114" s="346"/>
      <c r="R114" s="346"/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  <c r="AD114" s="346"/>
      <c r="AE114" s="346"/>
      <c r="AF114" s="346"/>
      <c r="AG114" s="346"/>
      <c r="AH114" s="346"/>
      <c r="AI114" s="346"/>
      <c r="AJ114" s="346"/>
      <c r="AK114" s="346"/>
      <c r="AL114" s="346"/>
      <c r="AM114" s="346"/>
      <c r="AN114" s="346"/>
      <c r="AO114" s="346"/>
      <c r="AP114" s="346"/>
      <c r="AQ114" s="346"/>
      <c r="AR114" s="346"/>
      <c r="AS114" s="346"/>
      <c r="AT114" s="346"/>
      <c r="AU114" s="346"/>
      <c r="AV114" s="346"/>
      <c r="AW114" s="346"/>
      <c r="AX114" s="346"/>
      <c r="AY114" s="346"/>
      <c r="AZ114" s="346"/>
      <c r="BA114" s="346"/>
      <c r="BB114" s="346"/>
      <c r="BC114" s="346"/>
      <c r="BD114" s="346"/>
      <c r="BE114" s="346"/>
      <c r="BF114" s="346"/>
      <c r="BG114" s="346"/>
      <c r="BH114" s="346"/>
      <c r="BI114" s="346"/>
      <c r="BJ114" s="346"/>
      <c r="BK114" s="346"/>
      <c r="BL114" s="346"/>
      <c r="BM114" s="346"/>
      <c r="BN114" s="346"/>
      <c r="BO114" s="346"/>
      <c r="BP114" s="346"/>
      <c r="BQ114" s="346"/>
      <c r="BR114" s="346"/>
    </row>
    <row r="115" customFormat="false" ht="15.75" hidden="false" customHeight="false" outlineLevel="0" collapsed="false">
      <c r="A115" s="346"/>
      <c r="B115" s="408"/>
      <c r="C115" s="346"/>
      <c r="D115" s="346"/>
      <c r="E115" s="346"/>
      <c r="F115" s="346"/>
      <c r="G115" s="346"/>
      <c r="H115" s="346"/>
      <c r="I115" s="346"/>
      <c r="J115" s="346"/>
      <c r="K115" s="346"/>
      <c r="L115" s="346"/>
      <c r="M115" s="346"/>
      <c r="N115" s="346"/>
      <c r="O115" s="346"/>
      <c r="P115" s="346"/>
      <c r="Q115" s="346"/>
      <c r="R115" s="346"/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E115" s="346"/>
      <c r="AF115" s="346"/>
      <c r="AG115" s="346"/>
      <c r="AH115" s="346"/>
      <c r="AI115" s="346"/>
      <c r="AJ115" s="346"/>
      <c r="AK115" s="346"/>
      <c r="AL115" s="346"/>
      <c r="AM115" s="346"/>
      <c r="AN115" s="346"/>
      <c r="AO115" s="346"/>
      <c r="AP115" s="346"/>
      <c r="AQ115" s="346"/>
      <c r="AR115" s="346"/>
      <c r="AS115" s="346"/>
      <c r="AT115" s="346"/>
      <c r="AU115" s="346"/>
      <c r="AV115" s="346"/>
      <c r="AW115" s="346"/>
      <c r="AX115" s="346"/>
      <c r="AY115" s="346"/>
      <c r="AZ115" s="346"/>
      <c r="BA115" s="346"/>
      <c r="BB115" s="346"/>
      <c r="BC115" s="346"/>
      <c r="BD115" s="346"/>
      <c r="BE115" s="346"/>
      <c r="BF115" s="346"/>
      <c r="BG115" s="346"/>
      <c r="BH115" s="346"/>
      <c r="BI115" s="346"/>
      <c r="BJ115" s="346"/>
      <c r="BK115" s="346"/>
      <c r="BL115" s="346"/>
      <c r="BM115" s="346"/>
      <c r="BN115" s="346"/>
      <c r="BO115" s="346"/>
      <c r="BP115" s="346"/>
      <c r="BQ115" s="346"/>
      <c r="BR115" s="346"/>
    </row>
    <row r="116" customFormat="false" ht="15.75" hidden="false" customHeight="false" outlineLevel="0" collapsed="false">
      <c r="A116" s="346"/>
      <c r="B116" s="408"/>
      <c r="C116" s="346"/>
      <c r="D116" s="346"/>
      <c r="E116" s="346"/>
      <c r="F116" s="346"/>
      <c r="G116" s="346"/>
      <c r="H116" s="346"/>
      <c r="I116" s="346"/>
      <c r="J116" s="346"/>
      <c r="K116" s="346"/>
      <c r="L116" s="346"/>
      <c r="M116" s="346"/>
      <c r="N116" s="346"/>
      <c r="O116" s="346"/>
      <c r="P116" s="346"/>
      <c r="Q116" s="346"/>
      <c r="R116" s="346"/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  <c r="AD116" s="346"/>
      <c r="AE116" s="346"/>
      <c r="AF116" s="346"/>
      <c r="AG116" s="346"/>
      <c r="AH116" s="346"/>
      <c r="AI116" s="346"/>
      <c r="AJ116" s="346"/>
      <c r="AK116" s="346"/>
      <c r="AL116" s="346"/>
      <c r="AM116" s="346"/>
      <c r="AN116" s="346"/>
      <c r="AO116" s="346"/>
      <c r="AP116" s="346"/>
      <c r="AQ116" s="346"/>
      <c r="AR116" s="346"/>
      <c r="AS116" s="346"/>
      <c r="AT116" s="346"/>
      <c r="AU116" s="346"/>
      <c r="AV116" s="346"/>
      <c r="AW116" s="346"/>
      <c r="AX116" s="346"/>
      <c r="AY116" s="346"/>
      <c r="AZ116" s="346"/>
      <c r="BA116" s="346"/>
      <c r="BB116" s="346"/>
      <c r="BC116" s="346"/>
      <c r="BD116" s="346"/>
      <c r="BE116" s="346"/>
      <c r="BF116" s="346"/>
      <c r="BG116" s="346"/>
      <c r="BH116" s="346"/>
      <c r="BI116" s="346"/>
      <c r="BJ116" s="346"/>
      <c r="BK116" s="346"/>
      <c r="BL116" s="346"/>
      <c r="BM116" s="346"/>
      <c r="BN116" s="346"/>
      <c r="BO116" s="346"/>
      <c r="BP116" s="346"/>
      <c r="BQ116" s="346"/>
      <c r="BR116" s="346"/>
    </row>
    <row r="117" customFormat="false" ht="15.75" hidden="false" customHeight="false" outlineLevel="0" collapsed="false">
      <c r="A117" s="346"/>
      <c r="B117" s="408"/>
      <c r="C117" s="346"/>
      <c r="D117" s="346"/>
      <c r="E117" s="346"/>
      <c r="F117" s="346"/>
      <c r="G117" s="346"/>
      <c r="H117" s="346"/>
      <c r="I117" s="346"/>
      <c r="J117" s="346"/>
      <c r="K117" s="346"/>
      <c r="L117" s="346"/>
      <c r="M117" s="346"/>
      <c r="N117" s="346"/>
      <c r="O117" s="346"/>
      <c r="P117" s="346"/>
      <c r="Q117" s="346"/>
      <c r="R117" s="346"/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  <c r="AD117" s="346"/>
      <c r="AE117" s="346"/>
      <c r="AF117" s="346"/>
      <c r="AG117" s="346"/>
      <c r="AH117" s="346"/>
      <c r="AI117" s="346"/>
      <c r="AJ117" s="346"/>
      <c r="AK117" s="346"/>
      <c r="AL117" s="346"/>
      <c r="AM117" s="346"/>
      <c r="AN117" s="346"/>
      <c r="AO117" s="346"/>
      <c r="AP117" s="346"/>
      <c r="AQ117" s="346"/>
      <c r="AR117" s="346"/>
      <c r="AS117" s="346"/>
      <c r="AT117" s="346"/>
      <c r="AU117" s="346"/>
      <c r="AV117" s="346"/>
      <c r="AW117" s="346"/>
      <c r="AX117" s="346"/>
      <c r="AY117" s="346"/>
      <c r="AZ117" s="346"/>
      <c r="BA117" s="346"/>
      <c r="BB117" s="346"/>
      <c r="BC117" s="346"/>
      <c r="BD117" s="346"/>
      <c r="BE117" s="346"/>
      <c r="BF117" s="346"/>
      <c r="BG117" s="346"/>
      <c r="BH117" s="346"/>
      <c r="BI117" s="346"/>
      <c r="BJ117" s="346"/>
      <c r="BK117" s="346"/>
      <c r="BL117" s="346"/>
      <c r="BM117" s="346"/>
      <c r="BN117" s="346"/>
      <c r="BO117" s="346"/>
      <c r="BP117" s="346"/>
      <c r="BQ117" s="346"/>
      <c r="BR117" s="346"/>
    </row>
    <row r="118" customFormat="false" ht="15.75" hidden="false" customHeight="false" outlineLevel="0" collapsed="false">
      <c r="A118" s="346"/>
      <c r="B118" s="408"/>
      <c r="C118" s="346"/>
      <c r="D118" s="346"/>
      <c r="E118" s="346"/>
      <c r="F118" s="346"/>
      <c r="G118" s="346"/>
      <c r="H118" s="346"/>
      <c r="I118" s="346"/>
      <c r="J118" s="346"/>
      <c r="K118" s="346"/>
      <c r="L118" s="346"/>
      <c r="M118" s="346"/>
      <c r="N118" s="346"/>
      <c r="O118" s="346"/>
      <c r="P118" s="346"/>
      <c r="Q118" s="346"/>
      <c r="R118" s="346"/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  <c r="AD118" s="346"/>
      <c r="AE118" s="346"/>
      <c r="AF118" s="346"/>
      <c r="AG118" s="346"/>
      <c r="AH118" s="346"/>
      <c r="AI118" s="346"/>
      <c r="AJ118" s="346"/>
      <c r="AK118" s="346"/>
      <c r="AL118" s="346"/>
      <c r="AM118" s="346"/>
      <c r="AN118" s="346"/>
      <c r="AO118" s="346"/>
      <c r="AP118" s="346"/>
      <c r="AQ118" s="346"/>
      <c r="AR118" s="346"/>
      <c r="AS118" s="346"/>
      <c r="AT118" s="346"/>
      <c r="AU118" s="346"/>
      <c r="AV118" s="346"/>
      <c r="AW118" s="346"/>
      <c r="AX118" s="346"/>
      <c r="AY118" s="346"/>
      <c r="AZ118" s="346"/>
      <c r="BA118" s="346"/>
      <c r="BB118" s="346"/>
      <c r="BC118" s="346"/>
      <c r="BD118" s="346"/>
      <c r="BE118" s="346"/>
      <c r="BF118" s="346"/>
      <c r="BG118" s="346"/>
      <c r="BH118" s="346"/>
      <c r="BI118" s="346"/>
      <c r="BJ118" s="346"/>
      <c r="BK118" s="346"/>
      <c r="BL118" s="346"/>
      <c r="BM118" s="346"/>
      <c r="BN118" s="346"/>
      <c r="BO118" s="346"/>
      <c r="BP118" s="346"/>
      <c r="BQ118" s="346"/>
      <c r="BR118" s="346"/>
    </row>
  </sheetData>
  <mergeCells count="1">
    <mergeCell ref="K1:R1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3" width="45.7"/>
    <col collapsed="false" customWidth="true" hidden="false" outlineLevel="0" max="2" min="2" style="414" width="8.7"/>
    <col collapsed="false" customWidth="true" hidden="false" outlineLevel="0" max="3" min="3" style="413" width="9.7"/>
    <col collapsed="false" customWidth="true" hidden="false" outlineLevel="0" max="15" min="4" style="413" width="8.7"/>
    <col collapsed="false" customWidth="true" hidden="false" outlineLevel="0" max="16" min="16" style="413" width="9.7"/>
    <col collapsed="false" customWidth="true" hidden="false" outlineLevel="0" max="18" min="17" style="413" width="7.42"/>
    <col collapsed="false" customWidth="true" hidden="false" outlineLevel="0" max="21" min="19" style="413" width="8.28"/>
    <col collapsed="false" customWidth="true" hidden="false" outlineLevel="0" max="22" min="22" style="413" width="30.56"/>
    <col collapsed="false" customWidth="false" hidden="false" outlineLevel="0" max="36" min="23" style="413" width="9.14"/>
    <col collapsed="false" customWidth="true" hidden="false" outlineLevel="0" max="38" min="37" style="413" width="7.42"/>
    <col collapsed="false" customWidth="true" hidden="false" outlineLevel="0" max="44" min="39" style="413" width="8.28"/>
    <col collapsed="false" customWidth="false" hidden="false" outlineLevel="0" max="257" min="45" style="413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XML/filtered-attachments/xls/EMNNG02PL.xls'#$Trackers</v>
      </c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</row>
    <row r="2" customFormat="false" ht="12.75" hidden="false" customHeight="false" outlineLevel="0" collapsed="false">
      <c r="A2" s="416" t="s">
        <v>532</v>
      </c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</row>
    <row r="3" customFormat="false" ht="12.75" hidden="false" customHeight="false" outlineLevel="0" collapsed="false">
      <c r="A3" s="16" t="str">
        <f aca="false">IncomeState!A3</f>
        <v>2002 OPERATING PLAN</v>
      </c>
      <c r="B3" s="417" t="n">
        <f aca="true">NOW()</f>
        <v>45926.964175963</v>
      </c>
      <c r="C3" s="418" t="s">
        <v>533</v>
      </c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</row>
    <row r="4" customFormat="false" ht="12.95" hidden="false" customHeight="true" outlineLevel="0" collapsed="false">
      <c r="A4" s="419"/>
      <c r="B4" s="420" t="n">
        <f aca="true">NOW()</f>
        <v>45926.9641759631</v>
      </c>
      <c r="C4" s="421" t="s">
        <v>534</v>
      </c>
      <c r="D4" s="422" t="s">
        <v>5</v>
      </c>
      <c r="E4" s="422" t="s">
        <v>6</v>
      </c>
      <c r="F4" s="422" t="s">
        <v>7</v>
      </c>
      <c r="G4" s="422" t="s">
        <v>8</v>
      </c>
      <c r="H4" s="422" t="s">
        <v>9</v>
      </c>
      <c r="I4" s="422" t="s">
        <v>10</v>
      </c>
      <c r="J4" s="422" t="s">
        <v>11</v>
      </c>
      <c r="K4" s="422" t="s">
        <v>12</v>
      </c>
      <c r="L4" s="422" t="s">
        <v>13</v>
      </c>
      <c r="M4" s="422" t="s">
        <v>14</v>
      </c>
      <c r="N4" s="422" t="s">
        <v>15</v>
      </c>
      <c r="O4" s="422" t="s">
        <v>16</v>
      </c>
      <c r="P4" s="359" t="str">
        <f aca="false">IncomeState!O7</f>
        <v>2002</v>
      </c>
    </row>
    <row r="5" customFormat="false" ht="3.95" hidden="false" customHeight="true" outlineLevel="0" collapsed="false"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4"/>
    </row>
    <row r="6" customFormat="false" ht="12.75" hidden="false" customHeight="false" outlineLevel="0" collapsed="false">
      <c r="A6" s="425" t="s">
        <v>535</v>
      </c>
      <c r="B6" s="426"/>
    </row>
    <row r="7" customFormat="false" ht="12.75" hidden="false" customHeight="false" outlineLevel="0" collapsed="false">
      <c r="A7" s="427" t="s">
        <v>477</v>
      </c>
      <c r="B7" s="426"/>
      <c r="D7" s="57" t="n">
        <v>0</v>
      </c>
      <c r="E7" s="57" t="n">
        <v>0</v>
      </c>
      <c r="F7" s="57" t="n">
        <v>0</v>
      </c>
      <c r="G7" s="57" t="n">
        <v>0</v>
      </c>
      <c r="H7" s="57" t="n">
        <v>0</v>
      </c>
      <c r="I7" s="57" t="n">
        <v>0</v>
      </c>
      <c r="J7" s="57" t="n">
        <v>0</v>
      </c>
      <c r="K7" s="57" t="n">
        <v>0</v>
      </c>
      <c r="L7" s="57" t="n">
        <v>0</v>
      </c>
      <c r="M7" s="57" t="n">
        <v>0</v>
      </c>
      <c r="N7" s="57" t="n">
        <v>0</v>
      </c>
      <c r="O7" s="57" t="n">
        <v>0</v>
      </c>
      <c r="P7" s="59" t="n">
        <f aca="false">SUM(D7:O7)</f>
        <v>0</v>
      </c>
    </row>
    <row r="8" customFormat="false" ht="12.75" hidden="false" customHeight="false" outlineLevel="0" collapsed="false">
      <c r="A8" s="427" t="s">
        <v>536</v>
      </c>
      <c r="D8" s="57" t="n">
        <v>0</v>
      </c>
      <c r="E8" s="57" t="n">
        <v>0</v>
      </c>
      <c r="F8" s="57" t="n">
        <v>0</v>
      </c>
      <c r="G8" s="57" t="n">
        <v>0</v>
      </c>
      <c r="H8" s="57" t="n">
        <v>0</v>
      </c>
      <c r="I8" s="57" t="n">
        <v>0</v>
      </c>
      <c r="J8" s="57" t="n">
        <v>0</v>
      </c>
      <c r="K8" s="57" t="n">
        <v>0</v>
      </c>
      <c r="L8" s="57" t="n">
        <v>0</v>
      </c>
      <c r="M8" s="57" t="n">
        <v>0</v>
      </c>
      <c r="N8" s="57" t="n">
        <v>0</v>
      </c>
      <c r="O8" s="57" t="n">
        <v>0</v>
      </c>
      <c r="P8" s="59" t="n">
        <f aca="false">SUM(D8:O8)</f>
        <v>0</v>
      </c>
    </row>
    <row r="9" customFormat="false" ht="12.75" hidden="false" customHeight="false" outlineLevel="0" collapsed="false">
      <c r="A9" s="427" t="s">
        <v>537</v>
      </c>
      <c r="D9" s="428" t="n">
        <v>0</v>
      </c>
      <c r="E9" s="428" t="n">
        <v>0</v>
      </c>
      <c r="F9" s="428" t="n">
        <v>0</v>
      </c>
      <c r="G9" s="428" t="n">
        <v>0</v>
      </c>
      <c r="H9" s="428" t="n">
        <v>0</v>
      </c>
      <c r="I9" s="428" t="n">
        <v>0</v>
      </c>
      <c r="J9" s="428" t="n">
        <v>0</v>
      </c>
      <c r="K9" s="428" t="n">
        <v>0</v>
      </c>
      <c r="L9" s="428" t="n">
        <v>0</v>
      </c>
      <c r="M9" s="428" t="n">
        <v>0</v>
      </c>
      <c r="N9" s="428" t="n">
        <v>0</v>
      </c>
      <c r="O9" s="428" t="n">
        <v>0</v>
      </c>
      <c r="P9" s="429" t="n">
        <f aca="false">SUM(D9:O9)</f>
        <v>0</v>
      </c>
    </row>
    <row r="10" customFormat="false" ht="3.95" hidden="false" customHeight="true" outlineLevel="0" collapsed="false">
      <c r="A10" s="430"/>
    </row>
    <row r="11" customFormat="false" ht="12.75" hidden="false" customHeight="false" outlineLevel="0" collapsed="false">
      <c r="A11" s="427" t="s">
        <v>480</v>
      </c>
      <c r="B11" s="426"/>
      <c r="D11" s="59" t="n">
        <f aca="false">D7+D8+D9</f>
        <v>0</v>
      </c>
      <c r="E11" s="59" t="n">
        <f aca="false">E7+E8+E9</f>
        <v>0</v>
      </c>
      <c r="F11" s="59" t="n">
        <f aca="false">F7+F8+F9</f>
        <v>0</v>
      </c>
      <c r="G11" s="59" t="n">
        <f aca="false">G7+G8+G9</f>
        <v>0</v>
      </c>
      <c r="H11" s="59" t="n">
        <f aca="false">H7+H8+H9</f>
        <v>0</v>
      </c>
      <c r="I11" s="59" t="n">
        <f aca="false">I7+I8+I9</f>
        <v>0</v>
      </c>
      <c r="J11" s="59" t="n">
        <f aca="false">J7+J8+J9</f>
        <v>0</v>
      </c>
      <c r="K11" s="59" t="n">
        <f aca="false">K7+K8+K9</f>
        <v>0</v>
      </c>
      <c r="L11" s="59" t="n">
        <f aca="false">L7+L8+L9</f>
        <v>0</v>
      </c>
      <c r="M11" s="59" t="n">
        <f aca="false">M7+M8+M9</f>
        <v>0</v>
      </c>
      <c r="N11" s="59" t="n">
        <f aca="false">N7+N8+N9</f>
        <v>0</v>
      </c>
      <c r="O11" s="59" t="n">
        <f aca="false">O7+O8+O9</f>
        <v>0</v>
      </c>
      <c r="P11" s="59" t="n">
        <f aca="false">SUM(D11:O11)</f>
        <v>0</v>
      </c>
    </row>
    <row r="12" customFormat="false" ht="3.95" hidden="false" customHeight="true" outlineLevel="0" collapsed="false">
      <c r="A12" s="430"/>
    </row>
    <row r="13" customFormat="false" ht="12.75" hidden="false" customHeight="false" outlineLevel="0" collapsed="false">
      <c r="A13" s="427" t="s">
        <v>538</v>
      </c>
      <c r="B13" s="426"/>
      <c r="D13" s="323" t="n">
        <f aca="false">IF(D11=0,0,ROUND(+D15/D11,4))</f>
        <v>0</v>
      </c>
      <c r="E13" s="323" t="n">
        <f aca="false">IF(E11=0,0,ROUND(+E15/E11,4))</f>
        <v>0</v>
      </c>
      <c r="F13" s="323" t="n">
        <f aca="false">IF(F11=0,0,ROUND(+F15/F11,4))</f>
        <v>0</v>
      </c>
      <c r="G13" s="323" t="n">
        <f aca="false">IF(G11=0,0,ROUND(+G15/G11,4))</f>
        <v>0</v>
      </c>
      <c r="H13" s="323" t="n">
        <f aca="false">IF(H11=0,0,ROUND(+H15/H11,4))</f>
        <v>0</v>
      </c>
      <c r="I13" s="323" t="n">
        <f aca="false">IF(I11=0,0,ROUND(+I15/I11,4))</f>
        <v>0</v>
      </c>
      <c r="J13" s="323" t="n">
        <f aca="false">IF(J11=0,0,ROUND(+J15/J11,4))</f>
        <v>0</v>
      </c>
      <c r="K13" s="323" t="n">
        <f aca="false">IF(K11=0,0,ROUND(+K15/K11,4))</f>
        <v>0</v>
      </c>
      <c r="L13" s="323" t="n">
        <f aca="false">IF(L11=0,0,ROUND(+L15/L11,4))</f>
        <v>0</v>
      </c>
      <c r="M13" s="323" t="n">
        <f aca="false">IF(M11=0,0,ROUND(+M15/M11,4))</f>
        <v>0</v>
      </c>
      <c r="N13" s="323" t="n">
        <f aca="false">IF(N11=0,0,ROUND(+N15/N11,4))</f>
        <v>0</v>
      </c>
      <c r="O13" s="323" t="n">
        <f aca="false">IF(O11=0,0,ROUND(+O15/O11,4))</f>
        <v>0</v>
      </c>
      <c r="P13" s="323" t="n">
        <f aca="false">IF(P11=0,0,ROUND(+P15/P11,4))</f>
        <v>0</v>
      </c>
      <c r="AL13" s="431"/>
    </row>
    <row r="14" customFormat="false" ht="3.95" hidden="false" customHeight="true" outlineLevel="0" collapsed="false"/>
    <row r="15" customFormat="false" ht="12.75" hidden="false" customHeight="false" outlineLevel="0" collapsed="false">
      <c r="A15" s="427" t="s">
        <v>539</v>
      </c>
      <c r="B15" s="432"/>
      <c r="D15" s="59" t="n">
        <f aca="false">Transport!C13</f>
        <v>0</v>
      </c>
      <c r="E15" s="59" t="n">
        <f aca="false">Transport!D13</f>
        <v>0</v>
      </c>
      <c r="F15" s="59" t="n">
        <f aca="false">Transport!E13</f>
        <v>0</v>
      </c>
      <c r="G15" s="59" t="n">
        <f aca="false">Transport!F13</f>
        <v>0</v>
      </c>
      <c r="H15" s="59" t="n">
        <f aca="false">Transport!G13</f>
        <v>0</v>
      </c>
      <c r="I15" s="59" t="n">
        <f aca="false">Transport!H13</f>
        <v>0</v>
      </c>
      <c r="J15" s="59" t="n">
        <f aca="false">Transport!I13</f>
        <v>0</v>
      </c>
      <c r="K15" s="59" t="n">
        <f aca="false">Transport!J13</f>
        <v>0</v>
      </c>
      <c r="L15" s="59" t="n">
        <f aca="false">Transport!K13</f>
        <v>0</v>
      </c>
      <c r="M15" s="59" t="n">
        <f aca="false">Transport!L13</f>
        <v>0</v>
      </c>
      <c r="N15" s="59" t="n">
        <f aca="false">Transport!M13</f>
        <v>0</v>
      </c>
      <c r="O15" s="59" t="n">
        <f aca="false">Transport!N13</f>
        <v>0</v>
      </c>
      <c r="P15" s="59" t="n">
        <f aca="false">SUM(D15:O15)</f>
        <v>0</v>
      </c>
      <c r="Q15" s="433"/>
      <c r="R15" s="434"/>
      <c r="AL15" s="434"/>
    </row>
    <row r="16" customFormat="false" ht="12.75" hidden="false" customHeight="false" outlineLevel="0" collapsed="false">
      <c r="A16" s="435" t="s">
        <v>540</v>
      </c>
      <c r="D16" s="57" t="n">
        <v>0</v>
      </c>
      <c r="E16" s="57" t="n">
        <v>0</v>
      </c>
      <c r="F16" s="57" t="n">
        <v>0</v>
      </c>
      <c r="G16" s="57" t="n">
        <v>0</v>
      </c>
      <c r="H16" s="57" t="n">
        <v>0</v>
      </c>
      <c r="I16" s="57" t="n">
        <v>0</v>
      </c>
      <c r="J16" s="57" t="n">
        <v>0</v>
      </c>
      <c r="K16" s="57" t="n">
        <v>0</v>
      </c>
      <c r="L16" s="57" t="n">
        <v>0</v>
      </c>
      <c r="M16" s="57" t="n">
        <v>0</v>
      </c>
      <c r="N16" s="57" t="n">
        <v>0</v>
      </c>
      <c r="O16" s="57" t="n">
        <v>0</v>
      </c>
      <c r="P16" s="59" t="n">
        <f aca="false">SUM(D16:O16)</f>
        <v>0</v>
      </c>
    </row>
    <row r="17" customFormat="false" ht="12.75" hidden="false" customHeight="false" outlineLevel="0" collapsed="false">
      <c r="A17" s="435" t="s">
        <v>509</v>
      </c>
      <c r="D17" s="428" t="n">
        <v>0</v>
      </c>
      <c r="E17" s="428" t="n">
        <v>0</v>
      </c>
      <c r="F17" s="428" t="n">
        <v>0</v>
      </c>
      <c r="G17" s="428" t="n">
        <v>0</v>
      </c>
      <c r="H17" s="428" t="n">
        <v>0</v>
      </c>
      <c r="I17" s="428" t="n">
        <v>0</v>
      </c>
      <c r="J17" s="428" t="n">
        <v>0</v>
      </c>
      <c r="K17" s="428" t="n">
        <v>0</v>
      </c>
      <c r="L17" s="428" t="n">
        <v>0</v>
      </c>
      <c r="M17" s="428" t="n">
        <v>0</v>
      </c>
      <c r="N17" s="428" t="n">
        <v>0</v>
      </c>
      <c r="O17" s="428" t="n">
        <v>0</v>
      </c>
      <c r="P17" s="429" t="n">
        <f aca="false">SUM(D17:O17)</f>
        <v>0</v>
      </c>
    </row>
    <row r="18" customFormat="false" ht="3.95" hidden="false" customHeight="true" outlineLevel="0" collapsed="false"/>
    <row r="19" customFormat="false" ht="12.75" hidden="false" customHeight="false" outlineLevel="0" collapsed="false">
      <c r="A19" s="425" t="s">
        <v>541</v>
      </c>
      <c r="D19" s="436" t="n">
        <f aca="false">SUM(D15:D17)</f>
        <v>0</v>
      </c>
      <c r="E19" s="436" t="n">
        <f aca="false">SUM(E15:E17)</f>
        <v>0</v>
      </c>
      <c r="F19" s="436" t="n">
        <f aca="false">SUM(F15:F17)</f>
        <v>0</v>
      </c>
      <c r="G19" s="436" t="n">
        <f aca="false">SUM(G15:G17)</f>
        <v>0</v>
      </c>
      <c r="H19" s="436" t="n">
        <f aca="false">SUM(H15:H17)</f>
        <v>0</v>
      </c>
      <c r="I19" s="436" t="n">
        <f aca="false">SUM(I15:I17)</f>
        <v>0</v>
      </c>
      <c r="J19" s="436" t="n">
        <f aca="false">SUM(J15:J17)</f>
        <v>0</v>
      </c>
      <c r="K19" s="436" t="n">
        <f aca="false">SUM(K15:K17)</f>
        <v>0</v>
      </c>
      <c r="L19" s="436" t="n">
        <f aca="false">SUM(L15:L17)</f>
        <v>0</v>
      </c>
      <c r="M19" s="436" t="n">
        <f aca="false">SUM(M15:M17)</f>
        <v>0</v>
      </c>
      <c r="N19" s="436" t="n">
        <f aca="false">SUM(N15:N17)</f>
        <v>0</v>
      </c>
      <c r="O19" s="436" t="n">
        <f aca="false">SUM(O15:O17)</f>
        <v>0</v>
      </c>
      <c r="P19" s="436" t="n">
        <f aca="false">SUM(P15:P17)</f>
        <v>0</v>
      </c>
    </row>
    <row r="20" customFormat="false" ht="8.1" hidden="false" customHeight="true" outlineLevel="0" collapsed="false">
      <c r="A20" s="437"/>
      <c r="B20" s="426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3"/>
      <c r="O20" s="433"/>
      <c r="AL20" s="438"/>
    </row>
    <row r="21" customFormat="false" ht="12.75" hidden="false" customHeight="false" outlineLevel="0" collapsed="false">
      <c r="A21" s="439" t="s">
        <v>542</v>
      </c>
    </row>
    <row r="22" customFormat="false" ht="12.75" hidden="false" customHeight="false" outlineLevel="0" collapsed="false">
      <c r="A22" s="435" t="s">
        <v>543</v>
      </c>
      <c r="D22" s="57" t="n">
        <v>0</v>
      </c>
      <c r="E22" s="57" t="n">
        <v>0</v>
      </c>
      <c r="F22" s="57" t="n">
        <v>0</v>
      </c>
      <c r="G22" s="57" t="n">
        <v>0</v>
      </c>
      <c r="H22" s="57" t="n">
        <v>0</v>
      </c>
      <c r="I22" s="57" t="n">
        <v>0</v>
      </c>
      <c r="J22" s="57" t="n">
        <v>0</v>
      </c>
      <c r="K22" s="57" t="n">
        <v>0</v>
      </c>
      <c r="L22" s="57" t="n">
        <v>0</v>
      </c>
      <c r="M22" s="57" t="n">
        <v>0</v>
      </c>
      <c r="N22" s="57" t="n">
        <v>0</v>
      </c>
      <c r="O22" s="57" t="n">
        <v>0</v>
      </c>
      <c r="P22" s="59" t="n">
        <f aca="false">SUM(D22:O22)</f>
        <v>0</v>
      </c>
    </row>
    <row r="23" customFormat="false" ht="12.75" hidden="false" customHeight="false" outlineLevel="0" collapsed="false">
      <c r="A23" s="435" t="s">
        <v>544</v>
      </c>
      <c r="D23" s="57" t="n">
        <v>0</v>
      </c>
      <c r="E23" s="57" t="n">
        <v>0</v>
      </c>
      <c r="F23" s="57" t="n">
        <v>0</v>
      </c>
      <c r="G23" s="57" t="n">
        <v>0</v>
      </c>
      <c r="H23" s="57" t="n">
        <v>0</v>
      </c>
      <c r="I23" s="57" t="n">
        <v>0</v>
      </c>
      <c r="J23" s="57" t="n">
        <v>0</v>
      </c>
      <c r="K23" s="57" t="n">
        <v>0</v>
      </c>
      <c r="L23" s="57" t="n">
        <v>0</v>
      </c>
      <c r="M23" s="57" t="n">
        <v>0</v>
      </c>
      <c r="N23" s="57" t="n">
        <v>0</v>
      </c>
      <c r="O23" s="57" t="n">
        <v>0</v>
      </c>
      <c r="P23" s="59" t="n">
        <f aca="false">SUM(D23:O23)</f>
        <v>0</v>
      </c>
    </row>
    <row r="24" customFormat="false" ht="12.75" hidden="false" customHeight="false" outlineLevel="0" collapsed="false">
      <c r="A24" s="435" t="s">
        <v>545</v>
      </c>
      <c r="D24" s="57" t="n">
        <v>0</v>
      </c>
      <c r="E24" s="57" t="n">
        <v>0</v>
      </c>
      <c r="F24" s="57" t="n">
        <v>0</v>
      </c>
      <c r="G24" s="57" t="n">
        <v>0</v>
      </c>
      <c r="H24" s="57" t="n">
        <v>0</v>
      </c>
      <c r="I24" s="57" t="n">
        <v>0</v>
      </c>
      <c r="J24" s="57" t="n">
        <v>0</v>
      </c>
      <c r="K24" s="57" t="n">
        <v>0</v>
      </c>
      <c r="L24" s="57" t="n">
        <v>0</v>
      </c>
      <c r="M24" s="57" t="n">
        <v>0</v>
      </c>
      <c r="N24" s="57" t="n">
        <v>0</v>
      </c>
      <c r="O24" s="57" t="n">
        <v>0</v>
      </c>
      <c r="P24" s="59" t="n">
        <f aca="false">SUM(D24:O24)</f>
        <v>0</v>
      </c>
    </row>
    <row r="25" customFormat="false" ht="12.75" hidden="false" customHeight="false" outlineLevel="0" collapsed="false">
      <c r="A25" s="435" t="s">
        <v>546</v>
      </c>
      <c r="D25" s="57" t="n">
        <v>0</v>
      </c>
      <c r="E25" s="57" t="n">
        <v>0</v>
      </c>
      <c r="F25" s="57" t="n">
        <v>0</v>
      </c>
      <c r="G25" s="57" t="n">
        <v>0</v>
      </c>
      <c r="H25" s="57" t="n">
        <v>0</v>
      </c>
      <c r="I25" s="57" t="n">
        <v>0</v>
      </c>
      <c r="J25" s="57" t="n">
        <v>0</v>
      </c>
      <c r="K25" s="57" t="n">
        <v>0</v>
      </c>
      <c r="L25" s="57" t="n">
        <v>0</v>
      </c>
      <c r="M25" s="57" t="n">
        <v>0</v>
      </c>
      <c r="N25" s="57" t="n">
        <v>0</v>
      </c>
      <c r="O25" s="57" t="n">
        <v>0</v>
      </c>
      <c r="P25" s="59" t="n">
        <f aca="false">SUM(D25:O25)</f>
        <v>0</v>
      </c>
    </row>
    <row r="26" customFormat="false" ht="12.75" hidden="false" customHeight="false" outlineLevel="0" collapsed="false">
      <c r="A26" s="435" t="s">
        <v>547</v>
      </c>
      <c r="D26" s="57" t="n">
        <v>0</v>
      </c>
      <c r="E26" s="57" t="n">
        <v>0</v>
      </c>
      <c r="F26" s="57" t="n">
        <v>0</v>
      </c>
      <c r="G26" s="57" t="n">
        <v>0</v>
      </c>
      <c r="H26" s="57" t="n">
        <v>0</v>
      </c>
      <c r="I26" s="57" t="n">
        <v>0</v>
      </c>
      <c r="J26" s="57" t="n">
        <v>0</v>
      </c>
      <c r="K26" s="57" t="n">
        <v>0</v>
      </c>
      <c r="L26" s="57" t="n">
        <v>0</v>
      </c>
      <c r="M26" s="57" t="n">
        <v>0</v>
      </c>
      <c r="N26" s="57" t="n">
        <v>0</v>
      </c>
      <c r="O26" s="57" t="n">
        <v>0</v>
      </c>
      <c r="P26" s="59" t="n">
        <f aca="false">SUM(D26:O26)</f>
        <v>0</v>
      </c>
    </row>
    <row r="27" customFormat="false" ht="12.75" hidden="false" customHeight="false" outlineLevel="0" collapsed="false">
      <c r="A27" s="435" t="s">
        <v>548</v>
      </c>
      <c r="D27" s="57" t="n">
        <v>0</v>
      </c>
      <c r="E27" s="57" t="n">
        <v>0</v>
      </c>
      <c r="F27" s="57" t="n">
        <v>0</v>
      </c>
      <c r="G27" s="57" t="n">
        <v>0</v>
      </c>
      <c r="H27" s="57" t="n">
        <v>0</v>
      </c>
      <c r="I27" s="57" t="n">
        <v>0</v>
      </c>
      <c r="J27" s="57" t="n">
        <v>0</v>
      </c>
      <c r="K27" s="57" t="n">
        <v>0</v>
      </c>
      <c r="L27" s="57" t="n">
        <v>0</v>
      </c>
      <c r="M27" s="57" t="n">
        <v>0</v>
      </c>
      <c r="N27" s="57" t="n">
        <v>0</v>
      </c>
      <c r="O27" s="57" t="n">
        <v>0</v>
      </c>
      <c r="P27" s="59" t="n">
        <f aca="false">SUM(D27:O27)</f>
        <v>0</v>
      </c>
    </row>
    <row r="28" customFormat="false" ht="12.75" hidden="false" customHeight="false" outlineLevel="0" collapsed="false">
      <c r="A28" s="435" t="s">
        <v>509</v>
      </c>
      <c r="D28" s="428" t="n">
        <v>0</v>
      </c>
      <c r="E28" s="428" t="n">
        <v>0</v>
      </c>
      <c r="F28" s="428" t="n">
        <v>0</v>
      </c>
      <c r="G28" s="428" t="n">
        <v>0</v>
      </c>
      <c r="H28" s="428" t="n">
        <v>0</v>
      </c>
      <c r="I28" s="428" t="n">
        <v>0</v>
      </c>
      <c r="J28" s="428" t="n">
        <v>0</v>
      </c>
      <c r="K28" s="428" t="n">
        <v>0</v>
      </c>
      <c r="L28" s="428" t="n">
        <v>0</v>
      </c>
      <c r="M28" s="428" t="n">
        <v>0</v>
      </c>
      <c r="N28" s="428" t="n">
        <v>0</v>
      </c>
      <c r="O28" s="428" t="n">
        <v>0</v>
      </c>
      <c r="P28" s="429" t="n">
        <f aca="false">SUM(D28:O28)</f>
        <v>0</v>
      </c>
    </row>
    <row r="29" customFormat="false" ht="3.95" hidden="false" customHeight="true" outlineLevel="0" collapsed="false">
      <c r="A29" s="430"/>
      <c r="D29" s="440"/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</row>
    <row r="30" customFormat="false" ht="12.75" hidden="false" customHeight="false" outlineLevel="0" collapsed="false">
      <c r="A30" s="425" t="s">
        <v>549</v>
      </c>
      <c r="B30" s="432"/>
      <c r="C30" s="415"/>
      <c r="D30" s="436" t="n">
        <f aca="false">SUM(D22:D28)</f>
        <v>0</v>
      </c>
      <c r="E30" s="436" t="n">
        <f aca="false">SUM(E22:E28)</f>
        <v>0</v>
      </c>
      <c r="F30" s="436" t="n">
        <f aca="false">SUM(F22:F28)</f>
        <v>0</v>
      </c>
      <c r="G30" s="436" t="n">
        <f aca="false">SUM(G22:G28)</f>
        <v>0</v>
      </c>
      <c r="H30" s="436" t="n">
        <f aca="false">SUM(H22:H28)</f>
        <v>0</v>
      </c>
      <c r="I30" s="436" t="n">
        <f aca="false">SUM(I22:I28)</f>
        <v>0</v>
      </c>
      <c r="J30" s="436" t="n">
        <f aca="false">SUM(J22:J28)</f>
        <v>0</v>
      </c>
      <c r="K30" s="436" t="n">
        <f aca="false">SUM(K22:K28)</f>
        <v>0</v>
      </c>
      <c r="L30" s="436" t="n">
        <f aca="false">SUM(L22:L28)</f>
        <v>0</v>
      </c>
      <c r="M30" s="436" t="n">
        <f aca="false">SUM(M22:M28)</f>
        <v>0</v>
      </c>
      <c r="N30" s="436" t="n">
        <f aca="false">SUM(N22:N28)</f>
        <v>0</v>
      </c>
      <c r="O30" s="436" t="n">
        <f aca="false">SUM(O22:O28)</f>
        <v>0</v>
      </c>
      <c r="P30" s="436" t="n">
        <f aca="false">SUM(D30:O30)</f>
        <v>0</v>
      </c>
      <c r="Q30" s="433"/>
      <c r="R30" s="433"/>
      <c r="AL30" s="57"/>
    </row>
    <row r="31" customFormat="false" ht="6" hidden="false" customHeight="true" outlineLevel="0" collapsed="false">
      <c r="Q31" s="434"/>
      <c r="R31" s="433"/>
      <c r="AL31" s="434"/>
    </row>
    <row r="32" customFormat="false" ht="12.75" hidden="false" customHeight="false" outlineLevel="0" collapsed="false">
      <c r="A32" s="427" t="s">
        <v>550</v>
      </c>
      <c r="B32" s="426"/>
      <c r="D32" s="59" t="n">
        <f aca="false">D19-D30</f>
        <v>0</v>
      </c>
      <c r="E32" s="59" t="n">
        <f aca="false">E19-E30</f>
        <v>0</v>
      </c>
      <c r="F32" s="59" t="n">
        <f aca="false">F19-F30</f>
        <v>0</v>
      </c>
      <c r="G32" s="59" t="n">
        <f aca="false">G19-G30</f>
        <v>0</v>
      </c>
      <c r="H32" s="59" t="n">
        <f aca="false">H19-H30</f>
        <v>0</v>
      </c>
      <c r="I32" s="59" t="n">
        <f aca="false">I19-I30</f>
        <v>0</v>
      </c>
      <c r="J32" s="59" t="n">
        <f aca="false">J19-J30</f>
        <v>0</v>
      </c>
      <c r="K32" s="59" t="n">
        <f aca="false">K19-K30</f>
        <v>0</v>
      </c>
      <c r="L32" s="59" t="n">
        <f aca="false">L19-L30</f>
        <v>0</v>
      </c>
      <c r="M32" s="59" t="n">
        <f aca="false">M19-M30</f>
        <v>0</v>
      </c>
      <c r="N32" s="59" t="n">
        <f aca="false">N19-N30</f>
        <v>0</v>
      </c>
      <c r="O32" s="59" t="n">
        <f aca="false">O19-O30</f>
        <v>0</v>
      </c>
      <c r="P32" s="59" t="n">
        <f aca="false">SUM(D32:O32)</f>
        <v>0</v>
      </c>
    </row>
    <row r="33" customFormat="false" ht="12.75" hidden="false" customHeight="false" outlineLevel="0" collapsed="false">
      <c r="A33" s="435" t="s">
        <v>551</v>
      </c>
      <c r="D33" s="57" t="n">
        <v>0</v>
      </c>
      <c r="E33" s="57" t="n">
        <v>0</v>
      </c>
      <c r="F33" s="57" t="n">
        <v>0</v>
      </c>
      <c r="G33" s="57" t="n">
        <v>0</v>
      </c>
      <c r="H33" s="57" t="n">
        <v>0</v>
      </c>
      <c r="I33" s="57" t="n">
        <v>0</v>
      </c>
      <c r="J33" s="57" t="n">
        <v>0</v>
      </c>
      <c r="K33" s="57" t="n">
        <v>0</v>
      </c>
      <c r="L33" s="57" t="n">
        <v>0</v>
      </c>
      <c r="M33" s="57" t="n">
        <v>0</v>
      </c>
      <c r="N33" s="57" t="n">
        <v>0</v>
      </c>
      <c r="O33" s="57" t="n">
        <v>0</v>
      </c>
      <c r="P33" s="59" t="n">
        <f aca="false">SUM(D33:O33)</f>
        <v>0</v>
      </c>
      <c r="Q33" s="59"/>
    </row>
    <row r="34" customFormat="false" ht="12.75" hidden="false" customHeight="false" outlineLevel="0" collapsed="false">
      <c r="A34" s="435" t="s">
        <v>404</v>
      </c>
      <c r="D34" s="57" t="n">
        <v>0</v>
      </c>
      <c r="E34" s="57" t="n">
        <v>0</v>
      </c>
      <c r="F34" s="57" t="n">
        <v>0</v>
      </c>
      <c r="G34" s="57" t="n">
        <v>0</v>
      </c>
      <c r="H34" s="57" t="n">
        <v>0</v>
      </c>
      <c r="I34" s="57" t="n">
        <v>0</v>
      </c>
      <c r="J34" s="57" t="n">
        <v>0</v>
      </c>
      <c r="K34" s="57" t="n">
        <v>0</v>
      </c>
      <c r="L34" s="57" t="n">
        <v>0</v>
      </c>
      <c r="M34" s="57" t="n">
        <v>0</v>
      </c>
      <c r="N34" s="57" t="n">
        <v>0</v>
      </c>
      <c r="O34" s="57" t="n">
        <v>0</v>
      </c>
      <c r="P34" s="59" t="n">
        <f aca="false">SUM(D34:O34)</f>
        <v>0</v>
      </c>
      <c r="Q34" s="59"/>
    </row>
    <row r="35" customFormat="false" ht="12.75" hidden="false" customHeight="false" outlineLevel="0" collapsed="false">
      <c r="A35" s="427" t="s">
        <v>552</v>
      </c>
      <c r="D35" s="428" t="n">
        <v>0</v>
      </c>
      <c r="E35" s="428" t="n">
        <v>0</v>
      </c>
      <c r="F35" s="428" t="n">
        <v>0</v>
      </c>
      <c r="G35" s="428" t="n">
        <v>0</v>
      </c>
      <c r="H35" s="428" t="n">
        <v>0</v>
      </c>
      <c r="I35" s="428" t="n">
        <v>0</v>
      </c>
      <c r="J35" s="428" t="n">
        <v>0</v>
      </c>
      <c r="K35" s="428" t="n">
        <v>0</v>
      </c>
      <c r="L35" s="428" t="n">
        <v>0</v>
      </c>
      <c r="M35" s="428" t="n">
        <v>0</v>
      </c>
      <c r="N35" s="428" t="n">
        <v>0</v>
      </c>
      <c r="O35" s="428" t="n">
        <v>0</v>
      </c>
      <c r="P35" s="429" t="n">
        <f aca="false">SUM(D35:O35)</f>
        <v>0</v>
      </c>
      <c r="Q35" s="59"/>
      <c r="V35" s="430"/>
    </row>
    <row r="36" customFormat="false" ht="3.95" hidden="false" customHeight="true" outlineLevel="0" collapsed="false"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</row>
    <row r="37" customFormat="false" ht="12.75" hidden="false" customHeight="false" outlineLevel="0" collapsed="false">
      <c r="A37" s="441" t="str">
        <f aca="false">A542</f>
        <v>      TOTAL OVER / (UNDER) RECOVERY</v>
      </c>
      <c r="B37" s="442"/>
      <c r="C37" s="415"/>
      <c r="D37" s="443" t="n">
        <f aca="false">SUM(D32:D35)</f>
        <v>0</v>
      </c>
      <c r="E37" s="443" t="n">
        <f aca="false">SUM(E32:E35)</f>
        <v>0</v>
      </c>
      <c r="F37" s="443" t="n">
        <f aca="false">SUM(F32:F35)</f>
        <v>0</v>
      </c>
      <c r="G37" s="443" t="n">
        <f aca="false">SUM(G32:G35)</f>
        <v>0</v>
      </c>
      <c r="H37" s="443" t="n">
        <f aca="false">SUM(H32:H35)</f>
        <v>0</v>
      </c>
      <c r="I37" s="443" t="n">
        <f aca="false">SUM(I32:I35)</f>
        <v>0</v>
      </c>
      <c r="J37" s="443" t="n">
        <f aca="false">SUM(J32:J35)</f>
        <v>0</v>
      </c>
      <c r="K37" s="443" t="n">
        <f aca="false">SUM(K32:K35)</f>
        <v>0</v>
      </c>
      <c r="L37" s="443" t="n">
        <f aca="false">SUM(L32:L35)</f>
        <v>0</v>
      </c>
      <c r="M37" s="443" t="n">
        <f aca="false">SUM(M32:M35)</f>
        <v>0</v>
      </c>
      <c r="N37" s="443" t="n">
        <f aca="false">SUM(N32:N35)</f>
        <v>0</v>
      </c>
      <c r="O37" s="443" t="n">
        <f aca="false">SUM(O32:O35)</f>
        <v>0</v>
      </c>
      <c r="P37" s="443" t="n">
        <f aca="false">SUM(D37:O37)</f>
        <v>0</v>
      </c>
      <c r="Q37" s="415"/>
      <c r="V37" s="430"/>
    </row>
    <row r="38" customFormat="false" ht="8.1" hidden="false" customHeight="true" outlineLevel="0" collapsed="false">
      <c r="A38" s="437"/>
      <c r="B38" s="426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434"/>
      <c r="R38" s="434"/>
      <c r="V38" s="437"/>
    </row>
    <row r="39" customFormat="false" ht="12.75" hidden="false" customHeight="false" outlineLevel="0" collapsed="false">
      <c r="A39" s="425" t="s">
        <v>553</v>
      </c>
      <c r="B39" s="432"/>
      <c r="C39" s="415"/>
      <c r="D39" s="443" t="n">
        <f aca="false">-1*D37</f>
        <v>-0</v>
      </c>
      <c r="E39" s="443" t="n">
        <f aca="false">-1*E37</f>
        <v>-0</v>
      </c>
      <c r="F39" s="443" t="n">
        <f aca="false">-1*F37</f>
        <v>-0</v>
      </c>
      <c r="G39" s="443" t="n">
        <f aca="false">-1*G37</f>
        <v>-0</v>
      </c>
      <c r="H39" s="443" t="n">
        <f aca="false">-1*H37</f>
        <v>-0</v>
      </c>
      <c r="I39" s="443" t="n">
        <f aca="false">-1*I37</f>
        <v>-0</v>
      </c>
      <c r="J39" s="443" t="n">
        <f aca="false">-1*J37</f>
        <v>-0</v>
      </c>
      <c r="K39" s="443" t="n">
        <f aca="false">-1*K37</f>
        <v>-0</v>
      </c>
      <c r="L39" s="443" t="n">
        <f aca="false">-1*L37</f>
        <v>-0</v>
      </c>
      <c r="M39" s="443" t="n">
        <f aca="false">-1*M37</f>
        <v>-0</v>
      </c>
      <c r="N39" s="443" t="n">
        <f aca="false">-1*N37</f>
        <v>-0</v>
      </c>
      <c r="O39" s="443" t="n">
        <f aca="false">-1*O37</f>
        <v>-0</v>
      </c>
      <c r="P39" s="443" t="n">
        <f aca="false">SUM(D39:O39)</f>
        <v>0</v>
      </c>
      <c r="V39" s="437"/>
    </row>
    <row r="40" customFormat="false" ht="12.75" hidden="false" customHeight="false" outlineLevel="0" collapsed="false">
      <c r="R40" s="434"/>
    </row>
    <row r="41" customFormat="false" ht="12.75" hidden="false" customHeight="false" outlineLevel="0" collapsed="false">
      <c r="A41" s="425" t="s">
        <v>554</v>
      </c>
      <c r="B41" s="426"/>
      <c r="D41" s="57" t="n">
        <v>0</v>
      </c>
      <c r="E41" s="57" t="n">
        <v>0</v>
      </c>
      <c r="F41" s="57" t="n">
        <v>0</v>
      </c>
      <c r="G41" s="57" t="n">
        <v>0</v>
      </c>
      <c r="H41" s="57" t="n">
        <v>0</v>
      </c>
      <c r="I41" s="57" t="n">
        <v>0</v>
      </c>
      <c r="J41" s="57" t="n">
        <v>0</v>
      </c>
      <c r="K41" s="57" t="n">
        <v>0</v>
      </c>
      <c r="L41" s="57" t="n">
        <v>0</v>
      </c>
      <c r="M41" s="57" t="n">
        <v>0</v>
      </c>
      <c r="N41" s="57" t="n">
        <v>0</v>
      </c>
      <c r="O41" s="57" t="n">
        <v>0</v>
      </c>
      <c r="P41" s="443" t="n">
        <f aca="false">SUM(D41:O41)</f>
        <v>0</v>
      </c>
    </row>
    <row r="42" customFormat="false" ht="3.95" hidden="false" customHeight="true" outlineLevel="0" collapsed="false">
      <c r="A42" s="437"/>
      <c r="B42" s="426"/>
    </row>
    <row r="43" customFormat="false" ht="12.75" hidden="false" customHeight="false" outlineLevel="0" collapsed="false">
      <c r="A43" s="425" t="s">
        <v>555</v>
      </c>
      <c r="B43" s="426"/>
      <c r="D43" s="59" t="n">
        <f aca="false">D39-D41</f>
        <v>-0</v>
      </c>
      <c r="E43" s="59" t="n">
        <f aca="false">E39-E41</f>
        <v>-0</v>
      </c>
      <c r="F43" s="59" t="n">
        <f aca="false">F39-F41</f>
        <v>-0</v>
      </c>
      <c r="G43" s="59" t="n">
        <f aca="false">G39-G41</f>
        <v>-0</v>
      </c>
      <c r="H43" s="59" t="n">
        <f aca="false">H39-H41</f>
        <v>-0</v>
      </c>
      <c r="I43" s="59" t="n">
        <f aca="false">I39-I41</f>
        <v>-0</v>
      </c>
      <c r="J43" s="59" t="n">
        <f aca="false">J39-J41</f>
        <v>-0</v>
      </c>
      <c r="K43" s="59" t="n">
        <f aca="false">K39-K41</f>
        <v>-0</v>
      </c>
      <c r="L43" s="59" t="n">
        <f aca="false">L39-L41</f>
        <v>-0</v>
      </c>
      <c r="M43" s="59" t="n">
        <f aca="false">M39-M41</f>
        <v>-0</v>
      </c>
      <c r="N43" s="59" t="n">
        <f aca="false">N39-N41</f>
        <v>-0</v>
      </c>
      <c r="O43" s="59" t="n">
        <f aca="false">O39-O41</f>
        <v>-0</v>
      </c>
      <c r="P43" s="443" t="n">
        <f aca="false">SUM(D43:O43)</f>
        <v>0</v>
      </c>
      <c r="Q43" s="415"/>
    </row>
    <row r="44" customFormat="false" ht="5.25" hidden="false" customHeight="true" outlineLevel="0" collapsed="false">
      <c r="A44" s="437"/>
      <c r="B44" s="426"/>
    </row>
    <row r="45" customFormat="false" ht="5.25" hidden="false" customHeight="true" outlineLevel="0" collapsed="false">
      <c r="A45" s="444"/>
      <c r="B45" s="445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</row>
    <row r="46" customFormat="false" ht="5.25" hidden="false" customHeight="true" outlineLevel="0" collapsed="false"/>
    <row r="47" customFormat="false" ht="12.75" hidden="false" customHeight="false" outlineLevel="0" collapsed="false">
      <c r="A47" s="447" t="s">
        <v>556</v>
      </c>
      <c r="B47" s="448"/>
      <c r="C47" s="449" t="s">
        <v>557</v>
      </c>
      <c r="D47" s="450"/>
      <c r="E47" s="450"/>
      <c r="F47" s="450"/>
      <c r="G47" s="451"/>
      <c r="H47" s="451"/>
      <c r="I47" s="451"/>
      <c r="J47" s="451"/>
      <c r="K47" s="451"/>
      <c r="L47" s="450"/>
      <c r="M47" s="450"/>
      <c r="N47" s="450"/>
      <c r="O47" s="450"/>
      <c r="P47" s="450"/>
      <c r="V47" s="437"/>
      <c r="X47" s="430"/>
      <c r="Y47" s="430"/>
      <c r="Z47" s="430"/>
      <c r="AA47" s="430"/>
      <c r="AB47" s="437"/>
      <c r="AC47" s="437"/>
      <c r="AD47" s="437"/>
      <c r="AE47" s="437"/>
      <c r="AF47" s="430"/>
      <c r="AG47" s="430"/>
      <c r="AH47" s="430"/>
      <c r="AI47" s="430"/>
      <c r="AJ47" s="430"/>
    </row>
    <row r="48" customFormat="false" ht="3.95" hidden="false" customHeight="true" outlineLevel="0" collapsed="false">
      <c r="A48" s="452"/>
      <c r="B48" s="453"/>
    </row>
    <row r="49" customFormat="false" ht="12.75" hidden="false" customHeight="false" outlineLevel="0" collapsed="false">
      <c r="A49" s="425" t="s">
        <v>493</v>
      </c>
      <c r="B49" s="426"/>
      <c r="C49" s="452"/>
      <c r="D49" s="59" t="n">
        <f aca="false">C59</f>
        <v>-68</v>
      </c>
      <c r="E49" s="59" t="n">
        <f aca="false">D59</f>
        <v>-68</v>
      </c>
      <c r="F49" s="59" t="n">
        <f aca="false">E59</f>
        <v>-69</v>
      </c>
      <c r="G49" s="59" t="n">
        <f aca="false">F59</f>
        <v>-69</v>
      </c>
      <c r="H49" s="59" t="n">
        <f aca="false">G59</f>
        <v>-70</v>
      </c>
      <c r="I49" s="59" t="n">
        <f aca="false">H59</f>
        <v>-70</v>
      </c>
      <c r="J49" s="59" t="n">
        <f aca="false">I59</f>
        <v>-71</v>
      </c>
      <c r="K49" s="59" t="n">
        <f aca="false">J59</f>
        <v>-71</v>
      </c>
      <c r="L49" s="59" t="n">
        <f aca="false">K59</f>
        <v>-72</v>
      </c>
      <c r="M49" s="59" t="n">
        <f aca="false">L59</f>
        <v>-72</v>
      </c>
      <c r="N49" s="59" t="n">
        <f aca="false">M59</f>
        <v>-73</v>
      </c>
      <c r="O49" s="59" t="n">
        <f aca="false">N59</f>
        <v>-73</v>
      </c>
      <c r="P49" s="59"/>
      <c r="Q49" s="434"/>
      <c r="V49" s="437"/>
      <c r="W49" s="437"/>
      <c r="X49" s="57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</row>
    <row r="50" customFormat="false" ht="6" hidden="false" customHeight="true" outlineLevel="0" collapsed="false">
      <c r="A50" s="452"/>
      <c r="B50" s="453"/>
      <c r="C50" s="452"/>
    </row>
    <row r="51" customFormat="false" ht="12.75" hidden="false" customHeight="false" outlineLevel="0" collapsed="false">
      <c r="A51" s="435" t="s">
        <v>558</v>
      </c>
      <c r="B51" s="454"/>
      <c r="C51" s="452"/>
      <c r="D51" s="57" t="n">
        <v>0</v>
      </c>
      <c r="E51" s="57" t="n">
        <v>0</v>
      </c>
      <c r="F51" s="57" t="n">
        <v>0</v>
      </c>
      <c r="G51" s="57" t="n">
        <v>0</v>
      </c>
      <c r="H51" s="57" t="n">
        <v>0</v>
      </c>
      <c r="I51" s="57" t="n">
        <v>0</v>
      </c>
      <c r="J51" s="57" t="n">
        <v>0</v>
      </c>
      <c r="K51" s="57" t="n">
        <v>0</v>
      </c>
      <c r="L51" s="57" t="n">
        <v>0</v>
      </c>
      <c r="M51" s="57" t="n">
        <v>0</v>
      </c>
      <c r="N51" s="57" t="n">
        <v>0</v>
      </c>
      <c r="O51" s="57" t="n">
        <v>0</v>
      </c>
      <c r="P51" s="59" t="n">
        <f aca="false">SUM(D51:O51)</f>
        <v>0</v>
      </c>
      <c r="V51" s="430"/>
      <c r="W51" s="430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</row>
    <row r="52" customFormat="false" ht="6" hidden="false" customHeight="true" outlineLevel="0" collapsed="false">
      <c r="A52" s="437"/>
      <c r="B52" s="426"/>
      <c r="C52" s="452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V52" s="437"/>
      <c r="W52" s="437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</row>
    <row r="53" customFormat="false" ht="12.75" hidden="false" customHeight="false" outlineLevel="0" collapsed="false">
      <c r="A53" s="427" t="s">
        <v>559</v>
      </c>
      <c r="B53" s="426"/>
      <c r="C53" s="452"/>
      <c r="D53" s="59" t="n">
        <f aca="false">D43</f>
        <v>-0</v>
      </c>
      <c r="E53" s="59" t="n">
        <f aca="false">E43</f>
        <v>-0</v>
      </c>
      <c r="F53" s="59" t="n">
        <f aca="false">F43</f>
        <v>-0</v>
      </c>
      <c r="G53" s="59" t="n">
        <f aca="false">G43</f>
        <v>-0</v>
      </c>
      <c r="H53" s="59" t="n">
        <f aca="false">H43</f>
        <v>-0</v>
      </c>
      <c r="I53" s="59" t="n">
        <f aca="false">I43</f>
        <v>-0</v>
      </c>
      <c r="J53" s="59" t="n">
        <f aca="false">J43</f>
        <v>-0</v>
      </c>
      <c r="K53" s="59" t="n">
        <f aca="false">K43</f>
        <v>-0</v>
      </c>
      <c r="L53" s="59" t="n">
        <f aca="false">L43</f>
        <v>-0</v>
      </c>
      <c r="M53" s="59" t="n">
        <f aca="false">M43</f>
        <v>-0</v>
      </c>
      <c r="N53" s="59" t="n">
        <f aca="false">N43</f>
        <v>-0</v>
      </c>
      <c r="O53" s="59" t="n">
        <f aca="false">O43</f>
        <v>-0</v>
      </c>
      <c r="P53" s="59" t="n">
        <f aca="false">SUM(D53:O53)</f>
        <v>0</v>
      </c>
      <c r="Q53" s="434"/>
      <c r="V53" s="437"/>
      <c r="W53" s="43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</row>
    <row r="54" customFormat="false" ht="6" hidden="false" customHeight="true" outlineLevel="0" collapsed="false">
      <c r="A54" s="437"/>
      <c r="B54" s="426"/>
      <c r="C54" s="452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V54" s="437"/>
      <c r="W54" s="437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</row>
    <row r="55" customFormat="false" ht="12.75" hidden="false" customHeight="false" outlineLevel="0" collapsed="false">
      <c r="A55" s="427" t="s">
        <v>560</v>
      </c>
      <c r="B55" s="426"/>
      <c r="C55" s="452"/>
      <c r="D55" s="455" t="n">
        <v>0</v>
      </c>
      <c r="E55" s="455" t="n">
        <v>0</v>
      </c>
      <c r="F55" s="455" t="n">
        <v>0</v>
      </c>
      <c r="G55" s="455" t="n">
        <v>0</v>
      </c>
      <c r="H55" s="455" t="n">
        <v>0</v>
      </c>
      <c r="I55" s="455" t="n">
        <v>0</v>
      </c>
      <c r="J55" s="455" t="n">
        <v>0</v>
      </c>
      <c r="K55" s="455" t="n">
        <v>0</v>
      </c>
      <c r="L55" s="455" t="n">
        <v>0</v>
      </c>
      <c r="M55" s="455" t="n">
        <v>0</v>
      </c>
      <c r="N55" s="455" t="n">
        <v>0</v>
      </c>
      <c r="O55" s="455" t="n">
        <v>0</v>
      </c>
      <c r="P55" s="59" t="n">
        <f aca="false">SUM(D55:O55)</f>
        <v>0</v>
      </c>
      <c r="Q55" s="434"/>
      <c r="V55" s="437"/>
      <c r="W55" s="437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</row>
    <row r="56" customFormat="false" ht="6" hidden="false" customHeight="true" outlineLevel="0" collapsed="false">
      <c r="A56" s="437"/>
      <c r="B56" s="426"/>
      <c r="C56" s="452"/>
      <c r="D56" s="455"/>
      <c r="E56" s="45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59"/>
      <c r="V56" s="437"/>
      <c r="W56" s="437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</row>
    <row r="57" customFormat="false" ht="12.75" hidden="false" customHeight="false" outlineLevel="0" collapsed="false">
      <c r="A57" s="427" t="s">
        <v>561</v>
      </c>
      <c r="B57" s="426"/>
      <c r="C57" s="452"/>
      <c r="D57" s="429" t="n">
        <f aca="false">D66</f>
        <v>0</v>
      </c>
      <c r="E57" s="429" t="n">
        <f aca="false">E66</f>
        <v>-1</v>
      </c>
      <c r="F57" s="429" t="n">
        <f aca="false">F66</f>
        <v>0</v>
      </c>
      <c r="G57" s="429" t="n">
        <f aca="false">G66</f>
        <v>-1</v>
      </c>
      <c r="H57" s="429" t="n">
        <f aca="false">H66</f>
        <v>0</v>
      </c>
      <c r="I57" s="429" t="n">
        <f aca="false">I66</f>
        <v>-1</v>
      </c>
      <c r="J57" s="429" t="n">
        <f aca="false">J66</f>
        <v>0</v>
      </c>
      <c r="K57" s="429" t="n">
        <f aca="false">K66</f>
        <v>-1</v>
      </c>
      <c r="L57" s="429" t="n">
        <f aca="false">L66</f>
        <v>0</v>
      </c>
      <c r="M57" s="429" t="n">
        <f aca="false">M66</f>
        <v>-1</v>
      </c>
      <c r="N57" s="429" t="n">
        <f aca="false">N66</f>
        <v>0</v>
      </c>
      <c r="O57" s="429" t="n">
        <f aca="false">O66</f>
        <v>-1</v>
      </c>
      <c r="P57" s="429" t="n">
        <f aca="false">SUM(D57:O57)</f>
        <v>-6</v>
      </c>
      <c r="Q57" s="440"/>
      <c r="V57" s="437"/>
      <c r="W57" s="437"/>
      <c r="X57" s="57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</row>
    <row r="58" customFormat="false" ht="3.95" hidden="false" customHeight="true" outlineLevel="0" collapsed="false">
      <c r="A58" s="437"/>
      <c r="B58" s="426"/>
      <c r="C58" s="452"/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V58" s="437"/>
      <c r="W58" s="43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</row>
    <row r="59" customFormat="false" ht="12.75" hidden="false" customHeight="false" outlineLevel="0" collapsed="false">
      <c r="A59" s="425" t="s">
        <v>498</v>
      </c>
      <c r="B59" s="453"/>
      <c r="C59" s="456" t="n">
        <v>-68</v>
      </c>
      <c r="D59" s="436" t="n">
        <f aca="false">SUM(D49:D57)</f>
        <v>-68</v>
      </c>
      <c r="E59" s="436" t="n">
        <f aca="false">SUM(E49:E57)</f>
        <v>-69</v>
      </c>
      <c r="F59" s="436" t="n">
        <f aca="false">SUM(F49:F57)</f>
        <v>-69</v>
      </c>
      <c r="G59" s="436" t="n">
        <f aca="false">SUM(G49:G57)</f>
        <v>-70</v>
      </c>
      <c r="H59" s="436" t="n">
        <f aca="false">SUM(H49:H57)</f>
        <v>-70</v>
      </c>
      <c r="I59" s="436" t="n">
        <f aca="false">SUM(I49:I57)</f>
        <v>-71</v>
      </c>
      <c r="J59" s="436" t="n">
        <f aca="false">SUM(J49:J57)</f>
        <v>-71</v>
      </c>
      <c r="K59" s="436" t="n">
        <f aca="false">SUM(K49:K57)</f>
        <v>-72</v>
      </c>
      <c r="L59" s="436" t="n">
        <f aca="false">SUM(L49:L57)</f>
        <v>-72</v>
      </c>
      <c r="M59" s="436" t="n">
        <f aca="false">SUM(M49:M57)</f>
        <v>-73</v>
      </c>
      <c r="N59" s="436" t="n">
        <f aca="false">SUM(N49:N57)</f>
        <v>-73</v>
      </c>
      <c r="O59" s="436" t="n">
        <f aca="false">SUM(O49:O57)</f>
        <v>-74</v>
      </c>
      <c r="P59" s="436" t="n">
        <f aca="false">SUM(P51:P57)+D49</f>
        <v>-74</v>
      </c>
      <c r="Q59" s="434"/>
      <c r="V59" s="437"/>
      <c r="W59" s="437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</row>
    <row r="61" customFormat="false" ht="12.75" hidden="false" customHeight="false" outlineLevel="0" collapsed="false">
      <c r="A61" s="427" t="s">
        <v>562</v>
      </c>
      <c r="B61" s="426"/>
      <c r="D61" s="457" t="n">
        <v>0.0775</v>
      </c>
      <c r="E61" s="457" t="n">
        <v>0.0775</v>
      </c>
      <c r="F61" s="457" t="n">
        <v>0.0775</v>
      </c>
      <c r="G61" s="457" t="n">
        <v>0.0775</v>
      </c>
      <c r="H61" s="457" t="n">
        <v>0.0775</v>
      </c>
      <c r="I61" s="457" t="n">
        <v>0.0775</v>
      </c>
      <c r="J61" s="457" t="n">
        <v>0.0775</v>
      </c>
      <c r="K61" s="457" t="n">
        <v>0.0775</v>
      </c>
      <c r="L61" s="457" t="n">
        <v>0.0775</v>
      </c>
      <c r="M61" s="457" t="n">
        <v>0.0775</v>
      </c>
      <c r="N61" s="457" t="n">
        <v>0.0775</v>
      </c>
      <c r="O61" s="457" t="n">
        <v>0.0775</v>
      </c>
      <c r="V61" s="437"/>
      <c r="W61" s="437"/>
      <c r="X61" s="458"/>
      <c r="Y61" s="458"/>
      <c r="Z61" s="458"/>
      <c r="AA61" s="458"/>
      <c r="AB61" s="458"/>
      <c r="AC61" s="458"/>
      <c r="AD61" s="458"/>
      <c r="AE61" s="458"/>
      <c r="AF61" s="458"/>
      <c r="AG61" s="458"/>
      <c r="AH61" s="458"/>
      <c r="AI61" s="458"/>
    </row>
    <row r="62" customFormat="false" ht="12.75" hidden="false" customHeight="false" outlineLevel="0" collapsed="false">
      <c r="A62" s="427" t="s">
        <v>500</v>
      </c>
      <c r="B62" s="426"/>
      <c r="D62" s="459" t="n">
        <f aca="false">ROUND((D61/365)*31,4)</f>
        <v>0.0066</v>
      </c>
      <c r="E62" s="459" t="n">
        <f aca="false">ROUND((E61/365)*28,4)</f>
        <v>0.0059</v>
      </c>
      <c r="F62" s="459" t="n">
        <f aca="false">ROUND((F61/365)*31,4)</f>
        <v>0.0066</v>
      </c>
      <c r="G62" s="459" t="n">
        <f aca="false">ROUND((G61/365)*30,4)</f>
        <v>0.0064</v>
      </c>
      <c r="H62" s="459" t="n">
        <f aca="false">ROUND((H61/365)*31,4)</f>
        <v>0.0066</v>
      </c>
      <c r="I62" s="459" t="n">
        <f aca="false">ROUND((I61/365)*30,4)</f>
        <v>0.0064</v>
      </c>
      <c r="J62" s="459" t="n">
        <f aca="false">ROUND((J61/365)*31,4)</f>
        <v>0.0066</v>
      </c>
      <c r="K62" s="459" t="n">
        <f aca="false">ROUND((K61/365)*31,4)</f>
        <v>0.0066</v>
      </c>
      <c r="L62" s="459" t="n">
        <f aca="false">ROUND((L61/365)*30,4)</f>
        <v>0.0064</v>
      </c>
      <c r="M62" s="459" t="n">
        <f aca="false">ROUND((M61/365)*31,4)</f>
        <v>0.0066</v>
      </c>
      <c r="N62" s="459" t="n">
        <f aca="false">ROUND((N61/365)*30,4)</f>
        <v>0.0064</v>
      </c>
      <c r="O62" s="459" t="n">
        <f aca="false">ROUND((O61/365)*31,4)</f>
        <v>0.0066</v>
      </c>
      <c r="Q62" s="460"/>
      <c r="V62" s="437"/>
      <c r="W62" s="437"/>
      <c r="X62" s="461"/>
      <c r="Y62" s="461"/>
      <c r="Z62" s="461"/>
      <c r="AA62" s="461"/>
      <c r="AB62" s="461"/>
      <c r="AC62" s="461"/>
      <c r="AD62" s="461"/>
      <c r="AE62" s="461"/>
      <c r="AF62" s="461"/>
      <c r="AG62" s="461"/>
      <c r="AH62" s="461"/>
      <c r="AI62" s="461"/>
    </row>
    <row r="63" customFormat="false" ht="6" hidden="false" customHeight="true" outlineLevel="0" collapsed="false">
      <c r="A63" s="437"/>
      <c r="B63" s="426"/>
      <c r="R63" s="434"/>
      <c r="V63" s="437"/>
      <c r="W63" s="437"/>
    </row>
    <row r="64" customFormat="false" ht="12.75" hidden="false" customHeight="false" outlineLevel="0" collapsed="false">
      <c r="A64" s="462" t="s">
        <v>501</v>
      </c>
      <c r="B64" s="432"/>
      <c r="C64" s="415"/>
      <c r="D64" s="463" t="n">
        <f aca="false">ROUND(C59*D62,0)</f>
        <v>-0</v>
      </c>
      <c r="E64" s="463" t="n">
        <f aca="false">ROUND(D59*E62,0)</f>
        <v>-0</v>
      </c>
      <c r="F64" s="463" t="n">
        <f aca="false">ROUND(E59*F62,0)</f>
        <v>-0</v>
      </c>
      <c r="G64" s="463" t="n">
        <f aca="false">ROUND(F59*G62,0)</f>
        <v>-0</v>
      </c>
      <c r="H64" s="463" t="n">
        <f aca="false">ROUND(G59*H62,0)</f>
        <v>-0</v>
      </c>
      <c r="I64" s="463" t="n">
        <f aca="false">ROUND(H59*I62,0)</f>
        <v>-0</v>
      </c>
      <c r="J64" s="463" t="n">
        <f aca="false">ROUND(I59*J62,0)</f>
        <v>-0</v>
      </c>
      <c r="K64" s="463" t="n">
        <f aca="false">ROUND(J59*K62,0)</f>
        <v>-0</v>
      </c>
      <c r="L64" s="463" t="n">
        <f aca="false">ROUND(K59*L62,0)</f>
        <v>-0</v>
      </c>
      <c r="M64" s="463" t="n">
        <f aca="false">ROUND(L59*M62,0)</f>
        <v>-0</v>
      </c>
      <c r="N64" s="463" t="n">
        <f aca="false">ROUND(M59*N62,0)</f>
        <v>-0</v>
      </c>
      <c r="O64" s="463" t="n">
        <f aca="false">ROUND(N59*O62,0)</f>
        <v>-0</v>
      </c>
      <c r="P64" s="463" t="n">
        <f aca="false">SUM(D64:O64)</f>
        <v>0</v>
      </c>
      <c r="Q64" s="415"/>
      <c r="V64" s="437"/>
      <c r="W64" s="437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</row>
    <row r="65" customFormat="false" ht="12.75" hidden="false" customHeight="false" outlineLevel="0" collapsed="false">
      <c r="A65" s="427" t="s">
        <v>552</v>
      </c>
      <c r="D65" s="428" t="n">
        <v>0</v>
      </c>
      <c r="E65" s="428" t="n">
        <v>-1</v>
      </c>
      <c r="F65" s="428" t="n">
        <v>0</v>
      </c>
      <c r="G65" s="428" t="n">
        <v>-1</v>
      </c>
      <c r="H65" s="428" t="n">
        <v>0</v>
      </c>
      <c r="I65" s="428" t="n">
        <v>-1</v>
      </c>
      <c r="J65" s="428" t="n">
        <v>0</v>
      </c>
      <c r="K65" s="428" t="n">
        <v>-1</v>
      </c>
      <c r="L65" s="428" t="n">
        <v>0</v>
      </c>
      <c r="M65" s="428" t="n">
        <v>-1</v>
      </c>
      <c r="N65" s="428" t="n">
        <v>0</v>
      </c>
      <c r="O65" s="428" t="n">
        <v>-1</v>
      </c>
      <c r="P65" s="429" t="n">
        <f aca="false">SUM(D65:O65)</f>
        <v>-6</v>
      </c>
      <c r="Q65" s="415"/>
      <c r="V65" s="437"/>
      <c r="W65" s="437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</row>
    <row r="66" customFormat="false" ht="12.75" hidden="false" customHeight="false" outlineLevel="0" collapsed="false">
      <c r="A66" s="425" t="s">
        <v>563</v>
      </c>
      <c r="B66" s="432"/>
      <c r="C66" s="415"/>
      <c r="D66" s="443" t="n">
        <f aca="false">D64+D65</f>
        <v>0</v>
      </c>
      <c r="E66" s="443" t="n">
        <f aca="false">E64+E65</f>
        <v>-1</v>
      </c>
      <c r="F66" s="443" t="n">
        <f aca="false">F64+F65</f>
        <v>0</v>
      </c>
      <c r="G66" s="443" t="n">
        <f aca="false">G64+G65</f>
        <v>-1</v>
      </c>
      <c r="H66" s="443" t="n">
        <f aca="false">H64+H65</f>
        <v>0</v>
      </c>
      <c r="I66" s="443" t="n">
        <f aca="false">I64+I65</f>
        <v>-1</v>
      </c>
      <c r="J66" s="443" t="n">
        <f aca="false">J64+J65</f>
        <v>0</v>
      </c>
      <c r="K66" s="443" t="n">
        <f aca="false">K64+K65</f>
        <v>-1</v>
      </c>
      <c r="L66" s="443" t="n">
        <f aca="false">L64+L65</f>
        <v>0</v>
      </c>
      <c r="M66" s="443" t="n">
        <f aca="false">M64+M65</f>
        <v>-1</v>
      </c>
      <c r="N66" s="443" t="n">
        <f aca="false">N64+N65</f>
        <v>0</v>
      </c>
      <c r="O66" s="443" t="n">
        <f aca="false">O64+O65</f>
        <v>-1</v>
      </c>
      <c r="P66" s="443" t="n">
        <f aca="false">P64+P65</f>
        <v>-6</v>
      </c>
      <c r="Q66" s="415"/>
      <c r="V66" s="437"/>
      <c r="W66" s="437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</row>
    <row r="67" customFormat="false" ht="6" hidden="false" customHeight="true" outlineLevel="0" collapsed="false">
      <c r="A67" s="437"/>
      <c r="B67" s="426"/>
      <c r="R67" s="434"/>
      <c r="V67" s="437"/>
      <c r="W67" s="437"/>
    </row>
    <row r="68" customFormat="false" ht="12.75" hidden="false" customHeight="false" outlineLevel="0" collapsed="false">
      <c r="A68" s="425" t="s">
        <v>502</v>
      </c>
      <c r="B68" s="426"/>
      <c r="D68" s="59" t="n">
        <f aca="false">D66</f>
        <v>0</v>
      </c>
      <c r="E68" s="59" t="n">
        <f aca="false">E66+D68</f>
        <v>-1</v>
      </c>
      <c r="F68" s="59" t="n">
        <f aca="false">F66+E68</f>
        <v>-1</v>
      </c>
      <c r="G68" s="59" t="n">
        <f aca="false">G66+F68</f>
        <v>-2</v>
      </c>
      <c r="H68" s="59" t="n">
        <f aca="false">H66+G68</f>
        <v>-2</v>
      </c>
      <c r="I68" s="59" t="n">
        <f aca="false">I66+H68</f>
        <v>-3</v>
      </c>
      <c r="J68" s="59" t="n">
        <f aca="false">J66+I68</f>
        <v>-3</v>
      </c>
      <c r="K68" s="59" t="n">
        <f aca="false">K66+J68</f>
        <v>-4</v>
      </c>
      <c r="L68" s="59" t="n">
        <f aca="false">L66+K68</f>
        <v>-4</v>
      </c>
      <c r="M68" s="59" t="n">
        <f aca="false">M66+L68</f>
        <v>-5</v>
      </c>
      <c r="N68" s="59" t="n">
        <f aca="false">N66+M68</f>
        <v>-5</v>
      </c>
      <c r="O68" s="59" t="n">
        <f aca="false">O66+N68</f>
        <v>-6</v>
      </c>
      <c r="V68" s="437"/>
      <c r="W68" s="437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</row>
    <row r="69" customFormat="false" ht="6" hidden="false" customHeight="true" outlineLevel="0" collapsed="false">
      <c r="A69" s="0"/>
      <c r="B69" s="464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464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3" t="str">
        <f aca="true">CELL("FILENAME")</f>
        <v>'file:///mnt/12tb/@roms/datasets/enron/EDRM Enron Email Data Set v2 XML/filtered-attachments/xls/EMNNG02PL.xls'#$Trackers</v>
      </c>
      <c r="D71" s="415"/>
      <c r="E71" s="415"/>
      <c r="F71" s="415"/>
      <c r="G71" s="415"/>
      <c r="H71" s="415"/>
      <c r="I71" s="415"/>
      <c r="J71" s="415"/>
      <c r="K71" s="415"/>
      <c r="L71" s="415"/>
      <c r="M71" s="415"/>
      <c r="N71" s="415"/>
      <c r="O71" s="415"/>
      <c r="P71" s="415"/>
    </row>
    <row r="72" customFormat="false" ht="12.75" hidden="false" customHeight="false" outlineLevel="0" collapsed="false">
      <c r="A72" s="416" t="s">
        <v>564</v>
      </c>
      <c r="D72" s="415"/>
      <c r="E72" s="415"/>
      <c r="F72" s="415"/>
      <c r="G72" s="415"/>
      <c r="H72" s="415"/>
      <c r="I72" s="415"/>
      <c r="J72" s="415"/>
      <c r="K72" s="415"/>
      <c r="L72" s="415"/>
      <c r="M72" s="415"/>
      <c r="N72" s="415"/>
      <c r="O72" s="415"/>
      <c r="P72" s="415"/>
    </row>
    <row r="73" customFormat="false" ht="12.75" hidden="false" customHeight="false" outlineLevel="0" collapsed="false">
      <c r="A73" s="465" t="str">
        <f aca="false">A3</f>
        <v>2002 OPERATING PLAN</v>
      </c>
      <c r="B73" s="417" t="n">
        <f aca="true">NOW()</f>
        <v>45926.9641759693</v>
      </c>
      <c r="C73" s="418" t="s">
        <v>565</v>
      </c>
      <c r="D73" s="418"/>
      <c r="E73" s="418"/>
      <c r="F73" s="418"/>
      <c r="G73" s="418"/>
      <c r="H73" s="418"/>
      <c r="I73" s="418"/>
      <c r="J73" s="418"/>
      <c r="K73" s="418"/>
      <c r="L73" s="418"/>
      <c r="M73" s="418"/>
      <c r="N73" s="418"/>
      <c r="O73" s="418"/>
      <c r="P73" s="418"/>
    </row>
    <row r="74" customFormat="false" ht="12.95" hidden="false" customHeight="true" outlineLevel="0" collapsed="false">
      <c r="A74" s="419"/>
      <c r="B74" s="420" t="n">
        <f aca="true">NOW()</f>
        <v>45926.9641759693</v>
      </c>
      <c r="C74" s="466" t="str">
        <f aca="false">C4</f>
        <v>BALANCE</v>
      </c>
      <c r="D74" s="466" t="str">
        <f aca="false">D4</f>
        <v>JAN</v>
      </c>
      <c r="E74" s="466" t="str">
        <f aca="false">E4</f>
        <v>FEB</v>
      </c>
      <c r="F74" s="466" t="str">
        <f aca="false">F4</f>
        <v>MAR</v>
      </c>
      <c r="G74" s="466" t="str">
        <f aca="false">G4</f>
        <v>APR</v>
      </c>
      <c r="H74" s="466" t="str">
        <f aca="false">H4</f>
        <v>MAY</v>
      </c>
      <c r="I74" s="466" t="str">
        <f aca="false">I4</f>
        <v>JUN</v>
      </c>
      <c r="J74" s="466" t="str">
        <f aca="false">J4</f>
        <v>JUL</v>
      </c>
      <c r="K74" s="466" t="str">
        <f aca="false">K4</f>
        <v>AUG</v>
      </c>
      <c r="L74" s="466" t="str">
        <f aca="false">L4</f>
        <v>SEP</v>
      </c>
      <c r="M74" s="466" t="str">
        <f aca="false">M4</f>
        <v>OCT</v>
      </c>
      <c r="N74" s="466" t="str">
        <f aca="false">N4</f>
        <v>NOV</v>
      </c>
      <c r="O74" s="466" t="str">
        <f aca="false">O4</f>
        <v>DEC</v>
      </c>
      <c r="P74" s="466" t="str">
        <f aca="false">P4</f>
        <v>2002</v>
      </c>
    </row>
    <row r="75" customFormat="false" ht="3.95" hidden="false" customHeight="true" outlineLevel="0" collapsed="false"/>
    <row r="76" customFormat="false" ht="12.75" hidden="false" customHeight="false" outlineLevel="0" collapsed="false">
      <c r="A76" s="467" t="s">
        <v>566</v>
      </c>
      <c r="B76" s="454"/>
      <c r="C76" s="468" t="str">
        <f aca="false">C47</f>
        <v>DEC.,2001</v>
      </c>
    </row>
    <row r="77" customFormat="false" ht="3.95" hidden="false" customHeight="true" outlineLevel="0" collapsed="false">
      <c r="A77" s="469"/>
      <c r="B77" s="453"/>
      <c r="C77" s="452"/>
    </row>
    <row r="78" customFormat="false" ht="12.75" hidden="false" customHeight="false" outlineLevel="0" collapsed="false">
      <c r="A78" s="425" t="s">
        <v>493</v>
      </c>
      <c r="B78" s="453"/>
      <c r="C78" s="452"/>
      <c r="D78" s="59" t="n">
        <f aca="false">C88</f>
        <v>0</v>
      </c>
      <c r="E78" s="59" t="n">
        <f aca="false">D88</f>
        <v>0</v>
      </c>
      <c r="F78" s="59" t="n">
        <f aca="false">E88</f>
        <v>0</v>
      </c>
      <c r="G78" s="59" t="n">
        <f aca="false">F88</f>
        <v>0</v>
      </c>
      <c r="H78" s="59" t="n">
        <f aca="false">G88</f>
        <v>0</v>
      </c>
      <c r="I78" s="59" t="n">
        <f aca="false">H88</f>
        <v>0</v>
      </c>
      <c r="J78" s="59" t="n">
        <f aca="false">I88</f>
        <v>0</v>
      </c>
      <c r="K78" s="59" t="n">
        <f aca="false">J88</f>
        <v>0</v>
      </c>
      <c r="L78" s="59" t="n">
        <f aca="false">K88</f>
        <v>0</v>
      </c>
      <c r="M78" s="59" t="n">
        <f aca="false">L88</f>
        <v>0</v>
      </c>
      <c r="N78" s="59" t="n">
        <f aca="false">M88</f>
        <v>0</v>
      </c>
      <c r="O78" s="59" t="n">
        <f aca="false">N88</f>
        <v>0</v>
      </c>
      <c r="P78" s="59"/>
      <c r="Q78" s="59"/>
      <c r="R78" s="59"/>
      <c r="S78" s="59"/>
      <c r="T78" s="59"/>
      <c r="U78" s="59"/>
    </row>
    <row r="79" customFormat="false" ht="6" hidden="false" customHeight="true" outlineLevel="0" collapsed="false">
      <c r="A79" s="452"/>
      <c r="B79" s="453"/>
      <c r="C79" s="452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</row>
    <row r="80" customFormat="false" ht="12.75" hidden="false" customHeight="false" outlineLevel="0" collapsed="false">
      <c r="A80" s="427" t="s">
        <v>567</v>
      </c>
      <c r="B80" s="453"/>
      <c r="C80" s="452"/>
      <c r="D80" s="59" t="n">
        <f aca="false">D41</f>
        <v>0</v>
      </c>
      <c r="E80" s="59" t="n">
        <f aca="false">E41</f>
        <v>0</v>
      </c>
      <c r="F80" s="59" t="n">
        <f aca="false">F41</f>
        <v>0</v>
      </c>
      <c r="G80" s="59" t="n">
        <f aca="false">G41</f>
        <v>0</v>
      </c>
      <c r="H80" s="59" t="n">
        <f aca="false">H41</f>
        <v>0</v>
      </c>
      <c r="I80" s="59" t="n">
        <f aca="false">I41</f>
        <v>0</v>
      </c>
      <c r="J80" s="59" t="n">
        <f aca="false">J41</f>
        <v>0</v>
      </c>
      <c r="K80" s="59" t="n">
        <f aca="false">K41</f>
        <v>0</v>
      </c>
      <c r="L80" s="59" t="n">
        <f aca="false">L41</f>
        <v>0</v>
      </c>
      <c r="M80" s="59" t="n">
        <f aca="false">M41</f>
        <v>0</v>
      </c>
      <c r="N80" s="59" t="n">
        <f aca="false">N41</f>
        <v>0</v>
      </c>
      <c r="O80" s="59" t="n">
        <f aca="false">O41</f>
        <v>0</v>
      </c>
      <c r="P80" s="443" t="n">
        <f aca="false">SUM(D80:O80)</f>
        <v>0</v>
      </c>
      <c r="Q80" s="59"/>
      <c r="R80" s="59"/>
      <c r="S80" s="59"/>
      <c r="T80" s="59"/>
      <c r="U80" s="59"/>
    </row>
    <row r="81" customFormat="false" ht="6" hidden="false" customHeight="true" outlineLevel="0" collapsed="false">
      <c r="A81" s="437"/>
      <c r="B81" s="426"/>
      <c r="C81" s="452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</row>
    <row r="82" customFormat="false" ht="12.75" hidden="false" customHeight="false" outlineLevel="0" collapsed="false">
      <c r="A82" s="427" t="s">
        <v>560</v>
      </c>
      <c r="B82" s="453"/>
      <c r="C82" s="452"/>
      <c r="D82" s="57" t="n">
        <v>0</v>
      </c>
      <c r="E82" s="57" t="n">
        <v>0</v>
      </c>
      <c r="F82" s="57" t="n">
        <v>0</v>
      </c>
      <c r="G82" s="57" t="n">
        <v>0</v>
      </c>
      <c r="H82" s="57" t="n">
        <v>0</v>
      </c>
      <c r="I82" s="57" t="n">
        <v>0</v>
      </c>
      <c r="J82" s="57" t="n">
        <v>0</v>
      </c>
      <c r="K82" s="57" t="n">
        <v>0</v>
      </c>
      <c r="L82" s="57" t="n">
        <v>0</v>
      </c>
      <c r="M82" s="57" t="n">
        <v>0</v>
      </c>
      <c r="N82" s="57" t="n">
        <v>0</v>
      </c>
      <c r="O82" s="57" t="n">
        <v>0</v>
      </c>
      <c r="P82" s="443" t="n">
        <f aca="false">SUM(D82:O82)</f>
        <v>0</v>
      </c>
    </row>
    <row r="83" customFormat="false" ht="6" hidden="false" customHeight="true" outlineLevel="0" collapsed="false">
      <c r="A83" s="452"/>
      <c r="B83" s="453"/>
      <c r="C83" s="452"/>
    </row>
    <row r="84" customFormat="false" ht="12.75" hidden="false" customHeight="false" outlineLevel="0" collapsed="false">
      <c r="A84" s="427" t="s">
        <v>568</v>
      </c>
      <c r="B84" s="453"/>
      <c r="C84" s="452"/>
      <c r="D84" s="57" t="n">
        <v>0</v>
      </c>
      <c r="E84" s="57" t="n">
        <v>0</v>
      </c>
      <c r="F84" s="57" t="n">
        <v>0</v>
      </c>
      <c r="G84" s="57" t="n">
        <v>0</v>
      </c>
      <c r="H84" s="57" t="n">
        <v>0</v>
      </c>
      <c r="I84" s="57" t="n">
        <v>0</v>
      </c>
      <c r="J84" s="57" t="n">
        <v>0</v>
      </c>
      <c r="K84" s="57" t="n">
        <v>0</v>
      </c>
      <c r="L84" s="57" t="n">
        <v>0</v>
      </c>
      <c r="M84" s="57" t="n">
        <v>0</v>
      </c>
      <c r="N84" s="57" t="n">
        <v>0</v>
      </c>
      <c r="O84" s="57" t="n">
        <v>0</v>
      </c>
      <c r="P84" s="443" t="n">
        <f aca="false">SUM(D84:O84)</f>
        <v>0</v>
      </c>
      <c r="Q84" s="59"/>
      <c r="R84" s="59"/>
      <c r="S84" s="59"/>
      <c r="T84" s="59"/>
    </row>
    <row r="85" customFormat="false" ht="6" hidden="false" customHeight="true" outlineLevel="0" collapsed="false">
      <c r="A85" s="452"/>
      <c r="B85" s="453"/>
      <c r="C85" s="452"/>
      <c r="D85" s="440"/>
      <c r="E85" s="440"/>
      <c r="F85" s="440"/>
      <c r="G85" s="440"/>
      <c r="H85" s="440"/>
      <c r="I85" s="440"/>
      <c r="J85" s="440"/>
      <c r="K85" s="440"/>
      <c r="L85" s="440"/>
      <c r="M85" s="440"/>
      <c r="N85" s="440"/>
      <c r="O85" s="440"/>
      <c r="P85" s="424"/>
    </row>
    <row r="86" customFormat="false" ht="12.75" hidden="false" customHeight="false" outlineLevel="0" collapsed="false">
      <c r="A86" s="427" t="s">
        <v>561</v>
      </c>
      <c r="B86" s="453"/>
      <c r="C86" s="452"/>
      <c r="D86" s="429" t="n">
        <f aca="false">D95</f>
        <v>0</v>
      </c>
      <c r="E86" s="429" t="n">
        <f aca="false">E95</f>
        <v>0</v>
      </c>
      <c r="F86" s="429" t="n">
        <f aca="false">F95</f>
        <v>0</v>
      </c>
      <c r="G86" s="429" t="n">
        <f aca="false">G95</f>
        <v>0</v>
      </c>
      <c r="H86" s="429" t="n">
        <f aca="false">H95</f>
        <v>0</v>
      </c>
      <c r="I86" s="429" t="n">
        <f aca="false">I95</f>
        <v>0</v>
      </c>
      <c r="J86" s="429" t="n">
        <f aca="false">J95</f>
        <v>0</v>
      </c>
      <c r="K86" s="429" t="n">
        <f aca="false">K95</f>
        <v>0</v>
      </c>
      <c r="L86" s="429" t="n">
        <f aca="false">L95</f>
        <v>0</v>
      </c>
      <c r="M86" s="429" t="n">
        <f aca="false">M95</f>
        <v>0</v>
      </c>
      <c r="N86" s="429" t="n">
        <f aca="false">N95</f>
        <v>0</v>
      </c>
      <c r="O86" s="429" t="n">
        <f aca="false">O95</f>
        <v>0</v>
      </c>
      <c r="P86" s="436" t="n">
        <f aca="false">SUM(D86:O86)</f>
        <v>0</v>
      </c>
      <c r="Q86" s="59"/>
      <c r="R86" s="59"/>
      <c r="S86" s="59"/>
      <c r="T86" s="59"/>
      <c r="U86" s="59"/>
    </row>
    <row r="87" customFormat="false" ht="3.95" hidden="false" customHeight="true" outlineLevel="0" collapsed="false">
      <c r="A87" s="452"/>
      <c r="B87" s="453"/>
      <c r="C87" s="452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</row>
    <row r="88" customFormat="false" ht="12.75" hidden="false" customHeight="false" outlineLevel="0" collapsed="false">
      <c r="A88" s="425" t="s">
        <v>498</v>
      </c>
      <c r="B88" s="453"/>
      <c r="C88" s="470" t="n">
        <v>0</v>
      </c>
      <c r="D88" s="436" t="n">
        <f aca="false">D78+D80+D82+D84+D86</f>
        <v>0</v>
      </c>
      <c r="E88" s="436" t="n">
        <f aca="false">E78+E80+E82+E84+E86</f>
        <v>0</v>
      </c>
      <c r="F88" s="436" t="n">
        <f aca="false">F78+F80+F82+F84+F86</f>
        <v>0</v>
      </c>
      <c r="G88" s="436" t="n">
        <f aca="false">G78+G80+G82+G84+G86</f>
        <v>0</v>
      </c>
      <c r="H88" s="436" t="n">
        <f aca="false">H78+H80+H82+H84+H86</f>
        <v>0</v>
      </c>
      <c r="I88" s="436" t="n">
        <f aca="false">I78+I80+I82+I84+I86</f>
        <v>0</v>
      </c>
      <c r="J88" s="436" t="n">
        <f aca="false">J78+J80+J82+J84+J86</f>
        <v>0</v>
      </c>
      <c r="K88" s="436" t="n">
        <f aca="false">K78+K80+K82+K84+K86</f>
        <v>0</v>
      </c>
      <c r="L88" s="436" t="n">
        <f aca="false">L78+L80+L82+L84+L86</f>
        <v>0</v>
      </c>
      <c r="M88" s="436" t="n">
        <f aca="false">M78+M80+M82+M84+M86</f>
        <v>0</v>
      </c>
      <c r="N88" s="436" t="n">
        <f aca="false">N78+N80+N82+N84+N86</f>
        <v>0</v>
      </c>
      <c r="O88" s="436" t="n">
        <f aca="false">O78+O80+O82+O84+O86</f>
        <v>0</v>
      </c>
      <c r="P88" s="436" t="n">
        <f aca="false">P78+P80+P82+P84+P86</f>
        <v>0</v>
      </c>
      <c r="Q88" s="59"/>
      <c r="R88" s="59"/>
      <c r="S88" s="59"/>
      <c r="T88" s="59"/>
      <c r="U88" s="59"/>
    </row>
    <row r="90" customFormat="false" ht="12.75" hidden="false" customHeight="false" outlineLevel="0" collapsed="false">
      <c r="A90" s="471" t="str">
        <f aca="false">A61</f>
        <v>   Interest Rate </v>
      </c>
      <c r="B90" s="426"/>
      <c r="D90" s="472" t="n">
        <f aca="false">D61</f>
        <v>0.0775</v>
      </c>
      <c r="E90" s="472" t="n">
        <f aca="false">E61</f>
        <v>0.0775</v>
      </c>
      <c r="F90" s="472" t="n">
        <f aca="false">F61</f>
        <v>0.0775</v>
      </c>
      <c r="G90" s="472" t="n">
        <f aca="false">G61</f>
        <v>0.0775</v>
      </c>
      <c r="H90" s="472" t="n">
        <f aca="false">H61</f>
        <v>0.0775</v>
      </c>
      <c r="I90" s="472" t="n">
        <f aca="false">I61</f>
        <v>0.0775</v>
      </c>
      <c r="J90" s="472" t="n">
        <f aca="false">J61</f>
        <v>0.0775</v>
      </c>
      <c r="K90" s="472" t="n">
        <f aca="false">K61</f>
        <v>0.0775</v>
      </c>
      <c r="L90" s="472" t="n">
        <f aca="false">L61</f>
        <v>0.0775</v>
      </c>
      <c r="M90" s="472" t="n">
        <f aca="false">M61</f>
        <v>0.0775</v>
      </c>
      <c r="N90" s="472" t="n">
        <f aca="false">N61</f>
        <v>0.0775</v>
      </c>
      <c r="O90" s="472" t="n">
        <f aca="false">O61</f>
        <v>0.0775</v>
      </c>
    </row>
    <row r="91" customFormat="false" ht="12.75" hidden="false" customHeight="false" outlineLevel="0" collapsed="false">
      <c r="A91" s="471" t="str">
        <f aca="false">A62</f>
        <v>      Monthly</v>
      </c>
      <c r="B91" s="426"/>
      <c r="D91" s="438" t="n">
        <f aca="false">D563</f>
        <v>0.0066</v>
      </c>
      <c r="E91" s="438" t="n">
        <f aca="false">E563</f>
        <v>0.0059</v>
      </c>
      <c r="F91" s="438" t="n">
        <f aca="false">F563</f>
        <v>0.0066</v>
      </c>
      <c r="G91" s="438" t="n">
        <f aca="false">G563</f>
        <v>0.0064</v>
      </c>
      <c r="H91" s="438" t="n">
        <f aca="false">H563</f>
        <v>0.0066</v>
      </c>
      <c r="I91" s="438" t="n">
        <f aca="false">I563</f>
        <v>0.0064</v>
      </c>
      <c r="J91" s="438" t="n">
        <f aca="false">J563</f>
        <v>0.0066</v>
      </c>
      <c r="K91" s="438" t="n">
        <f aca="false">K563</f>
        <v>0.0066</v>
      </c>
      <c r="L91" s="438" t="n">
        <f aca="false">L563</f>
        <v>0.0064</v>
      </c>
      <c r="M91" s="438" t="n">
        <f aca="false">M563</f>
        <v>0.0066</v>
      </c>
      <c r="N91" s="438" t="n">
        <f aca="false">N563</f>
        <v>0.0064</v>
      </c>
      <c r="O91" s="438" t="n">
        <f aca="false">O563</f>
        <v>0.0066</v>
      </c>
    </row>
    <row r="92" customFormat="false" ht="12.75" hidden="false" customHeight="true" outlineLevel="0" collapsed="false">
      <c r="A92" s="437"/>
      <c r="B92" s="426"/>
    </row>
    <row r="93" customFormat="false" ht="12.75" hidden="false" customHeight="false" outlineLevel="0" collapsed="false">
      <c r="A93" s="462" t="s">
        <v>569</v>
      </c>
      <c r="B93" s="432"/>
      <c r="C93" s="415"/>
      <c r="D93" s="463" t="n">
        <f aca="false">ROUND(C88*D91,0)</f>
        <v>0</v>
      </c>
      <c r="E93" s="463" t="n">
        <f aca="false">ROUND(D88*E91,0)</f>
        <v>0</v>
      </c>
      <c r="F93" s="463" t="n">
        <f aca="false">ROUND(E88*F91,0)</f>
        <v>0</v>
      </c>
      <c r="G93" s="463" t="n">
        <f aca="false">ROUND(F88*G91,0)</f>
        <v>0</v>
      </c>
      <c r="H93" s="463" t="n">
        <f aca="false">ROUND(G88*H91,0)</f>
        <v>0</v>
      </c>
      <c r="I93" s="463" t="n">
        <f aca="false">ROUND(H88*I91,0)</f>
        <v>0</v>
      </c>
      <c r="J93" s="463" t="n">
        <f aca="false">ROUND(I88*J91,0)</f>
        <v>0</v>
      </c>
      <c r="K93" s="463" t="n">
        <f aca="false">ROUND(J88*K91,0)</f>
        <v>0</v>
      </c>
      <c r="L93" s="463" t="n">
        <f aca="false">ROUND(K88*L91,0)</f>
        <v>0</v>
      </c>
      <c r="M93" s="463" t="n">
        <f aca="false">ROUND(L88*M91,0)</f>
        <v>0</v>
      </c>
      <c r="N93" s="463" t="n">
        <f aca="false">ROUND(M88*N91,0)</f>
        <v>0</v>
      </c>
      <c r="O93" s="463" t="n">
        <f aca="false">ROUND(N88*O91,0)</f>
        <v>0</v>
      </c>
      <c r="P93" s="463" t="n">
        <f aca="false">SUM(D93:O93)</f>
        <v>0</v>
      </c>
    </row>
    <row r="94" customFormat="false" ht="12.75" hidden="false" customHeight="false" outlineLevel="0" collapsed="false">
      <c r="A94" s="427" t="s">
        <v>552</v>
      </c>
      <c r="D94" s="428" t="n">
        <v>0</v>
      </c>
      <c r="E94" s="428" t="n">
        <v>0</v>
      </c>
      <c r="F94" s="428" t="n">
        <v>0</v>
      </c>
      <c r="G94" s="428" t="n">
        <v>0</v>
      </c>
      <c r="H94" s="428" t="n">
        <v>0</v>
      </c>
      <c r="I94" s="428" t="n">
        <v>0</v>
      </c>
      <c r="J94" s="428" t="n">
        <v>0</v>
      </c>
      <c r="K94" s="428" t="n">
        <v>0</v>
      </c>
      <c r="L94" s="428" t="n">
        <v>0</v>
      </c>
      <c r="M94" s="428" t="n">
        <v>0</v>
      </c>
      <c r="N94" s="428" t="n">
        <v>0</v>
      </c>
      <c r="O94" s="428" t="n">
        <v>0</v>
      </c>
      <c r="P94" s="429" t="n">
        <f aca="false">SUM(D94:O94)</f>
        <v>0</v>
      </c>
    </row>
    <row r="95" customFormat="false" ht="12.75" hidden="false" customHeight="false" outlineLevel="0" collapsed="false">
      <c r="A95" s="473" t="str">
        <f aca="false">A66</f>
        <v>      Total Current Month Carrying Charges</v>
      </c>
      <c r="B95" s="432"/>
      <c r="C95" s="415"/>
      <c r="D95" s="443" t="n">
        <f aca="false">D93+D94</f>
        <v>0</v>
      </c>
      <c r="E95" s="443" t="n">
        <f aca="false">E93+E94</f>
        <v>0</v>
      </c>
      <c r="F95" s="443" t="n">
        <f aca="false">F93+F94</f>
        <v>0</v>
      </c>
      <c r="G95" s="443" t="n">
        <f aca="false">G93+G94</f>
        <v>0</v>
      </c>
      <c r="H95" s="443" t="n">
        <f aca="false">H93+H94</f>
        <v>0</v>
      </c>
      <c r="I95" s="443" t="n">
        <f aca="false">I93+I94</f>
        <v>0</v>
      </c>
      <c r="J95" s="443" t="n">
        <f aca="false">J93+J94</f>
        <v>0</v>
      </c>
      <c r="K95" s="443" t="n">
        <f aca="false">K93+K94</f>
        <v>0</v>
      </c>
      <c r="L95" s="443" t="n">
        <f aca="false">L93+L94</f>
        <v>0</v>
      </c>
      <c r="M95" s="443" t="n">
        <f aca="false">M93+M94</f>
        <v>0</v>
      </c>
      <c r="N95" s="443" t="n">
        <f aca="false">N93+N94</f>
        <v>0</v>
      </c>
      <c r="O95" s="443" t="n">
        <f aca="false">O93+O94</f>
        <v>0</v>
      </c>
      <c r="P95" s="443" t="n">
        <f aca="false">P93+P94</f>
        <v>0</v>
      </c>
    </row>
    <row r="96" customFormat="false" ht="6" hidden="false" customHeight="true" outlineLevel="0" collapsed="false">
      <c r="A96" s="437"/>
      <c r="B96" s="426"/>
    </row>
    <row r="97" customFormat="false" ht="12.75" hidden="false" customHeight="true" outlineLevel="0" collapsed="false">
      <c r="A97" s="473" t="str">
        <f aca="false">A68</f>
        <v>      Cumulative Carrying Charges</v>
      </c>
      <c r="B97" s="426"/>
      <c r="D97" s="59" t="n">
        <f aca="false">D95</f>
        <v>0</v>
      </c>
      <c r="E97" s="59" t="n">
        <f aca="false">E95+D97</f>
        <v>0</v>
      </c>
      <c r="F97" s="59" t="n">
        <f aca="false">F95+E97</f>
        <v>0</v>
      </c>
      <c r="G97" s="59" t="n">
        <f aca="false">G95+F97</f>
        <v>0</v>
      </c>
      <c r="H97" s="59" t="n">
        <f aca="false">H95+G97</f>
        <v>0</v>
      </c>
      <c r="I97" s="59" t="n">
        <f aca="false">I95+H97</f>
        <v>0</v>
      </c>
      <c r="J97" s="59" t="n">
        <f aca="false">J95+I97</f>
        <v>0</v>
      </c>
      <c r="K97" s="59" t="n">
        <f aca="false">K95+J97</f>
        <v>0</v>
      </c>
      <c r="L97" s="59" t="n">
        <f aca="false">L95+K97</f>
        <v>0</v>
      </c>
      <c r="M97" s="59" t="n">
        <f aca="false">M95+L97</f>
        <v>0</v>
      </c>
      <c r="N97" s="59" t="n">
        <f aca="false">N95+M97</f>
        <v>0</v>
      </c>
      <c r="O97" s="59" t="n">
        <f aca="false">O95+N97</f>
        <v>0</v>
      </c>
    </row>
    <row r="98" customFormat="false" ht="6" hidden="false" customHeight="true" outlineLevel="0" collapsed="false">
      <c r="A98" s="0"/>
      <c r="B98" s="426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</row>
    <row r="100" customFormat="false" ht="12.75" hidden="false" customHeight="false" outlineLevel="0" collapsed="false">
      <c r="A100" s="3" t="str">
        <f aca="true">CELL("FILENAME")</f>
        <v>'file:///mnt/12tb/@roms/datasets/enron/EDRM Enron Email Data Set v2 XML/filtered-attachments/xls/EMNNG02PL.xls'#$Trackers</v>
      </c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5"/>
      <c r="O100" s="415"/>
      <c r="P100" s="415"/>
    </row>
    <row r="101" customFormat="false" ht="12.75" hidden="false" customHeight="false" outlineLevel="0" collapsed="false">
      <c r="A101" s="416" t="s">
        <v>570</v>
      </c>
      <c r="D101" s="415"/>
      <c r="E101" s="415"/>
      <c r="F101" s="415"/>
      <c r="G101" s="415"/>
      <c r="H101" s="415"/>
      <c r="I101" s="415"/>
      <c r="J101" s="415"/>
      <c r="K101" s="415"/>
      <c r="L101" s="415"/>
      <c r="M101" s="415"/>
      <c r="N101" s="415"/>
      <c r="O101" s="415"/>
      <c r="P101" s="415"/>
    </row>
    <row r="102" customFormat="false" ht="12.75" hidden="false" customHeight="false" outlineLevel="0" collapsed="false">
      <c r="A102" s="465" t="str">
        <f aca="false">A3</f>
        <v>2002 OPERATING PLAN</v>
      </c>
      <c r="B102" s="417" t="n">
        <f aca="true">NOW()</f>
        <v>45926.9641759718</v>
      </c>
      <c r="C102" s="418" t="s">
        <v>571</v>
      </c>
      <c r="D102" s="418"/>
      <c r="E102" s="418"/>
      <c r="F102" s="418"/>
      <c r="G102" s="418"/>
      <c r="H102" s="418"/>
      <c r="I102" s="418"/>
      <c r="J102" s="418"/>
      <c r="K102" s="418"/>
      <c r="L102" s="418"/>
      <c r="M102" s="418"/>
      <c r="N102" s="418"/>
      <c r="O102" s="418"/>
      <c r="P102" s="418"/>
    </row>
    <row r="103" customFormat="false" ht="12.95" hidden="false" customHeight="true" outlineLevel="0" collapsed="false">
      <c r="A103" s="419"/>
      <c r="B103" s="420" t="n">
        <f aca="true">NOW()</f>
        <v>45926.9641759719</v>
      </c>
      <c r="C103" s="466" t="str">
        <f aca="false">C4</f>
        <v>BALANCE</v>
      </c>
      <c r="D103" s="466" t="str">
        <f aca="false">D4</f>
        <v>JAN</v>
      </c>
      <c r="E103" s="466" t="str">
        <f aca="false">E4</f>
        <v>FEB</v>
      </c>
      <c r="F103" s="466" t="str">
        <f aca="false">F4</f>
        <v>MAR</v>
      </c>
      <c r="G103" s="466" t="str">
        <f aca="false">G4</f>
        <v>APR</v>
      </c>
      <c r="H103" s="466" t="str">
        <f aca="false">H4</f>
        <v>MAY</v>
      </c>
      <c r="I103" s="466" t="str">
        <f aca="false">I4</f>
        <v>JUN</v>
      </c>
      <c r="J103" s="466" t="str">
        <f aca="false">J4</f>
        <v>JUL</v>
      </c>
      <c r="K103" s="466" t="str">
        <f aca="false">K4</f>
        <v>AUG</v>
      </c>
      <c r="L103" s="466" t="str">
        <f aca="false">L4</f>
        <v>SEP</v>
      </c>
      <c r="M103" s="466" t="str">
        <f aca="false">M4</f>
        <v>OCT</v>
      </c>
      <c r="N103" s="466" t="str">
        <f aca="false">N4</f>
        <v>NOV</v>
      </c>
      <c r="O103" s="466" t="str">
        <f aca="false">O4</f>
        <v>DEC</v>
      </c>
      <c r="P103" s="466" t="str">
        <f aca="false">P4</f>
        <v>2002</v>
      </c>
    </row>
    <row r="104" customFormat="false" ht="3.95" hidden="false" customHeight="true" outlineLevel="0" collapsed="false">
      <c r="D104" s="423"/>
      <c r="E104" s="423"/>
      <c r="F104" s="423"/>
      <c r="G104" s="423"/>
      <c r="H104" s="423"/>
      <c r="I104" s="423"/>
      <c r="J104" s="423"/>
      <c r="K104" s="423"/>
      <c r="L104" s="423"/>
      <c r="M104" s="423"/>
      <c r="N104" s="423"/>
      <c r="O104" s="423"/>
      <c r="P104" s="424"/>
    </row>
    <row r="105" customFormat="false" ht="12.75" hidden="false" customHeight="false" outlineLevel="0" collapsed="false">
      <c r="A105" s="425" t="s">
        <v>572</v>
      </c>
      <c r="B105" s="426"/>
    </row>
    <row r="106" customFormat="false" ht="12.75" hidden="false" customHeight="false" outlineLevel="0" collapsed="false">
      <c r="A106" s="427" t="s">
        <v>477</v>
      </c>
      <c r="B106" s="426"/>
      <c r="D106" s="57" t="n">
        <v>0</v>
      </c>
      <c r="E106" s="57" t="n">
        <v>0</v>
      </c>
      <c r="F106" s="57" t="n">
        <v>0</v>
      </c>
      <c r="G106" s="57" t="n">
        <v>0</v>
      </c>
      <c r="H106" s="57" t="n">
        <v>0</v>
      </c>
      <c r="I106" s="57" t="n">
        <v>0</v>
      </c>
      <c r="J106" s="57" t="n">
        <v>0</v>
      </c>
      <c r="K106" s="57" t="n">
        <v>0</v>
      </c>
      <c r="L106" s="57" t="n">
        <v>0</v>
      </c>
      <c r="M106" s="57" t="n">
        <v>0</v>
      </c>
      <c r="N106" s="57" t="n">
        <v>0</v>
      </c>
      <c r="O106" s="57" t="n">
        <v>0</v>
      </c>
      <c r="P106" s="59" t="n">
        <f aca="false">SUM(D106:O106)</f>
        <v>0</v>
      </c>
    </row>
    <row r="107" customFormat="false" ht="12.75" hidden="false" customHeight="false" outlineLevel="0" collapsed="false">
      <c r="A107" s="427" t="s">
        <v>536</v>
      </c>
      <c r="D107" s="57" t="n">
        <v>0</v>
      </c>
      <c r="E107" s="57" t="n">
        <v>0</v>
      </c>
      <c r="F107" s="57" t="n">
        <v>0</v>
      </c>
      <c r="G107" s="57" t="n">
        <v>0</v>
      </c>
      <c r="H107" s="57" t="n">
        <v>0</v>
      </c>
      <c r="I107" s="57" t="n">
        <v>0</v>
      </c>
      <c r="J107" s="57" t="n">
        <v>0</v>
      </c>
      <c r="K107" s="57" t="n">
        <v>0</v>
      </c>
      <c r="L107" s="57" t="n">
        <v>0</v>
      </c>
      <c r="M107" s="57" t="n">
        <v>0</v>
      </c>
      <c r="N107" s="57" t="n">
        <v>0</v>
      </c>
      <c r="O107" s="57" t="n">
        <v>0</v>
      </c>
      <c r="P107" s="59" t="n">
        <f aca="false">SUM(D107:O107)</f>
        <v>0</v>
      </c>
    </row>
    <row r="108" customFormat="false" ht="12.75" hidden="false" customHeight="false" outlineLevel="0" collapsed="false">
      <c r="A108" s="427" t="s">
        <v>537</v>
      </c>
      <c r="D108" s="428" t="n">
        <v>0</v>
      </c>
      <c r="E108" s="428" t="n">
        <v>0</v>
      </c>
      <c r="F108" s="428" t="n">
        <v>0</v>
      </c>
      <c r="G108" s="428" t="n">
        <v>0</v>
      </c>
      <c r="H108" s="428" t="n">
        <v>0</v>
      </c>
      <c r="I108" s="428" t="n">
        <v>0</v>
      </c>
      <c r="J108" s="428" t="n">
        <v>0</v>
      </c>
      <c r="K108" s="428" t="n">
        <v>0</v>
      </c>
      <c r="L108" s="428" t="n">
        <v>0</v>
      </c>
      <c r="M108" s="428" t="n">
        <v>0</v>
      </c>
      <c r="N108" s="428" t="n">
        <v>0</v>
      </c>
      <c r="O108" s="428" t="n">
        <v>0</v>
      </c>
      <c r="P108" s="429" t="n">
        <f aca="false">SUM(D108:O108)</f>
        <v>0</v>
      </c>
    </row>
    <row r="109" customFormat="false" ht="3.95" hidden="false" customHeight="true" outlineLevel="0" collapsed="false"/>
    <row r="110" customFormat="false" ht="12.75" hidden="false" customHeight="false" outlineLevel="0" collapsed="false">
      <c r="A110" s="427" t="s">
        <v>480</v>
      </c>
      <c r="B110" s="426"/>
      <c r="D110" s="59" t="n">
        <f aca="false">D106+D107+D108</f>
        <v>0</v>
      </c>
      <c r="E110" s="59" t="n">
        <f aca="false">E106+E107+E108</f>
        <v>0</v>
      </c>
      <c r="F110" s="59" t="n">
        <f aca="false">F106+F107+F108</f>
        <v>0</v>
      </c>
      <c r="G110" s="59" t="n">
        <f aca="false">G106+G107+G108</f>
        <v>0</v>
      </c>
      <c r="H110" s="59" t="n">
        <f aca="false">H106+H107+H108</f>
        <v>0</v>
      </c>
      <c r="I110" s="59" t="n">
        <f aca="false">I106+I107+I108</f>
        <v>0</v>
      </c>
      <c r="J110" s="59" t="n">
        <f aca="false">J106+J107+J108</f>
        <v>0</v>
      </c>
      <c r="K110" s="59" t="n">
        <f aca="false">K106+K107+K108</f>
        <v>0</v>
      </c>
      <c r="L110" s="59" t="n">
        <f aca="false">L106+L107+L108</f>
        <v>0</v>
      </c>
      <c r="M110" s="59" t="n">
        <f aca="false">M106+M107+M108</f>
        <v>0</v>
      </c>
      <c r="N110" s="59" t="n">
        <f aca="false">N106+N107+N108</f>
        <v>0</v>
      </c>
      <c r="O110" s="59" t="n">
        <f aca="false">O106+O107+O108</f>
        <v>0</v>
      </c>
      <c r="P110" s="59" t="n">
        <f aca="false">SUM(D110:O110)</f>
        <v>0</v>
      </c>
    </row>
    <row r="111" customFormat="false" ht="6" hidden="false" customHeight="true" outlineLevel="0" collapsed="false"/>
    <row r="112" customFormat="false" ht="12.75" hidden="false" customHeight="false" outlineLevel="0" collapsed="false">
      <c r="A112" s="427" t="s">
        <v>538</v>
      </c>
      <c r="B112" s="426"/>
      <c r="D112" s="474" t="n">
        <f aca="false">IF(D110=0,0,ROUND(D114/D110,4))</f>
        <v>0</v>
      </c>
      <c r="E112" s="474" t="n">
        <f aca="false">IF(E110=0,0,ROUND(E114/E110,4))</f>
        <v>0</v>
      </c>
      <c r="F112" s="474" t="n">
        <f aca="false">IF(F110=0,0,ROUND(F114/F110,4))</f>
        <v>0</v>
      </c>
      <c r="G112" s="474" t="n">
        <f aca="false">IF(G110=0,0,ROUND(G114/G110,4))</f>
        <v>0</v>
      </c>
      <c r="H112" s="474" t="n">
        <f aca="false">IF(H110=0,0,ROUND(H114/H110,4))</f>
        <v>0</v>
      </c>
      <c r="I112" s="474" t="n">
        <f aca="false">IF(I110=0,0,ROUND(I114/I110,4))</f>
        <v>0</v>
      </c>
      <c r="J112" s="474" t="n">
        <f aca="false">IF(J110=0,0,ROUND(J114/J110,4))</f>
        <v>0</v>
      </c>
      <c r="K112" s="474" t="n">
        <f aca="false">IF(K110=0,0,ROUND(K114/K110,4))</f>
        <v>0</v>
      </c>
      <c r="L112" s="474" t="n">
        <f aca="false">IF(L110=0,0,ROUND(L114/L110,4))</f>
        <v>0</v>
      </c>
      <c r="M112" s="474" t="n">
        <f aca="false">IF(M110=0,0,ROUND(M114/M110,4))</f>
        <v>0</v>
      </c>
      <c r="N112" s="474" t="n">
        <f aca="false">IF(N110=0,0,ROUND(N114/N110,4))</f>
        <v>0</v>
      </c>
      <c r="O112" s="474" t="n">
        <f aca="false">IF(O110=0,0,ROUND(O114/O110,4))</f>
        <v>0</v>
      </c>
      <c r="P112" s="474" t="n">
        <f aca="false">IF(P110=0,0,ROUND(P114/P110,4))</f>
        <v>0</v>
      </c>
    </row>
    <row r="113" customFormat="false" ht="3.95" hidden="false" customHeight="true" outlineLevel="0" collapsed="false"/>
    <row r="114" customFormat="false" ht="12.75" hidden="false" customHeight="false" outlineLevel="0" collapsed="false">
      <c r="A114" s="427" t="s">
        <v>573</v>
      </c>
      <c r="B114" s="426"/>
      <c r="D114" s="59" t="n">
        <f aca="false">Transport!C14</f>
        <v>0</v>
      </c>
      <c r="E114" s="59" t="n">
        <f aca="false">Transport!D14</f>
        <v>0</v>
      </c>
      <c r="F114" s="59" t="n">
        <f aca="false">Transport!E14</f>
        <v>0</v>
      </c>
      <c r="G114" s="59" t="n">
        <f aca="false">Transport!F14</f>
        <v>0</v>
      </c>
      <c r="H114" s="59" t="n">
        <f aca="false">Transport!G14</f>
        <v>0</v>
      </c>
      <c r="I114" s="59" t="n">
        <f aca="false">Transport!H14</f>
        <v>0</v>
      </c>
      <c r="J114" s="59" t="n">
        <f aca="false">Transport!I14</f>
        <v>0</v>
      </c>
      <c r="K114" s="59" t="n">
        <f aca="false">Transport!J14</f>
        <v>0</v>
      </c>
      <c r="L114" s="59" t="n">
        <f aca="false">Transport!K14</f>
        <v>0</v>
      </c>
      <c r="M114" s="59" t="n">
        <f aca="false">Transport!L14</f>
        <v>0</v>
      </c>
      <c r="N114" s="59" t="n">
        <f aca="false">Transport!M14</f>
        <v>0</v>
      </c>
      <c r="O114" s="59" t="n">
        <f aca="false">Transport!N14</f>
        <v>0</v>
      </c>
      <c r="P114" s="59" t="n">
        <f aca="false">SUM(D114:O114)</f>
        <v>0</v>
      </c>
      <c r="Q114" s="434"/>
    </row>
    <row r="115" customFormat="false" ht="12.75" hidden="false" customHeight="false" outlineLevel="0" collapsed="false">
      <c r="A115" s="435" t="s">
        <v>540</v>
      </c>
      <c r="D115" s="57" t="n">
        <v>0</v>
      </c>
      <c r="E115" s="57" t="n">
        <v>0</v>
      </c>
      <c r="F115" s="57" t="n">
        <v>0</v>
      </c>
      <c r="G115" s="57" t="n">
        <v>0</v>
      </c>
      <c r="H115" s="57" t="n">
        <v>0</v>
      </c>
      <c r="I115" s="57" t="n">
        <v>0</v>
      </c>
      <c r="J115" s="57" t="n">
        <v>0</v>
      </c>
      <c r="K115" s="57" t="n">
        <v>0</v>
      </c>
      <c r="L115" s="57" t="n">
        <v>0</v>
      </c>
      <c r="M115" s="57" t="n">
        <v>0</v>
      </c>
      <c r="N115" s="57" t="n">
        <v>0</v>
      </c>
      <c r="O115" s="57" t="n">
        <v>0</v>
      </c>
      <c r="P115" s="59" t="n">
        <f aca="false">SUM(D115:O115)</f>
        <v>0</v>
      </c>
    </row>
    <row r="116" customFormat="false" ht="12.75" hidden="false" customHeight="false" outlineLevel="0" collapsed="false">
      <c r="A116" s="435" t="s">
        <v>509</v>
      </c>
      <c r="D116" s="428" t="n">
        <v>0</v>
      </c>
      <c r="E116" s="428" t="n">
        <v>0</v>
      </c>
      <c r="F116" s="428" t="n">
        <v>0</v>
      </c>
      <c r="G116" s="428" t="n">
        <v>0</v>
      </c>
      <c r="H116" s="428" t="n">
        <f aca="false">0</f>
        <v>0</v>
      </c>
      <c r="I116" s="428" t="n">
        <v>0</v>
      </c>
      <c r="J116" s="428" t="n">
        <v>0</v>
      </c>
      <c r="K116" s="428" t="n">
        <v>0</v>
      </c>
      <c r="L116" s="428" t="n">
        <v>0</v>
      </c>
      <c r="M116" s="428" t="n">
        <v>0</v>
      </c>
      <c r="N116" s="428" t="n">
        <v>0</v>
      </c>
      <c r="O116" s="428" t="n">
        <v>0</v>
      </c>
      <c r="P116" s="429" t="n">
        <f aca="false">SUM(D116:O116)</f>
        <v>0</v>
      </c>
    </row>
    <row r="117" customFormat="false" ht="3.95" hidden="false" customHeight="true" outlineLevel="0" collapsed="false">
      <c r="A117" s="415"/>
    </row>
    <row r="118" customFormat="false" ht="12.75" hidden="false" customHeight="false" outlineLevel="0" collapsed="false">
      <c r="A118" s="425" t="s">
        <v>574</v>
      </c>
      <c r="D118" s="436" t="n">
        <f aca="false">SUM(D114:D116)</f>
        <v>0</v>
      </c>
      <c r="E118" s="436" t="n">
        <f aca="false">SUM(E114:E116)</f>
        <v>0</v>
      </c>
      <c r="F118" s="436" t="n">
        <f aca="false">SUM(F114:F116)</f>
        <v>0</v>
      </c>
      <c r="G118" s="436" t="n">
        <f aca="false">SUM(G114:G116)</f>
        <v>0</v>
      </c>
      <c r="H118" s="436" t="n">
        <f aca="false">SUM(H114:H116)</f>
        <v>0</v>
      </c>
      <c r="I118" s="436" t="n">
        <f aca="false">SUM(I114:I116)</f>
        <v>0</v>
      </c>
      <c r="J118" s="436" t="n">
        <f aca="false">SUM(J114:J116)</f>
        <v>0</v>
      </c>
      <c r="K118" s="436" t="n">
        <f aca="false">SUM(K114:K116)</f>
        <v>0</v>
      </c>
      <c r="L118" s="436" t="n">
        <f aca="false">SUM(L114:L116)</f>
        <v>0</v>
      </c>
      <c r="M118" s="436" t="n">
        <f aca="false">SUM(M114:M116)</f>
        <v>0</v>
      </c>
      <c r="N118" s="436" t="n">
        <f aca="false">SUM(N114:N116)</f>
        <v>0</v>
      </c>
      <c r="O118" s="436" t="n">
        <f aca="false">SUM(O114:O116)</f>
        <v>0</v>
      </c>
      <c r="P118" s="436" t="n">
        <f aca="false">SUM(P114:P116)</f>
        <v>0</v>
      </c>
    </row>
    <row r="119" customFormat="false" ht="6" hidden="false" customHeight="true" outlineLevel="0" collapsed="false">
      <c r="A119" s="469"/>
    </row>
    <row r="120" customFormat="false" ht="12.75" hidden="false" customHeight="false" outlineLevel="0" collapsed="false">
      <c r="A120" s="425" t="s">
        <v>575</v>
      </c>
      <c r="B120" s="426"/>
      <c r="D120" s="433"/>
      <c r="E120" s="433"/>
      <c r="F120" s="433"/>
      <c r="G120" s="433"/>
      <c r="H120" s="433"/>
      <c r="I120" s="433"/>
      <c r="J120" s="433"/>
      <c r="K120" s="433"/>
      <c r="L120" s="433"/>
      <c r="M120" s="433"/>
      <c r="N120" s="433"/>
      <c r="O120" s="433"/>
    </row>
    <row r="121" customFormat="false" ht="12.75" hidden="false" customHeight="false" outlineLevel="0" collapsed="false">
      <c r="A121" s="435" t="s">
        <v>576</v>
      </c>
      <c r="D121" s="57" t="n">
        <v>0</v>
      </c>
      <c r="E121" s="57" t="n">
        <v>0</v>
      </c>
      <c r="F121" s="57" t="n">
        <v>0</v>
      </c>
      <c r="G121" s="57" t="n">
        <v>0</v>
      </c>
      <c r="H121" s="57" t="n">
        <v>0</v>
      </c>
      <c r="I121" s="57" t="n">
        <v>0</v>
      </c>
      <c r="J121" s="57" t="n">
        <v>0</v>
      </c>
      <c r="K121" s="57" t="n">
        <v>0</v>
      </c>
      <c r="L121" s="57" t="n">
        <v>0</v>
      </c>
      <c r="M121" s="57" t="n">
        <v>0</v>
      </c>
      <c r="N121" s="57" t="n">
        <v>0</v>
      </c>
      <c r="O121" s="57" t="n">
        <v>0</v>
      </c>
      <c r="P121" s="59" t="n">
        <f aca="false">SUM(D121:O121)</f>
        <v>0</v>
      </c>
      <c r="R121" s="413" t="n">
        <f aca="false">4870+166</f>
        <v>5036</v>
      </c>
    </row>
    <row r="122" customFormat="false" ht="12.75" hidden="false" customHeight="false" outlineLevel="0" collapsed="false">
      <c r="A122" s="435" t="s">
        <v>509</v>
      </c>
      <c r="D122" s="428" t="n">
        <v>0</v>
      </c>
      <c r="E122" s="428" t="n">
        <v>0</v>
      </c>
      <c r="F122" s="428" t="n">
        <v>0</v>
      </c>
      <c r="G122" s="428" t="n">
        <v>0</v>
      </c>
      <c r="H122" s="428" t="n">
        <v>0</v>
      </c>
      <c r="I122" s="428" t="n">
        <v>0</v>
      </c>
      <c r="J122" s="428" t="n">
        <v>0</v>
      </c>
      <c r="K122" s="428" t="n">
        <v>0</v>
      </c>
      <c r="L122" s="428" t="n">
        <v>0</v>
      </c>
      <c r="M122" s="428" t="n">
        <v>0</v>
      </c>
      <c r="N122" s="428" t="n">
        <v>0</v>
      </c>
      <c r="O122" s="428" t="n">
        <v>0</v>
      </c>
      <c r="P122" s="429" t="n">
        <f aca="false">SUM(D122:O122)</f>
        <v>0</v>
      </c>
    </row>
    <row r="123" customFormat="false" ht="3.95" hidden="false" customHeight="true" outlineLevel="0" collapsed="false">
      <c r="D123" s="440"/>
      <c r="E123" s="440"/>
      <c r="F123" s="440"/>
      <c r="G123" s="440"/>
      <c r="H123" s="440"/>
      <c r="I123" s="440"/>
      <c r="J123" s="440"/>
      <c r="K123" s="440"/>
      <c r="L123" s="440"/>
      <c r="M123" s="440"/>
      <c r="N123" s="440"/>
      <c r="O123" s="440"/>
      <c r="P123" s="440"/>
    </row>
    <row r="124" customFormat="false" ht="12.75" hidden="false" customHeight="false" outlineLevel="0" collapsed="false">
      <c r="A124" s="425" t="s">
        <v>577</v>
      </c>
      <c r="B124" s="432"/>
      <c r="C124" s="415"/>
      <c r="D124" s="436" t="n">
        <f aca="false">SUM(D121:D122)</f>
        <v>0</v>
      </c>
      <c r="E124" s="436" t="n">
        <f aca="false">SUM(E121:E122)</f>
        <v>0</v>
      </c>
      <c r="F124" s="436" t="n">
        <f aca="false">SUM(F121:F122)</f>
        <v>0</v>
      </c>
      <c r="G124" s="436" t="n">
        <f aca="false">SUM(G121:G122)</f>
        <v>0</v>
      </c>
      <c r="H124" s="436" t="n">
        <f aca="false">SUM(H121:H122)</f>
        <v>0</v>
      </c>
      <c r="I124" s="436" t="n">
        <f aca="false">SUM(I121:I122)</f>
        <v>0</v>
      </c>
      <c r="J124" s="436" t="n">
        <f aca="false">SUM(J121:J122)</f>
        <v>0</v>
      </c>
      <c r="K124" s="436" t="n">
        <f aca="false">SUM(K121:K122)</f>
        <v>0</v>
      </c>
      <c r="L124" s="436" t="n">
        <f aca="false">SUM(L121:L122)</f>
        <v>0</v>
      </c>
      <c r="M124" s="436" t="n">
        <f aca="false">SUM(M121:M122)</f>
        <v>0</v>
      </c>
      <c r="N124" s="436" t="n">
        <f aca="false">SUM(N121:N122)</f>
        <v>0</v>
      </c>
      <c r="O124" s="436" t="n">
        <f aca="false">SUM(O121:O122)</f>
        <v>0</v>
      </c>
      <c r="P124" s="436" t="n">
        <f aca="false">SUM(P121:P122)</f>
        <v>0</v>
      </c>
      <c r="Q124" s="475"/>
    </row>
    <row r="125" customFormat="false" ht="6" hidden="false" customHeight="true" outlineLevel="0" collapsed="false">
      <c r="Q125" s="434"/>
    </row>
    <row r="126" customFormat="false" ht="12.75" hidden="false" customHeight="false" outlineLevel="0" collapsed="false">
      <c r="A126" s="427" t="s">
        <v>550</v>
      </c>
      <c r="B126" s="426"/>
      <c r="D126" s="59" t="n">
        <f aca="false">D118-D124</f>
        <v>0</v>
      </c>
      <c r="E126" s="59" t="n">
        <f aca="false">E118-E124</f>
        <v>0</v>
      </c>
      <c r="F126" s="59" t="n">
        <f aca="false">F118-F124</f>
        <v>0</v>
      </c>
      <c r="G126" s="59" t="n">
        <f aca="false">G118-G124</f>
        <v>0</v>
      </c>
      <c r="H126" s="59" t="n">
        <f aca="false">H118-H124</f>
        <v>0</v>
      </c>
      <c r="I126" s="59" t="n">
        <f aca="false">I118-I124</f>
        <v>0</v>
      </c>
      <c r="J126" s="59" t="n">
        <f aca="false">J118-J124</f>
        <v>0</v>
      </c>
      <c r="K126" s="59" t="n">
        <f aca="false">K118-K124</f>
        <v>0</v>
      </c>
      <c r="L126" s="59" t="n">
        <f aca="false">L118-L124</f>
        <v>0</v>
      </c>
      <c r="M126" s="59" t="n">
        <f aca="false">M118-M124</f>
        <v>0</v>
      </c>
      <c r="N126" s="59" t="n">
        <f aca="false">N118-N124</f>
        <v>0</v>
      </c>
      <c r="O126" s="59" t="n">
        <f aca="false">O118-O124</f>
        <v>0</v>
      </c>
      <c r="P126" s="59" t="n">
        <f aca="false">SUM(D126:O126)</f>
        <v>0</v>
      </c>
    </row>
    <row r="127" customFormat="false" ht="12.75" hidden="false" customHeight="false" outlineLevel="0" collapsed="false">
      <c r="A127" s="435" t="s">
        <v>578</v>
      </c>
      <c r="D127" s="57" t="n">
        <v>0</v>
      </c>
      <c r="E127" s="57" t="n">
        <v>0</v>
      </c>
      <c r="F127" s="57" t="n">
        <v>0</v>
      </c>
      <c r="G127" s="57" t="n">
        <v>0</v>
      </c>
      <c r="H127" s="57" t="n">
        <v>0</v>
      </c>
      <c r="I127" s="57" t="n">
        <v>0</v>
      </c>
      <c r="J127" s="57" t="n">
        <v>0</v>
      </c>
      <c r="K127" s="57" t="n">
        <v>0</v>
      </c>
      <c r="L127" s="57" t="n">
        <v>0</v>
      </c>
      <c r="M127" s="57" t="n">
        <v>0</v>
      </c>
      <c r="N127" s="57" t="n">
        <v>0</v>
      </c>
      <c r="O127" s="57" t="n">
        <v>0</v>
      </c>
      <c r="P127" s="59" t="n">
        <f aca="false">SUM(D127:O127)</f>
        <v>0</v>
      </c>
    </row>
    <row r="128" customFormat="false" ht="12.75" hidden="false" customHeight="false" outlineLevel="0" collapsed="false">
      <c r="A128" s="435" t="s">
        <v>404</v>
      </c>
      <c r="D128" s="57" t="n">
        <v>0</v>
      </c>
      <c r="E128" s="57" t="n">
        <v>0</v>
      </c>
      <c r="F128" s="57" t="n">
        <v>0</v>
      </c>
      <c r="G128" s="57" t="n">
        <v>0</v>
      </c>
      <c r="H128" s="57" t="n">
        <v>0</v>
      </c>
      <c r="I128" s="57" t="n">
        <v>0</v>
      </c>
      <c r="J128" s="57" t="n">
        <v>0</v>
      </c>
      <c r="K128" s="57" t="n">
        <v>0</v>
      </c>
      <c r="L128" s="57" t="n">
        <v>0</v>
      </c>
      <c r="M128" s="57" t="n">
        <v>0</v>
      </c>
      <c r="N128" s="57" t="n">
        <v>0</v>
      </c>
      <c r="O128" s="57" t="n">
        <v>0</v>
      </c>
      <c r="P128" s="59" t="n">
        <f aca="false">SUM(D128:O128)</f>
        <v>0</v>
      </c>
    </row>
    <row r="129" customFormat="false" ht="12.75" hidden="false" customHeight="false" outlineLevel="0" collapsed="false">
      <c r="A129" s="427" t="s">
        <v>488</v>
      </c>
      <c r="D129" s="428" t="n">
        <v>0</v>
      </c>
      <c r="E129" s="428" t="n">
        <v>0</v>
      </c>
      <c r="F129" s="428" t="n">
        <v>0</v>
      </c>
      <c r="G129" s="428" t="n">
        <v>0</v>
      </c>
      <c r="H129" s="428" t="n">
        <v>0</v>
      </c>
      <c r="I129" s="428" t="n">
        <v>0</v>
      </c>
      <c r="J129" s="428" t="n">
        <v>0</v>
      </c>
      <c r="K129" s="428" t="n">
        <v>0</v>
      </c>
      <c r="L129" s="428" t="n">
        <v>0</v>
      </c>
      <c r="M129" s="428" t="n">
        <v>0</v>
      </c>
      <c r="N129" s="428" t="n">
        <v>0</v>
      </c>
      <c r="O129" s="428" t="n">
        <v>0</v>
      </c>
      <c r="P129" s="429" t="n">
        <f aca="false">SUM(D129:O129)</f>
        <v>0</v>
      </c>
    </row>
    <row r="130" customFormat="false" ht="3.95" hidden="false" customHeight="true" outlineLevel="0" collapsed="false">
      <c r="D130" s="430"/>
      <c r="E130" s="430"/>
      <c r="F130" s="430"/>
      <c r="G130" s="430"/>
      <c r="H130" s="430"/>
      <c r="I130" s="430"/>
      <c r="J130" s="430"/>
      <c r="K130" s="430"/>
      <c r="L130" s="430"/>
      <c r="M130" s="430"/>
      <c r="N130" s="430"/>
      <c r="O130" s="430"/>
    </row>
    <row r="131" customFormat="false" ht="12.75" hidden="false" customHeight="false" outlineLevel="0" collapsed="false">
      <c r="A131" s="439" t="s">
        <v>489</v>
      </c>
      <c r="B131" s="442"/>
      <c r="C131" s="415"/>
      <c r="D131" s="443" t="n">
        <f aca="false">SUM(D126:D129)</f>
        <v>0</v>
      </c>
      <c r="E131" s="443" t="n">
        <f aca="false">SUM(E126:E129)</f>
        <v>0</v>
      </c>
      <c r="F131" s="443" t="n">
        <f aca="false">SUM(F126:F129)</f>
        <v>0</v>
      </c>
      <c r="G131" s="443" t="n">
        <f aca="false">SUM(G126:G129)</f>
        <v>0</v>
      </c>
      <c r="H131" s="443" t="n">
        <f aca="false">SUM(H126:H129)</f>
        <v>0</v>
      </c>
      <c r="I131" s="443" t="n">
        <f aca="false">SUM(I126:I129)</f>
        <v>0</v>
      </c>
      <c r="J131" s="443" t="n">
        <f aca="false">SUM(J126:J129)</f>
        <v>0</v>
      </c>
      <c r="K131" s="443" t="n">
        <f aca="false">SUM(K126:K129)</f>
        <v>0</v>
      </c>
      <c r="L131" s="443" t="n">
        <f aca="false">SUM(L126:L129)</f>
        <v>0</v>
      </c>
      <c r="M131" s="443" t="n">
        <f aca="false">SUM(M126:M129)</f>
        <v>0</v>
      </c>
      <c r="N131" s="443" t="n">
        <f aca="false">SUM(N126:N129)</f>
        <v>0</v>
      </c>
      <c r="O131" s="443" t="n">
        <f aca="false">SUM(O126:O129)</f>
        <v>0</v>
      </c>
      <c r="P131" s="443" t="n">
        <f aca="false">SUM(D131:O131)</f>
        <v>0</v>
      </c>
      <c r="Q131" s="415"/>
    </row>
    <row r="132" customFormat="false" ht="8.1" hidden="false" customHeight="true" outlineLevel="0" collapsed="false">
      <c r="A132" s="437"/>
      <c r="B132" s="426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434"/>
    </row>
    <row r="133" customFormat="false" ht="12.75" hidden="false" customHeight="false" outlineLevel="0" collapsed="false">
      <c r="A133" s="425" t="s">
        <v>579</v>
      </c>
      <c r="B133" s="432"/>
      <c r="C133" s="415"/>
      <c r="D133" s="443" t="n">
        <f aca="false">-1*D131</f>
        <v>-0</v>
      </c>
      <c r="E133" s="443" t="n">
        <f aca="false">-1*E131</f>
        <v>-0</v>
      </c>
      <c r="F133" s="443" t="n">
        <f aca="false">-1*F131</f>
        <v>-0</v>
      </c>
      <c r="G133" s="443" t="n">
        <f aca="false">-1*G131</f>
        <v>-0</v>
      </c>
      <c r="H133" s="443" t="n">
        <f aca="false">-1*H131</f>
        <v>-0</v>
      </c>
      <c r="I133" s="443" t="n">
        <f aca="false">-1*I131</f>
        <v>-0</v>
      </c>
      <c r="J133" s="443" t="n">
        <f aca="false">-1*J131</f>
        <v>-0</v>
      </c>
      <c r="K133" s="443" t="n">
        <f aca="false">-1*K131</f>
        <v>-0</v>
      </c>
      <c r="L133" s="443" t="n">
        <f aca="false">-1*L131</f>
        <v>-0</v>
      </c>
      <c r="M133" s="443" t="n">
        <f aca="false">-1*M131</f>
        <v>-0</v>
      </c>
      <c r="N133" s="443" t="n">
        <f aca="false">-1*N131</f>
        <v>-0</v>
      </c>
      <c r="O133" s="443" t="n">
        <f aca="false">-1*O131</f>
        <v>-0</v>
      </c>
      <c r="P133" s="443" t="n">
        <f aca="false">SUM(D133:O133)</f>
        <v>0</v>
      </c>
    </row>
    <row r="134" customFormat="false" ht="12.75" hidden="false" customHeight="false" outlineLevel="0" collapsed="false">
      <c r="A134" s="437"/>
      <c r="B134" s="426"/>
    </row>
    <row r="135" customFormat="false" ht="12.75" hidden="false" customHeight="false" outlineLevel="0" collapsed="false">
      <c r="A135" s="444"/>
      <c r="B135" s="445"/>
      <c r="C135" s="446"/>
      <c r="D135" s="446"/>
      <c r="E135" s="446"/>
      <c r="F135" s="446"/>
      <c r="G135" s="446"/>
      <c r="H135" s="446"/>
      <c r="I135" s="446"/>
      <c r="J135" s="446"/>
      <c r="K135" s="446"/>
      <c r="L135" s="446"/>
      <c r="M135" s="446"/>
      <c r="N135" s="446"/>
      <c r="O135" s="446"/>
      <c r="P135" s="446"/>
    </row>
    <row r="137" customFormat="false" ht="12.75" hidden="false" customHeight="false" outlineLevel="0" collapsed="false">
      <c r="A137" s="447" t="s">
        <v>580</v>
      </c>
      <c r="B137" s="426"/>
      <c r="C137" s="468" t="str">
        <f aca="false">C47</f>
        <v>DEC.,2001</v>
      </c>
      <c r="D137" s="450"/>
      <c r="E137" s="450"/>
      <c r="F137" s="450"/>
      <c r="G137" s="450"/>
      <c r="H137" s="450"/>
      <c r="I137" s="450"/>
      <c r="J137" s="450"/>
      <c r="K137" s="450"/>
      <c r="L137" s="450"/>
      <c r="M137" s="450"/>
      <c r="N137" s="450"/>
      <c r="O137" s="450"/>
      <c r="P137" s="415"/>
    </row>
    <row r="138" customFormat="false" ht="3.95" hidden="false" customHeight="true" outlineLevel="0" collapsed="false">
      <c r="A138" s="437"/>
      <c r="B138" s="426"/>
      <c r="D138" s="430"/>
      <c r="E138" s="430"/>
      <c r="F138" s="430"/>
      <c r="G138" s="430"/>
      <c r="H138" s="430"/>
      <c r="I138" s="430"/>
      <c r="J138" s="430"/>
      <c r="K138" s="430"/>
      <c r="L138" s="430"/>
      <c r="M138" s="430"/>
      <c r="N138" s="430"/>
      <c r="O138" s="430"/>
    </row>
    <row r="139" customFormat="false" ht="12.75" hidden="false" customHeight="false" outlineLevel="0" collapsed="false">
      <c r="A139" s="425" t="s">
        <v>493</v>
      </c>
      <c r="B139" s="426"/>
      <c r="D139" s="59" t="n">
        <f aca="false">C149</f>
        <v>0</v>
      </c>
      <c r="E139" s="59" t="n">
        <f aca="false">D149</f>
        <v>0</v>
      </c>
      <c r="F139" s="59" t="n">
        <f aca="false">E149</f>
        <v>0</v>
      </c>
      <c r="G139" s="59" t="n">
        <f aca="false">F149</f>
        <v>0</v>
      </c>
      <c r="H139" s="59" t="n">
        <f aca="false">G149</f>
        <v>0</v>
      </c>
      <c r="I139" s="59" t="n">
        <f aca="false">H149</f>
        <v>0</v>
      </c>
      <c r="J139" s="59" t="n">
        <f aca="false">I149</f>
        <v>0</v>
      </c>
      <c r="K139" s="59" t="n">
        <f aca="false">J149</f>
        <v>0</v>
      </c>
      <c r="L139" s="59" t="n">
        <f aca="false">K149</f>
        <v>0</v>
      </c>
      <c r="M139" s="59" t="n">
        <f aca="false">L149</f>
        <v>0</v>
      </c>
      <c r="N139" s="59" t="n">
        <f aca="false">M149</f>
        <v>0</v>
      </c>
      <c r="O139" s="59" t="n">
        <f aca="false">N149</f>
        <v>0</v>
      </c>
      <c r="P139" s="59"/>
      <c r="Q139" s="434"/>
    </row>
    <row r="140" customFormat="false" ht="6" hidden="false" customHeight="true" outlineLevel="0" collapsed="false">
      <c r="A140" s="452"/>
    </row>
    <row r="141" customFormat="false" ht="12.75" hidden="false" customHeight="false" outlineLevel="0" collapsed="false">
      <c r="A141" s="435" t="s">
        <v>558</v>
      </c>
      <c r="B141" s="454"/>
      <c r="D141" s="57" t="n">
        <v>0</v>
      </c>
      <c r="E141" s="57" t="n">
        <v>0</v>
      </c>
      <c r="F141" s="57" t="n">
        <v>0</v>
      </c>
      <c r="G141" s="57" t="n">
        <v>0</v>
      </c>
      <c r="H141" s="57" t="n">
        <v>0</v>
      </c>
      <c r="I141" s="57" t="n">
        <v>0</v>
      </c>
      <c r="J141" s="57" t="n">
        <v>0</v>
      </c>
      <c r="K141" s="57" t="n">
        <v>0</v>
      </c>
      <c r="L141" s="57" t="n">
        <v>0</v>
      </c>
      <c r="M141" s="57" t="n">
        <v>0</v>
      </c>
      <c r="N141" s="57" t="n">
        <v>0</v>
      </c>
      <c r="O141" s="57" t="n">
        <v>0</v>
      </c>
      <c r="P141" s="59" t="n">
        <f aca="false">SUM(D141:O141)</f>
        <v>0</v>
      </c>
    </row>
    <row r="142" customFormat="false" ht="6" hidden="false" customHeight="true" outlineLevel="0" collapsed="false">
      <c r="A142" s="437"/>
      <c r="B142" s="426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</row>
    <row r="143" customFormat="false" ht="12.75" hidden="false" customHeight="false" outlineLevel="0" collapsed="false">
      <c r="A143" s="427" t="s">
        <v>581</v>
      </c>
      <c r="B143" s="426"/>
      <c r="D143" s="59" t="n">
        <f aca="false">D133</f>
        <v>-0</v>
      </c>
      <c r="E143" s="59" t="n">
        <f aca="false">E133</f>
        <v>-0</v>
      </c>
      <c r="F143" s="59" t="n">
        <f aca="false">F133</f>
        <v>-0</v>
      </c>
      <c r="G143" s="59" t="n">
        <f aca="false">G133</f>
        <v>-0</v>
      </c>
      <c r="H143" s="59" t="n">
        <f aca="false">H133</f>
        <v>-0</v>
      </c>
      <c r="I143" s="59" t="n">
        <f aca="false">I133</f>
        <v>-0</v>
      </c>
      <c r="J143" s="59" t="n">
        <f aca="false">J133</f>
        <v>-0</v>
      </c>
      <c r="K143" s="59" t="n">
        <f aca="false">K133</f>
        <v>-0</v>
      </c>
      <c r="L143" s="59" t="n">
        <f aca="false">L133</f>
        <v>-0</v>
      </c>
      <c r="M143" s="59" t="n">
        <f aca="false">M133</f>
        <v>-0</v>
      </c>
      <c r="N143" s="59" t="n">
        <f aca="false">N133</f>
        <v>-0</v>
      </c>
      <c r="O143" s="59" t="n">
        <f aca="false">O133</f>
        <v>-0</v>
      </c>
      <c r="P143" s="59" t="n">
        <f aca="false">SUM(D143:O143)</f>
        <v>0</v>
      </c>
      <c r="Q143" s="434"/>
    </row>
    <row r="144" customFormat="false" ht="6" hidden="false" customHeight="true" outlineLevel="0" collapsed="false">
      <c r="A144" s="437"/>
      <c r="B144" s="426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</row>
    <row r="145" customFormat="false" ht="12.75" hidden="false" customHeight="false" outlineLevel="0" collapsed="false">
      <c r="A145" s="427" t="s">
        <v>582</v>
      </c>
      <c r="B145" s="426"/>
      <c r="D145" s="57" t="n">
        <v>0</v>
      </c>
      <c r="E145" s="57" t="n">
        <v>0</v>
      </c>
      <c r="F145" s="57" t="n">
        <v>0</v>
      </c>
      <c r="G145" s="57" t="n">
        <v>0</v>
      </c>
      <c r="H145" s="57" t="n">
        <v>0</v>
      </c>
      <c r="I145" s="57" t="n">
        <v>0</v>
      </c>
      <c r="J145" s="57" t="n">
        <v>0</v>
      </c>
      <c r="K145" s="57" t="n">
        <v>0</v>
      </c>
      <c r="L145" s="57" t="n">
        <v>0</v>
      </c>
      <c r="M145" s="57" t="n">
        <v>0</v>
      </c>
      <c r="N145" s="57" t="n">
        <v>0</v>
      </c>
      <c r="O145" s="57" t="n">
        <v>0</v>
      </c>
      <c r="P145" s="59" t="n">
        <f aca="false">SUM(D145:O145)</f>
        <v>0</v>
      </c>
      <c r="Q145" s="434"/>
    </row>
    <row r="146" customFormat="false" ht="6" hidden="false" customHeight="true" outlineLevel="0" collapsed="false">
      <c r="A146" s="437"/>
      <c r="B146" s="426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</row>
    <row r="147" customFormat="false" ht="12.75" hidden="false" customHeight="false" outlineLevel="0" collapsed="false">
      <c r="A147" s="427" t="s">
        <v>561</v>
      </c>
      <c r="B147" s="426"/>
      <c r="D147" s="429" t="n">
        <f aca="false">D156</f>
        <v>0</v>
      </c>
      <c r="E147" s="429" t="n">
        <f aca="false">E156</f>
        <v>0</v>
      </c>
      <c r="F147" s="429" t="n">
        <f aca="false">F156</f>
        <v>0</v>
      </c>
      <c r="G147" s="429" t="n">
        <f aca="false">G156</f>
        <v>0</v>
      </c>
      <c r="H147" s="429" t="n">
        <f aca="false">H156</f>
        <v>0</v>
      </c>
      <c r="I147" s="429" t="n">
        <f aca="false">I156</f>
        <v>0</v>
      </c>
      <c r="J147" s="429" t="n">
        <f aca="false">J156</f>
        <v>0</v>
      </c>
      <c r="K147" s="429" t="n">
        <f aca="false">K156</f>
        <v>0</v>
      </c>
      <c r="L147" s="429" t="n">
        <f aca="false">L156</f>
        <v>0</v>
      </c>
      <c r="M147" s="429" t="n">
        <f aca="false">M156</f>
        <v>0</v>
      </c>
      <c r="N147" s="429" t="n">
        <f aca="false">N156</f>
        <v>0</v>
      </c>
      <c r="O147" s="429" t="n">
        <f aca="false">O156</f>
        <v>0</v>
      </c>
      <c r="P147" s="429" t="n">
        <f aca="false">SUM(D147:O147)</f>
        <v>0</v>
      </c>
      <c r="Q147" s="440"/>
    </row>
    <row r="148" customFormat="false" ht="3.95" hidden="false" customHeight="true" outlineLevel="0" collapsed="false">
      <c r="A148" s="437"/>
      <c r="B148" s="426"/>
      <c r="D148" s="430"/>
      <c r="E148" s="430"/>
      <c r="F148" s="430"/>
      <c r="G148" s="430"/>
      <c r="H148" s="430"/>
      <c r="I148" s="430"/>
      <c r="J148" s="430"/>
      <c r="K148" s="430"/>
      <c r="L148" s="430"/>
      <c r="M148" s="430"/>
      <c r="N148" s="430"/>
      <c r="O148" s="430"/>
    </row>
    <row r="149" customFormat="false" ht="12.75" hidden="false" customHeight="false" outlineLevel="0" collapsed="false">
      <c r="A149" s="425" t="s">
        <v>498</v>
      </c>
      <c r="C149" s="470" t="n">
        <v>0</v>
      </c>
      <c r="D149" s="436" t="n">
        <f aca="false">SUM(D139:D147)</f>
        <v>0</v>
      </c>
      <c r="E149" s="436" t="n">
        <f aca="false">SUM(E139:E147)</f>
        <v>0</v>
      </c>
      <c r="F149" s="436" t="n">
        <f aca="false">SUM(F139:F147)</f>
        <v>0</v>
      </c>
      <c r="G149" s="436" t="n">
        <f aca="false">SUM(G139:G147)</f>
        <v>0</v>
      </c>
      <c r="H149" s="436" t="n">
        <f aca="false">SUM(H139:H147)</f>
        <v>0</v>
      </c>
      <c r="I149" s="436" t="n">
        <f aca="false">SUM(I139:I147)</f>
        <v>0</v>
      </c>
      <c r="J149" s="436" t="n">
        <f aca="false">SUM(J139:J147)</f>
        <v>0</v>
      </c>
      <c r="K149" s="436" t="n">
        <f aca="false">SUM(K139:K147)</f>
        <v>0</v>
      </c>
      <c r="L149" s="436" t="n">
        <f aca="false">SUM(L139:L147)</f>
        <v>0</v>
      </c>
      <c r="M149" s="436" t="n">
        <f aca="false">SUM(M139:M147)</f>
        <v>0</v>
      </c>
      <c r="N149" s="436" t="n">
        <f aca="false">SUM(N139:N147)</f>
        <v>0</v>
      </c>
      <c r="O149" s="436" t="n">
        <f aca="false">SUM(O139:O147)</f>
        <v>0</v>
      </c>
      <c r="P149" s="436" t="n">
        <f aca="false">SUM(P141:P147)+D139</f>
        <v>0</v>
      </c>
      <c r="Q149" s="434"/>
    </row>
    <row r="150" customFormat="false" ht="12.75" hidden="false" customHeight="false" outlineLevel="0" collapsed="false">
      <c r="A150" s="437"/>
      <c r="B150" s="426"/>
      <c r="D150" s="430"/>
      <c r="E150" s="430"/>
      <c r="F150" s="430"/>
      <c r="G150" s="430"/>
      <c r="H150" s="430"/>
      <c r="I150" s="430"/>
      <c r="J150" s="430"/>
      <c r="K150" s="430"/>
      <c r="L150" s="430"/>
      <c r="M150" s="430"/>
      <c r="N150" s="430"/>
      <c r="O150" s="430"/>
    </row>
    <row r="151" customFormat="false" ht="12.75" hidden="false" customHeight="false" outlineLevel="0" collapsed="false">
      <c r="A151" s="471" t="str">
        <f aca="false">A61</f>
        <v>   Interest Rate </v>
      </c>
      <c r="B151" s="426"/>
      <c r="D151" s="472" t="n">
        <f aca="false">D61</f>
        <v>0.0775</v>
      </c>
      <c r="E151" s="472" t="n">
        <f aca="false">E61</f>
        <v>0.0775</v>
      </c>
      <c r="F151" s="472" t="n">
        <f aca="false">F61</f>
        <v>0.0775</v>
      </c>
      <c r="G151" s="472" t="n">
        <f aca="false">G61</f>
        <v>0.0775</v>
      </c>
      <c r="H151" s="472" t="n">
        <f aca="false">H61</f>
        <v>0.0775</v>
      </c>
      <c r="I151" s="472" t="n">
        <f aca="false">I61</f>
        <v>0.0775</v>
      </c>
      <c r="J151" s="472" t="n">
        <f aca="false">J61</f>
        <v>0.0775</v>
      </c>
      <c r="K151" s="472" t="n">
        <f aca="false">K61</f>
        <v>0.0775</v>
      </c>
      <c r="L151" s="472" t="n">
        <f aca="false">L61</f>
        <v>0.0775</v>
      </c>
      <c r="M151" s="472" t="n">
        <f aca="false">M61</f>
        <v>0.0775</v>
      </c>
      <c r="N151" s="472" t="n">
        <f aca="false">N61</f>
        <v>0.0775</v>
      </c>
      <c r="O151" s="472" t="n">
        <f aca="false">O61</f>
        <v>0.0775</v>
      </c>
    </row>
    <row r="152" customFormat="false" ht="12.75" hidden="false" customHeight="false" outlineLevel="0" collapsed="false">
      <c r="A152" s="471" t="str">
        <f aca="false">A62</f>
        <v>      Monthly</v>
      </c>
      <c r="B152" s="426"/>
      <c r="D152" s="438" t="n">
        <f aca="false">D62</f>
        <v>0.0066</v>
      </c>
      <c r="E152" s="438" t="n">
        <f aca="false">E62</f>
        <v>0.0059</v>
      </c>
      <c r="F152" s="438" t="n">
        <f aca="false">F62</f>
        <v>0.0066</v>
      </c>
      <c r="G152" s="438" t="n">
        <f aca="false">G62</f>
        <v>0.0064</v>
      </c>
      <c r="H152" s="438" t="n">
        <f aca="false">H62</f>
        <v>0.0066</v>
      </c>
      <c r="I152" s="438" t="n">
        <f aca="false">I62</f>
        <v>0.0064</v>
      </c>
      <c r="J152" s="438" t="n">
        <f aca="false">J62</f>
        <v>0.0066</v>
      </c>
      <c r="K152" s="438" t="n">
        <f aca="false">K62</f>
        <v>0.0066</v>
      </c>
      <c r="L152" s="438" t="n">
        <f aca="false">L62</f>
        <v>0.0064</v>
      </c>
      <c r="M152" s="438" t="n">
        <f aca="false">M62</f>
        <v>0.0066</v>
      </c>
      <c r="N152" s="438" t="n">
        <f aca="false">N62</f>
        <v>0.0064</v>
      </c>
      <c r="O152" s="438" t="n">
        <f aca="false">O62</f>
        <v>0.0066</v>
      </c>
      <c r="Q152" s="460"/>
    </row>
    <row r="153" customFormat="false" ht="6" hidden="false" customHeight="true" outlineLevel="0" collapsed="false">
      <c r="A153" s="437"/>
      <c r="B153" s="426"/>
    </row>
    <row r="154" customFormat="false" ht="12.75" hidden="false" customHeight="false" outlineLevel="0" collapsed="false">
      <c r="A154" s="462" t="s">
        <v>583</v>
      </c>
      <c r="B154" s="432"/>
      <c r="C154" s="415"/>
      <c r="D154" s="463" t="n">
        <f aca="false">ROUND(C149*D152,0)</f>
        <v>0</v>
      </c>
      <c r="E154" s="463" t="n">
        <f aca="false">ROUND(D149*E152,0)</f>
        <v>0</v>
      </c>
      <c r="F154" s="463" t="n">
        <f aca="false">ROUND(E149*F152,0)</f>
        <v>0</v>
      </c>
      <c r="G154" s="463" t="n">
        <f aca="false">ROUND(F149*G152,0)</f>
        <v>0</v>
      </c>
      <c r="H154" s="463" t="n">
        <f aca="false">ROUND(G149*H152,0)</f>
        <v>0</v>
      </c>
      <c r="I154" s="463" t="n">
        <f aca="false">ROUND(H149*I152,0)</f>
        <v>0</v>
      </c>
      <c r="J154" s="463" t="n">
        <f aca="false">ROUND(I149*J152,0)</f>
        <v>0</v>
      </c>
      <c r="K154" s="463" t="n">
        <f aca="false">ROUND(J149*K152,0)</f>
        <v>0</v>
      </c>
      <c r="L154" s="463" t="n">
        <f aca="false">ROUND(K149*L152,0)</f>
        <v>0</v>
      </c>
      <c r="M154" s="463" t="n">
        <f aca="false">ROUND(L149*M152,0)</f>
        <v>0</v>
      </c>
      <c r="N154" s="463" t="n">
        <f aca="false">ROUND(M149*N152,0)</f>
        <v>0</v>
      </c>
      <c r="O154" s="463" t="n">
        <f aca="false">ROUND(N149*O152,0)</f>
        <v>0</v>
      </c>
      <c r="P154" s="463" t="n">
        <f aca="false">SUM(D154:O154)</f>
        <v>0</v>
      </c>
      <c r="Q154" s="415"/>
    </row>
    <row r="155" customFormat="false" ht="12.75" hidden="false" customHeight="false" outlineLevel="0" collapsed="false">
      <c r="A155" s="427" t="s">
        <v>552</v>
      </c>
      <c r="D155" s="428" t="n">
        <v>0</v>
      </c>
      <c r="E155" s="428" t="n">
        <v>0</v>
      </c>
      <c r="F155" s="428" t="n">
        <v>0</v>
      </c>
      <c r="G155" s="428" t="n">
        <v>0</v>
      </c>
      <c r="H155" s="428" t="n">
        <v>0</v>
      </c>
      <c r="I155" s="428" t="n">
        <v>0</v>
      </c>
      <c r="J155" s="428" t="n">
        <v>0</v>
      </c>
      <c r="K155" s="428" t="n">
        <v>0</v>
      </c>
      <c r="L155" s="428" t="n">
        <v>0</v>
      </c>
      <c r="M155" s="428" t="n">
        <v>0</v>
      </c>
      <c r="N155" s="428" t="n">
        <v>0</v>
      </c>
      <c r="O155" s="428" t="n">
        <v>0</v>
      </c>
      <c r="P155" s="429" t="n">
        <f aca="false">SUM(D155:O155)</f>
        <v>0</v>
      </c>
      <c r="Q155" s="415"/>
    </row>
    <row r="156" customFormat="false" ht="12.75" hidden="false" customHeight="false" outlineLevel="0" collapsed="false">
      <c r="A156" s="473" t="str">
        <f aca="false">A66</f>
        <v>      Total Current Month Carrying Charges</v>
      </c>
      <c r="B156" s="432"/>
      <c r="C156" s="415"/>
      <c r="D156" s="443" t="n">
        <f aca="false">D154+D155</f>
        <v>0</v>
      </c>
      <c r="E156" s="443" t="n">
        <f aca="false">E154+E155</f>
        <v>0</v>
      </c>
      <c r="F156" s="443" t="n">
        <f aca="false">F154+F155</f>
        <v>0</v>
      </c>
      <c r="G156" s="443" t="n">
        <f aca="false">G154+G155</f>
        <v>0</v>
      </c>
      <c r="H156" s="443" t="n">
        <f aca="false">H154+H155</f>
        <v>0</v>
      </c>
      <c r="I156" s="443" t="n">
        <f aca="false">I154+I155</f>
        <v>0</v>
      </c>
      <c r="J156" s="443" t="n">
        <f aca="false">J154+J155</f>
        <v>0</v>
      </c>
      <c r="K156" s="443" t="n">
        <f aca="false">K154+K155</f>
        <v>0</v>
      </c>
      <c r="L156" s="443" t="n">
        <f aca="false">L154+L155</f>
        <v>0</v>
      </c>
      <c r="M156" s="443" t="n">
        <f aca="false">M154+M155</f>
        <v>0</v>
      </c>
      <c r="N156" s="443" t="n">
        <f aca="false">N154+N155</f>
        <v>0</v>
      </c>
      <c r="O156" s="443" t="n">
        <f aca="false">O154+O155</f>
        <v>0</v>
      </c>
      <c r="P156" s="443" t="n">
        <f aca="false">P154+P155</f>
        <v>0</v>
      </c>
      <c r="Q156" s="415"/>
    </row>
    <row r="157" customFormat="false" ht="6" hidden="false" customHeight="true" outlineLevel="0" collapsed="false">
      <c r="A157" s="437"/>
      <c r="B157" s="426"/>
    </row>
    <row r="158" customFormat="false" ht="12.75" hidden="false" customHeight="false" outlineLevel="0" collapsed="false">
      <c r="A158" s="473" t="str">
        <f aca="false">A68</f>
        <v>      Cumulative Carrying Charges</v>
      </c>
      <c r="B158" s="426"/>
      <c r="D158" s="59" t="n">
        <f aca="false">D156</f>
        <v>0</v>
      </c>
      <c r="E158" s="59" t="n">
        <f aca="false">E156+D158</f>
        <v>0</v>
      </c>
      <c r="F158" s="59" t="n">
        <f aca="false">F156+E158</f>
        <v>0</v>
      </c>
      <c r="G158" s="59" t="n">
        <f aca="false">G156+F158</f>
        <v>0</v>
      </c>
      <c r="H158" s="59" t="n">
        <f aca="false">H156+G158</f>
        <v>0</v>
      </c>
      <c r="I158" s="59" t="n">
        <f aca="false">I156+H158</f>
        <v>0</v>
      </c>
      <c r="J158" s="59" t="n">
        <f aca="false">J156+I158</f>
        <v>0</v>
      </c>
      <c r="K158" s="59" t="n">
        <f aca="false">K156+J158</f>
        <v>0</v>
      </c>
      <c r="L158" s="59" t="n">
        <f aca="false">L156+K158</f>
        <v>0</v>
      </c>
      <c r="M158" s="59" t="n">
        <f aca="false">M156+L158</f>
        <v>0</v>
      </c>
      <c r="N158" s="59" t="n">
        <f aca="false">N156+M158</f>
        <v>0</v>
      </c>
      <c r="O158" s="59" t="n">
        <f aca="false">O156+N158</f>
        <v>0</v>
      </c>
    </row>
    <row r="159" customFormat="false" ht="6" hidden="false" customHeight="true" outlineLevel="0" collapsed="false">
      <c r="A159" s="0"/>
      <c r="B159" s="464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true" outlineLevel="0" collapsed="false">
      <c r="A160" s="0"/>
      <c r="B160" s="464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3" t="str">
        <f aca="true">CELL("FILENAME")</f>
        <v>'file:///mnt/12tb/@roms/datasets/enron/EDRM Enron Email Data Set v2 XML/filtered-attachments/xls/EMNNG02PL.xls'#$Trackers</v>
      </c>
      <c r="D161" s="415"/>
      <c r="E161" s="415"/>
      <c r="F161" s="415"/>
      <c r="G161" s="415"/>
      <c r="H161" s="415"/>
      <c r="I161" s="415"/>
      <c r="J161" s="415"/>
      <c r="K161" s="415"/>
      <c r="L161" s="415"/>
      <c r="M161" s="415"/>
      <c r="N161" s="415"/>
      <c r="O161" s="415"/>
      <c r="P161" s="415"/>
    </row>
    <row r="162" customFormat="false" ht="12.75" hidden="false" customHeight="false" outlineLevel="0" collapsed="false">
      <c r="A162" s="416" t="s">
        <v>584</v>
      </c>
      <c r="D162" s="415"/>
      <c r="E162" s="415"/>
      <c r="F162" s="415"/>
      <c r="G162" s="415"/>
      <c r="H162" s="415"/>
      <c r="I162" s="415"/>
      <c r="J162" s="415"/>
      <c r="K162" s="415"/>
      <c r="L162" s="415"/>
      <c r="M162" s="415"/>
      <c r="N162" s="415"/>
      <c r="O162" s="415"/>
      <c r="P162" s="415"/>
    </row>
    <row r="163" customFormat="false" ht="12.75" hidden="false" customHeight="false" outlineLevel="0" collapsed="false">
      <c r="A163" s="465" t="str">
        <f aca="false">A3</f>
        <v>2002 OPERATING PLAN</v>
      </c>
      <c r="B163" s="417" t="n">
        <f aca="true">NOW()</f>
        <v>45926.964175976</v>
      </c>
      <c r="C163" s="418" t="s">
        <v>585</v>
      </c>
      <c r="D163" s="418"/>
      <c r="E163" s="418"/>
      <c r="F163" s="418"/>
      <c r="G163" s="418"/>
      <c r="H163" s="418"/>
      <c r="I163" s="418"/>
      <c r="J163" s="418"/>
      <c r="K163" s="418"/>
      <c r="L163" s="418"/>
      <c r="M163" s="418"/>
      <c r="N163" s="418"/>
      <c r="O163" s="418"/>
      <c r="P163" s="418"/>
    </row>
    <row r="164" customFormat="false" ht="12.95" hidden="false" customHeight="true" outlineLevel="0" collapsed="false">
      <c r="A164" s="419"/>
      <c r="B164" s="420" t="n">
        <f aca="true">NOW()</f>
        <v>45926.964175976</v>
      </c>
      <c r="C164" s="466" t="str">
        <f aca="false">C4</f>
        <v>BALANCE</v>
      </c>
      <c r="D164" s="466" t="str">
        <f aca="false">D4</f>
        <v>JAN</v>
      </c>
      <c r="E164" s="466" t="str">
        <f aca="false">E4</f>
        <v>FEB</v>
      </c>
      <c r="F164" s="466" t="str">
        <f aca="false">F4</f>
        <v>MAR</v>
      </c>
      <c r="G164" s="466" t="str">
        <f aca="false">G4</f>
        <v>APR</v>
      </c>
      <c r="H164" s="466" t="str">
        <f aca="false">H4</f>
        <v>MAY</v>
      </c>
      <c r="I164" s="466" t="str">
        <f aca="false">I4</f>
        <v>JUN</v>
      </c>
      <c r="J164" s="466" t="str">
        <f aca="false">J4</f>
        <v>JUL</v>
      </c>
      <c r="K164" s="466" t="str">
        <f aca="false">K4</f>
        <v>AUG</v>
      </c>
      <c r="L164" s="466" t="str">
        <f aca="false">L4</f>
        <v>SEP</v>
      </c>
      <c r="M164" s="466" t="str">
        <f aca="false">M4</f>
        <v>OCT</v>
      </c>
      <c r="N164" s="466" t="str">
        <f aca="false">N4</f>
        <v>NOV</v>
      </c>
      <c r="O164" s="466" t="str">
        <f aca="false">O4</f>
        <v>DEC</v>
      </c>
      <c r="P164" s="466" t="str">
        <f aca="false">P4</f>
        <v>2002</v>
      </c>
    </row>
    <row r="165" customFormat="false" ht="3.95" hidden="false" customHeight="true" outlineLevel="0" collapsed="false">
      <c r="D165" s="423"/>
      <c r="E165" s="423"/>
      <c r="F165" s="423"/>
      <c r="G165" s="423"/>
      <c r="H165" s="423"/>
      <c r="I165" s="423"/>
      <c r="J165" s="423"/>
      <c r="K165" s="423"/>
      <c r="L165" s="423"/>
      <c r="M165" s="423"/>
      <c r="N165" s="423"/>
      <c r="O165" s="423"/>
      <c r="P165" s="424"/>
    </row>
    <row r="166" customFormat="false" ht="12.75" hidden="false" customHeight="false" outlineLevel="0" collapsed="false">
      <c r="A166" s="425" t="s">
        <v>586</v>
      </c>
      <c r="B166" s="426"/>
    </row>
    <row r="167" customFormat="false" ht="12.75" hidden="false" customHeight="false" outlineLevel="0" collapsed="false">
      <c r="A167" s="427" t="s">
        <v>477</v>
      </c>
      <c r="B167" s="426"/>
      <c r="D167" s="59" t="n">
        <f aca="false">D366</f>
        <v>0</v>
      </c>
      <c r="E167" s="59" t="n">
        <f aca="false">E366</f>
        <v>0</v>
      </c>
      <c r="F167" s="59" t="n">
        <f aca="false">F366</f>
        <v>0</v>
      </c>
      <c r="G167" s="59" t="n">
        <f aca="false">G366</f>
        <v>0</v>
      </c>
      <c r="H167" s="59" t="n">
        <f aca="false">H366</f>
        <v>0</v>
      </c>
      <c r="I167" s="59" t="n">
        <f aca="false">I366</f>
        <v>0</v>
      </c>
      <c r="J167" s="59" t="n">
        <f aca="false">J366</f>
        <v>0</v>
      </c>
      <c r="K167" s="59" t="n">
        <f aca="false">K366</f>
        <v>0</v>
      </c>
      <c r="L167" s="59" t="n">
        <f aca="false">L366</f>
        <v>0</v>
      </c>
      <c r="M167" s="59" t="n">
        <f aca="false">M366</f>
        <v>0</v>
      </c>
      <c r="N167" s="59" t="n">
        <f aca="false">N366</f>
        <v>0</v>
      </c>
      <c r="O167" s="59" t="n">
        <f aca="false">O366</f>
        <v>0</v>
      </c>
      <c r="P167" s="59" t="n">
        <f aca="false">SUM(D167:O167)</f>
        <v>0</v>
      </c>
    </row>
    <row r="168" customFormat="false" ht="12.75" hidden="false" customHeight="false" outlineLevel="0" collapsed="false">
      <c r="A168" s="427" t="s">
        <v>536</v>
      </c>
      <c r="D168" s="59" t="n">
        <f aca="false">D367</f>
        <v>0</v>
      </c>
      <c r="E168" s="59" t="n">
        <f aca="false">E367</f>
        <v>0</v>
      </c>
      <c r="F168" s="59" t="n">
        <f aca="false">F367</f>
        <v>0</v>
      </c>
      <c r="G168" s="59" t="n">
        <f aca="false">G367</f>
        <v>0</v>
      </c>
      <c r="H168" s="59" t="n">
        <f aca="false">H367</f>
        <v>0</v>
      </c>
      <c r="I168" s="59" t="n">
        <f aca="false">I367</f>
        <v>0</v>
      </c>
      <c r="J168" s="59" t="n">
        <f aca="false">J367</f>
        <v>0</v>
      </c>
      <c r="K168" s="59" t="n">
        <f aca="false">K367</f>
        <v>0</v>
      </c>
      <c r="L168" s="59" t="n">
        <f aca="false">L367</f>
        <v>0</v>
      </c>
      <c r="M168" s="59" t="n">
        <f aca="false">M367</f>
        <v>0</v>
      </c>
      <c r="N168" s="59" t="n">
        <f aca="false">N367</f>
        <v>0</v>
      </c>
      <c r="O168" s="59" t="n">
        <f aca="false">O367</f>
        <v>0</v>
      </c>
      <c r="P168" s="59" t="n">
        <f aca="false">SUM(D168:O168)</f>
        <v>0</v>
      </c>
    </row>
    <row r="169" customFormat="false" ht="12.75" hidden="false" customHeight="false" outlineLevel="0" collapsed="false">
      <c r="A169" s="427" t="s">
        <v>537</v>
      </c>
      <c r="D169" s="429" t="n">
        <f aca="false">D368</f>
        <v>0</v>
      </c>
      <c r="E169" s="429" t="n">
        <f aca="false">E368</f>
        <v>0</v>
      </c>
      <c r="F169" s="429" t="n">
        <f aca="false">F368</f>
        <v>0</v>
      </c>
      <c r="G169" s="429" t="n">
        <f aca="false">G368</f>
        <v>0</v>
      </c>
      <c r="H169" s="429" t="n">
        <f aca="false">H368</f>
        <v>0</v>
      </c>
      <c r="I169" s="429" t="n">
        <f aca="false">I368</f>
        <v>0</v>
      </c>
      <c r="J169" s="429" t="n">
        <f aca="false">J368</f>
        <v>0</v>
      </c>
      <c r="K169" s="429" t="n">
        <f aca="false">K368</f>
        <v>0</v>
      </c>
      <c r="L169" s="429" t="n">
        <f aca="false">L368</f>
        <v>0</v>
      </c>
      <c r="M169" s="429" t="n">
        <f aca="false">M368</f>
        <v>0</v>
      </c>
      <c r="N169" s="429" t="n">
        <f aca="false">N368</f>
        <v>0</v>
      </c>
      <c r="O169" s="429" t="n">
        <f aca="false">O368</f>
        <v>0</v>
      </c>
      <c r="P169" s="429" t="n">
        <f aca="false">SUM(D169:O169)</f>
        <v>0</v>
      </c>
    </row>
    <row r="170" customFormat="false" ht="3.95" hidden="false" customHeight="true" outlineLevel="0" collapsed="false"/>
    <row r="171" customFormat="false" ht="12.75" hidden="false" customHeight="false" outlineLevel="0" collapsed="false">
      <c r="A171" s="427" t="s">
        <v>480</v>
      </c>
      <c r="B171" s="426"/>
      <c r="D171" s="59" t="n">
        <f aca="false">D167+D168+D169</f>
        <v>0</v>
      </c>
      <c r="E171" s="59" t="n">
        <f aca="false">E167+E168+E169</f>
        <v>0</v>
      </c>
      <c r="F171" s="59" t="n">
        <f aca="false">F167+F168+F169</f>
        <v>0</v>
      </c>
      <c r="G171" s="59" t="n">
        <f aca="false">G167+G168+G169</f>
        <v>0</v>
      </c>
      <c r="H171" s="59" t="n">
        <f aca="false">H167+H168+H169</f>
        <v>0</v>
      </c>
      <c r="I171" s="59" t="n">
        <f aca="false">I167+I168+I169</f>
        <v>0</v>
      </c>
      <c r="J171" s="59" t="n">
        <f aca="false">J167+J168+J169</f>
        <v>0</v>
      </c>
      <c r="K171" s="59" t="n">
        <f aca="false">K167+K168+K169</f>
        <v>0</v>
      </c>
      <c r="L171" s="59" t="n">
        <f aca="false">L167+L168+L169</f>
        <v>0</v>
      </c>
      <c r="M171" s="59" t="n">
        <f aca="false">M167+M168+M169</f>
        <v>0</v>
      </c>
      <c r="N171" s="59" t="n">
        <f aca="false">N167+N168+N169</f>
        <v>0</v>
      </c>
      <c r="O171" s="59" t="n">
        <f aca="false">O167+O168+O169</f>
        <v>0</v>
      </c>
      <c r="P171" s="59" t="n">
        <f aca="false">SUM(D171:O171)</f>
        <v>0</v>
      </c>
    </row>
    <row r="172" customFormat="false" ht="3.95" hidden="false" customHeight="true" outlineLevel="0" collapsed="false"/>
    <row r="173" customFormat="false" ht="12.75" hidden="false" customHeight="false" outlineLevel="0" collapsed="false">
      <c r="A173" s="427" t="s">
        <v>587</v>
      </c>
      <c r="B173" s="426"/>
      <c r="D173" s="474" t="n">
        <f aca="false">IF(D171=0,0,ROUND(D175/D171,4))</f>
        <v>0</v>
      </c>
      <c r="E173" s="474" t="n">
        <f aca="false">IF(E171=0,0,ROUND(E175/E171,4))</f>
        <v>0</v>
      </c>
      <c r="F173" s="474" t="n">
        <f aca="false">IF(F171=0,0,ROUND(F175/F171,4))</f>
        <v>0</v>
      </c>
      <c r="G173" s="474" t="n">
        <f aca="false">IF(G171=0,0,ROUND(G175/G171,4))</f>
        <v>0</v>
      </c>
      <c r="H173" s="474" t="n">
        <f aca="false">IF(H171=0,0,ROUND(H175/H171,4))</f>
        <v>0</v>
      </c>
      <c r="I173" s="474" t="n">
        <f aca="false">IF(I171=0,0,ROUND(I175/I171,4))</f>
        <v>0</v>
      </c>
      <c r="J173" s="474" t="n">
        <f aca="false">IF(J171=0,0,ROUND(J175/J171,4))</f>
        <v>0</v>
      </c>
      <c r="K173" s="474" t="n">
        <f aca="false">IF(K171=0,0,ROUND(K175/K171,4))</f>
        <v>0</v>
      </c>
      <c r="L173" s="474" t="n">
        <f aca="false">IF(L171=0,0,ROUND(L175/L171,4))</f>
        <v>0</v>
      </c>
      <c r="M173" s="474" t="n">
        <f aca="false">IF(M171=0,0,ROUND(M175/M171,4))</f>
        <v>0</v>
      </c>
      <c r="N173" s="474" t="n">
        <f aca="false">IF(N171=0,0,ROUND(N175/N171,4))</f>
        <v>0</v>
      </c>
      <c r="O173" s="474" t="n">
        <f aca="false">IF(O171=0,0,ROUND(O175/O171,4))</f>
        <v>0</v>
      </c>
      <c r="P173" s="474" t="n">
        <f aca="false">IF(P171=0,0,ROUND(P175/P171,4))</f>
        <v>0</v>
      </c>
    </row>
    <row r="174" customFormat="false" ht="3.95" hidden="false" customHeight="true" outlineLevel="0" collapsed="false"/>
    <row r="175" customFormat="false" ht="12.75" hidden="false" customHeight="false" outlineLevel="0" collapsed="false">
      <c r="A175" s="427" t="s">
        <v>588</v>
      </c>
      <c r="B175" s="426"/>
      <c r="D175" s="59" t="n">
        <f aca="false">Transport!C11+Transport!C29</f>
        <v>0</v>
      </c>
      <c r="E175" s="59" t="n">
        <f aca="false">Transport!D11+Transport!D29</f>
        <v>0</v>
      </c>
      <c r="F175" s="59" t="n">
        <f aca="false">Transport!E11+Transport!E29</f>
        <v>0</v>
      </c>
      <c r="G175" s="59" t="n">
        <f aca="false">Transport!F11+Transport!F29</f>
        <v>0</v>
      </c>
      <c r="H175" s="59" t="n">
        <f aca="false">Transport!G11+Transport!G29</f>
        <v>0</v>
      </c>
      <c r="I175" s="59" t="n">
        <f aca="false">Transport!H11+Transport!H29</f>
        <v>0</v>
      </c>
      <c r="J175" s="59" t="n">
        <f aca="false">Transport!I11+Transport!I29</f>
        <v>0</v>
      </c>
      <c r="K175" s="59" t="n">
        <f aca="false">Transport!J11+Transport!J29</f>
        <v>0</v>
      </c>
      <c r="L175" s="59" t="n">
        <f aca="false">Transport!K11+Transport!K29</f>
        <v>0</v>
      </c>
      <c r="M175" s="59" t="n">
        <f aca="false">Transport!L11+Transport!L29</f>
        <v>0</v>
      </c>
      <c r="N175" s="59" t="n">
        <f aca="false">Transport!M11+Transport!M29</f>
        <v>0</v>
      </c>
      <c r="O175" s="59" t="n">
        <f aca="false">Transport!N11+Transport!N29</f>
        <v>0</v>
      </c>
      <c r="P175" s="59" t="n">
        <f aca="false">SUM(D175:O175)</f>
        <v>0</v>
      </c>
    </row>
    <row r="176" customFormat="false" ht="12.75" hidden="false" customHeight="false" outlineLevel="0" collapsed="false">
      <c r="A176" s="435" t="s">
        <v>540</v>
      </c>
      <c r="D176" s="57" t="n">
        <v>0</v>
      </c>
      <c r="E176" s="57" t="n">
        <v>0</v>
      </c>
      <c r="F176" s="57" t="n">
        <v>0</v>
      </c>
      <c r="G176" s="57" t="n">
        <v>0</v>
      </c>
      <c r="H176" s="57" t="n">
        <v>0</v>
      </c>
      <c r="I176" s="57" t="n">
        <v>0</v>
      </c>
      <c r="J176" s="57" t="n">
        <v>0</v>
      </c>
      <c r="K176" s="57" t="n">
        <v>0</v>
      </c>
      <c r="L176" s="57" t="n">
        <v>0</v>
      </c>
      <c r="M176" s="57" t="n">
        <v>0</v>
      </c>
      <c r="N176" s="57" t="n">
        <v>0</v>
      </c>
      <c r="O176" s="57" t="n">
        <v>0</v>
      </c>
      <c r="P176" s="59" t="n">
        <f aca="false">SUM(D176:O176)</f>
        <v>0</v>
      </c>
    </row>
    <row r="177" customFormat="false" ht="12.75" hidden="false" customHeight="false" outlineLevel="0" collapsed="false">
      <c r="A177" s="435" t="s">
        <v>589</v>
      </c>
      <c r="D177" s="57" t="n">
        <v>0</v>
      </c>
      <c r="E177" s="57" t="n">
        <v>0</v>
      </c>
      <c r="F177" s="57" t="n">
        <v>0</v>
      </c>
      <c r="G177" s="57" t="n">
        <v>0</v>
      </c>
      <c r="H177" s="57" t="n">
        <v>0</v>
      </c>
      <c r="I177" s="57" t="n">
        <v>0</v>
      </c>
      <c r="J177" s="57" t="n">
        <v>0</v>
      </c>
      <c r="K177" s="57" t="n">
        <v>0</v>
      </c>
      <c r="L177" s="57" t="n">
        <v>0</v>
      </c>
      <c r="M177" s="57" t="n">
        <v>0</v>
      </c>
      <c r="N177" s="57" t="n">
        <v>0</v>
      </c>
      <c r="O177" s="57" t="n">
        <v>0</v>
      </c>
      <c r="P177" s="59" t="n">
        <f aca="false">SUM(D177:O177)</f>
        <v>0</v>
      </c>
    </row>
    <row r="178" customFormat="false" ht="12.75" hidden="false" customHeight="false" outlineLevel="0" collapsed="false">
      <c r="A178" s="435" t="s">
        <v>509</v>
      </c>
      <c r="D178" s="57" t="n">
        <v>0</v>
      </c>
      <c r="E178" s="57" t="n">
        <v>0</v>
      </c>
      <c r="F178" s="57" t="n">
        <v>0</v>
      </c>
      <c r="G178" s="57" t="n">
        <v>0</v>
      </c>
      <c r="H178" s="57" t="n">
        <v>0</v>
      </c>
      <c r="I178" s="57" t="n">
        <v>0</v>
      </c>
      <c r="J178" s="57" t="n">
        <v>0</v>
      </c>
      <c r="K178" s="57" t="n">
        <v>0</v>
      </c>
      <c r="L178" s="57" t="n">
        <v>0</v>
      </c>
      <c r="M178" s="57" t="n">
        <v>0</v>
      </c>
      <c r="N178" s="57" t="n">
        <v>0</v>
      </c>
      <c r="O178" s="57" t="n">
        <v>0</v>
      </c>
      <c r="P178" s="59" t="n">
        <f aca="false">SUM(D178:O178)</f>
        <v>0</v>
      </c>
    </row>
    <row r="179" customFormat="false" ht="12.75" hidden="false" customHeight="false" outlineLevel="0" collapsed="false">
      <c r="A179" s="435" t="s">
        <v>509</v>
      </c>
      <c r="D179" s="428" t="n">
        <v>0</v>
      </c>
      <c r="E179" s="428" t="n">
        <v>0</v>
      </c>
      <c r="F179" s="428" t="n">
        <v>0</v>
      </c>
      <c r="G179" s="428" t="n">
        <v>0</v>
      </c>
      <c r="H179" s="428" t="n">
        <v>0</v>
      </c>
      <c r="I179" s="428" t="n">
        <v>0</v>
      </c>
      <c r="J179" s="428" t="n">
        <v>0</v>
      </c>
      <c r="K179" s="428" t="n">
        <v>0</v>
      </c>
      <c r="L179" s="428" t="n">
        <v>0</v>
      </c>
      <c r="M179" s="428" t="n">
        <v>0</v>
      </c>
      <c r="N179" s="428" t="n">
        <v>0</v>
      </c>
      <c r="O179" s="428" t="n">
        <v>0</v>
      </c>
      <c r="P179" s="429" t="n">
        <f aca="false">SUM(D179:O179)</f>
        <v>0</v>
      </c>
    </row>
    <row r="180" customFormat="false" ht="3.95" hidden="false" customHeight="true" outlineLevel="0" collapsed="false"/>
    <row r="181" customFormat="false" ht="12.75" hidden="false" customHeight="false" outlineLevel="0" collapsed="false">
      <c r="A181" s="425" t="s">
        <v>590</v>
      </c>
      <c r="D181" s="436" t="n">
        <f aca="false">SUM(D175:D179)</f>
        <v>0</v>
      </c>
      <c r="E181" s="436" t="n">
        <f aca="false">SUM(E175:E179)</f>
        <v>0</v>
      </c>
      <c r="F181" s="436" t="n">
        <f aca="false">SUM(F175:F179)</f>
        <v>0</v>
      </c>
      <c r="G181" s="436" t="n">
        <f aca="false">SUM(G175:G179)</f>
        <v>0</v>
      </c>
      <c r="H181" s="436" t="n">
        <f aca="false">SUM(H175:H179)</f>
        <v>0</v>
      </c>
      <c r="I181" s="436" t="n">
        <f aca="false">SUM(I175:I179)</f>
        <v>0</v>
      </c>
      <c r="J181" s="436" t="n">
        <f aca="false">SUM(J175:J179)</f>
        <v>0</v>
      </c>
      <c r="K181" s="436" t="n">
        <f aca="false">SUM(K175:K179)</f>
        <v>0</v>
      </c>
      <c r="L181" s="436" t="n">
        <f aca="false">SUM(L175:L179)</f>
        <v>0</v>
      </c>
      <c r="M181" s="436" t="n">
        <f aca="false">SUM(M175:M179)</f>
        <v>0</v>
      </c>
      <c r="N181" s="436" t="n">
        <f aca="false">SUM(N175:N179)</f>
        <v>0</v>
      </c>
      <c r="O181" s="436" t="n">
        <f aca="false">SUM(O175:O179)</f>
        <v>0</v>
      </c>
      <c r="P181" s="436" t="n">
        <f aca="false">SUM(P175:P179)</f>
        <v>0</v>
      </c>
    </row>
    <row r="182" customFormat="false" ht="12.75" hidden="false" customHeight="false" outlineLevel="0" collapsed="false">
      <c r="A182" s="469"/>
    </row>
    <row r="183" customFormat="false" ht="12.75" hidden="false" customHeight="false" outlineLevel="0" collapsed="false">
      <c r="A183" s="425" t="s">
        <v>591</v>
      </c>
      <c r="B183" s="426"/>
      <c r="D183" s="433"/>
      <c r="E183" s="433"/>
      <c r="F183" s="433"/>
      <c r="G183" s="433"/>
      <c r="H183" s="433"/>
      <c r="I183" s="433"/>
      <c r="J183" s="433"/>
      <c r="K183" s="433"/>
      <c r="L183" s="433"/>
      <c r="M183" s="433"/>
      <c r="N183" s="433"/>
      <c r="O183" s="433"/>
    </row>
    <row r="184" customFormat="false" ht="12.75" hidden="false" customHeight="false" outlineLevel="0" collapsed="false">
      <c r="A184" s="435" t="s">
        <v>592</v>
      </c>
      <c r="D184" s="57" t="n">
        <v>0</v>
      </c>
      <c r="E184" s="57" t="n">
        <v>0</v>
      </c>
      <c r="F184" s="57" t="n">
        <v>0</v>
      </c>
      <c r="G184" s="57" t="n">
        <v>0</v>
      </c>
      <c r="H184" s="57" t="n">
        <v>0</v>
      </c>
      <c r="I184" s="57" t="n">
        <v>0</v>
      </c>
      <c r="J184" s="57" t="n">
        <v>0</v>
      </c>
      <c r="K184" s="57" t="n">
        <v>0</v>
      </c>
      <c r="L184" s="57" t="n">
        <v>0</v>
      </c>
      <c r="M184" s="57" t="n">
        <v>0</v>
      </c>
      <c r="N184" s="57" t="n">
        <v>0</v>
      </c>
      <c r="O184" s="57" t="n">
        <v>0</v>
      </c>
      <c r="P184" s="59" t="n">
        <f aca="false">SUM(D184:O184)</f>
        <v>0</v>
      </c>
    </row>
    <row r="185" customFormat="false" ht="12.75" hidden="false" customHeight="false" outlineLevel="0" collapsed="false">
      <c r="A185" s="435" t="s">
        <v>593</v>
      </c>
      <c r="D185" s="57" t="n">
        <v>0</v>
      </c>
      <c r="E185" s="57" t="n">
        <v>0</v>
      </c>
      <c r="F185" s="57" t="n">
        <v>0</v>
      </c>
      <c r="G185" s="57" t="n">
        <v>0</v>
      </c>
      <c r="H185" s="57" t="n">
        <v>0</v>
      </c>
      <c r="I185" s="57" t="n">
        <v>0</v>
      </c>
      <c r="J185" s="57" t="n">
        <v>0</v>
      </c>
      <c r="K185" s="57" t="n">
        <v>0</v>
      </c>
      <c r="L185" s="57" t="n">
        <v>0</v>
      </c>
      <c r="M185" s="57" t="n">
        <v>0</v>
      </c>
      <c r="N185" s="57" t="n">
        <v>0</v>
      </c>
      <c r="O185" s="57" t="n">
        <v>0</v>
      </c>
      <c r="P185" s="59" t="n">
        <f aca="false">SUM(D185:O185)</f>
        <v>0</v>
      </c>
    </row>
    <row r="186" customFormat="false" ht="12.75" hidden="false" customHeight="false" outlineLevel="0" collapsed="false">
      <c r="A186" s="435" t="s">
        <v>509</v>
      </c>
      <c r="D186" s="57" t="n">
        <v>0</v>
      </c>
      <c r="E186" s="57" t="n">
        <v>0</v>
      </c>
      <c r="F186" s="57" t="n">
        <v>0</v>
      </c>
      <c r="G186" s="57" t="n">
        <v>0</v>
      </c>
      <c r="H186" s="57" t="n">
        <v>0</v>
      </c>
      <c r="I186" s="57" t="n">
        <v>0</v>
      </c>
      <c r="J186" s="57" t="n">
        <v>0</v>
      </c>
      <c r="K186" s="57" t="n">
        <v>0</v>
      </c>
      <c r="L186" s="57" t="n">
        <v>0</v>
      </c>
      <c r="M186" s="57" t="n">
        <v>0</v>
      </c>
      <c r="N186" s="57" t="n">
        <v>0</v>
      </c>
      <c r="O186" s="57" t="n">
        <v>0</v>
      </c>
      <c r="P186" s="59" t="n">
        <f aca="false">SUM(D186:O186)</f>
        <v>0</v>
      </c>
    </row>
    <row r="187" customFormat="false" ht="12.75" hidden="false" customHeight="false" outlineLevel="0" collapsed="false">
      <c r="A187" s="435" t="s">
        <v>509</v>
      </c>
      <c r="D187" s="428" t="n">
        <v>0</v>
      </c>
      <c r="E187" s="428" t="n">
        <v>0</v>
      </c>
      <c r="F187" s="428" t="n">
        <v>0</v>
      </c>
      <c r="G187" s="428" t="n">
        <v>0</v>
      </c>
      <c r="H187" s="428" t="n">
        <v>0</v>
      </c>
      <c r="I187" s="428" t="n">
        <v>0</v>
      </c>
      <c r="J187" s="428" t="n">
        <v>0</v>
      </c>
      <c r="K187" s="428" t="n">
        <v>0</v>
      </c>
      <c r="L187" s="428" t="n">
        <v>0</v>
      </c>
      <c r="M187" s="428" t="n">
        <v>0</v>
      </c>
      <c r="N187" s="428" t="n">
        <v>0</v>
      </c>
      <c r="O187" s="428" t="n">
        <v>0</v>
      </c>
      <c r="P187" s="429" t="n">
        <f aca="false">SUM(D187:O187)</f>
        <v>0</v>
      </c>
    </row>
    <row r="188" customFormat="false" ht="3.95" hidden="false" customHeight="true" outlineLevel="0" collapsed="false">
      <c r="D188" s="440"/>
      <c r="E188" s="440"/>
      <c r="F188" s="440"/>
      <c r="G188" s="440"/>
      <c r="H188" s="440"/>
      <c r="I188" s="440"/>
      <c r="J188" s="440"/>
      <c r="K188" s="440"/>
      <c r="L188" s="440"/>
      <c r="M188" s="440"/>
      <c r="N188" s="440"/>
      <c r="O188" s="440"/>
      <c r="P188" s="440"/>
    </row>
    <row r="189" customFormat="false" ht="12.75" hidden="false" customHeight="false" outlineLevel="0" collapsed="false">
      <c r="A189" s="425" t="s">
        <v>594</v>
      </c>
      <c r="B189" s="432"/>
      <c r="C189" s="415"/>
      <c r="D189" s="436" t="n">
        <f aca="false">SUM(D184:D187)</f>
        <v>0</v>
      </c>
      <c r="E189" s="436" t="n">
        <f aca="false">SUM(E184:E187)</f>
        <v>0</v>
      </c>
      <c r="F189" s="436" t="n">
        <f aca="false">SUM(F184:F187)</f>
        <v>0</v>
      </c>
      <c r="G189" s="436" t="n">
        <f aca="false">SUM(G184:G187)</f>
        <v>0</v>
      </c>
      <c r="H189" s="436" t="n">
        <f aca="false">SUM(H184:H187)</f>
        <v>0</v>
      </c>
      <c r="I189" s="436" t="n">
        <f aca="false">SUM(I184:I187)</f>
        <v>0</v>
      </c>
      <c r="J189" s="436" t="n">
        <f aca="false">SUM(J184:J187)</f>
        <v>0</v>
      </c>
      <c r="K189" s="436" t="n">
        <f aca="false">SUM(K184:K187)</f>
        <v>0</v>
      </c>
      <c r="L189" s="436" t="n">
        <f aca="false">SUM(L184:L187)</f>
        <v>0</v>
      </c>
      <c r="M189" s="436" t="n">
        <f aca="false">SUM(M184:M187)</f>
        <v>0</v>
      </c>
      <c r="N189" s="436" t="n">
        <f aca="false">SUM(N184:N187)</f>
        <v>0</v>
      </c>
      <c r="O189" s="436" t="n">
        <f aca="false">SUM(O184:O187)</f>
        <v>0</v>
      </c>
      <c r="P189" s="436" t="n">
        <f aca="false">SUM(P184:P187)</f>
        <v>0</v>
      </c>
    </row>
    <row r="190" customFormat="false" ht="6" hidden="false" customHeight="true" outlineLevel="0" collapsed="false"/>
    <row r="191" customFormat="false" ht="12.75" hidden="false" customHeight="false" outlineLevel="0" collapsed="false">
      <c r="A191" s="427" t="s">
        <v>550</v>
      </c>
      <c r="B191" s="426"/>
      <c r="D191" s="59" t="n">
        <f aca="false">D181-D189</f>
        <v>0</v>
      </c>
      <c r="E191" s="59" t="n">
        <f aca="false">E181-E189</f>
        <v>0</v>
      </c>
      <c r="F191" s="59" t="n">
        <f aca="false">F181-F189</f>
        <v>0</v>
      </c>
      <c r="G191" s="59" t="n">
        <f aca="false">G181-G189</f>
        <v>0</v>
      </c>
      <c r="H191" s="59" t="n">
        <f aca="false">H181-H189</f>
        <v>0</v>
      </c>
      <c r="I191" s="59" t="n">
        <f aca="false">I181-I189</f>
        <v>0</v>
      </c>
      <c r="J191" s="59" t="n">
        <f aca="false">J181-J189</f>
        <v>0</v>
      </c>
      <c r="K191" s="59" t="n">
        <f aca="false">K181-K189</f>
        <v>0</v>
      </c>
      <c r="L191" s="59" t="n">
        <f aca="false">L181-L189</f>
        <v>0</v>
      </c>
      <c r="M191" s="59" t="n">
        <f aca="false">M181-M189</f>
        <v>0</v>
      </c>
      <c r="N191" s="59" t="n">
        <f aca="false">N181-N189</f>
        <v>0</v>
      </c>
      <c r="O191" s="59" t="n">
        <f aca="false">O181-O189</f>
        <v>0</v>
      </c>
      <c r="P191" s="59" t="n">
        <f aca="false">SUM(D191:O191)</f>
        <v>0</v>
      </c>
    </row>
    <row r="192" customFormat="false" ht="12.75" hidden="false" customHeight="false" outlineLevel="0" collapsed="false">
      <c r="A192" s="435" t="s">
        <v>404</v>
      </c>
      <c r="D192" s="57" t="n">
        <v>0</v>
      </c>
      <c r="E192" s="57" t="n">
        <v>0</v>
      </c>
      <c r="F192" s="57" t="n">
        <v>0</v>
      </c>
      <c r="G192" s="57" t="n">
        <v>0</v>
      </c>
      <c r="H192" s="57" t="n">
        <v>0</v>
      </c>
      <c r="I192" s="57" t="n">
        <v>0</v>
      </c>
      <c r="J192" s="57" t="n">
        <v>0</v>
      </c>
      <c r="K192" s="57" t="n">
        <v>0</v>
      </c>
      <c r="L192" s="57" t="n">
        <v>0</v>
      </c>
      <c r="M192" s="57" t="n">
        <v>0</v>
      </c>
      <c r="N192" s="57" t="n">
        <v>0</v>
      </c>
      <c r="O192" s="57" t="n">
        <v>0</v>
      </c>
      <c r="P192" s="59" t="n">
        <f aca="false">SUM(D192:O192)</f>
        <v>0</v>
      </c>
    </row>
    <row r="193" customFormat="false" ht="12.75" hidden="false" customHeight="false" outlineLevel="0" collapsed="false">
      <c r="A193" s="427" t="s">
        <v>488</v>
      </c>
      <c r="D193" s="428" t="n">
        <v>0</v>
      </c>
      <c r="E193" s="428" t="n">
        <v>0</v>
      </c>
      <c r="F193" s="428" t="n">
        <v>0</v>
      </c>
      <c r="G193" s="428" t="n">
        <v>0</v>
      </c>
      <c r="H193" s="428" t="n">
        <v>0</v>
      </c>
      <c r="I193" s="428" t="n">
        <v>0</v>
      </c>
      <c r="J193" s="428" t="n">
        <v>0</v>
      </c>
      <c r="K193" s="428" t="n">
        <v>0</v>
      </c>
      <c r="L193" s="428" t="n">
        <v>0</v>
      </c>
      <c r="M193" s="428" t="n">
        <v>0</v>
      </c>
      <c r="N193" s="428" t="n">
        <v>0</v>
      </c>
      <c r="O193" s="428" t="n">
        <v>0</v>
      </c>
      <c r="P193" s="429" t="n">
        <f aca="false">SUM(D193:O193)</f>
        <v>0</v>
      </c>
    </row>
    <row r="194" customFormat="false" ht="3.95" hidden="false" customHeight="true" outlineLevel="0" collapsed="false">
      <c r="D194" s="430"/>
      <c r="E194" s="430"/>
      <c r="F194" s="430"/>
      <c r="G194" s="430"/>
      <c r="H194" s="430"/>
      <c r="I194" s="430"/>
      <c r="J194" s="430"/>
      <c r="K194" s="430"/>
      <c r="L194" s="430"/>
      <c r="M194" s="430"/>
      <c r="N194" s="430"/>
      <c r="O194" s="430"/>
    </row>
    <row r="195" customFormat="false" ht="12.75" hidden="false" customHeight="false" outlineLevel="0" collapsed="false">
      <c r="A195" s="441" t="s">
        <v>489</v>
      </c>
      <c r="B195" s="442"/>
      <c r="C195" s="415"/>
      <c r="D195" s="443" t="n">
        <f aca="false">SUM(D191:D193)</f>
        <v>0</v>
      </c>
      <c r="E195" s="443" t="n">
        <f aca="false">SUM(E191:E193)</f>
        <v>0</v>
      </c>
      <c r="F195" s="443" t="n">
        <f aca="false">SUM(F191:F193)</f>
        <v>0</v>
      </c>
      <c r="G195" s="443" t="n">
        <f aca="false">SUM(G191:G193)</f>
        <v>0</v>
      </c>
      <c r="H195" s="443" t="n">
        <f aca="false">SUM(H191:H193)</f>
        <v>0</v>
      </c>
      <c r="I195" s="443" t="n">
        <f aca="false">SUM(I191:I193)</f>
        <v>0</v>
      </c>
      <c r="J195" s="443" t="n">
        <f aca="false">SUM(J191:J193)</f>
        <v>0</v>
      </c>
      <c r="K195" s="443" t="n">
        <f aca="false">SUM(K191:K193)</f>
        <v>0</v>
      </c>
      <c r="L195" s="443" t="n">
        <f aca="false">SUM(L191:L193)</f>
        <v>0</v>
      </c>
      <c r="M195" s="443" t="n">
        <f aca="false">SUM(M191:M193)</f>
        <v>0</v>
      </c>
      <c r="N195" s="443" t="n">
        <f aca="false">SUM(N191:N193)</f>
        <v>0</v>
      </c>
      <c r="O195" s="443" t="n">
        <f aca="false">SUM(O191:O193)</f>
        <v>0</v>
      </c>
      <c r="P195" s="443" t="n">
        <f aca="false">SUM(D195:O195)</f>
        <v>0</v>
      </c>
    </row>
    <row r="196" customFormat="false" ht="6" hidden="false" customHeight="true" outlineLevel="0" collapsed="false">
      <c r="A196" s="437"/>
      <c r="B196" s="426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</row>
    <row r="197" customFormat="false" ht="12.75" hidden="false" customHeight="false" outlineLevel="0" collapsed="false">
      <c r="A197" s="476" t="s">
        <v>595</v>
      </c>
      <c r="B197" s="432"/>
      <c r="C197" s="415"/>
      <c r="D197" s="443" t="n">
        <f aca="false">-1*D195</f>
        <v>-0</v>
      </c>
      <c r="E197" s="443" t="n">
        <f aca="false">-1*E195</f>
        <v>-0</v>
      </c>
      <c r="F197" s="443" t="n">
        <f aca="false">-1*F195</f>
        <v>-0</v>
      </c>
      <c r="G197" s="443" t="n">
        <f aca="false">-1*G195</f>
        <v>-0</v>
      </c>
      <c r="H197" s="443" t="n">
        <f aca="false">-1*H195</f>
        <v>-0</v>
      </c>
      <c r="I197" s="443" t="n">
        <f aca="false">-1*I195</f>
        <v>-0</v>
      </c>
      <c r="J197" s="443" t="n">
        <f aca="false">-1*J195</f>
        <v>-0</v>
      </c>
      <c r="K197" s="443" t="n">
        <f aca="false">-1*K195</f>
        <v>-0</v>
      </c>
      <c r="L197" s="443" t="n">
        <f aca="false">-1*L195</f>
        <v>-0</v>
      </c>
      <c r="M197" s="443" t="n">
        <f aca="false">-1*M195</f>
        <v>-0</v>
      </c>
      <c r="N197" s="443" t="n">
        <f aca="false">-1*N195</f>
        <v>-0</v>
      </c>
      <c r="O197" s="443" t="n">
        <f aca="false">-1*O195</f>
        <v>-0</v>
      </c>
      <c r="P197" s="443" t="n">
        <f aca="false">SUM(D197:O197)</f>
        <v>0</v>
      </c>
    </row>
    <row r="198" customFormat="false" ht="12.75" hidden="false" customHeight="true" outlineLevel="0" collapsed="false">
      <c r="A198" s="437"/>
      <c r="B198" s="426"/>
    </row>
    <row r="199" customFormat="false" ht="6" hidden="false" customHeight="true" outlineLevel="0" collapsed="false">
      <c r="A199" s="444"/>
      <c r="B199" s="445"/>
      <c r="C199" s="446"/>
      <c r="D199" s="446"/>
      <c r="E199" s="446"/>
      <c r="F199" s="446"/>
      <c r="G199" s="446"/>
      <c r="H199" s="446"/>
      <c r="I199" s="446"/>
      <c r="J199" s="446"/>
      <c r="K199" s="446"/>
      <c r="L199" s="446"/>
      <c r="M199" s="446"/>
      <c r="N199" s="446"/>
      <c r="O199" s="446"/>
      <c r="P199" s="446"/>
    </row>
    <row r="200" customFormat="false" ht="12.75" hidden="false" customHeight="true" outlineLevel="0" collapsed="false"/>
    <row r="201" customFormat="false" ht="12.75" hidden="false" customHeight="false" outlineLevel="0" collapsed="false">
      <c r="A201" s="447" t="s">
        <v>596</v>
      </c>
      <c r="B201" s="426"/>
      <c r="C201" s="468" t="str">
        <f aca="false">C47</f>
        <v>DEC.,2001</v>
      </c>
      <c r="D201" s="450"/>
      <c r="E201" s="450"/>
      <c r="F201" s="450"/>
      <c r="G201" s="450"/>
      <c r="H201" s="450"/>
      <c r="I201" s="450"/>
      <c r="J201" s="450"/>
      <c r="K201" s="450"/>
      <c r="L201" s="450"/>
      <c r="M201" s="450"/>
      <c r="N201" s="450"/>
      <c r="O201" s="450"/>
      <c r="P201" s="415"/>
    </row>
    <row r="202" customFormat="false" ht="3.95" hidden="false" customHeight="true" outlineLevel="0" collapsed="false">
      <c r="A202" s="437"/>
      <c r="B202" s="426"/>
      <c r="D202" s="430"/>
      <c r="E202" s="430"/>
      <c r="F202" s="430"/>
      <c r="G202" s="430"/>
      <c r="H202" s="430"/>
      <c r="I202" s="430"/>
      <c r="J202" s="430"/>
      <c r="K202" s="430"/>
      <c r="L202" s="430"/>
      <c r="M202" s="430"/>
      <c r="N202" s="430"/>
      <c r="O202" s="430"/>
    </row>
    <row r="203" customFormat="false" ht="12.75" hidden="false" customHeight="false" outlineLevel="0" collapsed="false">
      <c r="A203" s="425" t="s">
        <v>493</v>
      </c>
      <c r="B203" s="426"/>
      <c r="D203" s="59" t="n">
        <f aca="false">C213</f>
        <v>0</v>
      </c>
      <c r="E203" s="59" t="n">
        <f aca="false">D213</f>
        <v>0</v>
      </c>
      <c r="F203" s="59" t="n">
        <f aca="false">E213</f>
        <v>0</v>
      </c>
      <c r="G203" s="59" t="n">
        <f aca="false">F213</f>
        <v>0</v>
      </c>
      <c r="H203" s="59" t="n">
        <f aca="false">G213</f>
        <v>0</v>
      </c>
      <c r="I203" s="59" t="n">
        <f aca="false">H213</f>
        <v>0</v>
      </c>
      <c r="J203" s="59" t="n">
        <f aca="false">I213</f>
        <v>0</v>
      </c>
      <c r="K203" s="59" t="n">
        <f aca="false">J213</f>
        <v>0</v>
      </c>
      <c r="L203" s="59" t="n">
        <f aca="false">K213</f>
        <v>0</v>
      </c>
      <c r="M203" s="59" t="n">
        <f aca="false">L213</f>
        <v>0</v>
      </c>
      <c r="N203" s="59" t="n">
        <f aca="false">M213</f>
        <v>0</v>
      </c>
      <c r="O203" s="59" t="n">
        <f aca="false">N213</f>
        <v>0</v>
      </c>
      <c r="P203" s="59"/>
    </row>
    <row r="204" customFormat="false" ht="6" hidden="false" customHeight="true" outlineLevel="0" collapsed="false">
      <c r="A204" s="452"/>
    </row>
    <row r="205" customFormat="false" ht="12.75" hidden="false" customHeight="false" outlineLevel="0" collapsed="false">
      <c r="A205" s="435" t="s">
        <v>558</v>
      </c>
      <c r="B205" s="454"/>
      <c r="D205" s="57" t="n">
        <v>0</v>
      </c>
      <c r="E205" s="57" t="n">
        <v>0</v>
      </c>
      <c r="F205" s="57" t="n">
        <v>0</v>
      </c>
      <c r="G205" s="57" t="n">
        <v>0</v>
      </c>
      <c r="H205" s="57" t="n">
        <v>0</v>
      </c>
      <c r="I205" s="57" t="n">
        <v>0</v>
      </c>
      <c r="J205" s="57" t="n">
        <v>0</v>
      </c>
      <c r="K205" s="57" t="n">
        <v>0</v>
      </c>
      <c r="L205" s="57" t="n">
        <v>0</v>
      </c>
      <c r="M205" s="57" t="n">
        <v>0</v>
      </c>
      <c r="N205" s="57" t="n">
        <v>0</v>
      </c>
      <c r="O205" s="57" t="n">
        <v>0</v>
      </c>
      <c r="P205" s="59" t="n">
        <f aca="false">SUM(D205:O205)</f>
        <v>0</v>
      </c>
    </row>
    <row r="206" customFormat="false" ht="6" hidden="false" customHeight="true" outlineLevel="0" collapsed="false">
      <c r="A206" s="437"/>
      <c r="B206" s="426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</row>
    <row r="207" customFormat="false" ht="12.75" hidden="false" customHeight="false" outlineLevel="0" collapsed="false">
      <c r="A207" s="427" t="s">
        <v>581</v>
      </c>
      <c r="B207" s="426"/>
      <c r="D207" s="59" t="n">
        <f aca="false">D197</f>
        <v>-0</v>
      </c>
      <c r="E207" s="59" t="n">
        <f aca="false">E197</f>
        <v>-0</v>
      </c>
      <c r="F207" s="59" t="n">
        <f aca="false">F197</f>
        <v>-0</v>
      </c>
      <c r="G207" s="59" t="n">
        <f aca="false">G197</f>
        <v>-0</v>
      </c>
      <c r="H207" s="59" t="n">
        <f aca="false">H197</f>
        <v>-0</v>
      </c>
      <c r="I207" s="59" t="n">
        <f aca="false">I197</f>
        <v>-0</v>
      </c>
      <c r="J207" s="59" t="n">
        <f aca="false">J197</f>
        <v>-0</v>
      </c>
      <c r="K207" s="59" t="n">
        <f aca="false">K197</f>
        <v>-0</v>
      </c>
      <c r="L207" s="59" t="n">
        <f aca="false">L197</f>
        <v>-0</v>
      </c>
      <c r="M207" s="59" t="n">
        <f aca="false">M197</f>
        <v>-0</v>
      </c>
      <c r="N207" s="59" t="n">
        <f aca="false">N197</f>
        <v>-0</v>
      </c>
      <c r="O207" s="59" t="n">
        <f aca="false">O197</f>
        <v>-0</v>
      </c>
      <c r="P207" s="59" t="n">
        <f aca="false">SUM(D207:O207)</f>
        <v>0</v>
      </c>
    </row>
    <row r="208" customFormat="false" ht="6" hidden="false" customHeight="true" outlineLevel="0" collapsed="false">
      <c r="A208" s="437"/>
      <c r="B208" s="426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</row>
    <row r="209" customFormat="false" ht="12.75" hidden="false" customHeight="false" outlineLevel="0" collapsed="false">
      <c r="A209" s="427" t="s">
        <v>597</v>
      </c>
      <c r="B209" s="426"/>
      <c r="D209" s="57" t="n">
        <v>0</v>
      </c>
      <c r="E209" s="57" t="n">
        <v>0</v>
      </c>
      <c r="F209" s="57" t="n">
        <v>0</v>
      </c>
      <c r="G209" s="57" t="n">
        <v>0</v>
      </c>
      <c r="H209" s="57" t="n">
        <v>0</v>
      </c>
      <c r="I209" s="57" t="n">
        <v>0</v>
      </c>
      <c r="J209" s="57" t="n">
        <v>0</v>
      </c>
      <c r="K209" s="57" t="n">
        <v>0</v>
      </c>
      <c r="L209" s="57" t="n">
        <v>0</v>
      </c>
      <c r="M209" s="57" t="n">
        <v>0</v>
      </c>
      <c r="N209" s="57" t="n">
        <v>0</v>
      </c>
      <c r="O209" s="57" t="n">
        <v>0</v>
      </c>
      <c r="P209" s="59" t="n">
        <f aca="false">SUM(D209:O209)</f>
        <v>0</v>
      </c>
    </row>
    <row r="210" customFormat="false" ht="6" hidden="false" customHeight="true" outlineLevel="0" collapsed="false">
      <c r="A210" s="437"/>
      <c r="B210" s="426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</row>
    <row r="211" customFormat="false" ht="12.75" hidden="false" customHeight="false" outlineLevel="0" collapsed="false">
      <c r="A211" s="427" t="s">
        <v>561</v>
      </c>
      <c r="B211" s="426"/>
      <c r="D211" s="429" t="n">
        <f aca="false">D286</f>
        <v>0</v>
      </c>
      <c r="E211" s="429" t="n">
        <f aca="false">E286</f>
        <v>0</v>
      </c>
      <c r="F211" s="429" t="n">
        <f aca="false">F286</f>
        <v>0</v>
      </c>
      <c r="G211" s="429" t="n">
        <f aca="false">G286</f>
        <v>0</v>
      </c>
      <c r="H211" s="429" t="n">
        <f aca="false">H286</f>
        <v>0</v>
      </c>
      <c r="I211" s="429" t="n">
        <f aca="false">I286</f>
        <v>0</v>
      </c>
      <c r="J211" s="429" t="n">
        <f aca="false">J286</f>
        <v>0</v>
      </c>
      <c r="K211" s="429" t="n">
        <f aca="false">K286</f>
        <v>0</v>
      </c>
      <c r="L211" s="429" t="n">
        <f aca="false">L286</f>
        <v>0</v>
      </c>
      <c r="M211" s="429" t="n">
        <f aca="false">M286</f>
        <v>0</v>
      </c>
      <c r="N211" s="429" t="n">
        <f aca="false">N286</f>
        <v>0</v>
      </c>
      <c r="O211" s="429" t="n">
        <f aca="false">O286</f>
        <v>0</v>
      </c>
      <c r="P211" s="429" t="n">
        <f aca="false">P286</f>
        <v>0</v>
      </c>
    </row>
    <row r="212" customFormat="false" ht="3.95" hidden="false" customHeight="true" outlineLevel="0" collapsed="false">
      <c r="A212" s="437"/>
      <c r="B212" s="426"/>
      <c r="D212" s="430"/>
      <c r="E212" s="430"/>
      <c r="F212" s="430"/>
      <c r="G212" s="430"/>
      <c r="H212" s="430"/>
      <c r="I212" s="430"/>
      <c r="J212" s="430"/>
      <c r="K212" s="430"/>
      <c r="L212" s="430"/>
      <c r="M212" s="430"/>
      <c r="N212" s="430"/>
      <c r="O212" s="430"/>
    </row>
    <row r="213" customFormat="false" ht="12.75" hidden="false" customHeight="false" outlineLevel="0" collapsed="false">
      <c r="A213" s="425" t="s">
        <v>498</v>
      </c>
      <c r="C213" s="470" t="n">
        <v>0</v>
      </c>
      <c r="D213" s="436" t="n">
        <f aca="false">SUM(D203:D211)</f>
        <v>0</v>
      </c>
      <c r="E213" s="436" t="n">
        <f aca="false">SUM(E203:E211)</f>
        <v>0</v>
      </c>
      <c r="F213" s="436" t="n">
        <f aca="false">SUM(F203:F211)</f>
        <v>0</v>
      </c>
      <c r="G213" s="436" t="n">
        <f aca="false">SUM(G203:G211)</f>
        <v>0</v>
      </c>
      <c r="H213" s="436" t="n">
        <f aca="false">SUM(H203:H211)</f>
        <v>0</v>
      </c>
      <c r="I213" s="436" t="n">
        <f aca="false">SUM(I203:I211)</f>
        <v>0</v>
      </c>
      <c r="J213" s="436" t="n">
        <f aca="false">SUM(J203:J211)</f>
        <v>0</v>
      </c>
      <c r="K213" s="436" t="n">
        <f aca="false">SUM(K203:K211)</f>
        <v>0</v>
      </c>
      <c r="L213" s="436" t="n">
        <f aca="false">SUM(L203:L211)</f>
        <v>0</v>
      </c>
      <c r="M213" s="436" t="n">
        <f aca="false">SUM(M203:M211)</f>
        <v>0</v>
      </c>
      <c r="N213" s="436" t="n">
        <f aca="false">SUM(N203:N211)</f>
        <v>0</v>
      </c>
      <c r="O213" s="436" t="n">
        <f aca="false">SUM(O203:O211)</f>
        <v>0</v>
      </c>
      <c r="P213" s="436" t="n">
        <f aca="false">SUM(P205:P211)+D203</f>
        <v>0</v>
      </c>
    </row>
    <row r="214" customFormat="false" ht="12.75" hidden="false" customHeight="true" outlineLevel="0" collapsed="false"/>
    <row r="215" customFormat="false" ht="12.75" hidden="false" customHeight="false" outlineLevel="0" collapsed="false">
      <c r="A215" s="427" t="s">
        <v>598</v>
      </c>
      <c r="C215" s="437"/>
      <c r="D215" s="477" t="e">
        <f aca="false">ROUND((D211/C213)*(365/31),4)</f>
        <v>#DIV/0!</v>
      </c>
      <c r="E215" s="477" t="e">
        <f aca="false">ROUND((E211/D213)*(365/28),4)</f>
        <v>#DIV/0!</v>
      </c>
      <c r="F215" s="477" t="e">
        <f aca="false">ROUND((F211/E213)*(365/31),4)</f>
        <v>#DIV/0!</v>
      </c>
      <c r="G215" s="477" t="e">
        <f aca="false">ROUND((G211/F213)*(365/30),4)</f>
        <v>#DIV/0!</v>
      </c>
      <c r="H215" s="477" t="e">
        <f aca="false">ROUND((H211/G213)*(365/31),4)</f>
        <v>#DIV/0!</v>
      </c>
      <c r="I215" s="477" t="e">
        <f aca="false">ROUND((I211/H213)*(365/30),4)</f>
        <v>#DIV/0!</v>
      </c>
      <c r="J215" s="477" t="e">
        <f aca="false">ROUND((J211/I213)*(365/31),4)</f>
        <v>#DIV/0!</v>
      </c>
      <c r="K215" s="477" t="e">
        <f aca="false">ROUND((K211/J213)*(365/31),4)</f>
        <v>#DIV/0!</v>
      </c>
      <c r="L215" s="477" t="e">
        <f aca="false">ROUND((L211/K213)*(365/30),4)</f>
        <v>#DIV/0!</v>
      </c>
      <c r="M215" s="477" t="e">
        <f aca="false">ROUND((M211/L213)*(365/31),4)</f>
        <v>#DIV/0!</v>
      </c>
      <c r="N215" s="477" t="e">
        <f aca="false">ROUND((N211/M213)*(365/30),4)</f>
        <v>#DIV/0!</v>
      </c>
      <c r="O215" s="477" t="e">
        <f aca="false">ROUND((O211/N213)*(365/31),4)</f>
        <v>#DIV/0!</v>
      </c>
    </row>
    <row r="216" customFormat="false" ht="12.75" hidden="false" customHeight="false" outlineLevel="0" collapsed="false">
      <c r="A216" s="471" t="str">
        <f aca="false">A62</f>
        <v>      Monthly</v>
      </c>
      <c r="C216" s="437"/>
      <c r="D216" s="478" t="e">
        <f aca="false">ROUND((D215/365)*31,4)</f>
        <v>#DIV/0!</v>
      </c>
      <c r="E216" s="478" t="e">
        <f aca="false">ROUND((E215/365)*28,4)</f>
        <v>#DIV/0!</v>
      </c>
      <c r="F216" s="478" t="e">
        <f aca="false">ROUND((F215/365)*31,4)</f>
        <v>#DIV/0!</v>
      </c>
      <c r="G216" s="478" t="e">
        <f aca="false">ROUND((G215/365)*30,4)</f>
        <v>#DIV/0!</v>
      </c>
      <c r="H216" s="478" t="e">
        <f aca="false">ROUND((H215/365)*31,4)</f>
        <v>#DIV/0!</v>
      </c>
      <c r="I216" s="478" t="e">
        <f aca="false">ROUND((I215/365)*30,4)</f>
        <v>#DIV/0!</v>
      </c>
      <c r="J216" s="478" t="e">
        <f aca="false">ROUND((J215/365)*31,4)</f>
        <v>#DIV/0!</v>
      </c>
      <c r="K216" s="478" t="e">
        <f aca="false">ROUND((K215/365)*31,4)</f>
        <v>#DIV/0!</v>
      </c>
      <c r="L216" s="478" t="e">
        <f aca="false">ROUND((L215/365)*30,4)</f>
        <v>#DIV/0!</v>
      </c>
      <c r="M216" s="478" t="e">
        <f aca="false">ROUND((M215/365)*31,4)</f>
        <v>#DIV/0!</v>
      </c>
      <c r="N216" s="478" t="e">
        <f aca="false">ROUND((N215/365)*30,4)</f>
        <v>#DIV/0!</v>
      </c>
      <c r="O216" s="478" t="e">
        <f aca="false">ROUND((O215/365)*31,4)</f>
        <v>#DIV/0!</v>
      </c>
    </row>
    <row r="217" customFormat="false" ht="6" hidden="false" customHeight="true" outlineLevel="0" collapsed="false">
      <c r="A217" s="437"/>
      <c r="C217" s="437"/>
    </row>
    <row r="218" customFormat="false" ht="12.75" hidden="false" customHeight="false" outlineLevel="0" collapsed="false">
      <c r="A218" s="476" t="str">
        <f aca="false">A66</f>
        <v>      Total Current Month Carrying Charges</v>
      </c>
      <c r="C218" s="479"/>
      <c r="D218" s="480" t="n">
        <f aca="false">D211</f>
        <v>0</v>
      </c>
      <c r="E218" s="443" t="n">
        <f aca="false">E211</f>
        <v>0</v>
      </c>
      <c r="F218" s="443" t="n">
        <f aca="false">F211</f>
        <v>0</v>
      </c>
      <c r="G218" s="443" t="n">
        <f aca="false">G211</f>
        <v>0</v>
      </c>
      <c r="H218" s="443" t="n">
        <f aca="false">H211</f>
        <v>0</v>
      </c>
      <c r="I218" s="443" t="n">
        <f aca="false">I211</f>
        <v>0</v>
      </c>
      <c r="J218" s="443" t="n">
        <f aca="false">J211</f>
        <v>0</v>
      </c>
      <c r="K218" s="443" t="n">
        <f aca="false">K211</f>
        <v>0</v>
      </c>
      <c r="L218" s="443" t="n">
        <f aca="false">L211</f>
        <v>0</v>
      </c>
      <c r="M218" s="443" t="n">
        <f aca="false">M211</f>
        <v>0</v>
      </c>
      <c r="N218" s="443" t="n">
        <f aca="false">N211</f>
        <v>0</v>
      </c>
      <c r="O218" s="443" t="n">
        <f aca="false">O211</f>
        <v>0</v>
      </c>
      <c r="P218" s="443" t="n">
        <f aca="false">SUM(D218:O218)</f>
        <v>0</v>
      </c>
    </row>
    <row r="219" customFormat="false" ht="6" hidden="false" customHeight="true" outlineLevel="0" collapsed="false">
      <c r="A219" s="437"/>
      <c r="B219" s="426"/>
    </row>
    <row r="220" customFormat="false" ht="12.75" hidden="false" customHeight="false" outlineLevel="0" collapsed="false">
      <c r="A220" s="476" t="str">
        <f aca="false">A68</f>
        <v>      Cumulative Carrying Charges</v>
      </c>
      <c r="B220" s="426"/>
      <c r="D220" s="59" t="n">
        <f aca="false">D218</f>
        <v>0</v>
      </c>
      <c r="E220" s="59" t="n">
        <f aca="false">E218+D220</f>
        <v>0</v>
      </c>
      <c r="F220" s="59" t="n">
        <f aca="false">F218+E220</f>
        <v>0</v>
      </c>
      <c r="G220" s="59" t="n">
        <f aca="false">G218+F220</f>
        <v>0</v>
      </c>
      <c r="H220" s="59" t="n">
        <f aca="false">H218+G220</f>
        <v>0</v>
      </c>
      <c r="I220" s="59" t="n">
        <f aca="false">I218+H220</f>
        <v>0</v>
      </c>
      <c r="J220" s="59" t="n">
        <f aca="false">J218+I220</f>
        <v>0</v>
      </c>
      <c r="K220" s="59" t="n">
        <f aca="false">K218+J220</f>
        <v>0</v>
      </c>
      <c r="L220" s="59" t="n">
        <f aca="false">L218+K220</f>
        <v>0</v>
      </c>
      <c r="M220" s="59" t="n">
        <f aca="false">M218+L220</f>
        <v>0</v>
      </c>
      <c r="N220" s="59" t="n">
        <f aca="false">N218+M220</f>
        <v>0</v>
      </c>
      <c r="O220" s="59" t="n">
        <f aca="false">O218+N220</f>
        <v>0</v>
      </c>
    </row>
    <row r="221" customFormat="false" ht="6" hidden="false" customHeight="true" outlineLevel="0" collapsed="false"/>
    <row r="222" customFormat="false" ht="12.75" hidden="false" customHeight="false" outlineLevel="0" collapsed="false">
      <c r="A222" s="0"/>
      <c r="B222" s="464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3" t="str">
        <f aca="true">CELL("FILENAME")</f>
        <v>'file:///mnt/12tb/@roms/datasets/enron/EDRM Enron Email Data Set v2 XML/filtered-attachments/xls/EMNNG02PL.xls'#$Trackers</v>
      </c>
      <c r="D223" s="415"/>
      <c r="E223" s="415"/>
      <c r="F223" s="415"/>
      <c r="G223" s="415"/>
      <c r="H223" s="415"/>
      <c r="I223" s="415"/>
      <c r="J223" s="415"/>
      <c r="K223" s="415"/>
      <c r="L223" s="415"/>
      <c r="M223" s="415"/>
      <c r="N223" s="415"/>
      <c r="O223" s="415"/>
      <c r="P223" s="415"/>
    </row>
    <row r="224" customFormat="false" ht="12.75" hidden="false" customHeight="false" outlineLevel="0" collapsed="false">
      <c r="A224" s="416" t="s">
        <v>599</v>
      </c>
      <c r="D224" s="415"/>
      <c r="E224" s="415"/>
      <c r="F224" s="415"/>
      <c r="G224" s="415"/>
      <c r="H224" s="415"/>
      <c r="I224" s="415"/>
      <c r="J224" s="415"/>
      <c r="K224" s="415"/>
      <c r="L224" s="415"/>
      <c r="M224" s="415"/>
      <c r="N224" s="415"/>
      <c r="O224" s="415"/>
      <c r="P224" s="415"/>
    </row>
    <row r="225" customFormat="false" ht="12.75" hidden="false" customHeight="false" outlineLevel="0" collapsed="false">
      <c r="A225" s="465" t="str">
        <f aca="false">A3</f>
        <v>2002 OPERATING PLAN</v>
      </c>
      <c r="B225" s="417" t="n">
        <f aca="true">NOW()</f>
        <v>45926.9641759808</v>
      </c>
      <c r="C225" s="418" t="s">
        <v>600</v>
      </c>
      <c r="D225" s="418"/>
      <c r="E225" s="418"/>
      <c r="F225" s="418"/>
      <c r="G225" s="418"/>
      <c r="H225" s="418"/>
      <c r="I225" s="418"/>
      <c r="J225" s="418"/>
      <c r="K225" s="418"/>
      <c r="L225" s="418"/>
      <c r="M225" s="418"/>
      <c r="N225" s="418"/>
      <c r="O225" s="418"/>
      <c r="P225" s="418"/>
    </row>
    <row r="226" customFormat="false" ht="12.95" hidden="false" customHeight="true" outlineLevel="0" collapsed="false">
      <c r="A226" s="419"/>
      <c r="B226" s="420" t="n">
        <f aca="true">NOW()</f>
        <v>45926.9641759809</v>
      </c>
      <c r="C226" s="466" t="str">
        <f aca="false">C4</f>
        <v>BALANCE</v>
      </c>
      <c r="D226" s="466" t="str">
        <f aca="false">D4</f>
        <v>JAN</v>
      </c>
      <c r="E226" s="466" t="str">
        <f aca="false">E4</f>
        <v>FEB</v>
      </c>
      <c r="F226" s="466" t="str">
        <f aca="false">F4</f>
        <v>MAR</v>
      </c>
      <c r="G226" s="466" t="str">
        <f aca="false">G4</f>
        <v>APR</v>
      </c>
      <c r="H226" s="466" t="str">
        <f aca="false">H4</f>
        <v>MAY</v>
      </c>
      <c r="I226" s="466" t="str">
        <f aca="false">I4</f>
        <v>JUN</v>
      </c>
      <c r="J226" s="466" t="str">
        <f aca="false">J4</f>
        <v>JUL</v>
      </c>
      <c r="K226" s="466" t="str">
        <f aca="false">K4</f>
        <v>AUG</v>
      </c>
      <c r="L226" s="466" t="str">
        <f aca="false">L4</f>
        <v>SEP</v>
      </c>
      <c r="M226" s="466" t="str">
        <f aca="false">M4</f>
        <v>OCT</v>
      </c>
      <c r="N226" s="466" t="str">
        <f aca="false">N4</f>
        <v>NOV</v>
      </c>
      <c r="O226" s="466" t="str">
        <f aca="false">O4</f>
        <v>DEC</v>
      </c>
      <c r="P226" s="466" t="str">
        <f aca="false">P4</f>
        <v>2002</v>
      </c>
    </row>
    <row r="227" customFormat="false" ht="3.95" hidden="false" customHeight="true" outlineLevel="0" collapsed="false"/>
    <row r="228" customFormat="false" ht="12.75" hidden="false" customHeight="false" outlineLevel="0" collapsed="false">
      <c r="A228" s="447" t="s">
        <v>601</v>
      </c>
      <c r="B228" s="426"/>
      <c r="C228" s="468" t="str">
        <f aca="false">C47</f>
        <v>DEC.,2001</v>
      </c>
      <c r="D228" s="450"/>
      <c r="E228" s="450"/>
      <c r="F228" s="450"/>
      <c r="G228" s="450"/>
      <c r="H228" s="450"/>
      <c r="I228" s="450"/>
      <c r="J228" s="450"/>
      <c r="K228" s="450"/>
      <c r="L228" s="450"/>
      <c r="M228" s="450"/>
      <c r="N228" s="450"/>
      <c r="O228" s="450"/>
      <c r="P228" s="415"/>
    </row>
    <row r="229" customFormat="false" ht="3.95" hidden="false" customHeight="true" outlineLevel="0" collapsed="false">
      <c r="A229" s="437"/>
      <c r="B229" s="426"/>
      <c r="D229" s="430"/>
      <c r="E229" s="430"/>
      <c r="F229" s="430"/>
      <c r="G229" s="430"/>
      <c r="H229" s="430"/>
      <c r="I229" s="430"/>
      <c r="J229" s="430"/>
      <c r="K229" s="430"/>
      <c r="L229" s="430"/>
      <c r="M229" s="430"/>
      <c r="N229" s="430"/>
      <c r="O229" s="430"/>
    </row>
    <row r="230" customFormat="false" ht="12.75" hidden="false" customHeight="false" outlineLevel="0" collapsed="false">
      <c r="A230" s="425" t="s">
        <v>493</v>
      </c>
      <c r="B230" s="426"/>
      <c r="D230" s="59" t="n">
        <f aca="false">C240</f>
        <v>0</v>
      </c>
      <c r="E230" s="59" t="n">
        <f aca="false">D240</f>
        <v>0</v>
      </c>
      <c r="F230" s="59" t="n">
        <f aca="false">E240</f>
        <v>0</v>
      </c>
      <c r="G230" s="59" t="n">
        <f aca="false">F240</f>
        <v>0</v>
      </c>
      <c r="H230" s="59" t="n">
        <f aca="false">G240</f>
        <v>0</v>
      </c>
      <c r="I230" s="59" t="n">
        <f aca="false">H240</f>
        <v>0</v>
      </c>
      <c r="J230" s="59" t="n">
        <f aca="false">I240</f>
        <v>0</v>
      </c>
      <c r="K230" s="59" t="n">
        <f aca="false">J240</f>
        <v>0</v>
      </c>
      <c r="L230" s="59" t="n">
        <f aca="false">K240</f>
        <v>0</v>
      </c>
      <c r="M230" s="59" t="n">
        <f aca="false">L240</f>
        <v>0</v>
      </c>
      <c r="N230" s="59" t="n">
        <f aca="false">M240</f>
        <v>0</v>
      </c>
      <c r="O230" s="59" t="n">
        <f aca="false">N240</f>
        <v>0</v>
      </c>
      <c r="P230" s="59"/>
    </row>
    <row r="231" customFormat="false" ht="6" hidden="false" customHeight="true" outlineLevel="0" collapsed="false"/>
    <row r="232" customFormat="false" ht="12.75" hidden="false" customHeight="false" outlineLevel="0" collapsed="false">
      <c r="A232" s="435" t="s">
        <v>558</v>
      </c>
      <c r="B232" s="454"/>
      <c r="D232" s="57" t="n">
        <v>0</v>
      </c>
      <c r="E232" s="57" t="n">
        <v>0</v>
      </c>
      <c r="F232" s="57" t="n">
        <v>0</v>
      </c>
      <c r="G232" s="57" t="n">
        <v>0</v>
      </c>
      <c r="H232" s="57" t="n">
        <v>0</v>
      </c>
      <c r="I232" s="57" t="n">
        <v>0</v>
      </c>
      <c r="J232" s="57" t="n">
        <v>0</v>
      </c>
      <c r="K232" s="57" t="n">
        <v>0</v>
      </c>
      <c r="L232" s="57" t="n">
        <v>0</v>
      </c>
      <c r="M232" s="57" t="n">
        <v>0</v>
      </c>
      <c r="N232" s="57" t="n">
        <v>0</v>
      </c>
      <c r="O232" s="57" t="n">
        <v>0</v>
      </c>
      <c r="P232" s="59" t="n">
        <f aca="false">SUM(D232:O232)</f>
        <v>0</v>
      </c>
    </row>
    <row r="233" customFormat="false" ht="6" hidden="false" customHeight="true" outlineLevel="0" collapsed="false">
      <c r="A233" s="437"/>
      <c r="B233" s="426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</row>
    <row r="234" customFormat="false" ht="12.75" hidden="false" customHeight="false" outlineLevel="0" collapsed="false">
      <c r="A234" s="427" t="s">
        <v>581</v>
      </c>
      <c r="B234" s="426"/>
      <c r="D234" s="59" t="n">
        <f aca="false">D207-D258</f>
        <v>-0</v>
      </c>
      <c r="E234" s="59" t="n">
        <f aca="false">E207-E258</f>
        <v>-0</v>
      </c>
      <c r="F234" s="59" t="n">
        <f aca="false">F207-F258</f>
        <v>-0</v>
      </c>
      <c r="G234" s="59" t="n">
        <f aca="false">G207-G258</f>
        <v>-0</v>
      </c>
      <c r="H234" s="59" t="n">
        <f aca="false">H207-H258</f>
        <v>-0</v>
      </c>
      <c r="I234" s="59" t="n">
        <f aca="false">I207-I258</f>
        <v>-0</v>
      </c>
      <c r="J234" s="59" t="n">
        <f aca="false">J207-J258</f>
        <v>-0</v>
      </c>
      <c r="K234" s="59" t="n">
        <f aca="false">K207-K258</f>
        <v>-0</v>
      </c>
      <c r="L234" s="59" t="n">
        <f aca="false">L207-L258</f>
        <v>-0</v>
      </c>
      <c r="M234" s="59" t="n">
        <f aca="false">M207-M258</f>
        <v>-0</v>
      </c>
      <c r="N234" s="59" t="n">
        <f aca="false">N207-N258</f>
        <v>-0</v>
      </c>
      <c r="O234" s="59" t="n">
        <f aca="false">O207-O258</f>
        <v>-0</v>
      </c>
      <c r="P234" s="59" t="n">
        <f aca="false">SUM(D234:O234)</f>
        <v>0</v>
      </c>
    </row>
    <row r="235" customFormat="false" ht="6" hidden="false" customHeight="true" outlineLevel="0" collapsed="false">
      <c r="A235" s="437"/>
      <c r="B235" s="426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</row>
    <row r="236" customFormat="false" ht="12.75" hidden="false" customHeight="false" outlineLevel="0" collapsed="false">
      <c r="A236" s="427" t="s">
        <v>602</v>
      </c>
      <c r="B236" s="426"/>
      <c r="D236" s="481" t="n">
        <f aca="false">D209</f>
        <v>0</v>
      </c>
      <c r="E236" s="481" t="n">
        <f aca="false">E209</f>
        <v>0</v>
      </c>
      <c r="F236" s="481" t="n">
        <f aca="false">F209</f>
        <v>0</v>
      </c>
      <c r="G236" s="481" t="n">
        <f aca="false">G209</f>
        <v>0</v>
      </c>
      <c r="H236" s="481" t="n">
        <f aca="false">H209</f>
        <v>0</v>
      </c>
      <c r="I236" s="481" t="n">
        <f aca="false">I209</f>
        <v>0</v>
      </c>
      <c r="J236" s="481" t="n">
        <f aca="false">J209</f>
        <v>0</v>
      </c>
      <c r="K236" s="481" t="n">
        <f aca="false">K209</f>
        <v>0</v>
      </c>
      <c r="L236" s="481" t="n">
        <f aca="false">L209</f>
        <v>0</v>
      </c>
      <c r="M236" s="481" t="n">
        <f aca="false">M209</f>
        <v>0</v>
      </c>
      <c r="N236" s="481" t="n">
        <f aca="false">N209</f>
        <v>0</v>
      </c>
      <c r="O236" s="481" t="n">
        <f aca="false">O209</f>
        <v>0</v>
      </c>
      <c r="P236" s="59" t="n">
        <f aca="false">SUM(D236:O236)</f>
        <v>0</v>
      </c>
    </row>
    <row r="237" customFormat="false" ht="6" hidden="false" customHeight="true" outlineLevel="0" collapsed="false">
      <c r="A237" s="437"/>
      <c r="B237" s="426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</row>
    <row r="238" customFormat="false" ht="12.75" hidden="false" customHeight="false" outlineLevel="0" collapsed="false">
      <c r="A238" s="427" t="s">
        <v>561</v>
      </c>
      <c r="B238" s="426"/>
      <c r="D238" s="429" t="n">
        <f aca="false">D247</f>
        <v>0</v>
      </c>
      <c r="E238" s="429" t="n">
        <f aca="false">E247</f>
        <v>0</v>
      </c>
      <c r="F238" s="429" t="n">
        <f aca="false">F247</f>
        <v>0</v>
      </c>
      <c r="G238" s="429" t="n">
        <f aca="false">G247</f>
        <v>0</v>
      </c>
      <c r="H238" s="429" t="n">
        <f aca="false">H247</f>
        <v>0</v>
      </c>
      <c r="I238" s="429" t="n">
        <f aca="false">I247</f>
        <v>0</v>
      </c>
      <c r="J238" s="429" t="n">
        <f aca="false">J247</f>
        <v>0</v>
      </c>
      <c r="K238" s="429" t="n">
        <f aca="false">K247</f>
        <v>0</v>
      </c>
      <c r="L238" s="429" t="n">
        <f aca="false">L247</f>
        <v>0</v>
      </c>
      <c r="M238" s="429" t="n">
        <f aca="false">M247</f>
        <v>0</v>
      </c>
      <c r="N238" s="429" t="n">
        <f aca="false">N247</f>
        <v>0</v>
      </c>
      <c r="O238" s="429" t="n">
        <f aca="false">O247</f>
        <v>0</v>
      </c>
      <c r="P238" s="429" t="n">
        <f aca="false">SUM(D238:O238)</f>
        <v>0</v>
      </c>
    </row>
    <row r="239" customFormat="false" ht="3.95" hidden="false" customHeight="true" outlineLevel="0" collapsed="false">
      <c r="A239" s="437"/>
      <c r="B239" s="426"/>
      <c r="D239" s="430"/>
      <c r="E239" s="430"/>
      <c r="F239" s="430"/>
      <c r="G239" s="430"/>
      <c r="H239" s="430"/>
      <c r="I239" s="430"/>
      <c r="J239" s="430"/>
      <c r="K239" s="430"/>
      <c r="L239" s="430"/>
      <c r="M239" s="430"/>
      <c r="N239" s="430"/>
      <c r="O239" s="430"/>
    </row>
    <row r="240" customFormat="false" ht="12.75" hidden="false" customHeight="false" outlineLevel="0" collapsed="false">
      <c r="A240" s="425" t="s">
        <v>498</v>
      </c>
      <c r="B240" s="453"/>
      <c r="C240" s="482" t="n">
        <v>0</v>
      </c>
      <c r="D240" s="436" t="n">
        <f aca="false">SUM(D230:D238)</f>
        <v>0</v>
      </c>
      <c r="E240" s="436" t="n">
        <f aca="false">SUM(E230:E238)</f>
        <v>0</v>
      </c>
      <c r="F240" s="436" t="n">
        <f aca="false">SUM(F230:F238)</f>
        <v>0</v>
      </c>
      <c r="G240" s="436" t="n">
        <f aca="false">SUM(G230:G238)</f>
        <v>0</v>
      </c>
      <c r="H240" s="436" t="n">
        <f aca="false">SUM(H230:H238)</f>
        <v>0</v>
      </c>
      <c r="I240" s="436" t="n">
        <f aca="false">SUM(I230:I238)</f>
        <v>0</v>
      </c>
      <c r="J240" s="436" t="n">
        <f aca="false">SUM(J230:J238)</f>
        <v>0</v>
      </c>
      <c r="K240" s="436" t="n">
        <f aca="false">SUM(K230:K238)</f>
        <v>0</v>
      </c>
      <c r="L240" s="436" t="n">
        <f aca="false">SUM(L230:L238)</f>
        <v>0</v>
      </c>
      <c r="M240" s="436" t="n">
        <f aca="false">SUM(M230:M238)</f>
        <v>0</v>
      </c>
      <c r="N240" s="436" t="n">
        <f aca="false">SUM(N230:N238)</f>
        <v>0</v>
      </c>
      <c r="O240" s="436" t="n">
        <f aca="false">SUM(O230:O238)</f>
        <v>0</v>
      </c>
      <c r="P240" s="436" t="n">
        <f aca="false">SUM(P232:P238)+D230</f>
        <v>0</v>
      </c>
    </row>
    <row r="241" customFormat="false" ht="12.75" hidden="false" customHeight="false" outlineLevel="0" collapsed="false">
      <c r="A241" s="437"/>
      <c r="C241" s="437"/>
      <c r="D241" s="430"/>
      <c r="E241" s="430"/>
      <c r="F241" s="430"/>
      <c r="G241" s="430"/>
      <c r="H241" s="430"/>
      <c r="I241" s="434"/>
      <c r="J241" s="430"/>
      <c r="K241" s="430"/>
      <c r="L241" s="430"/>
      <c r="M241" s="430"/>
      <c r="N241" s="430"/>
      <c r="O241" s="430"/>
    </row>
    <row r="242" customFormat="false" ht="12.75" hidden="false" customHeight="false" outlineLevel="0" collapsed="false">
      <c r="A242" s="471" t="str">
        <f aca="false">A61</f>
        <v>   Interest Rate </v>
      </c>
      <c r="C242" s="437"/>
      <c r="D242" s="472" t="n">
        <f aca="false">D61</f>
        <v>0.0775</v>
      </c>
      <c r="E242" s="472" t="n">
        <f aca="false">E61</f>
        <v>0.0775</v>
      </c>
      <c r="F242" s="472" t="n">
        <f aca="false">F61</f>
        <v>0.0775</v>
      </c>
      <c r="G242" s="472" t="n">
        <f aca="false">G61</f>
        <v>0.0775</v>
      </c>
      <c r="H242" s="472" t="n">
        <f aca="false">H61</f>
        <v>0.0775</v>
      </c>
      <c r="I242" s="472" t="n">
        <f aca="false">I61</f>
        <v>0.0775</v>
      </c>
      <c r="J242" s="472" t="n">
        <f aca="false">J61</f>
        <v>0.0775</v>
      </c>
      <c r="K242" s="472" t="n">
        <f aca="false">K61</f>
        <v>0.0775</v>
      </c>
      <c r="L242" s="472" t="n">
        <f aca="false">L61</f>
        <v>0.0775</v>
      </c>
      <c r="M242" s="472" t="n">
        <f aca="false">M61</f>
        <v>0.0775</v>
      </c>
      <c r="N242" s="472" t="n">
        <f aca="false">N61</f>
        <v>0.0775</v>
      </c>
      <c r="O242" s="472" t="n">
        <f aca="false">O61</f>
        <v>0.0775</v>
      </c>
    </row>
    <row r="243" customFormat="false" ht="12.75" hidden="false" customHeight="false" outlineLevel="0" collapsed="false">
      <c r="A243" s="471" t="str">
        <f aca="false">A62</f>
        <v>      Monthly</v>
      </c>
      <c r="C243" s="437"/>
      <c r="D243" s="438" t="n">
        <f aca="false">D62</f>
        <v>0.0066</v>
      </c>
      <c r="E243" s="438" t="n">
        <f aca="false">E62</f>
        <v>0.0059</v>
      </c>
      <c r="F243" s="438" t="n">
        <f aca="false">F62</f>
        <v>0.0066</v>
      </c>
      <c r="G243" s="438" t="n">
        <f aca="false">G62</f>
        <v>0.0064</v>
      </c>
      <c r="H243" s="438" t="n">
        <f aca="false">H62</f>
        <v>0.0066</v>
      </c>
      <c r="I243" s="438" t="n">
        <f aca="false">I62</f>
        <v>0.0064</v>
      </c>
      <c r="J243" s="438" t="n">
        <f aca="false">J62</f>
        <v>0.0066</v>
      </c>
      <c r="K243" s="438" t="n">
        <f aca="false">K62</f>
        <v>0.0066</v>
      </c>
      <c r="L243" s="438" t="n">
        <f aca="false">L62</f>
        <v>0.0064</v>
      </c>
      <c r="M243" s="438" t="n">
        <f aca="false">M62</f>
        <v>0.0066</v>
      </c>
      <c r="N243" s="438" t="n">
        <f aca="false">N62</f>
        <v>0.0064</v>
      </c>
      <c r="O243" s="438" t="n">
        <f aca="false">O62</f>
        <v>0.0066</v>
      </c>
    </row>
    <row r="244" customFormat="false" ht="6" hidden="false" customHeight="true" outlineLevel="0" collapsed="false">
      <c r="A244" s="437"/>
      <c r="C244" s="437"/>
    </row>
    <row r="245" customFormat="false" ht="12.75" hidden="false" customHeight="false" outlineLevel="0" collapsed="false">
      <c r="A245" s="462" t="s">
        <v>501</v>
      </c>
      <c r="C245" s="479"/>
      <c r="D245" s="483" t="n">
        <f aca="false">ROUND(C240*D243,0)</f>
        <v>0</v>
      </c>
      <c r="E245" s="483" t="n">
        <f aca="false">ROUND(D240*E243,0)</f>
        <v>0</v>
      </c>
      <c r="F245" s="483" t="n">
        <f aca="false">ROUND(E240*F243,0)</f>
        <v>0</v>
      </c>
      <c r="G245" s="483" t="n">
        <f aca="false">ROUND(F240*G243,0)</f>
        <v>0</v>
      </c>
      <c r="H245" s="483" t="n">
        <f aca="false">ROUND(G240*H243,0)</f>
        <v>0</v>
      </c>
      <c r="I245" s="483" t="n">
        <f aca="false">ROUND(H240*I243,0)</f>
        <v>0</v>
      </c>
      <c r="J245" s="483" t="n">
        <f aca="false">ROUND(I240*J243,0)</f>
        <v>0</v>
      </c>
      <c r="K245" s="483" t="n">
        <f aca="false">ROUND(J240*K243,0)</f>
        <v>0</v>
      </c>
      <c r="L245" s="483" t="n">
        <f aca="false">ROUND(K240*L243,0)</f>
        <v>0</v>
      </c>
      <c r="M245" s="483" t="n">
        <f aca="false">ROUND(L240*M243,0)</f>
        <v>0</v>
      </c>
      <c r="N245" s="483" t="n">
        <f aca="false">ROUND(M240*N243,0)</f>
        <v>0</v>
      </c>
      <c r="O245" s="483" t="n">
        <f aca="false">ROUND(N240*O243,0)</f>
        <v>0</v>
      </c>
      <c r="P245" s="463" t="n">
        <f aca="false">SUM(D245:O245)</f>
        <v>0</v>
      </c>
    </row>
    <row r="246" customFormat="false" ht="12.75" hidden="false" customHeight="false" outlineLevel="0" collapsed="false">
      <c r="A246" s="427" t="s">
        <v>552</v>
      </c>
      <c r="C246" s="479"/>
      <c r="D246" s="428" t="n">
        <v>0</v>
      </c>
      <c r="E246" s="428" t="n">
        <v>0</v>
      </c>
      <c r="F246" s="428" t="n">
        <v>0</v>
      </c>
      <c r="G246" s="428" t="n">
        <v>0</v>
      </c>
      <c r="H246" s="428" t="n">
        <v>0</v>
      </c>
      <c r="I246" s="428" t="n">
        <v>0</v>
      </c>
      <c r="J246" s="428" t="n">
        <v>0</v>
      </c>
      <c r="K246" s="428" t="n">
        <v>0</v>
      </c>
      <c r="L246" s="428" t="n">
        <v>0</v>
      </c>
      <c r="M246" s="428" t="n">
        <v>0</v>
      </c>
      <c r="N246" s="428" t="n">
        <v>0</v>
      </c>
      <c r="O246" s="428" t="n">
        <v>0</v>
      </c>
      <c r="P246" s="429" t="n">
        <f aca="false">SUM(D246:O246)</f>
        <v>0</v>
      </c>
    </row>
    <row r="247" customFormat="false" ht="12.75" hidden="false" customHeight="false" outlineLevel="0" collapsed="false">
      <c r="A247" s="473" t="str">
        <f aca="false">A66</f>
        <v>      Total Current Month Carrying Charges</v>
      </c>
      <c r="C247" s="479"/>
      <c r="D247" s="443" t="n">
        <f aca="false">D245+D246</f>
        <v>0</v>
      </c>
      <c r="E247" s="443" t="n">
        <f aca="false">E245+E246</f>
        <v>0</v>
      </c>
      <c r="F247" s="443" t="n">
        <f aca="false">F245+F246</f>
        <v>0</v>
      </c>
      <c r="G247" s="443" t="n">
        <f aca="false">G245+G246</f>
        <v>0</v>
      </c>
      <c r="H247" s="443" t="n">
        <f aca="false">H245+H246</f>
        <v>0</v>
      </c>
      <c r="I247" s="443" t="n">
        <f aca="false">I245+I246</f>
        <v>0</v>
      </c>
      <c r="J247" s="443" t="n">
        <f aca="false">J245+J246</f>
        <v>0</v>
      </c>
      <c r="K247" s="443" t="n">
        <f aca="false">K245+K246</f>
        <v>0</v>
      </c>
      <c r="L247" s="443" t="n">
        <f aca="false">L245+L246</f>
        <v>0</v>
      </c>
      <c r="M247" s="443" t="n">
        <f aca="false">M245+M246</f>
        <v>0</v>
      </c>
      <c r="N247" s="443" t="n">
        <f aca="false">N245+N246</f>
        <v>0</v>
      </c>
      <c r="O247" s="443" t="n">
        <f aca="false">O245+O246</f>
        <v>0</v>
      </c>
      <c r="P247" s="443" t="n">
        <f aca="false">P245+P246</f>
        <v>0</v>
      </c>
    </row>
    <row r="248" customFormat="false" ht="6" hidden="false" customHeight="true" outlineLevel="0" collapsed="false">
      <c r="A248" s="437"/>
      <c r="B248" s="426"/>
    </row>
    <row r="249" customFormat="false" ht="12.75" hidden="false" customHeight="false" outlineLevel="0" collapsed="false">
      <c r="A249" s="473" t="str">
        <f aca="false">A68</f>
        <v>      Cumulative Carrying Charges</v>
      </c>
      <c r="B249" s="426"/>
      <c r="D249" s="59" t="n">
        <f aca="false">D247</f>
        <v>0</v>
      </c>
      <c r="E249" s="59" t="n">
        <f aca="false">E247+D249</f>
        <v>0</v>
      </c>
      <c r="F249" s="59" t="n">
        <f aca="false">F247+E249</f>
        <v>0</v>
      </c>
      <c r="G249" s="59" t="n">
        <f aca="false">G247+F249</f>
        <v>0</v>
      </c>
      <c r="H249" s="59" t="n">
        <f aca="false">H247+G249</f>
        <v>0</v>
      </c>
      <c r="I249" s="59" t="n">
        <f aca="false">I247+H249</f>
        <v>0</v>
      </c>
      <c r="J249" s="59" t="n">
        <f aca="false">J247+I249</f>
        <v>0</v>
      </c>
      <c r="K249" s="59" t="n">
        <f aca="false">K247+J249</f>
        <v>0</v>
      </c>
      <c r="L249" s="59" t="n">
        <f aca="false">L247+K249</f>
        <v>0</v>
      </c>
      <c r="M249" s="59" t="n">
        <f aca="false">M247+L249</f>
        <v>0</v>
      </c>
      <c r="N249" s="59" t="n">
        <f aca="false">N247+M249</f>
        <v>0</v>
      </c>
      <c r="O249" s="59" t="n">
        <f aca="false">O247+N249</f>
        <v>0</v>
      </c>
    </row>
    <row r="252" customFormat="false" ht="12.75" hidden="false" customHeight="false" outlineLevel="0" collapsed="false">
      <c r="A252" s="447" t="s">
        <v>603</v>
      </c>
      <c r="B252" s="426"/>
      <c r="C252" s="468" t="str">
        <f aca="false">C47</f>
        <v>DEC.,2001</v>
      </c>
      <c r="D252" s="450"/>
      <c r="E252" s="450"/>
      <c r="F252" s="450"/>
      <c r="G252" s="450"/>
      <c r="H252" s="450"/>
      <c r="I252" s="450"/>
      <c r="J252" s="450"/>
      <c r="K252" s="450"/>
      <c r="L252" s="450"/>
      <c r="M252" s="450"/>
      <c r="N252" s="450"/>
      <c r="O252" s="450"/>
      <c r="P252" s="415"/>
    </row>
    <row r="253" customFormat="false" ht="3.95" hidden="false" customHeight="true" outlineLevel="0" collapsed="false">
      <c r="A253" s="437"/>
      <c r="B253" s="426"/>
      <c r="D253" s="430"/>
      <c r="E253" s="430"/>
      <c r="F253" s="430"/>
      <c r="G253" s="430"/>
      <c r="H253" s="430"/>
      <c r="I253" s="430"/>
      <c r="J253" s="430"/>
      <c r="K253" s="430"/>
      <c r="L253" s="430"/>
      <c r="M253" s="430"/>
      <c r="N253" s="430"/>
      <c r="O253" s="430"/>
    </row>
    <row r="254" customFormat="false" ht="12.75" hidden="false" customHeight="false" outlineLevel="0" collapsed="false">
      <c r="A254" s="425" t="s">
        <v>493</v>
      </c>
      <c r="B254" s="426"/>
      <c r="D254" s="59" t="n">
        <f aca="false">C264</f>
        <v>0</v>
      </c>
      <c r="E254" s="59" t="n">
        <f aca="false">D264</f>
        <v>0</v>
      </c>
      <c r="F254" s="59" t="n">
        <f aca="false">E264</f>
        <v>0</v>
      </c>
      <c r="G254" s="59" t="n">
        <f aca="false">F264</f>
        <v>0</v>
      </c>
      <c r="H254" s="59" t="n">
        <f aca="false">G264</f>
        <v>0</v>
      </c>
      <c r="I254" s="59" t="n">
        <f aca="false">H264</f>
        <v>0</v>
      </c>
      <c r="J254" s="59" t="n">
        <f aca="false">I264</f>
        <v>0</v>
      </c>
      <c r="K254" s="59" t="n">
        <f aca="false">J264</f>
        <v>0</v>
      </c>
      <c r="L254" s="59" t="n">
        <f aca="false">K264</f>
        <v>0</v>
      </c>
      <c r="M254" s="59" t="n">
        <f aca="false">L264</f>
        <v>0</v>
      </c>
      <c r="N254" s="59" t="n">
        <f aca="false">M264</f>
        <v>0</v>
      </c>
      <c r="O254" s="59" t="n">
        <f aca="false">N264</f>
        <v>0</v>
      </c>
      <c r="P254" s="59"/>
    </row>
    <row r="255" customFormat="false" ht="6" hidden="false" customHeight="true" outlineLevel="0" collapsed="false"/>
    <row r="256" customFormat="false" ht="12.75" hidden="false" customHeight="false" outlineLevel="0" collapsed="false">
      <c r="A256" s="435" t="s">
        <v>604</v>
      </c>
      <c r="B256" s="454"/>
      <c r="D256" s="59" t="n">
        <f aca="false">D205-D232</f>
        <v>0</v>
      </c>
      <c r="E256" s="59" t="n">
        <f aca="false">E205-E232</f>
        <v>0</v>
      </c>
      <c r="F256" s="59" t="n">
        <f aca="false">F205-F232</f>
        <v>0</v>
      </c>
      <c r="G256" s="59" t="n">
        <f aca="false">G205-G232</f>
        <v>0</v>
      </c>
      <c r="H256" s="59" t="n">
        <f aca="false">H205-H232</f>
        <v>0</v>
      </c>
      <c r="I256" s="59" t="n">
        <f aca="false">I205-I232</f>
        <v>0</v>
      </c>
      <c r="J256" s="59" t="n">
        <f aca="false">J205-J232</f>
        <v>0</v>
      </c>
      <c r="K256" s="59" t="n">
        <f aca="false">K205-K232</f>
        <v>0</v>
      </c>
      <c r="L256" s="59" t="n">
        <f aca="false">L205-L232</f>
        <v>0</v>
      </c>
      <c r="M256" s="59" t="n">
        <f aca="false">M205-M232</f>
        <v>0</v>
      </c>
      <c r="N256" s="59" t="n">
        <f aca="false">N205-N232</f>
        <v>0</v>
      </c>
      <c r="O256" s="59" t="n">
        <f aca="false">O205-O232</f>
        <v>0</v>
      </c>
      <c r="P256" s="59" t="n">
        <f aca="false">SUM(D256:O256)</f>
        <v>0</v>
      </c>
    </row>
    <row r="257" customFormat="false" ht="6" hidden="false" customHeight="true" outlineLevel="0" collapsed="false">
      <c r="A257" s="437"/>
      <c r="B257" s="426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</row>
    <row r="258" customFormat="false" ht="12.75" hidden="false" customHeight="false" outlineLevel="0" collapsed="false">
      <c r="A258" s="427" t="s">
        <v>605</v>
      </c>
      <c r="B258" s="426"/>
      <c r="D258" s="57" t="n">
        <v>0</v>
      </c>
      <c r="E258" s="57" t="n">
        <v>0</v>
      </c>
      <c r="F258" s="57" t="n">
        <v>0</v>
      </c>
      <c r="G258" s="57" t="n">
        <v>0</v>
      </c>
      <c r="H258" s="57" t="n">
        <v>0</v>
      </c>
      <c r="I258" s="57" t="n">
        <v>0</v>
      </c>
      <c r="J258" s="57" t="n">
        <v>0</v>
      </c>
      <c r="K258" s="57" t="n">
        <v>0</v>
      </c>
      <c r="L258" s="57" t="n">
        <v>0</v>
      </c>
      <c r="M258" s="57" t="n">
        <v>0</v>
      </c>
      <c r="N258" s="57" t="n">
        <v>0</v>
      </c>
      <c r="O258" s="57" t="n">
        <v>0</v>
      </c>
      <c r="P258" s="59" t="n">
        <f aca="false">SUM(D258:O258)</f>
        <v>0</v>
      </c>
    </row>
    <row r="259" customFormat="false" ht="6" hidden="false" customHeight="true" outlineLevel="0" collapsed="false">
      <c r="A259" s="437"/>
      <c r="B259" s="426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</row>
    <row r="260" customFormat="false" ht="12.75" hidden="false" customHeight="false" outlineLevel="0" collapsed="false">
      <c r="A260" s="427" t="s">
        <v>606</v>
      </c>
      <c r="B260" s="426"/>
      <c r="D260" s="59" t="n">
        <f aca="false">D209-D236</f>
        <v>0</v>
      </c>
      <c r="E260" s="59" t="n">
        <f aca="false">E209-E236</f>
        <v>0</v>
      </c>
      <c r="F260" s="59" t="n">
        <f aca="false">F209-F236</f>
        <v>0</v>
      </c>
      <c r="G260" s="59" t="n">
        <f aca="false">G209-G236</f>
        <v>0</v>
      </c>
      <c r="H260" s="59" t="n">
        <f aca="false">H209-H236</f>
        <v>0</v>
      </c>
      <c r="I260" s="59" t="n">
        <f aca="false">I209-I236</f>
        <v>0</v>
      </c>
      <c r="J260" s="59" t="n">
        <f aca="false">J209-J236</f>
        <v>0</v>
      </c>
      <c r="K260" s="59" t="n">
        <f aca="false">K209-K236</f>
        <v>0</v>
      </c>
      <c r="L260" s="59" t="n">
        <f aca="false">L209-L236</f>
        <v>0</v>
      </c>
      <c r="M260" s="59" t="n">
        <f aca="false">M209-M236</f>
        <v>0</v>
      </c>
      <c r="N260" s="59" t="n">
        <f aca="false">N209-N236</f>
        <v>0</v>
      </c>
      <c r="O260" s="59" t="n">
        <f aca="false">O209-O236</f>
        <v>0</v>
      </c>
      <c r="P260" s="59" t="n">
        <f aca="false">SUM(D260:O260)</f>
        <v>0</v>
      </c>
    </row>
    <row r="261" customFormat="false" ht="6" hidden="false" customHeight="true" outlineLevel="0" collapsed="false">
      <c r="A261" s="437"/>
      <c r="B261" s="426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</row>
    <row r="262" customFormat="false" ht="12.75" hidden="false" customHeight="false" outlineLevel="0" collapsed="false">
      <c r="A262" s="427" t="s">
        <v>561</v>
      </c>
      <c r="B262" s="426"/>
      <c r="D262" s="429" t="n">
        <f aca="false">D271</f>
        <v>0</v>
      </c>
      <c r="E262" s="429" t="n">
        <f aca="false">E271</f>
        <v>0</v>
      </c>
      <c r="F262" s="429" t="n">
        <f aca="false">F271</f>
        <v>0</v>
      </c>
      <c r="G262" s="429" t="n">
        <f aca="false">G271</f>
        <v>0</v>
      </c>
      <c r="H262" s="429" t="n">
        <f aca="false">H271</f>
        <v>0</v>
      </c>
      <c r="I262" s="429" t="n">
        <f aca="false">I271</f>
        <v>0</v>
      </c>
      <c r="J262" s="429" t="n">
        <f aca="false">J271</f>
        <v>0</v>
      </c>
      <c r="K262" s="429" t="n">
        <f aca="false">K271</f>
        <v>0</v>
      </c>
      <c r="L262" s="429" t="n">
        <f aca="false">L271</f>
        <v>0</v>
      </c>
      <c r="M262" s="429" t="n">
        <f aca="false">M271</f>
        <v>0</v>
      </c>
      <c r="N262" s="429" t="n">
        <f aca="false">N271</f>
        <v>0</v>
      </c>
      <c r="O262" s="429" t="n">
        <f aca="false">O271</f>
        <v>0</v>
      </c>
      <c r="P262" s="429" t="n">
        <f aca="false">SUM(D262:O262)</f>
        <v>0</v>
      </c>
    </row>
    <row r="263" customFormat="false" ht="3.95" hidden="false" customHeight="true" outlineLevel="0" collapsed="false">
      <c r="A263" s="437"/>
      <c r="B263" s="426"/>
      <c r="D263" s="430"/>
      <c r="E263" s="430"/>
      <c r="F263" s="430"/>
      <c r="G263" s="430"/>
      <c r="H263" s="430"/>
      <c r="I263" s="430"/>
      <c r="J263" s="430"/>
      <c r="K263" s="430"/>
      <c r="L263" s="430"/>
      <c r="M263" s="430"/>
      <c r="N263" s="430"/>
      <c r="O263" s="430"/>
    </row>
    <row r="264" customFormat="false" ht="12.75" hidden="false" customHeight="false" outlineLevel="0" collapsed="false">
      <c r="A264" s="425" t="s">
        <v>498</v>
      </c>
      <c r="B264" s="453"/>
      <c r="C264" s="443" t="n">
        <f aca="false">C213-C240</f>
        <v>0</v>
      </c>
      <c r="D264" s="436" t="n">
        <f aca="false">SUM(D254:D262)</f>
        <v>0</v>
      </c>
      <c r="E264" s="436" t="n">
        <f aca="false">SUM(E254:E262)</f>
        <v>0</v>
      </c>
      <c r="F264" s="436" t="n">
        <f aca="false">SUM(F254:F262)</f>
        <v>0</v>
      </c>
      <c r="G264" s="436" t="n">
        <f aca="false">SUM(G254:G262)</f>
        <v>0</v>
      </c>
      <c r="H264" s="436" t="n">
        <f aca="false">SUM(H254:H262)</f>
        <v>0</v>
      </c>
      <c r="I264" s="436" t="n">
        <f aca="false">SUM(I254:I262)</f>
        <v>0</v>
      </c>
      <c r="J264" s="436" t="n">
        <f aca="false">SUM(J254:J262)</f>
        <v>0</v>
      </c>
      <c r="K264" s="436" t="n">
        <f aca="false">SUM(K254:K262)</f>
        <v>0</v>
      </c>
      <c r="L264" s="436" t="n">
        <f aca="false">SUM(L254:L262)</f>
        <v>0</v>
      </c>
      <c r="M264" s="436" t="n">
        <f aca="false">SUM(M254:M262)</f>
        <v>0</v>
      </c>
      <c r="N264" s="436" t="n">
        <f aca="false">SUM(N254:N262)</f>
        <v>0</v>
      </c>
      <c r="O264" s="436" t="n">
        <f aca="false">SUM(O254:O262)</f>
        <v>0</v>
      </c>
      <c r="P264" s="436" t="n">
        <f aca="false">SUM(P256:P262)+D254</f>
        <v>0</v>
      </c>
    </row>
    <row r="265" customFormat="false" ht="12.75" hidden="false" customHeight="false" outlineLevel="0" collapsed="false">
      <c r="A265" s="437"/>
      <c r="C265" s="437"/>
      <c r="D265" s="430"/>
      <c r="E265" s="430"/>
      <c r="F265" s="430"/>
      <c r="G265" s="430"/>
      <c r="H265" s="430"/>
      <c r="I265" s="434"/>
      <c r="J265" s="430"/>
      <c r="K265" s="430"/>
      <c r="L265" s="430"/>
      <c r="M265" s="430"/>
      <c r="N265" s="430"/>
      <c r="O265" s="430"/>
    </row>
    <row r="266" customFormat="false" ht="12.75" hidden="false" customHeight="false" outlineLevel="0" collapsed="false">
      <c r="A266" s="427" t="s">
        <v>607</v>
      </c>
      <c r="C266" s="437"/>
      <c r="D266" s="457" t="n">
        <v>0</v>
      </c>
      <c r="E266" s="457" t="n">
        <v>0</v>
      </c>
      <c r="F266" s="457" t="n">
        <v>0</v>
      </c>
      <c r="G266" s="457" t="n">
        <v>0</v>
      </c>
      <c r="H266" s="457" t="n">
        <v>0</v>
      </c>
      <c r="I266" s="457" t="n">
        <v>0</v>
      </c>
      <c r="J266" s="457" t="n">
        <v>0</v>
      </c>
      <c r="K266" s="457" t="n">
        <v>0</v>
      </c>
      <c r="L266" s="457" t="n">
        <v>0</v>
      </c>
      <c r="M266" s="457" t="n">
        <v>0</v>
      </c>
      <c r="N266" s="457" t="n">
        <v>0</v>
      </c>
      <c r="O266" s="457" t="n">
        <v>0</v>
      </c>
    </row>
    <row r="267" customFormat="false" ht="12.75" hidden="false" customHeight="false" outlineLevel="0" collapsed="false">
      <c r="A267" s="471" t="str">
        <f aca="false">A62</f>
        <v>      Monthly</v>
      </c>
      <c r="C267" s="437"/>
      <c r="D267" s="484" t="n">
        <f aca="false">ROUND((D266/365)*31,4)</f>
        <v>0</v>
      </c>
      <c r="E267" s="484" t="n">
        <f aca="false">ROUND((E266/365)*28,4)</f>
        <v>0</v>
      </c>
      <c r="F267" s="484" t="n">
        <f aca="false">ROUND((F266/365)*31,4)</f>
        <v>0</v>
      </c>
      <c r="G267" s="484" t="n">
        <f aca="false">ROUND((G266/365)*30,4)</f>
        <v>0</v>
      </c>
      <c r="H267" s="484" t="n">
        <f aca="false">ROUND((H266/365)*31,4)</f>
        <v>0</v>
      </c>
      <c r="I267" s="484" t="n">
        <f aca="false">ROUND((I266/365)*30,4)</f>
        <v>0</v>
      </c>
      <c r="J267" s="484" t="n">
        <f aca="false">ROUND((J266/365)*31,4)</f>
        <v>0</v>
      </c>
      <c r="K267" s="484" t="n">
        <f aca="false">ROUND((K266/365)*31,4)</f>
        <v>0</v>
      </c>
      <c r="L267" s="484" t="n">
        <f aca="false">ROUND((L266/365)*30,4)</f>
        <v>0</v>
      </c>
      <c r="M267" s="484" t="n">
        <f aca="false">ROUND((M266/365)*31,4)</f>
        <v>0</v>
      </c>
      <c r="N267" s="484" t="n">
        <f aca="false">ROUND((N266/365)*30,4)</f>
        <v>0</v>
      </c>
      <c r="O267" s="484" t="n">
        <f aca="false">ROUND((O266/365)*31,4)</f>
        <v>0</v>
      </c>
    </row>
    <row r="268" customFormat="false" ht="6" hidden="false" customHeight="true" outlineLevel="0" collapsed="false">
      <c r="A268" s="437"/>
      <c r="C268" s="437"/>
    </row>
    <row r="269" customFormat="false" ht="12.75" hidden="false" customHeight="false" outlineLevel="0" collapsed="false">
      <c r="A269" s="462" t="s">
        <v>501</v>
      </c>
      <c r="C269" s="479"/>
      <c r="D269" s="463" t="n">
        <f aca="false">ROUND(C264*D267,0)</f>
        <v>0</v>
      </c>
      <c r="E269" s="463" t="n">
        <f aca="false">ROUND(D264*E267,0)</f>
        <v>0</v>
      </c>
      <c r="F269" s="463" t="n">
        <f aca="false">ROUND(E264*F267,0)</f>
        <v>0</v>
      </c>
      <c r="G269" s="463" t="n">
        <f aca="false">ROUND(F264*G267,0)</f>
        <v>0</v>
      </c>
      <c r="H269" s="463" t="n">
        <f aca="false">ROUND(G264*H267,0)</f>
        <v>0</v>
      </c>
      <c r="I269" s="463" t="n">
        <f aca="false">ROUND(H264*I267,0)</f>
        <v>0</v>
      </c>
      <c r="J269" s="463" t="n">
        <f aca="false">ROUND(I264*J267,0)</f>
        <v>0</v>
      </c>
      <c r="K269" s="463" t="n">
        <f aca="false">ROUND(J264*K267,0)</f>
        <v>0</v>
      </c>
      <c r="L269" s="463" t="n">
        <f aca="false">ROUND(K264*L267,0)</f>
        <v>0</v>
      </c>
      <c r="M269" s="463" t="n">
        <f aca="false">ROUND(L264*M267,0)</f>
        <v>0</v>
      </c>
      <c r="N269" s="463" t="n">
        <f aca="false">ROUND(M264*N267,0)</f>
        <v>0</v>
      </c>
      <c r="O269" s="463" t="n">
        <f aca="false">ROUND(N264*O267,0)</f>
        <v>0</v>
      </c>
      <c r="P269" s="463" t="n">
        <f aca="false">SUM(D269:O269)</f>
        <v>0</v>
      </c>
    </row>
    <row r="270" customFormat="false" ht="12.75" hidden="false" customHeight="false" outlineLevel="0" collapsed="false">
      <c r="A270" s="427" t="s">
        <v>552</v>
      </c>
      <c r="C270" s="479"/>
      <c r="D270" s="428" t="n">
        <v>0</v>
      </c>
      <c r="E270" s="428" t="n">
        <v>0</v>
      </c>
      <c r="F270" s="428" t="n">
        <v>0</v>
      </c>
      <c r="G270" s="428" t="n">
        <v>0</v>
      </c>
      <c r="H270" s="428" t="n">
        <v>0</v>
      </c>
      <c r="I270" s="428" t="n">
        <v>0</v>
      </c>
      <c r="J270" s="428" t="n">
        <v>0</v>
      </c>
      <c r="K270" s="428" t="n">
        <v>0</v>
      </c>
      <c r="L270" s="428" t="n">
        <v>0</v>
      </c>
      <c r="M270" s="428" t="n">
        <v>0</v>
      </c>
      <c r="N270" s="428" t="n">
        <v>0</v>
      </c>
      <c r="O270" s="428" t="n">
        <v>0</v>
      </c>
      <c r="P270" s="429" t="n">
        <f aca="false">SUM(D270:O270)</f>
        <v>0</v>
      </c>
    </row>
    <row r="271" customFormat="false" ht="12.75" hidden="false" customHeight="false" outlineLevel="0" collapsed="false">
      <c r="A271" s="473" t="str">
        <f aca="false">A66</f>
        <v>      Total Current Month Carrying Charges</v>
      </c>
      <c r="C271" s="479"/>
      <c r="D271" s="443" t="n">
        <f aca="false">D269+D270</f>
        <v>0</v>
      </c>
      <c r="E271" s="443" t="n">
        <f aca="false">E269+E270</f>
        <v>0</v>
      </c>
      <c r="F271" s="443" t="n">
        <f aca="false">F269+F270</f>
        <v>0</v>
      </c>
      <c r="G271" s="443" t="n">
        <f aca="false">G269+G270</f>
        <v>0</v>
      </c>
      <c r="H271" s="443" t="n">
        <f aca="false">H269+H270</f>
        <v>0</v>
      </c>
      <c r="I271" s="443" t="n">
        <f aca="false">I269+I270</f>
        <v>0</v>
      </c>
      <c r="J271" s="443" t="n">
        <f aca="false">J269+J270</f>
        <v>0</v>
      </c>
      <c r="K271" s="443" t="n">
        <f aca="false">K269+K270</f>
        <v>0</v>
      </c>
      <c r="L271" s="443" t="n">
        <f aca="false">L269+L270</f>
        <v>0</v>
      </c>
      <c r="M271" s="443" t="n">
        <f aca="false">M269+M270</f>
        <v>0</v>
      </c>
      <c r="N271" s="443" t="n">
        <f aca="false">N269+N270</f>
        <v>0</v>
      </c>
      <c r="O271" s="443" t="n">
        <f aca="false">O269+O270</f>
        <v>0</v>
      </c>
      <c r="P271" s="443" t="n">
        <f aca="false">P269+P270</f>
        <v>0</v>
      </c>
    </row>
    <row r="272" customFormat="false" ht="6" hidden="false" customHeight="true" outlineLevel="0" collapsed="false">
      <c r="A272" s="437"/>
      <c r="B272" s="426"/>
    </row>
    <row r="273" customFormat="false" ht="12.75" hidden="false" customHeight="false" outlineLevel="0" collapsed="false">
      <c r="A273" s="473" t="str">
        <f aca="false">A68</f>
        <v>      Cumulative Carrying Charges</v>
      </c>
      <c r="B273" s="426"/>
      <c r="D273" s="59" t="n">
        <f aca="false">D271</f>
        <v>0</v>
      </c>
      <c r="E273" s="59" t="n">
        <f aca="false">E271+D273</f>
        <v>0</v>
      </c>
      <c r="F273" s="59" t="n">
        <f aca="false">F271+E273</f>
        <v>0</v>
      </c>
      <c r="G273" s="59" t="n">
        <f aca="false">G271+F273</f>
        <v>0</v>
      </c>
      <c r="H273" s="59" t="n">
        <f aca="false">H271+G273</f>
        <v>0</v>
      </c>
      <c r="I273" s="59" t="n">
        <f aca="false">I271+H273</f>
        <v>0</v>
      </c>
      <c r="J273" s="59" t="n">
        <f aca="false">J271+I273</f>
        <v>0</v>
      </c>
      <c r="K273" s="59" t="n">
        <f aca="false">K271+J273</f>
        <v>0</v>
      </c>
      <c r="L273" s="59" t="n">
        <f aca="false">L271+K273</f>
        <v>0</v>
      </c>
      <c r="M273" s="59" t="n">
        <f aca="false">M271+L273</f>
        <v>0</v>
      </c>
      <c r="N273" s="59" t="n">
        <f aca="false">N271+M273</f>
        <v>0</v>
      </c>
      <c r="O273" s="59" t="n">
        <f aca="false">O271+N273</f>
        <v>0</v>
      </c>
    </row>
    <row r="274" customFormat="false" ht="12.75" hidden="false" customHeight="false" outlineLevel="0" collapsed="false">
      <c r="A274" s="452"/>
    </row>
    <row r="275" customFormat="false" ht="12.75" hidden="false" customHeight="false" outlineLevel="0" collapsed="false">
      <c r="A275" s="452"/>
    </row>
    <row r="276" customFormat="false" ht="12.75" hidden="false" customHeight="false" outlineLevel="0" collapsed="false">
      <c r="A276" s="447" t="s">
        <v>608</v>
      </c>
      <c r="B276" s="426"/>
      <c r="C276" s="468" t="str">
        <f aca="false">C47</f>
        <v>DEC.,2001</v>
      </c>
      <c r="D276" s="450"/>
      <c r="E276" s="450"/>
      <c r="F276" s="450"/>
      <c r="G276" s="450"/>
      <c r="H276" s="450"/>
      <c r="I276" s="450"/>
      <c r="J276" s="450"/>
      <c r="K276" s="450"/>
      <c r="L276" s="450"/>
      <c r="M276" s="450"/>
      <c r="N276" s="450"/>
      <c r="O276" s="450"/>
      <c r="P276" s="415"/>
    </row>
    <row r="277" customFormat="false" ht="3.95" hidden="false" customHeight="true" outlineLevel="0" collapsed="false">
      <c r="A277" s="437"/>
      <c r="B277" s="426"/>
      <c r="D277" s="430"/>
      <c r="E277" s="430"/>
      <c r="F277" s="430"/>
      <c r="G277" s="430"/>
      <c r="H277" s="430"/>
      <c r="I277" s="430"/>
      <c r="J277" s="430"/>
      <c r="K277" s="430"/>
      <c r="L277" s="430"/>
      <c r="M277" s="430"/>
      <c r="N277" s="430"/>
      <c r="O277" s="430"/>
    </row>
    <row r="278" customFormat="false" ht="12.75" hidden="false" customHeight="false" outlineLevel="0" collapsed="false">
      <c r="A278" s="425" t="s">
        <v>493</v>
      </c>
      <c r="B278" s="426"/>
      <c r="D278" s="59" t="n">
        <f aca="false">C288</f>
        <v>0</v>
      </c>
      <c r="E278" s="59" t="n">
        <f aca="false">D288</f>
        <v>0</v>
      </c>
      <c r="F278" s="59" t="n">
        <f aca="false">E288</f>
        <v>0</v>
      </c>
      <c r="G278" s="59" t="n">
        <f aca="false">F288</f>
        <v>0</v>
      </c>
      <c r="H278" s="59" t="n">
        <f aca="false">G288</f>
        <v>0</v>
      </c>
      <c r="I278" s="59" t="n">
        <f aca="false">H288</f>
        <v>0</v>
      </c>
      <c r="J278" s="59" t="n">
        <f aca="false">I288</f>
        <v>0</v>
      </c>
      <c r="K278" s="59" t="n">
        <f aca="false">J288</f>
        <v>0</v>
      </c>
      <c r="L278" s="59" t="n">
        <f aca="false">K288</f>
        <v>0</v>
      </c>
      <c r="M278" s="59" t="n">
        <f aca="false">L288</f>
        <v>0</v>
      </c>
      <c r="N278" s="59" t="n">
        <f aca="false">M288</f>
        <v>0</v>
      </c>
      <c r="O278" s="59" t="n">
        <f aca="false">N288</f>
        <v>0</v>
      </c>
      <c r="P278" s="59"/>
    </row>
    <row r="279" customFormat="false" ht="6" hidden="false" customHeight="true" outlineLevel="0" collapsed="false"/>
    <row r="280" customFormat="false" ht="12.75" hidden="false" customHeight="false" outlineLevel="0" collapsed="false">
      <c r="A280" s="435" t="s">
        <v>604</v>
      </c>
      <c r="B280" s="454"/>
      <c r="D280" s="59" t="n">
        <f aca="false">D232+D256</f>
        <v>0</v>
      </c>
      <c r="E280" s="59" t="n">
        <f aca="false">E232+E256</f>
        <v>0</v>
      </c>
      <c r="F280" s="59" t="n">
        <f aca="false">F232+F256</f>
        <v>0</v>
      </c>
      <c r="G280" s="59" t="n">
        <f aca="false">G232+G256</f>
        <v>0</v>
      </c>
      <c r="H280" s="59" t="n">
        <f aca="false">H232+H256</f>
        <v>0</v>
      </c>
      <c r="I280" s="59" t="n">
        <f aca="false">I232+I256</f>
        <v>0</v>
      </c>
      <c r="J280" s="59" t="n">
        <f aca="false">J232+J256</f>
        <v>0</v>
      </c>
      <c r="K280" s="59" t="n">
        <f aca="false">K232+K256</f>
        <v>0</v>
      </c>
      <c r="L280" s="59" t="n">
        <f aca="false">L232+L256</f>
        <v>0</v>
      </c>
      <c r="M280" s="59" t="n">
        <f aca="false">M232+M256</f>
        <v>0</v>
      </c>
      <c r="N280" s="59" t="n">
        <f aca="false">N232+N256</f>
        <v>0</v>
      </c>
      <c r="O280" s="59" t="n">
        <f aca="false">O232+O256</f>
        <v>0</v>
      </c>
      <c r="P280" s="59" t="n">
        <f aca="false">SUM(D280:O280)</f>
        <v>0</v>
      </c>
    </row>
    <row r="281" customFormat="false" ht="6" hidden="false" customHeight="true" outlineLevel="0" collapsed="false">
      <c r="A281" s="437"/>
      <c r="B281" s="426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</row>
    <row r="282" customFormat="false" ht="12.75" hidden="false" customHeight="false" outlineLevel="0" collapsed="false">
      <c r="A282" s="427" t="s">
        <v>495</v>
      </c>
      <c r="B282" s="426"/>
      <c r="D282" s="59" t="n">
        <f aca="false">D234+D258</f>
        <v>0</v>
      </c>
      <c r="E282" s="59" t="n">
        <f aca="false">E234+E258</f>
        <v>0</v>
      </c>
      <c r="F282" s="59" t="n">
        <f aca="false">F234+F258</f>
        <v>0</v>
      </c>
      <c r="G282" s="59" t="n">
        <f aca="false">G234+G258</f>
        <v>0</v>
      </c>
      <c r="H282" s="59" t="n">
        <f aca="false">H234+H258</f>
        <v>0</v>
      </c>
      <c r="I282" s="59" t="n">
        <f aca="false">I234+I258</f>
        <v>0</v>
      </c>
      <c r="J282" s="59" t="n">
        <f aca="false">J234+J258</f>
        <v>0</v>
      </c>
      <c r="K282" s="59" t="n">
        <f aca="false">K234+K258</f>
        <v>0</v>
      </c>
      <c r="L282" s="59" t="n">
        <f aca="false">L234+L258</f>
        <v>0</v>
      </c>
      <c r="M282" s="59" t="n">
        <f aca="false">M234+M258</f>
        <v>0</v>
      </c>
      <c r="N282" s="59" t="n">
        <f aca="false">N234+N258</f>
        <v>0</v>
      </c>
      <c r="O282" s="59" t="n">
        <f aca="false">O234+O258</f>
        <v>0</v>
      </c>
      <c r="P282" s="59" t="n">
        <f aca="false">SUM(D282:O282)</f>
        <v>0</v>
      </c>
    </row>
    <row r="283" customFormat="false" ht="6" hidden="false" customHeight="true" outlineLevel="0" collapsed="false">
      <c r="A283" s="437"/>
      <c r="B283" s="426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</row>
    <row r="284" customFormat="false" ht="12.75" hidden="false" customHeight="false" outlineLevel="0" collapsed="false">
      <c r="A284" s="427" t="s">
        <v>606</v>
      </c>
      <c r="B284" s="426"/>
      <c r="D284" s="59" t="n">
        <f aca="false">D236+D260</f>
        <v>0</v>
      </c>
      <c r="E284" s="59" t="n">
        <f aca="false">E236+E260</f>
        <v>0</v>
      </c>
      <c r="F284" s="59" t="n">
        <f aca="false">F236+F260</f>
        <v>0</v>
      </c>
      <c r="G284" s="59" t="n">
        <f aca="false">G236+G260</f>
        <v>0</v>
      </c>
      <c r="H284" s="59" t="n">
        <f aca="false">H236+H260</f>
        <v>0</v>
      </c>
      <c r="I284" s="59" t="n">
        <f aca="false">I236+I260</f>
        <v>0</v>
      </c>
      <c r="J284" s="59" t="n">
        <f aca="false">J236+J260</f>
        <v>0</v>
      </c>
      <c r="K284" s="59" t="n">
        <f aca="false">K236+K260</f>
        <v>0</v>
      </c>
      <c r="L284" s="59" t="n">
        <f aca="false">L236+L260</f>
        <v>0</v>
      </c>
      <c r="M284" s="59" t="n">
        <f aca="false">M236+M260</f>
        <v>0</v>
      </c>
      <c r="N284" s="59" t="n">
        <f aca="false">N236+N260</f>
        <v>0</v>
      </c>
      <c r="O284" s="59" t="n">
        <f aca="false">O236+O260</f>
        <v>0</v>
      </c>
      <c r="P284" s="59" t="n">
        <f aca="false">SUM(D284:O284)</f>
        <v>0</v>
      </c>
    </row>
    <row r="285" customFormat="false" ht="6" hidden="false" customHeight="true" outlineLevel="0" collapsed="false">
      <c r="A285" s="437"/>
      <c r="B285" s="426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</row>
    <row r="286" customFormat="false" ht="12.75" hidden="false" customHeight="false" outlineLevel="0" collapsed="false">
      <c r="A286" s="427" t="s">
        <v>561</v>
      </c>
      <c r="B286" s="426"/>
      <c r="D286" s="429" t="n">
        <f aca="false">D238+D262</f>
        <v>0</v>
      </c>
      <c r="E286" s="429" t="n">
        <f aca="false">E238+E262</f>
        <v>0</v>
      </c>
      <c r="F286" s="429" t="n">
        <f aca="false">F238+F262</f>
        <v>0</v>
      </c>
      <c r="G286" s="429" t="n">
        <f aca="false">G238+G262</f>
        <v>0</v>
      </c>
      <c r="H286" s="429" t="n">
        <f aca="false">H238+H262</f>
        <v>0</v>
      </c>
      <c r="I286" s="429" t="n">
        <f aca="false">I238+I262</f>
        <v>0</v>
      </c>
      <c r="J286" s="429" t="n">
        <f aca="false">J238+J262</f>
        <v>0</v>
      </c>
      <c r="K286" s="429" t="n">
        <f aca="false">K238+K262</f>
        <v>0</v>
      </c>
      <c r="L286" s="429" t="n">
        <f aca="false">L238+L262</f>
        <v>0</v>
      </c>
      <c r="M286" s="429" t="n">
        <f aca="false">M238+M262</f>
        <v>0</v>
      </c>
      <c r="N286" s="429" t="n">
        <f aca="false">N238+N262</f>
        <v>0</v>
      </c>
      <c r="O286" s="429" t="n">
        <f aca="false">O238+O262</f>
        <v>0</v>
      </c>
      <c r="P286" s="429" t="n">
        <f aca="false">SUM(D286:O286)</f>
        <v>0</v>
      </c>
    </row>
    <row r="287" customFormat="false" ht="3.95" hidden="false" customHeight="true" outlineLevel="0" collapsed="false">
      <c r="A287" s="437"/>
      <c r="B287" s="426"/>
      <c r="D287" s="430"/>
      <c r="E287" s="430"/>
      <c r="F287" s="430"/>
      <c r="G287" s="430"/>
      <c r="H287" s="430"/>
      <c r="I287" s="430"/>
      <c r="J287" s="430"/>
      <c r="K287" s="430"/>
      <c r="L287" s="430"/>
      <c r="M287" s="430"/>
      <c r="N287" s="430"/>
      <c r="O287" s="430"/>
    </row>
    <row r="288" customFormat="false" ht="12.75" hidden="false" customHeight="false" outlineLevel="0" collapsed="false">
      <c r="A288" s="425" t="s">
        <v>498</v>
      </c>
      <c r="C288" s="443" t="n">
        <f aca="false">C240+C264</f>
        <v>0</v>
      </c>
      <c r="D288" s="436" t="n">
        <f aca="false">SUM(D278:D286)</f>
        <v>0</v>
      </c>
      <c r="E288" s="436" t="n">
        <f aca="false">SUM(E278:E286)</f>
        <v>0</v>
      </c>
      <c r="F288" s="436" t="n">
        <f aca="false">SUM(F278:F286)</f>
        <v>0</v>
      </c>
      <c r="G288" s="436" t="n">
        <f aca="false">SUM(G278:G286)</f>
        <v>0</v>
      </c>
      <c r="H288" s="436" t="n">
        <f aca="false">SUM(H278:H286)</f>
        <v>0</v>
      </c>
      <c r="I288" s="436" t="n">
        <f aca="false">SUM(I278:I286)</f>
        <v>0</v>
      </c>
      <c r="J288" s="436" t="n">
        <f aca="false">SUM(J278:J286)</f>
        <v>0</v>
      </c>
      <c r="K288" s="436" t="n">
        <f aca="false">SUM(K278:K286)</f>
        <v>0</v>
      </c>
      <c r="L288" s="436" t="n">
        <f aca="false">SUM(L278:L286)</f>
        <v>0</v>
      </c>
      <c r="M288" s="436" t="n">
        <f aca="false">SUM(M278:M286)</f>
        <v>0</v>
      </c>
      <c r="N288" s="436" t="n">
        <f aca="false">SUM(N278:N286)</f>
        <v>0</v>
      </c>
      <c r="O288" s="436" t="n">
        <f aca="false">SUM(O278:O286)</f>
        <v>0</v>
      </c>
      <c r="P288" s="436" t="n">
        <f aca="false">SUM(P280:P286)+D278</f>
        <v>0</v>
      </c>
    </row>
    <row r="289" customFormat="false" ht="12.75" hidden="false" customHeight="false" outlineLevel="0" collapsed="false">
      <c r="A289" s="437"/>
      <c r="C289" s="437"/>
      <c r="D289" s="430"/>
      <c r="E289" s="430"/>
      <c r="F289" s="430"/>
      <c r="G289" s="430"/>
      <c r="H289" s="430"/>
      <c r="I289" s="434"/>
      <c r="J289" s="430"/>
      <c r="K289" s="430"/>
      <c r="L289" s="430"/>
      <c r="M289" s="430"/>
      <c r="N289" s="430"/>
      <c r="O289" s="430"/>
    </row>
    <row r="290" customFormat="false" ht="12.75" hidden="false" customHeight="false" outlineLevel="0" collapsed="false">
      <c r="A290" s="427" t="s">
        <v>598</v>
      </c>
      <c r="C290" s="437"/>
      <c r="D290" s="477" t="e">
        <f aca="false">ROUND((D286/C288)*(365/31),4)</f>
        <v>#DIV/0!</v>
      </c>
      <c r="E290" s="477" t="e">
        <f aca="false">ROUND((E286/D288)*(365/28),4)</f>
        <v>#DIV/0!</v>
      </c>
      <c r="F290" s="477" t="e">
        <f aca="false">ROUND((F286/E288)*(365/31),4)</f>
        <v>#DIV/0!</v>
      </c>
      <c r="G290" s="477" t="e">
        <f aca="false">ROUND((G286/F288)*(365/30),4)</f>
        <v>#DIV/0!</v>
      </c>
      <c r="H290" s="477" t="e">
        <f aca="false">ROUND((H286/G288)*(365/31),4)</f>
        <v>#DIV/0!</v>
      </c>
      <c r="I290" s="477" t="e">
        <f aca="false">ROUND((I286/H288)*(365/30),4)</f>
        <v>#DIV/0!</v>
      </c>
      <c r="J290" s="477" t="e">
        <f aca="false">ROUND((J286/I288)*(365/31),4)</f>
        <v>#DIV/0!</v>
      </c>
      <c r="K290" s="477" t="e">
        <f aca="false">ROUND((K286/J288)*(365/31),4)</f>
        <v>#DIV/0!</v>
      </c>
      <c r="L290" s="477" t="e">
        <f aca="false">ROUND((L286/K288)*(365/30),4)</f>
        <v>#DIV/0!</v>
      </c>
      <c r="M290" s="477" t="e">
        <f aca="false">ROUND((M286/L288)*(365/31),4)</f>
        <v>#DIV/0!</v>
      </c>
      <c r="N290" s="477" t="e">
        <f aca="false">ROUND((N286/M288)*(365/30),4)</f>
        <v>#DIV/0!</v>
      </c>
      <c r="O290" s="477" t="e">
        <f aca="false">ROUND((O286/N288)*(365/31),4)</f>
        <v>#DIV/0!</v>
      </c>
    </row>
    <row r="291" customFormat="false" ht="12.75" hidden="false" customHeight="false" outlineLevel="0" collapsed="false">
      <c r="A291" s="471" t="str">
        <f aca="false">A62</f>
        <v>      Monthly</v>
      </c>
      <c r="C291" s="437"/>
      <c r="D291" s="478" t="e">
        <f aca="false">ROUND((D290/365)*31,4)</f>
        <v>#DIV/0!</v>
      </c>
      <c r="E291" s="478" t="e">
        <f aca="false">ROUND((E290/365)*28,4)</f>
        <v>#DIV/0!</v>
      </c>
      <c r="F291" s="478" t="e">
        <f aca="false">ROUND((F290/365)*31,4)</f>
        <v>#DIV/0!</v>
      </c>
      <c r="G291" s="478" t="e">
        <f aca="false">ROUND((G290/365)*30,4)</f>
        <v>#DIV/0!</v>
      </c>
      <c r="H291" s="478" t="e">
        <f aca="false">ROUND((H290/365)*31,4)</f>
        <v>#DIV/0!</v>
      </c>
      <c r="I291" s="478" t="e">
        <f aca="false">ROUND((I290/365)*30,4)</f>
        <v>#DIV/0!</v>
      </c>
      <c r="J291" s="478" t="e">
        <f aca="false">ROUND((J290/365)*31,4)</f>
        <v>#DIV/0!</v>
      </c>
      <c r="K291" s="478" t="e">
        <f aca="false">ROUND((K290/365)*31,4)</f>
        <v>#DIV/0!</v>
      </c>
      <c r="L291" s="478" t="e">
        <f aca="false">ROUND((L290/365)*30,4)</f>
        <v>#DIV/0!</v>
      </c>
      <c r="M291" s="478" t="e">
        <f aca="false">ROUND((M290/365)*31,4)</f>
        <v>#DIV/0!</v>
      </c>
      <c r="N291" s="478" t="e">
        <f aca="false">ROUND((N290/365)*30,4)</f>
        <v>#DIV/0!</v>
      </c>
      <c r="O291" s="478" t="e">
        <f aca="false">ROUND((O290/365)*31,4)</f>
        <v>#DIV/0!</v>
      </c>
    </row>
    <row r="292" customFormat="false" ht="6" hidden="false" customHeight="true" outlineLevel="0" collapsed="false">
      <c r="A292" s="437"/>
      <c r="C292" s="437"/>
    </row>
    <row r="293" customFormat="false" ht="12.75" hidden="false" customHeight="false" outlineLevel="0" collapsed="false">
      <c r="A293" s="476" t="str">
        <f aca="false">A66</f>
        <v>      Total Current Month Carrying Charges</v>
      </c>
      <c r="C293" s="479"/>
      <c r="D293" s="443" t="n">
        <f aca="false">D286</f>
        <v>0</v>
      </c>
      <c r="E293" s="443" t="n">
        <f aca="false">E286</f>
        <v>0</v>
      </c>
      <c r="F293" s="443" t="n">
        <f aca="false">F286</f>
        <v>0</v>
      </c>
      <c r="G293" s="443" t="n">
        <f aca="false">G286</f>
        <v>0</v>
      </c>
      <c r="H293" s="443" t="n">
        <f aca="false">H286</f>
        <v>0</v>
      </c>
      <c r="I293" s="443" t="n">
        <f aca="false">I286</f>
        <v>0</v>
      </c>
      <c r="J293" s="443" t="n">
        <f aca="false">J286</f>
        <v>0</v>
      </c>
      <c r="K293" s="443" t="n">
        <f aca="false">K286</f>
        <v>0</v>
      </c>
      <c r="L293" s="443" t="n">
        <f aca="false">L286</f>
        <v>0</v>
      </c>
      <c r="M293" s="443" t="n">
        <f aca="false">M286</f>
        <v>0</v>
      </c>
      <c r="N293" s="443" t="n">
        <f aca="false">N286</f>
        <v>0</v>
      </c>
      <c r="O293" s="443" t="n">
        <f aca="false">O286</f>
        <v>0</v>
      </c>
      <c r="P293" s="443" t="n">
        <f aca="false">SUM(D293:O293)</f>
        <v>0</v>
      </c>
    </row>
    <row r="294" customFormat="false" ht="6" hidden="false" customHeight="true" outlineLevel="0" collapsed="false">
      <c r="A294" s="437"/>
      <c r="B294" s="426"/>
    </row>
    <row r="295" customFormat="false" ht="12.75" hidden="false" customHeight="false" outlineLevel="0" collapsed="false">
      <c r="A295" s="476" t="str">
        <f aca="false">A68</f>
        <v>      Cumulative Carrying Charges</v>
      </c>
      <c r="B295" s="426"/>
      <c r="D295" s="59" t="n">
        <f aca="false">D293</f>
        <v>0</v>
      </c>
      <c r="E295" s="59" t="n">
        <f aca="false">E293+D295</f>
        <v>0</v>
      </c>
      <c r="F295" s="59" t="n">
        <f aca="false">F293+E295</f>
        <v>0</v>
      </c>
      <c r="G295" s="59" t="n">
        <f aca="false">G293+F295</f>
        <v>0</v>
      </c>
      <c r="H295" s="59" t="n">
        <f aca="false">H293+G295</f>
        <v>0</v>
      </c>
      <c r="I295" s="59" t="n">
        <f aca="false">I293+H295</f>
        <v>0</v>
      </c>
      <c r="J295" s="59" t="n">
        <f aca="false">J293+I295</f>
        <v>0</v>
      </c>
      <c r="K295" s="59" t="n">
        <f aca="false">K293+J295</f>
        <v>0</v>
      </c>
      <c r="L295" s="59" t="n">
        <f aca="false">L293+K295</f>
        <v>0</v>
      </c>
      <c r="M295" s="59" t="n">
        <f aca="false">M293+L295</f>
        <v>0</v>
      </c>
      <c r="N295" s="59" t="n">
        <f aca="false">N293+M295</f>
        <v>0</v>
      </c>
      <c r="O295" s="59" t="n">
        <f aca="false">O293+N295</f>
        <v>0</v>
      </c>
    </row>
    <row r="296" customFormat="false" ht="6" hidden="false" customHeight="true" outlineLevel="0" collapsed="false"/>
    <row r="297" customFormat="false" ht="12.75" hidden="false" customHeight="false" outlineLevel="0" collapsed="false">
      <c r="A297" s="485"/>
      <c r="B297" s="486"/>
      <c r="C297" s="485"/>
      <c r="D297" s="485"/>
      <c r="E297" s="485"/>
      <c r="F297" s="485"/>
      <c r="G297" s="485"/>
      <c r="H297" s="485"/>
      <c r="I297" s="485"/>
      <c r="J297" s="485"/>
      <c r="K297" s="485"/>
      <c r="L297" s="485"/>
      <c r="M297" s="485"/>
      <c r="N297" s="485"/>
      <c r="O297" s="485"/>
      <c r="P297" s="485"/>
      <c r="Q297" s="485"/>
      <c r="R297" s="485"/>
      <c r="S297" s="485"/>
      <c r="T297" s="485"/>
      <c r="U297" s="485"/>
      <c r="V297" s="485"/>
      <c r="W297" s="485"/>
      <c r="X297" s="485"/>
      <c r="Y297" s="485"/>
      <c r="Z297" s="485"/>
      <c r="AA297" s="485"/>
      <c r="AB297" s="485"/>
      <c r="AC297" s="485"/>
      <c r="AD297" s="485"/>
      <c r="AE297" s="485"/>
      <c r="AF297" s="485"/>
      <c r="AG297" s="485"/>
      <c r="AH297" s="485"/>
      <c r="AI297" s="485"/>
      <c r="AJ297" s="485"/>
      <c r="AK297" s="485"/>
      <c r="AL297" s="485"/>
      <c r="AM297" s="485"/>
      <c r="AN297" s="485"/>
      <c r="AO297" s="485"/>
      <c r="AP297" s="485"/>
      <c r="AQ297" s="485"/>
      <c r="AR297" s="485"/>
      <c r="AS297" s="485"/>
      <c r="AT297" s="485"/>
      <c r="AU297" s="485"/>
      <c r="AV297" s="485"/>
      <c r="AW297" s="485"/>
      <c r="AX297" s="485"/>
      <c r="AY297" s="485"/>
      <c r="AZ297" s="485"/>
      <c r="BA297" s="485"/>
      <c r="BB297" s="485"/>
      <c r="BC297" s="485"/>
      <c r="BD297" s="485"/>
      <c r="BE297" s="485"/>
      <c r="BF297" s="485"/>
      <c r="BG297" s="485"/>
      <c r="BH297" s="485"/>
      <c r="BI297" s="485"/>
      <c r="BJ297" s="485"/>
      <c r="BK297" s="485"/>
      <c r="BL297" s="485"/>
      <c r="BM297" s="485"/>
      <c r="BN297" s="485"/>
      <c r="BO297" s="485"/>
      <c r="BP297" s="485"/>
      <c r="BQ297" s="485"/>
      <c r="BR297" s="485"/>
      <c r="BS297" s="485"/>
      <c r="BT297" s="485"/>
      <c r="BU297" s="485"/>
      <c r="BV297" s="485"/>
      <c r="BW297" s="485"/>
      <c r="BX297" s="485"/>
      <c r="BY297" s="485"/>
      <c r="BZ297" s="485"/>
      <c r="CA297" s="485"/>
      <c r="CB297" s="485"/>
      <c r="CC297" s="485"/>
      <c r="CD297" s="485"/>
      <c r="CE297" s="485"/>
      <c r="CF297" s="485"/>
      <c r="CG297" s="485"/>
      <c r="CH297" s="485"/>
      <c r="CI297" s="485"/>
      <c r="CJ297" s="485"/>
      <c r="CK297" s="485"/>
      <c r="CL297" s="485"/>
      <c r="CM297" s="485"/>
      <c r="CN297" s="485"/>
      <c r="CO297" s="485"/>
      <c r="CP297" s="485"/>
      <c r="CQ297" s="485"/>
      <c r="CR297" s="485"/>
      <c r="CS297" s="485"/>
      <c r="CT297" s="485"/>
      <c r="CU297" s="485"/>
      <c r="CV297" s="485"/>
      <c r="CW297" s="485"/>
      <c r="CX297" s="485"/>
      <c r="CY297" s="485"/>
      <c r="CZ297" s="485"/>
      <c r="DA297" s="485"/>
      <c r="DB297" s="485"/>
      <c r="DC297" s="485"/>
      <c r="DD297" s="485"/>
      <c r="DE297" s="485"/>
      <c r="DF297" s="485"/>
      <c r="DG297" s="485"/>
      <c r="DH297" s="485"/>
      <c r="DI297" s="485"/>
      <c r="DJ297" s="485"/>
      <c r="DK297" s="485"/>
      <c r="DL297" s="485"/>
      <c r="DM297" s="485"/>
      <c r="DN297" s="485"/>
      <c r="DO297" s="485"/>
      <c r="DP297" s="485"/>
      <c r="DQ297" s="485"/>
      <c r="DR297" s="485"/>
      <c r="DS297" s="485"/>
      <c r="DT297" s="485"/>
      <c r="DU297" s="485"/>
      <c r="DV297" s="485"/>
      <c r="DW297" s="485"/>
      <c r="DX297" s="485"/>
      <c r="DY297" s="485"/>
      <c r="DZ297" s="485"/>
      <c r="EA297" s="485"/>
      <c r="EB297" s="485"/>
      <c r="EC297" s="485"/>
      <c r="ED297" s="485"/>
      <c r="EE297" s="485"/>
      <c r="EF297" s="485"/>
      <c r="EG297" s="485"/>
      <c r="EH297" s="485"/>
      <c r="EI297" s="485"/>
      <c r="EJ297" s="485"/>
      <c r="EK297" s="485"/>
      <c r="EL297" s="485"/>
      <c r="EM297" s="485"/>
      <c r="EN297" s="485"/>
      <c r="EO297" s="485"/>
      <c r="EP297" s="485"/>
      <c r="EQ297" s="485"/>
      <c r="ER297" s="485"/>
      <c r="ES297" s="485"/>
      <c r="ET297" s="485"/>
      <c r="EU297" s="485"/>
      <c r="EV297" s="485"/>
      <c r="EW297" s="485"/>
      <c r="EX297" s="485"/>
      <c r="EY297" s="485"/>
      <c r="EZ297" s="485"/>
      <c r="FA297" s="485"/>
      <c r="FB297" s="485"/>
      <c r="FC297" s="485"/>
      <c r="FD297" s="485"/>
      <c r="FE297" s="485"/>
      <c r="FF297" s="485"/>
      <c r="FG297" s="485"/>
      <c r="FH297" s="485"/>
      <c r="FI297" s="485"/>
      <c r="FJ297" s="485"/>
      <c r="FK297" s="485"/>
      <c r="FL297" s="485"/>
      <c r="FM297" s="485"/>
      <c r="FN297" s="485"/>
      <c r="FO297" s="485"/>
      <c r="FP297" s="485"/>
      <c r="FQ297" s="485"/>
      <c r="FR297" s="485"/>
      <c r="FS297" s="485"/>
      <c r="FT297" s="485"/>
      <c r="FU297" s="485"/>
      <c r="FV297" s="485"/>
      <c r="FW297" s="485"/>
      <c r="FX297" s="485"/>
      <c r="FY297" s="485"/>
      <c r="FZ297" s="485"/>
      <c r="GA297" s="485"/>
      <c r="GB297" s="485"/>
      <c r="GC297" s="485"/>
      <c r="GD297" s="485"/>
      <c r="GE297" s="485"/>
      <c r="GF297" s="485"/>
      <c r="GG297" s="485"/>
      <c r="GH297" s="485"/>
      <c r="GI297" s="485"/>
      <c r="GJ297" s="485"/>
      <c r="GK297" s="485"/>
      <c r="GL297" s="485"/>
      <c r="GM297" s="485"/>
      <c r="GN297" s="485"/>
      <c r="GO297" s="485"/>
      <c r="GP297" s="485"/>
      <c r="GQ297" s="485"/>
      <c r="GR297" s="485"/>
      <c r="GS297" s="485"/>
      <c r="GT297" s="485"/>
      <c r="GU297" s="485"/>
      <c r="GV297" s="485"/>
      <c r="GW297" s="485"/>
      <c r="GX297" s="485"/>
      <c r="GY297" s="485"/>
      <c r="GZ297" s="485"/>
      <c r="HA297" s="485"/>
      <c r="HB297" s="485"/>
      <c r="HC297" s="485"/>
      <c r="HD297" s="485"/>
      <c r="HE297" s="485"/>
      <c r="HF297" s="485"/>
      <c r="HG297" s="485"/>
      <c r="HH297" s="485"/>
      <c r="HI297" s="485"/>
      <c r="HJ297" s="485"/>
      <c r="HK297" s="485"/>
      <c r="HL297" s="485"/>
      <c r="HM297" s="485"/>
      <c r="HN297" s="485"/>
      <c r="HO297" s="485"/>
      <c r="HP297" s="485"/>
      <c r="HQ297" s="485"/>
      <c r="HR297" s="485"/>
      <c r="HS297" s="485"/>
      <c r="HT297" s="485"/>
      <c r="HU297" s="485"/>
      <c r="HV297" s="485"/>
      <c r="HW297" s="485"/>
      <c r="HX297" s="485"/>
      <c r="HY297" s="485"/>
      <c r="HZ297" s="485"/>
      <c r="IA297" s="485"/>
      <c r="IB297" s="485"/>
      <c r="IC297" s="485"/>
      <c r="ID297" s="485"/>
      <c r="IE297" s="485"/>
      <c r="IF297" s="485"/>
      <c r="IG297" s="485"/>
      <c r="IH297" s="485"/>
      <c r="II297" s="485"/>
      <c r="IJ297" s="485"/>
      <c r="IK297" s="485"/>
      <c r="IL297" s="485"/>
      <c r="IM297" s="485"/>
      <c r="IN297" s="485"/>
      <c r="IO297" s="485"/>
      <c r="IP297" s="485"/>
      <c r="IQ297" s="485"/>
      <c r="IR297" s="485"/>
      <c r="IS297" s="485"/>
      <c r="IT297" s="485"/>
      <c r="IU297" s="485"/>
      <c r="IV297" s="485"/>
      <c r="IW297" s="485"/>
    </row>
    <row r="298" customFormat="false" ht="12.75" hidden="false" customHeight="false" outlineLevel="0" collapsed="false">
      <c r="A298" s="3" t="str">
        <f aca="true">CELL("FILENAME")</f>
        <v>'file:///mnt/12tb/@roms/datasets/enron/EDRM Enron Email Data Set v2 XML/filtered-attachments/xls/EMNNG02PL.xls'#$Trackers</v>
      </c>
      <c r="D298" s="415"/>
      <c r="E298" s="415"/>
      <c r="F298" s="415"/>
      <c r="G298" s="415"/>
      <c r="H298" s="415"/>
      <c r="I298" s="415"/>
      <c r="J298" s="415"/>
      <c r="K298" s="415"/>
      <c r="L298" s="415"/>
      <c r="M298" s="415"/>
      <c r="N298" s="415"/>
      <c r="O298" s="415"/>
      <c r="P298" s="415"/>
    </row>
    <row r="299" customFormat="false" ht="12.75" hidden="false" customHeight="false" outlineLevel="0" collapsed="false">
      <c r="A299" s="416" t="s">
        <v>609</v>
      </c>
      <c r="D299" s="415"/>
      <c r="E299" s="415"/>
      <c r="F299" s="415"/>
      <c r="G299" s="415"/>
      <c r="H299" s="415"/>
      <c r="I299" s="415"/>
      <c r="J299" s="415"/>
      <c r="K299" s="415"/>
      <c r="L299" s="415"/>
      <c r="M299" s="415"/>
      <c r="N299" s="415"/>
      <c r="O299" s="415"/>
      <c r="P299" s="415"/>
    </row>
    <row r="300" customFormat="false" ht="12.75" hidden="false" customHeight="false" outlineLevel="0" collapsed="false">
      <c r="A300" s="465" t="str">
        <f aca="false">A3</f>
        <v>2002 OPERATING PLAN</v>
      </c>
      <c r="B300" s="417" t="n">
        <f aca="true">NOW()</f>
        <v>45926.9641759866</v>
      </c>
      <c r="C300" s="418" t="s">
        <v>610</v>
      </c>
      <c r="D300" s="418"/>
      <c r="E300" s="418"/>
      <c r="F300" s="418"/>
      <c r="G300" s="418"/>
      <c r="H300" s="418"/>
      <c r="I300" s="418"/>
      <c r="J300" s="418"/>
      <c r="K300" s="418"/>
      <c r="L300" s="418"/>
      <c r="M300" s="418"/>
      <c r="N300" s="418"/>
      <c r="O300" s="418"/>
      <c r="P300" s="418"/>
    </row>
    <row r="301" customFormat="false" ht="12.95" hidden="false" customHeight="true" outlineLevel="0" collapsed="false">
      <c r="A301" s="419"/>
      <c r="B301" s="420" t="n">
        <f aca="true">NOW()</f>
        <v>45926.9641759866</v>
      </c>
      <c r="C301" s="466" t="str">
        <f aca="false">C4</f>
        <v>BALANCE</v>
      </c>
      <c r="D301" s="466" t="str">
        <f aca="false">D4</f>
        <v>JAN</v>
      </c>
      <c r="E301" s="466" t="str">
        <f aca="false">E4</f>
        <v>FEB</v>
      </c>
      <c r="F301" s="466" t="str">
        <f aca="false">F4</f>
        <v>MAR</v>
      </c>
      <c r="G301" s="466" t="str">
        <f aca="false">G4</f>
        <v>APR</v>
      </c>
      <c r="H301" s="466" t="str">
        <f aca="false">H4</f>
        <v>MAY</v>
      </c>
      <c r="I301" s="466" t="str">
        <f aca="false">I4</f>
        <v>JUN</v>
      </c>
      <c r="J301" s="466" t="str">
        <f aca="false">J4</f>
        <v>JUL</v>
      </c>
      <c r="K301" s="466" t="str">
        <f aca="false">K4</f>
        <v>AUG</v>
      </c>
      <c r="L301" s="466" t="str">
        <f aca="false">L4</f>
        <v>SEP</v>
      </c>
      <c r="M301" s="466" t="str">
        <f aca="false">M4</f>
        <v>OCT</v>
      </c>
      <c r="N301" s="466" t="str">
        <f aca="false">N4</f>
        <v>NOV</v>
      </c>
      <c r="O301" s="466" t="str">
        <f aca="false">O4</f>
        <v>DEC</v>
      </c>
      <c r="P301" s="466" t="str">
        <f aca="false">P4</f>
        <v>2002</v>
      </c>
    </row>
    <row r="302" customFormat="false" ht="3.95" hidden="false" customHeight="true" outlineLevel="0" collapsed="false">
      <c r="D302" s="450"/>
      <c r="E302" s="450"/>
      <c r="F302" s="450"/>
      <c r="G302" s="450"/>
      <c r="H302" s="450"/>
      <c r="I302" s="450"/>
      <c r="J302" s="450"/>
      <c r="K302" s="450"/>
      <c r="L302" s="450"/>
      <c r="M302" s="450"/>
      <c r="N302" s="450"/>
      <c r="O302" s="450"/>
      <c r="P302" s="415"/>
    </row>
    <row r="303" customFormat="false" ht="12" hidden="false" customHeight="true" outlineLevel="0" collapsed="false">
      <c r="A303" s="425" t="s">
        <v>611</v>
      </c>
      <c r="B303" s="426"/>
    </row>
    <row r="304" customFormat="false" ht="12.75" hidden="false" customHeight="false" outlineLevel="0" collapsed="false">
      <c r="A304" s="427" t="s">
        <v>477</v>
      </c>
      <c r="B304" s="426"/>
      <c r="D304" s="59" t="n">
        <f aca="false">D167</f>
        <v>0</v>
      </c>
      <c r="E304" s="59" t="n">
        <f aca="false">E167</f>
        <v>0</v>
      </c>
      <c r="F304" s="59" t="n">
        <f aca="false">F167</f>
        <v>0</v>
      </c>
      <c r="G304" s="59" t="n">
        <f aca="false">G167</f>
        <v>0</v>
      </c>
      <c r="H304" s="59" t="n">
        <f aca="false">H167</f>
        <v>0</v>
      </c>
      <c r="I304" s="59" t="n">
        <f aca="false">I167</f>
        <v>0</v>
      </c>
      <c r="J304" s="59" t="n">
        <f aca="false">J167</f>
        <v>0</v>
      </c>
      <c r="K304" s="59" t="n">
        <f aca="false">K167</f>
        <v>0</v>
      </c>
      <c r="L304" s="59" t="n">
        <f aca="false">L167</f>
        <v>0</v>
      </c>
      <c r="M304" s="59" t="n">
        <f aca="false">M167</f>
        <v>0</v>
      </c>
      <c r="N304" s="59" t="n">
        <f aca="false">N167</f>
        <v>0</v>
      </c>
      <c r="O304" s="59" t="n">
        <f aca="false">O167</f>
        <v>0</v>
      </c>
      <c r="P304" s="59" t="n">
        <f aca="false">SUM(D304:O304)</f>
        <v>0</v>
      </c>
    </row>
    <row r="305" customFormat="false" ht="12.75" hidden="false" customHeight="false" outlineLevel="0" collapsed="false">
      <c r="A305" s="427" t="s">
        <v>536</v>
      </c>
      <c r="D305" s="59" t="n">
        <f aca="false">D168</f>
        <v>0</v>
      </c>
      <c r="E305" s="59" t="n">
        <f aca="false">E168</f>
        <v>0</v>
      </c>
      <c r="F305" s="59" t="n">
        <f aca="false">F168</f>
        <v>0</v>
      </c>
      <c r="G305" s="59" t="n">
        <f aca="false">G168</f>
        <v>0</v>
      </c>
      <c r="H305" s="59" t="n">
        <f aca="false">H168</f>
        <v>0</v>
      </c>
      <c r="I305" s="59" t="n">
        <f aca="false">I168</f>
        <v>0</v>
      </c>
      <c r="J305" s="59" t="n">
        <f aca="false">J168</f>
        <v>0</v>
      </c>
      <c r="K305" s="59" t="n">
        <f aca="false">K168</f>
        <v>0</v>
      </c>
      <c r="L305" s="59" t="n">
        <f aca="false">L168</f>
        <v>0</v>
      </c>
      <c r="M305" s="59" t="n">
        <f aca="false">M168</f>
        <v>0</v>
      </c>
      <c r="N305" s="59" t="n">
        <f aca="false">N168</f>
        <v>0</v>
      </c>
      <c r="O305" s="59" t="n">
        <f aca="false">O168</f>
        <v>0</v>
      </c>
      <c r="P305" s="59" t="n">
        <f aca="false">SUM(D305:O305)</f>
        <v>0</v>
      </c>
    </row>
    <row r="306" customFormat="false" ht="12.75" hidden="false" customHeight="false" outlineLevel="0" collapsed="false">
      <c r="A306" s="427" t="s">
        <v>537</v>
      </c>
      <c r="D306" s="429" t="n">
        <f aca="false">D169</f>
        <v>0</v>
      </c>
      <c r="E306" s="429" t="n">
        <f aca="false">E169</f>
        <v>0</v>
      </c>
      <c r="F306" s="429" t="n">
        <f aca="false">F169</f>
        <v>0</v>
      </c>
      <c r="G306" s="429" t="n">
        <f aca="false">G169</f>
        <v>0</v>
      </c>
      <c r="H306" s="429" t="n">
        <f aca="false">H169</f>
        <v>0</v>
      </c>
      <c r="I306" s="429" t="n">
        <f aca="false">I169</f>
        <v>0</v>
      </c>
      <c r="J306" s="429" t="n">
        <f aca="false">J169</f>
        <v>0</v>
      </c>
      <c r="K306" s="429" t="n">
        <f aca="false">K169</f>
        <v>0</v>
      </c>
      <c r="L306" s="429" t="n">
        <f aca="false">L169</f>
        <v>0</v>
      </c>
      <c r="M306" s="429" t="n">
        <f aca="false">M169</f>
        <v>0</v>
      </c>
      <c r="N306" s="429" t="n">
        <f aca="false">N169</f>
        <v>0</v>
      </c>
      <c r="O306" s="429" t="n">
        <f aca="false">O169</f>
        <v>0</v>
      </c>
      <c r="P306" s="429" t="n">
        <f aca="false">SUM(D306:O306)</f>
        <v>0</v>
      </c>
    </row>
    <row r="307" customFormat="false" ht="3.95" hidden="false" customHeight="true" outlineLevel="0" collapsed="false"/>
    <row r="308" customFormat="false" ht="12.75" hidden="false" customHeight="false" outlineLevel="0" collapsed="false">
      <c r="A308" s="427" t="s">
        <v>480</v>
      </c>
      <c r="B308" s="426"/>
      <c r="D308" s="59" t="n">
        <f aca="false">D304+D305+D306</f>
        <v>0</v>
      </c>
      <c r="E308" s="59" t="n">
        <f aca="false">E304+E305+E306</f>
        <v>0</v>
      </c>
      <c r="F308" s="59" t="n">
        <f aca="false">F304+F305+F306</f>
        <v>0</v>
      </c>
      <c r="G308" s="59" t="n">
        <f aca="false">G304+G305+G306</f>
        <v>0</v>
      </c>
      <c r="H308" s="59" t="n">
        <f aca="false">H304+H305+H306</f>
        <v>0</v>
      </c>
      <c r="I308" s="59" t="n">
        <f aca="false">I304+I305+I306</f>
        <v>0</v>
      </c>
      <c r="J308" s="59" t="n">
        <f aca="false">J304+J305+J306</f>
        <v>0</v>
      </c>
      <c r="K308" s="59" t="n">
        <f aca="false">K304+K305+K306</f>
        <v>0</v>
      </c>
      <c r="L308" s="59" t="n">
        <f aca="false">L304+L305+L306</f>
        <v>0</v>
      </c>
      <c r="M308" s="59" t="n">
        <f aca="false">M304+M305+M306</f>
        <v>0</v>
      </c>
      <c r="N308" s="59" t="n">
        <f aca="false">N304+N305+N306</f>
        <v>0</v>
      </c>
      <c r="O308" s="59" t="n">
        <f aca="false">O304+O305+O306</f>
        <v>0</v>
      </c>
      <c r="P308" s="59" t="n">
        <f aca="false">SUM(D308:O308)</f>
        <v>0</v>
      </c>
    </row>
    <row r="309" customFormat="false" ht="3.95" hidden="false" customHeight="true" outlineLevel="0" collapsed="false"/>
    <row r="310" customFormat="false" ht="12.75" hidden="false" customHeight="false" outlineLevel="0" collapsed="false">
      <c r="A310" s="427" t="s">
        <v>612</v>
      </c>
      <c r="B310" s="426"/>
      <c r="D310" s="474" t="n">
        <f aca="false">IF(D308=0,0,ROUND(D312/D308,4))</f>
        <v>0</v>
      </c>
      <c r="E310" s="474" t="n">
        <f aca="false">IF(E308=0,0,ROUND(E312/E308,4))</f>
        <v>0</v>
      </c>
      <c r="F310" s="474" t="n">
        <f aca="false">IF(F308=0,0,ROUND(F312/F308,4))</f>
        <v>0</v>
      </c>
      <c r="G310" s="474" t="n">
        <f aca="false">IF(G308=0,0,ROUND(G312/G308,4))</f>
        <v>0</v>
      </c>
      <c r="H310" s="474" t="n">
        <f aca="false">IF(H308=0,0,ROUND(H312/H308,4))</f>
        <v>0</v>
      </c>
      <c r="I310" s="474" t="n">
        <f aca="false">IF(I308=0,0,ROUND(I312/I308,4))</f>
        <v>0</v>
      </c>
      <c r="J310" s="474" t="n">
        <f aca="false">IF(J308=0,0,ROUND(J312/J308,4))</f>
        <v>0</v>
      </c>
      <c r="K310" s="474" t="n">
        <f aca="false">IF(K308=0,0,ROUND(K312/K308,4))</f>
        <v>0</v>
      </c>
      <c r="L310" s="474" t="n">
        <f aca="false">IF(L308=0,0,ROUND(L312/L308,4))</f>
        <v>0</v>
      </c>
      <c r="M310" s="474" t="n">
        <f aca="false">IF(M308=0,0,ROUND(M312/M308,4))</f>
        <v>0</v>
      </c>
      <c r="N310" s="474" t="n">
        <f aca="false">IF(N308=0,0,ROUND(N312/N308,4))</f>
        <v>0</v>
      </c>
      <c r="O310" s="474" t="n">
        <f aca="false">IF(O308=0,0,ROUND(O312/O308,4))</f>
        <v>0</v>
      </c>
      <c r="P310" s="474" t="n">
        <f aca="false">IF(P308=0,0,ROUND(P312/P308,4))</f>
        <v>0</v>
      </c>
    </row>
    <row r="311" customFormat="false" ht="3.95" hidden="false" customHeight="true" outlineLevel="0" collapsed="false"/>
    <row r="312" customFormat="false" ht="12.75" hidden="false" customHeight="false" outlineLevel="0" collapsed="false">
      <c r="A312" s="427" t="s">
        <v>613</v>
      </c>
      <c r="B312" s="426"/>
      <c r="D312" s="59" t="n">
        <f aca="false">Transport!C12+Transport!C30</f>
        <v>0</v>
      </c>
      <c r="E312" s="59" t="n">
        <f aca="false">Transport!D12+Transport!D30</f>
        <v>0</v>
      </c>
      <c r="F312" s="59" t="n">
        <f aca="false">Transport!E12+Transport!E30</f>
        <v>0</v>
      </c>
      <c r="G312" s="59" t="n">
        <f aca="false">Transport!F12+Transport!F30</f>
        <v>0</v>
      </c>
      <c r="H312" s="59" t="n">
        <f aca="false">Transport!G12+Transport!G30</f>
        <v>0</v>
      </c>
      <c r="I312" s="59" t="n">
        <f aca="false">Transport!H12+Transport!H30</f>
        <v>0</v>
      </c>
      <c r="J312" s="59" t="n">
        <f aca="false">Transport!I12+Transport!I30</f>
        <v>0</v>
      </c>
      <c r="K312" s="59" t="n">
        <f aca="false">Transport!J12+Transport!J30</f>
        <v>0</v>
      </c>
      <c r="L312" s="59" t="n">
        <f aca="false">Transport!K12+Transport!K30</f>
        <v>0</v>
      </c>
      <c r="M312" s="59" t="n">
        <f aca="false">Transport!L12+Transport!L30</f>
        <v>0</v>
      </c>
      <c r="N312" s="59" t="n">
        <f aca="false">Transport!M12+Transport!M30</f>
        <v>0</v>
      </c>
      <c r="O312" s="59" t="n">
        <f aca="false">Transport!N12+Transport!N30</f>
        <v>0</v>
      </c>
      <c r="P312" s="59" t="n">
        <f aca="false">SUM(D312:O312)</f>
        <v>0</v>
      </c>
    </row>
    <row r="313" customFormat="false" ht="12.75" hidden="false" customHeight="false" outlineLevel="0" collapsed="false">
      <c r="A313" s="435" t="s">
        <v>614</v>
      </c>
      <c r="D313" s="57" t="n">
        <v>0</v>
      </c>
      <c r="E313" s="57" t="n">
        <v>0</v>
      </c>
      <c r="F313" s="57" t="n">
        <v>0</v>
      </c>
      <c r="G313" s="57" t="n">
        <v>0</v>
      </c>
      <c r="H313" s="57" t="n">
        <v>0</v>
      </c>
      <c r="I313" s="57" t="n">
        <v>0</v>
      </c>
      <c r="J313" s="57" t="n">
        <v>0</v>
      </c>
      <c r="K313" s="57" t="n">
        <v>0</v>
      </c>
      <c r="L313" s="57" t="n">
        <v>0</v>
      </c>
      <c r="M313" s="57" t="n">
        <v>0</v>
      </c>
      <c r="N313" s="57" t="n">
        <v>0</v>
      </c>
      <c r="O313" s="57" t="n">
        <v>0</v>
      </c>
      <c r="P313" s="59" t="n">
        <f aca="false">SUM(D313:O313)</f>
        <v>0</v>
      </c>
    </row>
    <row r="314" customFormat="false" ht="12.75" hidden="false" customHeight="false" outlineLevel="0" collapsed="false">
      <c r="A314" s="435" t="s">
        <v>509</v>
      </c>
      <c r="D314" s="428" t="n">
        <v>0</v>
      </c>
      <c r="E314" s="428" t="n">
        <v>0</v>
      </c>
      <c r="F314" s="428" t="n">
        <v>0</v>
      </c>
      <c r="G314" s="428" t="n">
        <v>0</v>
      </c>
      <c r="H314" s="428" t="n">
        <v>0</v>
      </c>
      <c r="I314" s="428" t="n">
        <v>0</v>
      </c>
      <c r="J314" s="428" t="n">
        <v>0</v>
      </c>
      <c r="K314" s="428" t="n">
        <v>0</v>
      </c>
      <c r="L314" s="428" t="n">
        <v>0</v>
      </c>
      <c r="M314" s="428" t="n">
        <v>0</v>
      </c>
      <c r="N314" s="428" t="n">
        <v>0</v>
      </c>
      <c r="O314" s="428" t="n">
        <v>0</v>
      </c>
      <c r="P314" s="429" t="n">
        <f aca="false">SUM(D314:O314)</f>
        <v>0</v>
      </c>
    </row>
    <row r="315" customFormat="false" ht="3.95" hidden="false" customHeight="true" outlineLevel="0" collapsed="false"/>
    <row r="316" customFormat="false" ht="12.75" hidden="false" customHeight="false" outlineLevel="0" collapsed="false">
      <c r="A316" s="425" t="s">
        <v>615</v>
      </c>
      <c r="D316" s="436" t="n">
        <f aca="false">SUM(D312:D314)</f>
        <v>0</v>
      </c>
      <c r="E316" s="436" t="n">
        <f aca="false">SUM(E312:E314)</f>
        <v>0</v>
      </c>
      <c r="F316" s="436" t="n">
        <f aca="false">SUM(F312:F314)</f>
        <v>0</v>
      </c>
      <c r="G316" s="436" t="n">
        <f aca="false">SUM(G312:G314)</f>
        <v>0</v>
      </c>
      <c r="H316" s="436" t="n">
        <f aca="false">SUM(H312:H314)</f>
        <v>0</v>
      </c>
      <c r="I316" s="436" t="n">
        <f aca="false">SUM(I312:I314)</f>
        <v>0</v>
      </c>
      <c r="J316" s="436" t="n">
        <f aca="false">SUM(J312:J314)</f>
        <v>0</v>
      </c>
      <c r="K316" s="436" t="n">
        <f aca="false">SUM(K312:K314)</f>
        <v>0</v>
      </c>
      <c r="L316" s="436" t="n">
        <f aca="false">SUM(L312:L314)</f>
        <v>0</v>
      </c>
      <c r="M316" s="436" t="n">
        <f aca="false">SUM(M312:M314)</f>
        <v>0</v>
      </c>
      <c r="N316" s="436" t="n">
        <f aca="false">SUM(N312:N314)</f>
        <v>0</v>
      </c>
      <c r="O316" s="436" t="n">
        <f aca="false">SUM(O312:O314)</f>
        <v>0</v>
      </c>
      <c r="P316" s="436" t="n">
        <f aca="false">SUM(P312:P314)</f>
        <v>0</v>
      </c>
    </row>
    <row r="317" customFormat="false" ht="12.75" hidden="false" customHeight="false" outlineLevel="0" collapsed="false">
      <c r="A317" s="469"/>
    </row>
    <row r="318" customFormat="false" ht="12.75" hidden="false" customHeight="false" outlineLevel="0" collapsed="false">
      <c r="A318" s="425" t="s">
        <v>616</v>
      </c>
      <c r="B318" s="426"/>
      <c r="D318" s="433"/>
      <c r="E318" s="433"/>
      <c r="F318" s="433"/>
      <c r="G318" s="433"/>
      <c r="H318" s="433"/>
      <c r="I318" s="433"/>
      <c r="J318" s="433"/>
      <c r="K318" s="433"/>
      <c r="L318" s="433"/>
      <c r="M318" s="433"/>
      <c r="N318" s="433"/>
      <c r="O318" s="433"/>
    </row>
    <row r="319" customFormat="false" ht="12.75" hidden="false" customHeight="false" outlineLevel="0" collapsed="false">
      <c r="A319" s="435" t="s">
        <v>617</v>
      </c>
      <c r="D319" s="57" t="n">
        <v>0</v>
      </c>
      <c r="E319" s="57" t="n">
        <v>0</v>
      </c>
      <c r="F319" s="57" t="n">
        <v>0</v>
      </c>
      <c r="G319" s="57" t="n">
        <v>0</v>
      </c>
      <c r="H319" s="57" t="n">
        <v>0</v>
      </c>
      <c r="I319" s="57" t="n">
        <v>0</v>
      </c>
      <c r="J319" s="57" t="n">
        <v>0</v>
      </c>
      <c r="K319" s="57" t="n">
        <v>0</v>
      </c>
      <c r="L319" s="57" t="n">
        <v>0</v>
      </c>
      <c r="M319" s="58" t="n">
        <v>0</v>
      </c>
      <c r="N319" s="57" t="n">
        <v>0</v>
      </c>
      <c r="O319" s="57" t="n">
        <v>0</v>
      </c>
      <c r="P319" s="59" t="n">
        <f aca="false">SUM(D319:O319)</f>
        <v>0</v>
      </c>
    </row>
    <row r="320" customFormat="false" ht="12.75" hidden="false" customHeight="false" outlineLevel="0" collapsed="false">
      <c r="A320" s="435" t="s">
        <v>618</v>
      </c>
      <c r="D320" s="57" t="n">
        <v>0</v>
      </c>
      <c r="E320" s="57" t="n">
        <v>0</v>
      </c>
      <c r="F320" s="57" t="n">
        <v>0</v>
      </c>
      <c r="G320" s="57" t="n">
        <v>0</v>
      </c>
      <c r="H320" s="57" t="n">
        <v>0</v>
      </c>
      <c r="I320" s="57" t="n">
        <v>0</v>
      </c>
      <c r="J320" s="57" t="n">
        <v>0</v>
      </c>
      <c r="K320" s="57" t="n">
        <v>0</v>
      </c>
      <c r="L320" s="57" t="n">
        <v>0</v>
      </c>
      <c r="M320" s="57" t="n">
        <v>0</v>
      </c>
      <c r="N320" s="57" t="n">
        <v>0</v>
      </c>
      <c r="O320" s="57" t="n">
        <v>0</v>
      </c>
      <c r="P320" s="59" t="n">
        <f aca="false">SUM(D320:O320)</f>
        <v>0</v>
      </c>
    </row>
    <row r="321" customFormat="false" ht="12.75" hidden="false" customHeight="false" outlineLevel="0" collapsed="false">
      <c r="A321" s="435" t="s">
        <v>509</v>
      </c>
      <c r="D321" s="428" t="n">
        <v>0</v>
      </c>
      <c r="E321" s="428" t="n">
        <v>0</v>
      </c>
      <c r="F321" s="428" t="n">
        <v>0</v>
      </c>
      <c r="G321" s="428" t="n">
        <v>0</v>
      </c>
      <c r="H321" s="428" t="n">
        <v>0</v>
      </c>
      <c r="I321" s="428" t="n">
        <v>0</v>
      </c>
      <c r="J321" s="428" t="n">
        <v>0</v>
      </c>
      <c r="K321" s="428" t="n">
        <v>0</v>
      </c>
      <c r="L321" s="428" t="n">
        <v>0</v>
      </c>
      <c r="M321" s="428" t="n">
        <v>0</v>
      </c>
      <c r="N321" s="428" t="n">
        <v>0</v>
      </c>
      <c r="O321" s="428" t="n">
        <v>0</v>
      </c>
      <c r="P321" s="429" t="n">
        <f aca="false">SUM(D321:O321)</f>
        <v>0</v>
      </c>
    </row>
    <row r="322" customFormat="false" ht="3.95" hidden="false" customHeight="true" outlineLevel="0" collapsed="false">
      <c r="D322" s="440"/>
      <c r="E322" s="440"/>
      <c r="F322" s="440"/>
      <c r="G322" s="440"/>
      <c r="H322" s="440"/>
      <c r="I322" s="440"/>
      <c r="J322" s="440"/>
      <c r="K322" s="440"/>
      <c r="L322" s="440"/>
      <c r="M322" s="440"/>
      <c r="N322" s="440"/>
      <c r="O322" s="440"/>
      <c r="P322" s="440"/>
    </row>
    <row r="323" customFormat="false" ht="12.75" hidden="false" customHeight="false" outlineLevel="0" collapsed="false">
      <c r="A323" s="425" t="s">
        <v>619</v>
      </c>
      <c r="B323" s="432"/>
      <c r="C323" s="415"/>
      <c r="D323" s="436" t="n">
        <f aca="false">SUM(D319:D321)</f>
        <v>0</v>
      </c>
      <c r="E323" s="436" t="n">
        <f aca="false">SUM(E319:E321)</f>
        <v>0</v>
      </c>
      <c r="F323" s="436" t="n">
        <f aca="false">SUM(F319:F321)</f>
        <v>0</v>
      </c>
      <c r="G323" s="436" t="n">
        <f aca="false">SUM(G319:G321)</f>
        <v>0</v>
      </c>
      <c r="H323" s="436" t="n">
        <f aca="false">SUM(H319:H321)</f>
        <v>0</v>
      </c>
      <c r="I323" s="436" t="n">
        <f aca="false">SUM(I319:I321)</f>
        <v>0</v>
      </c>
      <c r="J323" s="436" t="n">
        <f aca="false">SUM(J319:J321)</f>
        <v>0</v>
      </c>
      <c r="K323" s="436" t="n">
        <f aca="false">SUM(K319:K321)</f>
        <v>0</v>
      </c>
      <c r="L323" s="436" t="n">
        <f aca="false">SUM(L319:L321)</f>
        <v>0</v>
      </c>
      <c r="M323" s="436" t="n">
        <f aca="false">SUM(M319:M321)</f>
        <v>0</v>
      </c>
      <c r="N323" s="436" t="n">
        <f aca="false">SUM(N319:N321)</f>
        <v>0</v>
      </c>
      <c r="O323" s="436" t="n">
        <f aca="false">SUM(O319:O321)</f>
        <v>0</v>
      </c>
      <c r="P323" s="436" t="n">
        <f aca="false">SUM(P319:P321)</f>
        <v>0</v>
      </c>
    </row>
    <row r="324" customFormat="false" ht="6" hidden="false" customHeight="true" outlineLevel="0" collapsed="false"/>
    <row r="325" customFormat="false" ht="12.75" hidden="false" customHeight="false" outlineLevel="0" collapsed="false">
      <c r="A325" s="427" t="s">
        <v>550</v>
      </c>
      <c r="B325" s="426"/>
      <c r="D325" s="59" t="n">
        <f aca="false">D316-D323</f>
        <v>0</v>
      </c>
      <c r="E325" s="59" t="n">
        <f aca="false">E316-E323</f>
        <v>0</v>
      </c>
      <c r="F325" s="59" t="n">
        <f aca="false">F316-F323</f>
        <v>0</v>
      </c>
      <c r="G325" s="59" t="n">
        <f aca="false">G316-G323</f>
        <v>0</v>
      </c>
      <c r="H325" s="59" t="n">
        <f aca="false">H316-H323</f>
        <v>0</v>
      </c>
      <c r="I325" s="59" t="n">
        <f aca="false">I316-I323</f>
        <v>0</v>
      </c>
      <c r="J325" s="59" t="n">
        <f aca="false">J316-J323</f>
        <v>0</v>
      </c>
      <c r="K325" s="59" t="n">
        <f aca="false">K316-K323</f>
        <v>0</v>
      </c>
      <c r="L325" s="59" t="n">
        <f aca="false">L316-L323</f>
        <v>0</v>
      </c>
      <c r="M325" s="59" t="n">
        <f aca="false">M316-M323</f>
        <v>0</v>
      </c>
      <c r="N325" s="59" t="n">
        <f aca="false">N316-N323</f>
        <v>0</v>
      </c>
      <c r="O325" s="59" t="n">
        <f aca="false">O316-O323</f>
        <v>0</v>
      </c>
      <c r="P325" s="59" t="n">
        <f aca="false">SUM(D325:O325)</f>
        <v>0</v>
      </c>
    </row>
    <row r="326" customFormat="false" ht="12.75" hidden="false" customHeight="false" outlineLevel="0" collapsed="false">
      <c r="A326" s="435" t="s">
        <v>620</v>
      </c>
      <c r="D326" s="57" t="n">
        <v>0</v>
      </c>
      <c r="E326" s="57" t="n">
        <v>0</v>
      </c>
      <c r="F326" s="57" t="n">
        <v>0</v>
      </c>
      <c r="G326" s="57" t="n">
        <v>0</v>
      </c>
      <c r="H326" s="57" t="n">
        <v>0</v>
      </c>
      <c r="I326" s="57" t="n">
        <v>0</v>
      </c>
      <c r="J326" s="57" t="n">
        <v>0</v>
      </c>
      <c r="K326" s="57" t="n">
        <v>0</v>
      </c>
      <c r="L326" s="57" t="n">
        <v>0</v>
      </c>
      <c r="M326" s="57" t="n">
        <v>0</v>
      </c>
      <c r="N326" s="57" t="n">
        <v>0</v>
      </c>
      <c r="O326" s="57" t="n">
        <v>0</v>
      </c>
      <c r="P326" s="59" t="n">
        <f aca="false">SUM(D326:O326)</f>
        <v>0</v>
      </c>
    </row>
    <row r="327" customFormat="false" ht="12.75" hidden="false" customHeight="false" outlineLevel="0" collapsed="false">
      <c r="A327" s="435" t="s">
        <v>404</v>
      </c>
      <c r="D327" s="57" t="n">
        <v>0</v>
      </c>
      <c r="E327" s="57" t="n">
        <v>0</v>
      </c>
      <c r="F327" s="57" t="n">
        <v>0</v>
      </c>
      <c r="G327" s="57" t="n">
        <v>0</v>
      </c>
      <c r="H327" s="57" t="n">
        <v>0</v>
      </c>
      <c r="I327" s="57" t="n">
        <v>0</v>
      </c>
      <c r="J327" s="57" t="n">
        <v>0</v>
      </c>
      <c r="K327" s="57" t="n">
        <v>0</v>
      </c>
      <c r="L327" s="57" t="n">
        <v>0</v>
      </c>
      <c r="M327" s="57" t="n">
        <v>0</v>
      </c>
      <c r="N327" s="57" t="n">
        <v>0</v>
      </c>
      <c r="O327" s="57" t="n">
        <v>0</v>
      </c>
      <c r="P327" s="59" t="n">
        <f aca="false">SUM(D327:O327)</f>
        <v>0</v>
      </c>
    </row>
    <row r="328" customFormat="false" ht="12.75" hidden="false" customHeight="false" outlineLevel="0" collapsed="false">
      <c r="A328" s="427" t="s">
        <v>488</v>
      </c>
      <c r="D328" s="428" t="n">
        <v>0</v>
      </c>
      <c r="E328" s="428" t="n">
        <v>0</v>
      </c>
      <c r="F328" s="428" t="n">
        <v>0</v>
      </c>
      <c r="G328" s="428" t="n">
        <v>0</v>
      </c>
      <c r="H328" s="428" t="n">
        <v>0</v>
      </c>
      <c r="I328" s="428" t="n">
        <v>0</v>
      </c>
      <c r="J328" s="428" t="n">
        <v>0</v>
      </c>
      <c r="K328" s="428" t="n">
        <v>0</v>
      </c>
      <c r="L328" s="428" t="n">
        <v>0</v>
      </c>
      <c r="M328" s="428" t="n">
        <v>0</v>
      </c>
      <c r="N328" s="428" t="n">
        <v>0</v>
      </c>
      <c r="O328" s="428" t="n">
        <v>0</v>
      </c>
      <c r="P328" s="429" t="n">
        <f aca="false">SUM(D328:O328)</f>
        <v>0</v>
      </c>
    </row>
    <row r="329" customFormat="false" ht="3.95" hidden="false" customHeight="true" outlineLevel="0" collapsed="false">
      <c r="D329" s="430"/>
      <c r="E329" s="430"/>
      <c r="F329" s="430"/>
      <c r="G329" s="430"/>
      <c r="H329" s="430"/>
      <c r="I329" s="430"/>
      <c r="J329" s="430"/>
      <c r="K329" s="430"/>
      <c r="L329" s="430"/>
      <c r="M329" s="430"/>
      <c r="N329" s="430"/>
      <c r="O329" s="430"/>
    </row>
    <row r="330" customFormat="false" ht="12.75" hidden="false" customHeight="false" outlineLevel="0" collapsed="false">
      <c r="A330" s="439" t="s">
        <v>489</v>
      </c>
      <c r="B330" s="442"/>
      <c r="C330" s="415"/>
      <c r="D330" s="443" t="n">
        <f aca="false">SUM(D325:D328)</f>
        <v>0</v>
      </c>
      <c r="E330" s="443" t="n">
        <f aca="false">SUM(E325:E328)</f>
        <v>0</v>
      </c>
      <c r="F330" s="443" t="n">
        <f aca="false">SUM(F325:F328)</f>
        <v>0</v>
      </c>
      <c r="G330" s="443" t="n">
        <f aca="false">SUM(G325:G328)</f>
        <v>0</v>
      </c>
      <c r="H330" s="443" t="n">
        <f aca="false">SUM(H325:H328)</f>
        <v>0</v>
      </c>
      <c r="I330" s="443" t="n">
        <f aca="false">SUM(I325:I328)</f>
        <v>0</v>
      </c>
      <c r="J330" s="443" t="n">
        <f aca="false">SUM(J325:J328)</f>
        <v>0</v>
      </c>
      <c r="K330" s="443" t="n">
        <f aca="false">SUM(K325:K328)</f>
        <v>0</v>
      </c>
      <c r="L330" s="443" t="n">
        <f aca="false">SUM(L325:L328)</f>
        <v>0</v>
      </c>
      <c r="M330" s="443" t="n">
        <f aca="false">SUM(M325:M328)</f>
        <v>0</v>
      </c>
      <c r="N330" s="443" t="n">
        <f aca="false">SUM(N325:N328)</f>
        <v>0</v>
      </c>
      <c r="O330" s="443" t="n">
        <f aca="false">SUM(O325:O328)</f>
        <v>0</v>
      </c>
      <c r="P330" s="443" t="n">
        <f aca="false">SUM(D330:O330)</f>
        <v>0</v>
      </c>
    </row>
    <row r="331" customFormat="false" ht="6" hidden="false" customHeight="true" outlineLevel="0" collapsed="false">
      <c r="A331" s="437"/>
      <c r="B331" s="426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</row>
    <row r="332" customFormat="false" ht="12.75" hidden="false" customHeight="false" outlineLevel="0" collapsed="false">
      <c r="A332" s="425" t="s">
        <v>621</v>
      </c>
      <c r="B332" s="432"/>
      <c r="C332" s="415"/>
      <c r="D332" s="443" t="n">
        <f aca="false">-1*D330</f>
        <v>-0</v>
      </c>
      <c r="E332" s="443" t="n">
        <f aca="false">-1*E330</f>
        <v>-0</v>
      </c>
      <c r="F332" s="443" t="n">
        <f aca="false">-1*F330</f>
        <v>-0</v>
      </c>
      <c r="G332" s="443" t="n">
        <f aca="false">-1*G330</f>
        <v>-0</v>
      </c>
      <c r="H332" s="443" t="n">
        <f aca="false">-1*H330</f>
        <v>-0</v>
      </c>
      <c r="I332" s="443" t="n">
        <f aca="false">-1*I330</f>
        <v>-0</v>
      </c>
      <c r="J332" s="443" t="n">
        <f aca="false">-1*J330</f>
        <v>-0</v>
      </c>
      <c r="K332" s="443" t="n">
        <f aca="false">-1*K330</f>
        <v>-0</v>
      </c>
      <c r="L332" s="443" t="n">
        <f aca="false">-1*L330</f>
        <v>-0</v>
      </c>
      <c r="M332" s="443" t="n">
        <f aca="false">-1*M330</f>
        <v>-0</v>
      </c>
      <c r="N332" s="443" t="n">
        <f aca="false">-1*N330</f>
        <v>-0</v>
      </c>
      <c r="O332" s="443" t="n">
        <f aca="false">-1*O330</f>
        <v>-0</v>
      </c>
      <c r="P332" s="443" t="n">
        <f aca="false">SUM(D332:O332)</f>
        <v>0</v>
      </c>
    </row>
    <row r="333" customFormat="false" ht="12.75" hidden="false" customHeight="false" outlineLevel="0" collapsed="false">
      <c r="A333" s="437"/>
      <c r="B333" s="426"/>
    </row>
    <row r="334" customFormat="false" ht="12.75" hidden="false" customHeight="false" outlineLevel="0" collapsed="false">
      <c r="A334" s="444"/>
      <c r="B334" s="445"/>
      <c r="C334" s="446"/>
      <c r="D334" s="446"/>
      <c r="E334" s="446"/>
      <c r="F334" s="446"/>
      <c r="G334" s="446"/>
      <c r="H334" s="446"/>
      <c r="I334" s="446"/>
      <c r="J334" s="446"/>
      <c r="K334" s="446"/>
      <c r="L334" s="446"/>
      <c r="M334" s="446"/>
      <c r="N334" s="446"/>
      <c r="O334" s="446"/>
      <c r="P334" s="446"/>
    </row>
    <row r="335" customFormat="false" ht="12.75" hidden="false" customHeight="false" outlineLevel="0" collapsed="false">
      <c r="A335" s="452"/>
    </row>
    <row r="336" customFormat="false" ht="12.75" hidden="false" customHeight="false" outlineLevel="0" collapsed="false">
      <c r="A336" s="447" t="s">
        <v>622</v>
      </c>
      <c r="B336" s="426"/>
      <c r="C336" s="468" t="str">
        <f aca="false">C47</f>
        <v>DEC.,2001</v>
      </c>
      <c r="D336" s="450"/>
      <c r="E336" s="450"/>
      <c r="F336" s="450"/>
      <c r="G336" s="450"/>
      <c r="H336" s="450"/>
      <c r="I336" s="450"/>
      <c r="J336" s="450"/>
      <c r="K336" s="450"/>
      <c r="L336" s="450"/>
      <c r="M336" s="450"/>
      <c r="N336" s="450"/>
      <c r="O336" s="450"/>
      <c r="P336" s="415"/>
    </row>
    <row r="337" customFormat="false" ht="3.95" hidden="false" customHeight="true" outlineLevel="0" collapsed="false">
      <c r="A337" s="437"/>
      <c r="B337" s="426"/>
      <c r="D337" s="430"/>
      <c r="E337" s="430"/>
      <c r="F337" s="430"/>
      <c r="G337" s="430"/>
      <c r="H337" s="430"/>
      <c r="I337" s="430"/>
      <c r="J337" s="430"/>
      <c r="K337" s="430"/>
      <c r="L337" s="430"/>
      <c r="M337" s="430"/>
      <c r="N337" s="430"/>
      <c r="O337" s="430"/>
    </row>
    <row r="338" customFormat="false" ht="12.75" hidden="false" customHeight="false" outlineLevel="0" collapsed="false">
      <c r="A338" s="425" t="s">
        <v>493</v>
      </c>
      <c r="B338" s="426"/>
      <c r="D338" s="59" t="n">
        <f aca="false">C348</f>
        <v>0</v>
      </c>
      <c r="E338" s="59" t="n">
        <f aca="false">D348</f>
        <v>0</v>
      </c>
      <c r="F338" s="59" t="n">
        <f aca="false">E348</f>
        <v>0</v>
      </c>
      <c r="G338" s="59" t="n">
        <f aca="false">F348</f>
        <v>0</v>
      </c>
      <c r="H338" s="59" t="n">
        <f aca="false">G348</f>
        <v>0</v>
      </c>
      <c r="I338" s="59" t="n">
        <f aca="false">H348</f>
        <v>0</v>
      </c>
      <c r="J338" s="59" t="n">
        <f aca="false">I348</f>
        <v>0</v>
      </c>
      <c r="K338" s="59" t="n">
        <f aca="false">J348</f>
        <v>0</v>
      </c>
      <c r="L338" s="59" t="n">
        <f aca="false">K348</f>
        <v>0</v>
      </c>
      <c r="M338" s="59" t="n">
        <f aca="false">L348</f>
        <v>0</v>
      </c>
      <c r="N338" s="59" t="n">
        <f aca="false">M348</f>
        <v>0</v>
      </c>
      <c r="O338" s="59" t="n">
        <f aca="false">N348</f>
        <v>0</v>
      </c>
      <c r="P338" s="59"/>
    </row>
    <row r="339" customFormat="false" ht="6" hidden="false" customHeight="true" outlineLevel="0" collapsed="false">
      <c r="A339" s="452"/>
    </row>
    <row r="340" customFormat="false" ht="12.75" hidden="false" customHeight="false" outlineLevel="0" collapsed="false">
      <c r="A340" s="435" t="s">
        <v>623</v>
      </c>
      <c r="B340" s="454"/>
      <c r="D340" s="57" t="n">
        <v>0</v>
      </c>
      <c r="E340" s="57" t="n">
        <v>0</v>
      </c>
      <c r="F340" s="57" t="n">
        <v>0</v>
      </c>
      <c r="G340" s="57" t="n">
        <v>0</v>
      </c>
      <c r="H340" s="57" t="n">
        <v>0</v>
      </c>
      <c r="I340" s="57" t="n">
        <v>0</v>
      </c>
      <c r="J340" s="57" t="n">
        <v>0</v>
      </c>
      <c r="K340" s="57" t="n">
        <v>0</v>
      </c>
      <c r="L340" s="57" t="n">
        <v>0</v>
      </c>
      <c r="M340" s="57" t="n">
        <v>0</v>
      </c>
      <c r="N340" s="57" t="n">
        <v>0</v>
      </c>
      <c r="O340" s="57" t="n">
        <v>0</v>
      </c>
      <c r="P340" s="59" t="n">
        <f aca="false">SUM(D340:O340)</f>
        <v>0</v>
      </c>
    </row>
    <row r="341" customFormat="false" ht="6" hidden="false" customHeight="true" outlineLevel="0" collapsed="false">
      <c r="A341" s="437"/>
      <c r="B341" s="426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</row>
    <row r="342" customFormat="false" ht="12.75" hidden="false" customHeight="false" outlineLevel="0" collapsed="false">
      <c r="A342" s="427" t="s">
        <v>581</v>
      </c>
      <c r="B342" s="426"/>
      <c r="D342" s="59" t="n">
        <f aca="false">D332</f>
        <v>-0</v>
      </c>
      <c r="E342" s="59" t="n">
        <f aca="false">E332</f>
        <v>-0</v>
      </c>
      <c r="F342" s="59" t="n">
        <f aca="false">F332</f>
        <v>-0</v>
      </c>
      <c r="G342" s="59" t="n">
        <f aca="false">G332</f>
        <v>-0</v>
      </c>
      <c r="H342" s="59" t="n">
        <f aca="false">H332</f>
        <v>-0</v>
      </c>
      <c r="I342" s="59" t="n">
        <f aca="false">I332</f>
        <v>-0</v>
      </c>
      <c r="J342" s="59" t="n">
        <f aca="false">J332</f>
        <v>-0</v>
      </c>
      <c r="K342" s="59" t="n">
        <f aca="false">K332</f>
        <v>-0</v>
      </c>
      <c r="L342" s="59" t="n">
        <f aca="false">L332</f>
        <v>-0</v>
      </c>
      <c r="M342" s="59" t="n">
        <f aca="false">M332</f>
        <v>-0</v>
      </c>
      <c r="N342" s="59" t="n">
        <f aca="false">N332</f>
        <v>-0</v>
      </c>
      <c r="O342" s="59" t="n">
        <f aca="false">O332</f>
        <v>-0</v>
      </c>
      <c r="P342" s="59" t="n">
        <f aca="false">SUM(D342:O342)</f>
        <v>0</v>
      </c>
    </row>
    <row r="343" customFormat="false" ht="6" hidden="false" customHeight="true" outlineLevel="0" collapsed="false">
      <c r="A343" s="437"/>
      <c r="B343" s="426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</row>
    <row r="344" customFormat="false" ht="12.75" hidden="false" customHeight="false" outlineLevel="0" collapsed="false">
      <c r="A344" s="427" t="s">
        <v>509</v>
      </c>
      <c r="B344" s="426"/>
      <c r="D344" s="57" t="n">
        <v>0</v>
      </c>
      <c r="E344" s="57" t="n">
        <v>0</v>
      </c>
      <c r="F344" s="57" t="n">
        <v>0</v>
      </c>
      <c r="G344" s="57" t="n">
        <v>0</v>
      </c>
      <c r="H344" s="57" t="n">
        <v>0</v>
      </c>
      <c r="I344" s="57" t="n">
        <v>0</v>
      </c>
      <c r="J344" s="57" t="n">
        <v>0</v>
      </c>
      <c r="K344" s="57" t="n">
        <v>0</v>
      </c>
      <c r="L344" s="57" t="n">
        <v>0</v>
      </c>
      <c r="M344" s="57" t="n">
        <v>0</v>
      </c>
      <c r="N344" s="57" t="n">
        <v>0</v>
      </c>
      <c r="O344" s="57" t="n">
        <v>0</v>
      </c>
      <c r="P344" s="59" t="n">
        <f aca="false">SUM(D344:O344)</f>
        <v>0</v>
      </c>
    </row>
    <row r="345" customFormat="false" ht="6" hidden="false" customHeight="true" outlineLevel="0" collapsed="false">
      <c r="A345" s="437"/>
      <c r="B345" s="426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</row>
    <row r="346" customFormat="false" ht="12.75" hidden="false" customHeight="false" outlineLevel="0" collapsed="false">
      <c r="A346" s="427" t="s">
        <v>561</v>
      </c>
      <c r="B346" s="426"/>
      <c r="D346" s="429" t="n">
        <f aca="false">D355</f>
        <v>0</v>
      </c>
      <c r="E346" s="429" t="n">
        <f aca="false">E355</f>
        <v>0</v>
      </c>
      <c r="F346" s="429" t="n">
        <f aca="false">F355</f>
        <v>0</v>
      </c>
      <c r="G346" s="429" t="n">
        <f aca="false">G355</f>
        <v>0</v>
      </c>
      <c r="H346" s="429" t="n">
        <f aca="false">H355</f>
        <v>0</v>
      </c>
      <c r="I346" s="429" t="n">
        <f aca="false">I355</f>
        <v>0</v>
      </c>
      <c r="J346" s="429" t="n">
        <f aca="false">J355</f>
        <v>0</v>
      </c>
      <c r="K346" s="429" t="n">
        <f aca="false">K355</f>
        <v>0</v>
      </c>
      <c r="L346" s="429" t="n">
        <f aca="false">L355</f>
        <v>0</v>
      </c>
      <c r="M346" s="429" t="n">
        <f aca="false">M355</f>
        <v>0</v>
      </c>
      <c r="N346" s="429" t="n">
        <f aca="false">N355</f>
        <v>0</v>
      </c>
      <c r="O346" s="429" t="n">
        <f aca="false">O355</f>
        <v>0</v>
      </c>
      <c r="P346" s="429" t="n">
        <f aca="false">SUM(D346:O346)</f>
        <v>0</v>
      </c>
    </row>
    <row r="347" customFormat="false" ht="3.95" hidden="false" customHeight="true" outlineLevel="0" collapsed="false">
      <c r="A347" s="437"/>
      <c r="B347" s="426"/>
      <c r="D347" s="430"/>
      <c r="E347" s="430"/>
      <c r="F347" s="430"/>
      <c r="G347" s="430"/>
      <c r="H347" s="430"/>
      <c r="I347" s="430"/>
      <c r="J347" s="430"/>
      <c r="K347" s="430"/>
      <c r="L347" s="430"/>
      <c r="M347" s="430"/>
      <c r="N347" s="430"/>
      <c r="O347" s="430"/>
    </row>
    <row r="348" customFormat="false" ht="12.75" hidden="false" customHeight="false" outlineLevel="0" collapsed="false">
      <c r="A348" s="425" t="s">
        <v>498</v>
      </c>
      <c r="B348" s="453"/>
      <c r="C348" s="456" t="n">
        <v>0</v>
      </c>
      <c r="D348" s="436" t="n">
        <f aca="false">SUM(D338:D346)</f>
        <v>0</v>
      </c>
      <c r="E348" s="436" t="n">
        <f aca="false">SUM(E338:E346)</f>
        <v>0</v>
      </c>
      <c r="F348" s="436" t="n">
        <f aca="false">SUM(F338:F346)</f>
        <v>0</v>
      </c>
      <c r="G348" s="436" t="n">
        <f aca="false">SUM(G338:G346)</f>
        <v>0</v>
      </c>
      <c r="H348" s="436" t="n">
        <f aca="false">SUM(H338:H346)</f>
        <v>0</v>
      </c>
      <c r="I348" s="436" t="n">
        <f aca="false">SUM(I338:I346)</f>
        <v>0</v>
      </c>
      <c r="J348" s="436" t="n">
        <f aca="false">SUM(J338:J346)</f>
        <v>0</v>
      </c>
      <c r="K348" s="436" t="n">
        <f aca="false">SUM(K338:K346)</f>
        <v>0</v>
      </c>
      <c r="L348" s="436" t="n">
        <f aca="false">SUM(L338:L346)</f>
        <v>0</v>
      </c>
      <c r="M348" s="436" t="n">
        <f aca="false">SUM(M338:M346)</f>
        <v>0</v>
      </c>
      <c r="N348" s="436" t="n">
        <f aca="false">SUM(N338:N346)</f>
        <v>0</v>
      </c>
      <c r="O348" s="436" t="n">
        <f aca="false">SUM(O338:O346)</f>
        <v>0</v>
      </c>
      <c r="P348" s="436" t="n">
        <f aca="false">SUM(P340:P346)+D338</f>
        <v>0</v>
      </c>
    </row>
    <row r="349" customFormat="false" ht="12.75" hidden="false" customHeight="false" outlineLevel="0" collapsed="false">
      <c r="A349" s="437"/>
      <c r="C349" s="437"/>
      <c r="D349" s="430"/>
      <c r="E349" s="430"/>
      <c r="F349" s="430"/>
      <c r="G349" s="430"/>
      <c r="H349" s="430"/>
      <c r="I349" s="430"/>
      <c r="J349" s="430"/>
      <c r="K349" s="430"/>
      <c r="L349" s="430"/>
      <c r="M349" s="430"/>
      <c r="N349" s="430"/>
      <c r="O349" s="430"/>
    </row>
    <row r="350" customFormat="false" ht="12.75" hidden="false" customHeight="false" outlineLevel="0" collapsed="false">
      <c r="A350" s="471" t="str">
        <f aca="false">A61</f>
        <v>   Interest Rate </v>
      </c>
      <c r="C350" s="437"/>
      <c r="D350" s="472" t="n">
        <f aca="false">D61</f>
        <v>0.0775</v>
      </c>
      <c r="E350" s="472" t="n">
        <f aca="false">E61</f>
        <v>0.0775</v>
      </c>
      <c r="F350" s="472" t="n">
        <f aca="false">F61</f>
        <v>0.0775</v>
      </c>
      <c r="G350" s="472" t="n">
        <f aca="false">G61</f>
        <v>0.0775</v>
      </c>
      <c r="H350" s="472" t="n">
        <f aca="false">H61</f>
        <v>0.0775</v>
      </c>
      <c r="I350" s="472" t="n">
        <f aca="false">I61</f>
        <v>0.0775</v>
      </c>
      <c r="J350" s="472" t="n">
        <f aca="false">J61</f>
        <v>0.0775</v>
      </c>
      <c r="K350" s="472" t="n">
        <f aca="false">K61</f>
        <v>0.0775</v>
      </c>
      <c r="L350" s="472" t="n">
        <f aca="false">L61</f>
        <v>0.0775</v>
      </c>
      <c r="M350" s="472" t="n">
        <f aca="false">M61</f>
        <v>0.0775</v>
      </c>
      <c r="N350" s="472" t="n">
        <f aca="false">N61</f>
        <v>0.0775</v>
      </c>
      <c r="O350" s="472" t="n">
        <f aca="false">O61</f>
        <v>0.0775</v>
      </c>
    </row>
    <row r="351" customFormat="false" ht="12.75" hidden="false" customHeight="false" outlineLevel="0" collapsed="false">
      <c r="A351" s="471" t="str">
        <f aca="false">A62</f>
        <v>      Monthly</v>
      </c>
      <c r="C351" s="437"/>
      <c r="D351" s="438" t="n">
        <f aca="false">D62</f>
        <v>0.0066</v>
      </c>
      <c r="E351" s="438" t="n">
        <f aca="false">E62</f>
        <v>0.0059</v>
      </c>
      <c r="F351" s="438" t="n">
        <f aca="false">F62</f>
        <v>0.0066</v>
      </c>
      <c r="G351" s="438" t="n">
        <f aca="false">G62</f>
        <v>0.0064</v>
      </c>
      <c r="H351" s="438" t="n">
        <f aca="false">H62</f>
        <v>0.0066</v>
      </c>
      <c r="I351" s="438" t="n">
        <f aca="false">I62</f>
        <v>0.0064</v>
      </c>
      <c r="J351" s="438" t="n">
        <f aca="false">J62</f>
        <v>0.0066</v>
      </c>
      <c r="K351" s="438" t="n">
        <f aca="false">K62</f>
        <v>0.0066</v>
      </c>
      <c r="L351" s="438" t="n">
        <f aca="false">L62</f>
        <v>0.0064</v>
      </c>
      <c r="M351" s="438" t="n">
        <f aca="false">M62</f>
        <v>0.0066</v>
      </c>
      <c r="N351" s="438" t="n">
        <f aca="false">N62</f>
        <v>0.0064</v>
      </c>
      <c r="O351" s="438" t="n">
        <f aca="false">O62</f>
        <v>0.0066</v>
      </c>
    </row>
    <row r="352" customFormat="false" ht="6" hidden="false" customHeight="true" outlineLevel="0" collapsed="false">
      <c r="A352" s="437"/>
      <c r="C352" s="437"/>
    </row>
    <row r="353" customFormat="false" ht="12.75" hidden="false" customHeight="false" outlineLevel="0" collapsed="false">
      <c r="A353" s="462" t="s">
        <v>501</v>
      </c>
      <c r="C353" s="479"/>
      <c r="D353" s="463" t="n">
        <f aca="false">ROUND(C348*D351,0)</f>
        <v>0</v>
      </c>
      <c r="E353" s="463" t="n">
        <f aca="false">ROUND(D348*E351,0)</f>
        <v>0</v>
      </c>
      <c r="F353" s="463" t="n">
        <f aca="false">ROUND(E348*F351,0)</f>
        <v>0</v>
      </c>
      <c r="G353" s="463" t="n">
        <f aca="false">ROUND(F348*G351,0)</f>
        <v>0</v>
      </c>
      <c r="H353" s="463" t="n">
        <f aca="false">ROUND(G348*H351,0)</f>
        <v>0</v>
      </c>
      <c r="I353" s="463" t="n">
        <f aca="false">ROUND(H348*I351,0)</f>
        <v>0</v>
      </c>
      <c r="J353" s="463" t="n">
        <f aca="false">ROUND(I348*J351,0)</f>
        <v>0</v>
      </c>
      <c r="K353" s="463" t="n">
        <f aca="false">ROUND(J348*K351,0)</f>
        <v>0</v>
      </c>
      <c r="L353" s="463" t="n">
        <f aca="false">ROUND(K348*L351,0)</f>
        <v>0</v>
      </c>
      <c r="M353" s="487" t="n">
        <f aca="false">ROUND((L348+M323)*M351,0)</f>
        <v>0</v>
      </c>
      <c r="N353" s="463" t="n">
        <f aca="false">ROUND(M348*N351,0)</f>
        <v>0</v>
      </c>
      <c r="O353" s="463" t="n">
        <f aca="false">ROUND(N348*O351,0)</f>
        <v>0</v>
      </c>
      <c r="P353" s="463" t="n">
        <f aca="false">SUM(D353:O353)</f>
        <v>0</v>
      </c>
    </row>
    <row r="354" customFormat="false" ht="12.75" hidden="false" customHeight="false" outlineLevel="0" collapsed="false">
      <c r="A354" s="427" t="s">
        <v>552</v>
      </c>
      <c r="C354" s="479"/>
      <c r="D354" s="428" t="n">
        <v>0</v>
      </c>
      <c r="E354" s="428" t="n">
        <v>0</v>
      </c>
      <c r="F354" s="428" t="n">
        <v>0</v>
      </c>
      <c r="G354" s="428" t="n">
        <v>0</v>
      </c>
      <c r="H354" s="428" t="n">
        <v>0</v>
      </c>
      <c r="I354" s="428" t="n">
        <v>0</v>
      </c>
      <c r="J354" s="428" t="n">
        <v>0</v>
      </c>
      <c r="K354" s="428" t="n">
        <v>0</v>
      </c>
      <c r="L354" s="428" t="n">
        <v>0</v>
      </c>
      <c r="M354" s="428" t="n">
        <v>0</v>
      </c>
      <c r="N354" s="428" t="n">
        <v>0</v>
      </c>
      <c r="O354" s="428" t="n">
        <v>0</v>
      </c>
      <c r="P354" s="429" t="n">
        <f aca="false">SUM(D354:O354)</f>
        <v>0</v>
      </c>
    </row>
    <row r="355" customFormat="false" ht="12.75" hidden="false" customHeight="false" outlineLevel="0" collapsed="false">
      <c r="A355" s="473" t="str">
        <f aca="false">A66</f>
        <v>      Total Current Month Carrying Charges</v>
      </c>
      <c r="C355" s="479"/>
      <c r="D355" s="443" t="n">
        <f aca="false">D353+D354</f>
        <v>0</v>
      </c>
      <c r="E355" s="443" t="n">
        <f aca="false">E353+E354</f>
        <v>0</v>
      </c>
      <c r="F355" s="443" t="n">
        <f aca="false">F353+F354</f>
        <v>0</v>
      </c>
      <c r="G355" s="443" t="n">
        <f aca="false">G353+G354</f>
        <v>0</v>
      </c>
      <c r="H355" s="443" t="n">
        <f aca="false">H353+H354</f>
        <v>0</v>
      </c>
      <c r="I355" s="443" t="n">
        <f aca="false">I353+I354</f>
        <v>0</v>
      </c>
      <c r="J355" s="443" t="n">
        <f aca="false">J353+J354</f>
        <v>0</v>
      </c>
      <c r="K355" s="443" t="n">
        <f aca="false">K353+K354</f>
        <v>0</v>
      </c>
      <c r="L355" s="443" t="n">
        <f aca="false">L353+L354</f>
        <v>0</v>
      </c>
      <c r="M355" s="443" t="n">
        <f aca="false">M353+M354</f>
        <v>0</v>
      </c>
      <c r="N355" s="443" t="n">
        <f aca="false">N353+N354</f>
        <v>0</v>
      </c>
      <c r="O355" s="443" t="n">
        <f aca="false">O353+O354</f>
        <v>0</v>
      </c>
      <c r="P355" s="443" t="n">
        <f aca="false">P353+P354</f>
        <v>0</v>
      </c>
    </row>
    <row r="356" customFormat="false" ht="6" hidden="false" customHeight="true" outlineLevel="0" collapsed="false">
      <c r="A356" s="437"/>
      <c r="B356" s="426"/>
    </row>
    <row r="357" customFormat="false" ht="12.75" hidden="false" customHeight="false" outlineLevel="0" collapsed="false">
      <c r="A357" s="473" t="str">
        <f aca="false">A68</f>
        <v>      Cumulative Carrying Charges</v>
      </c>
      <c r="B357" s="426"/>
      <c r="D357" s="59" t="n">
        <f aca="false">D355</f>
        <v>0</v>
      </c>
      <c r="E357" s="59" t="n">
        <f aca="false">E355+D357</f>
        <v>0</v>
      </c>
      <c r="F357" s="59" t="n">
        <f aca="false">F355+E357</f>
        <v>0</v>
      </c>
      <c r="G357" s="59" t="n">
        <f aca="false">G355+F357</f>
        <v>0</v>
      </c>
      <c r="H357" s="59" t="n">
        <f aca="false">H355+G357</f>
        <v>0</v>
      </c>
      <c r="I357" s="59" t="n">
        <f aca="false">I355+H357</f>
        <v>0</v>
      </c>
      <c r="J357" s="59" t="n">
        <f aca="false">J355+I357</f>
        <v>0</v>
      </c>
      <c r="K357" s="59" t="n">
        <f aca="false">K355+J357</f>
        <v>0</v>
      </c>
      <c r="L357" s="59" t="n">
        <f aca="false">L355+K357</f>
        <v>0</v>
      </c>
      <c r="M357" s="59" t="n">
        <f aca="false">M355+L357</f>
        <v>0</v>
      </c>
      <c r="N357" s="59" t="n">
        <f aca="false">N355+M357</f>
        <v>0</v>
      </c>
      <c r="O357" s="59" t="n">
        <f aca="false">O355+N357</f>
        <v>0</v>
      </c>
    </row>
    <row r="358" customFormat="false" ht="6" hidden="false" customHeight="true" outlineLevel="0" collapsed="false"/>
    <row r="359" customFormat="false" ht="12.75" hidden="false" customHeight="false" outlineLevel="0" collapsed="false">
      <c r="A359" s="0"/>
      <c r="B359" s="464"/>
      <c r="C359" s="0"/>
      <c r="D359" s="0"/>
      <c r="E359" s="0"/>
      <c r="F359" s="0"/>
      <c r="G359" s="0"/>
      <c r="H359" s="0"/>
      <c r="I359" s="0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3" t="str">
        <f aca="true">CELL("FILENAME")</f>
        <v>'file:///mnt/12tb/@roms/datasets/enron/EDRM Enron Email Data Set v2 XML/filtered-attachments/xls/EMNNG02PL.xls'#$Trackers</v>
      </c>
      <c r="D360" s="415"/>
      <c r="E360" s="415"/>
      <c r="F360" s="415"/>
      <c r="G360" s="415"/>
      <c r="H360" s="415"/>
      <c r="I360" s="415"/>
      <c r="J360" s="415"/>
      <c r="K360" s="415"/>
      <c r="L360" s="415"/>
      <c r="M360" s="415"/>
      <c r="N360" s="415"/>
      <c r="O360" s="415"/>
      <c r="P360" s="415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416" t="s">
        <v>624</v>
      </c>
      <c r="D361" s="415"/>
      <c r="E361" s="415"/>
      <c r="F361" s="415"/>
      <c r="G361" s="415"/>
      <c r="H361" s="415"/>
      <c r="I361" s="415"/>
      <c r="J361" s="415"/>
      <c r="K361" s="415"/>
      <c r="L361" s="415"/>
      <c r="M361" s="415"/>
      <c r="N361" s="415"/>
      <c r="O361" s="415"/>
      <c r="P361" s="415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65" t="str">
        <f aca="false">A3</f>
        <v>2002 OPERATING PLAN</v>
      </c>
      <c r="B362" s="417" t="n">
        <f aca="true">NOW()</f>
        <v>45926.9641759913</v>
      </c>
      <c r="C362" s="418" t="s">
        <v>625</v>
      </c>
      <c r="D362" s="418"/>
      <c r="E362" s="418"/>
      <c r="F362" s="418"/>
      <c r="G362" s="418"/>
      <c r="H362" s="418"/>
      <c r="I362" s="418"/>
      <c r="J362" s="418"/>
      <c r="K362" s="418"/>
      <c r="L362" s="418"/>
      <c r="M362" s="418"/>
      <c r="N362" s="418"/>
      <c r="O362" s="418"/>
      <c r="P362" s="418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95" hidden="false" customHeight="true" outlineLevel="0" collapsed="false">
      <c r="A363" s="419"/>
      <c r="B363" s="420" t="n">
        <f aca="true">NOW()</f>
        <v>45926.9641759916</v>
      </c>
      <c r="C363" s="466" t="str">
        <f aca="false">C4</f>
        <v>BALANCE</v>
      </c>
      <c r="D363" s="466" t="str">
        <f aca="false">D4</f>
        <v>JAN</v>
      </c>
      <c r="E363" s="466" t="str">
        <f aca="false">E4</f>
        <v>FEB</v>
      </c>
      <c r="F363" s="466" t="str">
        <f aca="false">F4</f>
        <v>MAR</v>
      </c>
      <c r="G363" s="466" t="str">
        <f aca="false">G4</f>
        <v>APR</v>
      </c>
      <c r="H363" s="466" t="str">
        <f aca="false">H4</f>
        <v>MAY</v>
      </c>
      <c r="I363" s="466" t="str">
        <f aca="false">I4</f>
        <v>JUN</v>
      </c>
      <c r="J363" s="466" t="str">
        <f aca="false">J4</f>
        <v>JUL</v>
      </c>
      <c r="K363" s="466" t="str">
        <f aca="false">K4</f>
        <v>AUG</v>
      </c>
      <c r="L363" s="466" t="str">
        <f aca="false">L4</f>
        <v>SEP</v>
      </c>
      <c r="M363" s="466" t="str">
        <f aca="false">M4</f>
        <v>OCT</v>
      </c>
      <c r="N363" s="466" t="str">
        <f aca="false">N4</f>
        <v>NOV</v>
      </c>
      <c r="O363" s="466" t="str">
        <f aca="false">O4</f>
        <v>DEC</v>
      </c>
      <c r="P363" s="466" t="str">
        <f aca="false">P4</f>
        <v>2002</v>
      </c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3.95" hidden="false" customHeight="true" outlineLevel="0" collapsed="false">
      <c r="D364" s="423"/>
      <c r="E364" s="423"/>
      <c r="F364" s="423"/>
      <c r="G364" s="423"/>
      <c r="H364" s="423"/>
      <c r="I364" s="423"/>
      <c r="J364" s="423"/>
      <c r="K364" s="423"/>
      <c r="L364" s="423"/>
      <c r="M364" s="423"/>
      <c r="N364" s="423"/>
      <c r="O364" s="423"/>
      <c r="P364" s="424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425" t="s">
        <v>626</v>
      </c>
      <c r="B365" s="426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427" t="s">
        <v>477</v>
      </c>
      <c r="B366" s="426"/>
      <c r="D366" s="59" t="n">
        <f aca="false">D7</f>
        <v>0</v>
      </c>
      <c r="E366" s="59" t="n">
        <f aca="false">E7</f>
        <v>0</v>
      </c>
      <c r="F366" s="59" t="n">
        <f aca="false">F7</f>
        <v>0</v>
      </c>
      <c r="G366" s="59" t="n">
        <f aca="false">G7</f>
        <v>0</v>
      </c>
      <c r="H366" s="59" t="n">
        <f aca="false">H7</f>
        <v>0</v>
      </c>
      <c r="I366" s="59" t="n">
        <f aca="false">I7</f>
        <v>0</v>
      </c>
      <c r="J366" s="59" t="n">
        <f aca="false">J7</f>
        <v>0</v>
      </c>
      <c r="K366" s="59" t="n">
        <f aca="false">K7</f>
        <v>0</v>
      </c>
      <c r="L366" s="59" t="n">
        <f aca="false">L7</f>
        <v>0</v>
      </c>
      <c r="M366" s="59" t="n">
        <f aca="false">M7</f>
        <v>0</v>
      </c>
      <c r="N366" s="59" t="n">
        <f aca="false">N7</f>
        <v>0</v>
      </c>
      <c r="O366" s="59" t="n">
        <f aca="false">O7</f>
        <v>0</v>
      </c>
      <c r="P366" s="59" t="n">
        <f aca="false">SUM(D366:O366)</f>
        <v>0</v>
      </c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427" t="s">
        <v>536</v>
      </c>
      <c r="D367" s="59" t="n">
        <f aca="false">D8</f>
        <v>0</v>
      </c>
      <c r="E367" s="59" t="n">
        <f aca="false">E8</f>
        <v>0</v>
      </c>
      <c r="F367" s="59" t="n">
        <f aca="false">F8</f>
        <v>0</v>
      </c>
      <c r="G367" s="59" t="n">
        <f aca="false">G8</f>
        <v>0</v>
      </c>
      <c r="H367" s="59" t="n">
        <f aca="false">H8</f>
        <v>0</v>
      </c>
      <c r="I367" s="59" t="n">
        <f aca="false">I8</f>
        <v>0</v>
      </c>
      <c r="J367" s="59" t="n">
        <f aca="false">J8</f>
        <v>0</v>
      </c>
      <c r="K367" s="59" t="n">
        <f aca="false">K8</f>
        <v>0</v>
      </c>
      <c r="L367" s="59" t="n">
        <f aca="false">L8</f>
        <v>0</v>
      </c>
      <c r="M367" s="59" t="n">
        <f aca="false">M8</f>
        <v>0</v>
      </c>
      <c r="N367" s="59" t="n">
        <f aca="false">N8</f>
        <v>0</v>
      </c>
      <c r="O367" s="59" t="n">
        <f aca="false">O8</f>
        <v>0</v>
      </c>
      <c r="P367" s="59" t="n">
        <f aca="false">SUM(D367:O367)</f>
        <v>0</v>
      </c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427" t="s">
        <v>537</v>
      </c>
      <c r="D368" s="429" t="n">
        <f aca="false">D9</f>
        <v>0</v>
      </c>
      <c r="E368" s="429" t="n">
        <f aca="false">E9</f>
        <v>0</v>
      </c>
      <c r="F368" s="429" t="n">
        <f aca="false">F9</f>
        <v>0</v>
      </c>
      <c r="G368" s="429" t="n">
        <f aca="false">G9</f>
        <v>0</v>
      </c>
      <c r="H368" s="429" t="n">
        <f aca="false">H9</f>
        <v>0</v>
      </c>
      <c r="I368" s="429" t="n">
        <f aca="false">I9</f>
        <v>0</v>
      </c>
      <c r="J368" s="429" t="n">
        <f aca="false">J9</f>
        <v>0</v>
      </c>
      <c r="K368" s="429" t="n">
        <f aca="false">K9</f>
        <v>0</v>
      </c>
      <c r="L368" s="429" t="n">
        <f aca="false">L9</f>
        <v>0</v>
      </c>
      <c r="M368" s="429" t="n">
        <f aca="false">M9</f>
        <v>0</v>
      </c>
      <c r="N368" s="429" t="n">
        <f aca="false">N9</f>
        <v>0</v>
      </c>
      <c r="O368" s="429" t="n">
        <f aca="false">O9</f>
        <v>0</v>
      </c>
      <c r="P368" s="429" t="n">
        <f aca="false">SUM(D368:O368)</f>
        <v>0</v>
      </c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3.95" hidden="false" customHeight="true" outlineLevel="0" collapsed="false">
      <c r="R369" s="0"/>
      <c r="S369" s="0"/>
      <c r="T369" s="0"/>
      <c r="U369" s="0"/>
      <c r="V369" s="0"/>
      <c r="W369" s="0"/>
      <c r="X369" s="0"/>
      <c r="Y369" s="0"/>
      <c r="Z369" s="0"/>
      <c r="AA369" s="0"/>
      <c r="AB369" s="0"/>
      <c r="AC369" s="0"/>
      <c r="AD369" s="0"/>
      <c r="AE369" s="0"/>
      <c r="AF369" s="0"/>
      <c r="AG369" s="0"/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427" t="s">
        <v>480</v>
      </c>
      <c r="B370" s="426"/>
      <c r="D370" s="59" t="n">
        <f aca="false">D366+D367+D368</f>
        <v>0</v>
      </c>
      <c r="E370" s="59" t="n">
        <f aca="false">E366+E367+E368</f>
        <v>0</v>
      </c>
      <c r="F370" s="59" t="n">
        <f aca="false">F366+F367+F368</f>
        <v>0</v>
      </c>
      <c r="G370" s="59" t="n">
        <f aca="false">G366+G367+G368</f>
        <v>0</v>
      </c>
      <c r="H370" s="59" t="n">
        <f aca="false">H366+H367+H368</f>
        <v>0</v>
      </c>
      <c r="I370" s="59" t="n">
        <f aca="false">I366+I367+I368</f>
        <v>0</v>
      </c>
      <c r="J370" s="59" t="n">
        <f aca="false">J366+J367+J368</f>
        <v>0</v>
      </c>
      <c r="K370" s="59" t="n">
        <f aca="false">K366+K367+K368</f>
        <v>0</v>
      </c>
      <c r="L370" s="59" t="n">
        <f aca="false">L366+L367+L368</f>
        <v>0</v>
      </c>
      <c r="M370" s="59" t="n">
        <f aca="false">M366+M367+M368</f>
        <v>0</v>
      </c>
      <c r="N370" s="59" t="n">
        <f aca="false">N366+N367+N368</f>
        <v>0</v>
      </c>
      <c r="O370" s="59" t="n">
        <f aca="false">O366+O367+O368</f>
        <v>0</v>
      </c>
      <c r="P370" s="59" t="n">
        <f aca="false">SUM(D370:O370)</f>
        <v>0</v>
      </c>
      <c r="R370" s="0"/>
      <c r="S370" s="0"/>
      <c r="T370" s="0"/>
      <c r="U370" s="0"/>
      <c r="V370" s="0"/>
      <c r="W370" s="0"/>
      <c r="X370" s="0"/>
      <c r="Y370" s="0"/>
      <c r="Z370" s="0"/>
      <c r="AA370" s="0"/>
      <c r="AB370" s="0"/>
      <c r="AC370" s="0"/>
      <c r="AD370" s="0"/>
      <c r="AE370" s="0"/>
      <c r="AF370" s="0"/>
      <c r="AG370" s="0"/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3.95" hidden="false" customHeight="true" outlineLevel="0" collapsed="false">
      <c r="R371" s="0"/>
      <c r="S371" s="0"/>
      <c r="T371" s="0"/>
      <c r="U371" s="0"/>
      <c r="V371" s="0"/>
      <c r="W371" s="0"/>
      <c r="X371" s="0"/>
      <c r="Y371" s="0"/>
      <c r="Z371" s="0"/>
      <c r="AA371" s="0"/>
      <c r="AB371" s="0"/>
      <c r="AC371" s="0"/>
      <c r="AD371" s="0"/>
      <c r="AE371" s="0"/>
      <c r="AF371" s="0"/>
      <c r="AG371" s="0"/>
      <c r="AH371" s="0"/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427" t="s">
        <v>627</v>
      </c>
      <c r="B372" s="426"/>
      <c r="D372" s="474" t="n">
        <f aca="false">IF(D370=0,0,ROUND(D374/D370,4))</f>
        <v>0</v>
      </c>
      <c r="E372" s="474" t="n">
        <f aca="false">IF(E370=0,0,ROUND(E374/E370,4))</f>
        <v>0</v>
      </c>
      <c r="F372" s="474" t="n">
        <f aca="false">IF(F370=0,0,ROUND(F374/F370,4))</f>
        <v>0</v>
      </c>
      <c r="G372" s="474" t="n">
        <f aca="false">IF(G370=0,0,ROUND(G374/G370,4))</f>
        <v>0</v>
      </c>
      <c r="H372" s="474" t="n">
        <f aca="false">IF(H370=0,0,ROUND(H374/H370,4))</f>
        <v>0</v>
      </c>
      <c r="I372" s="474" t="n">
        <f aca="false">IF(I370=0,0,ROUND(I374/I370,4))</f>
        <v>0</v>
      </c>
      <c r="J372" s="474" t="n">
        <f aca="false">IF(J370=0,0,ROUND(J374/J370,4))</f>
        <v>0</v>
      </c>
      <c r="K372" s="474" t="n">
        <f aca="false">IF(K370=0,0,ROUND(K374/K370,4))</f>
        <v>0</v>
      </c>
      <c r="L372" s="474" t="n">
        <f aca="false">IF(L370=0,0,ROUND(L374/L370,4))</f>
        <v>0</v>
      </c>
      <c r="M372" s="474" t="n">
        <f aca="false">IF(M370=0,0,ROUND(M374/M370,4))</f>
        <v>0</v>
      </c>
      <c r="N372" s="474" t="n">
        <f aca="false">IF(N370=0,0,ROUND(N374/N370,4))</f>
        <v>0</v>
      </c>
      <c r="O372" s="474" t="n">
        <f aca="false">IF(O370=0,0,ROUND(O374/O370,4))</f>
        <v>0</v>
      </c>
      <c r="P372" s="474" t="n">
        <f aca="false">IF(P370=0,0,ROUND(P374/P370,4))</f>
        <v>0</v>
      </c>
      <c r="R372" s="0"/>
      <c r="S372" s="0"/>
      <c r="T372" s="0"/>
      <c r="U372" s="0"/>
      <c r="V372" s="0"/>
      <c r="W372" s="0"/>
      <c r="X372" s="0"/>
      <c r="Y372" s="0"/>
      <c r="Z372" s="0"/>
      <c r="AA372" s="0"/>
      <c r="AB372" s="0"/>
      <c r="AC372" s="0"/>
      <c r="AD372" s="0"/>
      <c r="AE372" s="0"/>
      <c r="AF372" s="0"/>
      <c r="AG372" s="0"/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3.95" hidden="false" customHeight="true" outlineLevel="0" collapsed="false">
      <c r="R373" s="0"/>
      <c r="S373" s="0"/>
      <c r="T373" s="0"/>
      <c r="U373" s="0"/>
      <c r="V373" s="0"/>
      <c r="W373" s="0"/>
      <c r="X373" s="0"/>
      <c r="Y373" s="0"/>
      <c r="Z373" s="0"/>
      <c r="AA373" s="0"/>
      <c r="AB373" s="0"/>
      <c r="AC373" s="0"/>
      <c r="AD373" s="0"/>
      <c r="AE373" s="0"/>
      <c r="AF373" s="0"/>
      <c r="AG373" s="0"/>
      <c r="AH373" s="0"/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425" t="s">
        <v>628</v>
      </c>
      <c r="B374" s="432"/>
      <c r="C374" s="415"/>
      <c r="D374" s="443" t="n">
        <f aca="false">Transport!C15</f>
        <v>0</v>
      </c>
      <c r="E374" s="443" t="n">
        <f aca="false">Transport!D15</f>
        <v>0</v>
      </c>
      <c r="F374" s="443" t="n">
        <f aca="false">Transport!E15</f>
        <v>0</v>
      </c>
      <c r="G374" s="443" t="n">
        <f aca="false">Transport!F15</f>
        <v>0</v>
      </c>
      <c r="H374" s="443" t="n">
        <f aca="false">Transport!G15</f>
        <v>0</v>
      </c>
      <c r="I374" s="443" t="n">
        <f aca="false">Transport!H15</f>
        <v>0</v>
      </c>
      <c r="J374" s="443" t="n">
        <f aca="false">Transport!I15</f>
        <v>0</v>
      </c>
      <c r="K374" s="443" t="n">
        <f aca="false">Transport!J15</f>
        <v>0</v>
      </c>
      <c r="L374" s="443" t="n">
        <f aca="false">Transport!K15</f>
        <v>0</v>
      </c>
      <c r="M374" s="443" t="n">
        <f aca="false">Transport!L15</f>
        <v>0</v>
      </c>
      <c r="N374" s="443" t="n">
        <f aca="false">Transport!M15</f>
        <v>0</v>
      </c>
      <c r="O374" s="443" t="n">
        <f aca="false">Transport!N15</f>
        <v>0</v>
      </c>
      <c r="P374" s="443" t="n">
        <f aca="false">SUM(D374:O374)</f>
        <v>0</v>
      </c>
      <c r="Q374" s="488"/>
      <c r="R374" s="0"/>
      <c r="S374" s="0"/>
      <c r="T374" s="0"/>
      <c r="U374" s="0"/>
      <c r="V374" s="0"/>
      <c r="W374" s="0"/>
      <c r="X374" s="0"/>
      <c r="Y374" s="0"/>
      <c r="Z374" s="0"/>
      <c r="AA374" s="0"/>
      <c r="AB374" s="0"/>
      <c r="AC374" s="0"/>
      <c r="AD374" s="0"/>
      <c r="AE374" s="0"/>
      <c r="AF374" s="0"/>
      <c r="AG374" s="0"/>
      <c r="AH374" s="0"/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3.95" hidden="false" customHeight="true" outlineLevel="0" collapsed="false">
      <c r="A375" s="437"/>
      <c r="B375" s="426"/>
      <c r="D375" s="433"/>
      <c r="E375" s="433"/>
      <c r="F375" s="433"/>
      <c r="G375" s="433"/>
      <c r="H375" s="433"/>
      <c r="I375" s="433"/>
      <c r="J375" s="433"/>
      <c r="K375" s="433"/>
      <c r="L375" s="433"/>
      <c r="M375" s="433"/>
      <c r="N375" s="433"/>
      <c r="O375" s="433"/>
      <c r="R375" s="0"/>
      <c r="S375" s="0"/>
      <c r="T375" s="0"/>
      <c r="U375" s="0"/>
      <c r="V375" s="0"/>
      <c r="W375" s="0"/>
      <c r="X375" s="0"/>
      <c r="Y375" s="0"/>
      <c r="Z375" s="0"/>
      <c r="AA375" s="0"/>
      <c r="AB375" s="0"/>
      <c r="AC375" s="0"/>
      <c r="AD375" s="0"/>
      <c r="AE375" s="0"/>
      <c r="AF375" s="0"/>
      <c r="AG375" s="0"/>
      <c r="AH375" s="0"/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false" customHeight="false" outlineLevel="0" collapsed="false">
      <c r="A376" s="425" t="s">
        <v>629</v>
      </c>
      <c r="B376" s="432"/>
      <c r="C376" s="415"/>
      <c r="D376" s="489" t="n">
        <v>0</v>
      </c>
      <c r="E376" s="489" t="n">
        <v>0</v>
      </c>
      <c r="F376" s="489" t="n">
        <v>0</v>
      </c>
      <c r="G376" s="489" t="n">
        <v>0</v>
      </c>
      <c r="H376" s="489" t="n">
        <v>0</v>
      </c>
      <c r="I376" s="489" t="n">
        <v>0</v>
      </c>
      <c r="J376" s="489" t="n">
        <v>0</v>
      </c>
      <c r="K376" s="489" t="n">
        <v>0</v>
      </c>
      <c r="L376" s="489" t="n">
        <v>0</v>
      </c>
      <c r="M376" s="490" t="n">
        <v>0</v>
      </c>
      <c r="N376" s="489" t="n">
        <v>0</v>
      </c>
      <c r="O376" s="489" t="n">
        <v>0</v>
      </c>
      <c r="P376" s="436" t="n">
        <f aca="false">SUM(D376:O376)</f>
        <v>0</v>
      </c>
      <c r="R376" s="0"/>
      <c r="S376" s="0"/>
      <c r="T376" s="0"/>
      <c r="U376" s="0"/>
      <c r="V376" s="0"/>
      <c r="W376" s="0"/>
      <c r="X376" s="0"/>
      <c r="Y376" s="0"/>
      <c r="Z376" s="0"/>
      <c r="AA376" s="0"/>
      <c r="AB376" s="0"/>
      <c r="AC376" s="0"/>
      <c r="AD376" s="0"/>
      <c r="AE376" s="0"/>
      <c r="AF376" s="0"/>
      <c r="AG376" s="0"/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6" hidden="false" customHeight="true" outlineLevel="0" collapsed="false">
      <c r="R377" s="0"/>
      <c r="S377" s="0"/>
      <c r="T377" s="0"/>
      <c r="U377" s="0"/>
      <c r="V377" s="0"/>
      <c r="W377" s="0"/>
      <c r="X377" s="0"/>
      <c r="Y377" s="0"/>
      <c r="Z377" s="0"/>
      <c r="AA377" s="0"/>
      <c r="AB377" s="0"/>
      <c r="AC377" s="0"/>
      <c r="AD377" s="0"/>
      <c r="AE377" s="0"/>
      <c r="AF377" s="0"/>
      <c r="AG377" s="0"/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427" t="s">
        <v>550</v>
      </c>
      <c r="B378" s="426"/>
      <c r="D378" s="59" t="n">
        <f aca="false">D374-D376</f>
        <v>0</v>
      </c>
      <c r="E378" s="59" t="n">
        <f aca="false">E374-E376</f>
        <v>0</v>
      </c>
      <c r="F378" s="59" t="n">
        <f aca="false">F374-F376</f>
        <v>0</v>
      </c>
      <c r="G378" s="59" t="n">
        <f aca="false">G374-G376</f>
        <v>0</v>
      </c>
      <c r="H378" s="59" t="n">
        <f aca="false">H374-H376</f>
        <v>0</v>
      </c>
      <c r="I378" s="59" t="n">
        <f aca="false">I374-I376</f>
        <v>0</v>
      </c>
      <c r="J378" s="59" t="n">
        <f aca="false">J374-J376</f>
        <v>0</v>
      </c>
      <c r="K378" s="59" t="n">
        <f aca="false">K374-K376</f>
        <v>0</v>
      </c>
      <c r="L378" s="59" t="n">
        <f aca="false">L374-L376</f>
        <v>0</v>
      </c>
      <c r="M378" s="59" t="n">
        <f aca="false">M374-M376</f>
        <v>0</v>
      </c>
      <c r="N378" s="59" t="n">
        <f aca="false">N374-N376</f>
        <v>0</v>
      </c>
      <c r="O378" s="59" t="n">
        <f aca="false">O374-O376</f>
        <v>0</v>
      </c>
      <c r="P378" s="59" t="n">
        <f aca="false">SUM(D378:O378)</f>
        <v>0</v>
      </c>
      <c r="R378" s="0"/>
      <c r="S378" s="0"/>
      <c r="T378" s="0"/>
      <c r="U378" s="0"/>
      <c r="V378" s="0"/>
      <c r="W378" s="0"/>
      <c r="X378" s="0"/>
      <c r="Y378" s="0"/>
      <c r="Z378" s="0"/>
      <c r="AA378" s="0"/>
      <c r="AB378" s="0"/>
      <c r="AC378" s="0"/>
      <c r="AD378" s="0"/>
      <c r="AE378" s="0"/>
      <c r="AF378" s="0"/>
      <c r="AG378" s="0"/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35" t="s">
        <v>630</v>
      </c>
      <c r="D379" s="57" t="n">
        <v>0</v>
      </c>
      <c r="E379" s="57" t="n">
        <v>0</v>
      </c>
      <c r="F379" s="57" t="n">
        <v>0</v>
      </c>
      <c r="G379" s="57" t="n">
        <v>0</v>
      </c>
      <c r="H379" s="57" t="n">
        <v>0</v>
      </c>
      <c r="I379" s="57" t="n">
        <v>0</v>
      </c>
      <c r="J379" s="57" t="n">
        <v>0</v>
      </c>
      <c r="K379" s="57" t="n">
        <v>0</v>
      </c>
      <c r="L379" s="57" t="n">
        <v>0</v>
      </c>
      <c r="M379" s="57" t="n">
        <v>0</v>
      </c>
      <c r="N379" s="57" t="n">
        <v>0</v>
      </c>
      <c r="O379" s="57" t="n">
        <v>0</v>
      </c>
      <c r="P379" s="59" t="n">
        <f aca="false">SUM(D379:O379)</f>
        <v>0</v>
      </c>
      <c r="R379" s="0"/>
      <c r="S379" s="0"/>
      <c r="T379" s="0"/>
      <c r="U379" s="0"/>
      <c r="V379" s="0"/>
      <c r="W379" s="0"/>
      <c r="X379" s="0"/>
      <c r="Y379" s="0"/>
      <c r="Z379" s="0"/>
      <c r="AA379" s="0"/>
      <c r="AB379" s="0"/>
      <c r="AC379" s="0"/>
      <c r="AD379" s="0"/>
      <c r="AE379" s="0"/>
      <c r="AF379" s="0"/>
      <c r="AG379" s="0"/>
      <c r="AH379" s="0"/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5" t="s">
        <v>631</v>
      </c>
      <c r="D380" s="491" t="n">
        <f aca="false">-D320</f>
        <v>-0</v>
      </c>
      <c r="E380" s="491" t="n">
        <f aca="false">-E320</f>
        <v>-0</v>
      </c>
      <c r="F380" s="491" t="n">
        <f aca="false">-F320</f>
        <v>-0</v>
      </c>
      <c r="G380" s="491" t="n">
        <f aca="false">-G320</f>
        <v>-0</v>
      </c>
      <c r="H380" s="491" t="n">
        <f aca="false">-H320</f>
        <v>-0</v>
      </c>
      <c r="I380" s="491" t="n">
        <f aca="false">-I320</f>
        <v>-0</v>
      </c>
      <c r="J380" s="491" t="n">
        <f aca="false">-J320</f>
        <v>-0</v>
      </c>
      <c r="K380" s="491" t="n">
        <f aca="false">-K320</f>
        <v>-0</v>
      </c>
      <c r="L380" s="491" t="n">
        <f aca="false">-L320</f>
        <v>-0</v>
      </c>
      <c r="M380" s="491" t="n">
        <f aca="false">-M320</f>
        <v>-0</v>
      </c>
      <c r="N380" s="491" t="n">
        <f aca="false">-N320</f>
        <v>-0</v>
      </c>
      <c r="O380" s="491" t="n">
        <f aca="false">-O320</f>
        <v>-0</v>
      </c>
      <c r="P380" s="59" t="n">
        <f aca="false">SUM(D380:O380)</f>
        <v>0</v>
      </c>
      <c r="R380" s="0"/>
      <c r="S380" s="0"/>
      <c r="T380" s="0"/>
      <c r="U380" s="0"/>
      <c r="V380" s="0"/>
      <c r="W380" s="0"/>
      <c r="X380" s="0"/>
      <c r="Y380" s="0"/>
      <c r="Z380" s="0"/>
      <c r="AA380" s="0"/>
      <c r="AB380" s="0"/>
      <c r="AC380" s="0"/>
      <c r="AD380" s="0"/>
      <c r="AE380" s="0"/>
      <c r="AF380" s="0"/>
      <c r="AG380" s="0"/>
      <c r="AH380" s="0"/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427" t="s">
        <v>488</v>
      </c>
      <c r="D381" s="428" t="n">
        <v>0</v>
      </c>
      <c r="E381" s="428" t="n">
        <v>0</v>
      </c>
      <c r="F381" s="428" t="n">
        <v>0</v>
      </c>
      <c r="G381" s="428" t="n">
        <v>0</v>
      </c>
      <c r="H381" s="428" t="n">
        <v>0</v>
      </c>
      <c r="I381" s="428" t="n">
        <v>0</v>
      </c>
      <c r="J381" s="428" t="n">
        <v>0</v>
      </c>
      <c r="K381" s="428" t="n">
        <v>0</v>
      </c>
      <c r="L381" s="428" t="n">
        <v>0</v>
      </c>
      <c r="M381" s="428" t="n">
        <v>0</v>
      </c>
      <c r="N381" s="428" t="n">
        <v>0</v>
      </c>
      <c r="O381" s="428" t="n">
        <v>0</v>
      </c>
      <c r="P381" s="429" t="n">
        <f aca="false">SUM(D381:O381)</f>
        <v>0</v>
      </c>
      <c r="R381" s="0"/>
      <c r="S381" s="0"/>
      <c r="T381" s="0"/>
      <c r="U381" s="0"/>
      <c r="V381" s="0"/>
      <c r="W381" s="0"/>
      <c r="X381" s="0"/>
      <c r="Y381" s="0"/>
      <c r="Z381" s="0"/>
      <c r="AA381" s="0"/>
      <c r="AB381" s="0"/>
      <c r="AC381" s="0"/>
      <c r="AD381" s="0"/>
      <c r="AE381" s="0"/>
      <c r="AF381" s="0"/>
      <c r="AG381" s="0"/>
      <c r="AH381" s="0"/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6" hidden="false" customHeight="true" outlineLevel="0" collapsed="false">
      <c r="D382" s="430"/>
      <c r="E382" s="430"/>
      <c r="F382" s="430"/>
      <c r="G382" s="430"/>
      <c r="H382" s="430"/>
      <c r="I382" s="430"/>
      <c r="J382" s="430"/>
      <c r="K382" s="430"/>
      <c r="L382" s="430"/>
      <c r="M382" s="430"/>
      <c r="N382" s="430"/>
      <c r="O382" s="430"/>
      <c r="R382" s="0"/>
      <c r="S382" s="0"/>
      <c r="T382" s="0"/>
      <c r="U382" s="0"/>
      <c r="V382" s="0"/>
      <c r="W382" s="0"/>
      <c r="X382" s="0"/>
      <c r="Y382" s="0"/>
      <c r="Z382" s="0"/>
      <c r="AA382" s="0"/>
      <c r="AB382" s="0"/>
      <c r="AC382" s="0"/>
      <c r="AD382" s="0"/>
      <c r="AE382" s="0"/>
      <c r="AF382" s="0"/>
      <c r="AG382" s="0"/>
      <c r="AH382" s="0"/>
      <c r="AI382" s="0"/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439" t="s">
        <v>489</v>
      </c>
      <c r="B383" s="492"/>
      <c r="C383" s="469"/>
      <c r="D383" s="443" t="n">
        <f aca="false">SUM(D378:D381)</f>
        <v>0</v>
      </c>
      <c r="E383" s="443" t="n">
        <f aca="false">SUM(E378:E381)</f>
        <v>0</v>
      </c>
      <c r="F383" s="443" t="n">
        <f aca="false">SUM(F378:F381)</f>
        <v>0</v>
      </c>
      <c r="G383" s="443" t="n">
        <f aca="false">SUM(G378:G381)</f>
        <v>0</v>
      </c>
      <c r="H383" s="443" t="n">
        <f aca="false">SUM(H378:H381)</f>
        <v>0</v>
      </c>
      <c r="I383" s="443" t="n">
        <f aca="false">SUM(I378:I381)</f>
        <v>0</v>
      </c>
      <c r="J383" s="443" t="n">
        <f aca="false">SUM(J378:J381)</f>
        <v>0</v>
      </c>
      <c r="K383" s="443" t="n">
        <f aca="false">SUM(K378:K381)</f>
        <v>0</v>
      </c>
      <c r="L383" s="443" t="n">
        <f aca="false">SUM(L378:L381)</f>
        <v>0</v>
      </c>
      <c r="M383" s="443" t="n">
        <f aca="false">SUM(M378:M381)</f>
        <v>0</v>
      </c>
      <c r="N383" s="443" t="n">
        <f aca="false">SUM(N378:N381)</f>
        <v>0</v>
      </c>
      <c r="O383" s="443" t="n">
        <f aca="false">SUM(O378:O381)</f>
        <v>0</v>
      </c>
      <c r="P383" s="443" t="n">
        <f aca="false">SUM(D383:O383)</f>
        <v>0</v>
      </c>
      <c r="Q383" s="415"/>
      <c r="R383" s="0"/>
      <c r="S383" s="0"/>
      <c r="T383" s="0"/>
      <c r="U383" s="0"/>
      <c r="V383" s="0"/>
      <c r="W383" s="0"/>
      <c r="X383" s="0"/>
      <c r="Y383" s="0"/>
      <c r="Z383" s="0"/>
      <c r="AA383" s="0"/>
      <c r="AB383" s="0"/>
      <c r="AC383" s="0"/>
      <c r="AD383" s="0"/>
      <c r="AE383" s="0"/>
      <c r="AF383" s="0"/>
      <c r="AG383" s="0"/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6" hidden="false" customHeight="true" outlineLevel="0" collapsed="false">
      <c r="A384" s="437"/>
      <c r="B384" s="426"/>
      <c r="C384" s="452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434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  <c r="AE384" s="0"/>
      <c r="AF384" s="0"/>
      <c r="AG384" s="0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425" t="s">
        <v>632</v>
      </c>
      <c r="B385" s="493"/>
      <c r="C385" s="469"/>
      <c r="D385" s="443" t="n">
        <f aca="false">-1*D383</f>
        <v>-0</v>
      </c>
      <c r="E385" s="443" t="n">
        <f aca="false">-1*E383</f>
        <v>-0</v>
      </c>
      <c r="F385" s="443" t="n">
        <f aca="false">-1*F383</f>
        <v>-0</v>
      </c>
      <c r="G385" s="443" t="n">
        <f aca="false">-1*G383</f>
        <v>-0</v>
      </c>
      <c r="H385" s="443" t="n">
        <f aca="false">-1*H383</f>
        <v>-0</v>
      </c>
      <c r="I385" s="443" t="n">
        <f aca="false">-1*I383</f>
        <v>-0</v>
      </c>
      <c r="J385" s="443" t="n">
        <f aca="false">-1*J383</f>
        <v>-0</v>
      </c>
      <c r="K385" s="443" t="n">
        <f aca="false">-1*K383</f>
        <v>-0</v>
      </c>
      <c r="L385" s="443" t="n">
        <f aca="false">-1*L383</f>
        <v>-0</v>
      </c>
      <c r="M385" s="443" t="n">
        <f aca="false">-1*M383</f>
        <v>-0</v>
      </c>
      <c r="N385" s="443" t="n">
        <f aca="false">-1*N383</f>
        <v>-0</v>
      </c>
      <c r="O385" s="443" t="n">
        <f aca="false">-1*O383</f>
        <v>-0</v>
      </c>
      <c r="P385" s="443" t="n">
        <f aca="false">SUM(D385:O385)</f>
        <v>0</v>
      </c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  <c r="AE385" s="0"/>
      <c r="AF385" s="0"/>
      <c r="AG385" s="0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37"/>
      <c r="B386" s="426"/>
      <c r="C386" s="452"/>
      <c r="R386" s="0"/>
      <c r="S386" s="0"/>
      <c r="T386" s="0"/>
      <c r="U386" s="0"/>
      <c r="V386" s="0"/>
      <c r="W386" s="0"/>
      <c r="X386" s="0"/>
      <c r="Y386" s="0"/>
      <c r="Z386" s="0"/>
      <c r="AA386" s="0"/>
      <c r="AB386" s="0"/>
      <c r="AC386" s="0"/>
      <c r="AD386" s="0"/>
      <c r="AE386" s="0"/>
      <c r="AF386" s="0"/>
      <c r="AG386" s="0"/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444"/>
      <c r="B387" s="445"/>
      <c r="C387" s="494"/>
      <c r="D387" s="446"/>
      <c r="E387" s="446"/>
      <c r="F387" s="446"/>
      <c r="G387" s="446"/>
      <c r="H387" s="446"/>
      <c r="I387" s="446"/>
      <c r="J387" s="446"/>
      <c r="K387" s="446"/>
      <c r="L387" s="446"/>
      <c r="M387" s="446"/>
      <c r="N387" s="446"/>
      <c r="O387" s="446"/>
      <c r="P387" s="446"/>
      <c r="R387" s="0"/>
      <c r="S387" s="0"/>
      <c r="T387" s="0"/>
      <c r="U387" s="0"/>
      <c r="V387" s="0"/>
      <c r="W387" s="0"/>
      <c r="X387" s="0"/>
      <c r="Y387" s="0"/>
      <c r="Z387" s="0"/>
      <c r="AA387" s="0"/>
      <c r="AB387" s="0"/>
      <c r="AC387" s="0"/>
      <c r="AD387" s="0"/>
      <c r="AE387" s="0"/>
      <c r="AF387" s="0"/>
      <c r="AG387" s="0"/>
      <c r="AH387" s="0"/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452"/>
      <c r="B388" s="453"/>
      <c r="C388" s="452"/>
      <c r="R388" s="0"/>
      <c r="S388" s="0"/>
      <c r="T388" s="0"/>
      <c r="U388" s="0"/>
      <c r="V388" s="0"/>
      <c r="W388" s="0"/>
      <c r="X388" s="0"/>
      <c r="Y388" s="0"/>
      <c r="Z388" s="0"/>
      <c r="AA388" s="0"/>
      <c r="AB388" s="0"/>
      <c r="AC388" s="0"/>
      <c r="AD388" s="0"/>
      <c r="AE388" s="0"/>
      <c r="AF388" s="0"/>
      <c r="AG388" s="0"/>
      <c r="AH388" s="0"/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47" t="s">
        <v>633</v>
      </c>
      <c r="B389" s="426"/>
      <c r="C389" s="468" t="str">
        <f aca="false">C47</f>
        <v>DEC.,2001</v>
      </c>
      <c r="D389" s="450"/>
      <c r="E389" s="450"/>
      <c r="F389" s="450"/>
      <c r="G389" s="450"/>
      <c r="H389" s="450"/>
      <c r="I389" s="450"/>
      <c r="J389" s="450"/>
      <c r="K389" s="450"/>
      <c r="L389" s="450"/>
      <c r="M389" s="450"/>
      <c r="N389" s="450"/>
      <c r="O389" s="450"/>
      <c r="P389" s="415"/>
      <c r="R389" s="0"/>
      <c r="S389" s="0"/>
      <c r="T389" s="0"/>
      <c r="U389" s="0"/>
      <c r="V389" s="0"/>
      <c r="W389" s="0"/>
      <c r="X389" s="0"/>
      <c r="Y389" s="0"/>
      <c r="Z389" s="0"/>
      <c r="AA389" s="0"/>
      <c r="AB389" s="0"/>
      <c r="AC389" s="0"/>
      <c r="AD389" s="0"/>
      <c r="AE389" s="0"/>
      <c r="AF389" s="0"/>
      <c r="AG389" s="0"/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3.95" hidden="false" customHeight="true" outlineLevel="0" collapsed="false">
      <c r="A390" s="437"/>
      <c r="B390" s="426"/>
      <c r="C390" s="452"/>
      <c r="D390" s="430"/>
      <c r="E390" s="430"/>
      <c r="F390" s="430"/>
      <c r="G390" s="430"/>
      <c r="H390" s="430"/>
      <c r="I390" s="430"/>
      <c r="J390" s="430"/>
      <c r="K390" s="430"/>
      <c r="L390" s="430"/>
      <c r="M390" s="430"/>
      <c r="N390" s="430"/>
      <c r="O390" s="430"/>
      <c r="R390" s="0"/>
      <c r="S390" s="0"/>
      <c r="T390" s="0"/>
      <c r="U390" s="0"/>
      <c r="V390" s="0"/>
      <c r="W390" s="0"/>
      <c r="X390" s="0"/>
      <c r="Y390" s="0"/>
      <c r="Z390" s="0"/>
      <c r="AA390" s="0"/>
      <c r="AB390" s="0"/>
      <c r="AC390" s="0"/>
      <c r="AD390" s="0"/>
      <c r="AE390" s="0"/>
      <c r="AF390" s="0"/>
      <c r="AG390" s="0"/>
      <c r="AH390" s="0"/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25" t="s">
        <v>493</v>
      </c>
      <c r="B391" s="426"/>
      <c r="C391" s="452"/>
      <c r="D391" s="59" t="n">
        <f aca="false">C401</f>
        <v>0</v>
      </c>
      <c r="E391" s="59" t="n">
        <f aca="false">D401</f>
        <v>0</v>
      </c>
      <c r="F391" s="59" t="n">
        <f aca="false">E401</f>
        <v>0</v>
      </c>
      <c r="G391" s="59" t="n">
        <f aca="false">F401</f>
        <v>0</v>
      </c>
      <c r="H391" s="59" t="n">
        <f aca="false">G401</f>
        <v>0</v>
      </c>
      <c r="I391" s="59" t="n">
        <f aca="false">H401</f>
        <v>0</v>
      </c>
      <c r="J391" s="59" t="n">
        <f aca="false">I401</f>
        <v>0</v>
      </c>
      <c r="K391" s="59" t="n">
        <f aca="false">J401</f>
        <v>0</v>
      </c>
      <c r="L391" s="59" t="n">
        <f aca="false">K401</f>
        <v>0</v>
      </c>
      <c r="M391" s="59" t="n">
        <f aca="false">L401</f>
        <v>0</v>
      </c>
      <c r="N391" s="59" t="n">
        <f aca="false">M401</f>
        <v>0</v>
      </c>
      <c r="O391" s="59" t="n">
        <f aca="false">N401</f>
        <v>0</v>
      </c>
      <c r="P391" s="59"/>
      <c r="Q391" s="434"/>
      <c r="R391" s="0"/>
      <c r="S391" s="0"/>
      <c r="T391" s="0"/>
      <c r="U391" s="0"/>
      <c r="V391" s="0"/>
      <c r="W391" s="0"/>
      <c r="X391" s="0"/>
      <c r="Y391" s="0"/>
      <c r="Z391" s="0"/>
      <c r="AA391" s="0"/>
      <c r="AB391" s="0"/>
      <c r="AC391" s="0"/>
      <c r="AD391" s="0"/>
      <c r="AE391" s="0"/>
      <c r="AF391" s="0"/>
      <c r="AG391" s="0"/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3.95" hidden="false" customHeight="true" outlineLevel="0" collapsed="false">
      <c r="A392" s="452"/>
      <c r="B392" s="453"/>
      <c r="C392" s="452"/>
      <c r="R392" s="0"/>
      <c r="S392" s="0"/>
      <c r="T392" s="0"/>
      <c r="U392" s="0"/>
      <c r="V392" s="0"/>
      <c r="W392" s="0"/>
      <c r="X392" s="0"/>
      <c r="Y392" s="0"/>
      <c r="Z392" s="0"/>
      <c r="AA392" s="0"/>
      <c r="AB392" s="0"/>
      <c r="AC392" s="0"/>
      <c r="AD392" s="0"/>
      <c r="AE392" s="0"/>
      <c r="AF392" s="0"/>
      <c r="AG392" s="0"/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5" t="s">
        <v>494</v>
      </c>
      <c r="B393" s="454"/>
      <c r="C393" s="452"/>
      <c r="D393" s="57" t="n">
        <v>0</v>
      </c>
      <c r="E393" s="57" t="n">
        <v>0</v>
      </c>
      <c r="F393" s="57" t="n">
        <v>0</v>
      </c>
      <c r="G393" s="57" t="n">
        <v>0</v>
      </c>
      <c r="H393" s="57" t="n">
        <v>0</v>
      </c>
      <c r="I393" s="57" t="n">
        <v>0</v>
      </c>
      <c r="J393" s="57" t="n">
        <v>0</v>
      </c>
      <c r="K393" s="57" t="n">
        <v>0</v>
      </c>
      <c r="L393" s="57" t="n">
        <v>0</v>
      </c>
      <c r="M393" s="57" t="n">
        <v>0</v>
      </c>
      <c r="N393" s="57" t="n">
        <v>0</v>
      </c>
      <c r="O393" s="57" t="n">
        <v>0</v>
      </c>
      <c r="P393" s="59" t="n">
        <f aca="false">SUM(D393:O393)</f>
        <v>0</v>
      </c>
      <c r="R393" s="0"/>
      <c r="S393" s="0"/>
      <c r="T393" s="0"/>
      <c r="U393" s="0"/>
      <c r="V393" s="0"/>
      <c r="W393" s="0"/>
      <c r="X393" s="0"/>
      <c r="Y393" s="0"/>
      <c r="Z393" s="0"/>
      <c r="AA393" s="0"/>
      <c r="AB393" s="0"/>
      <c r="AC393" s="0"/>
      <c r="AD393" s="0"/>
      <c r="AE393" s="0"/>
      <c r="AF393" s="0"/>
      <c r="AG393" s="0"/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3.95" hidden="false" customHeight="true" outlineLevel="0" collapsed="false">
      <c r="A394" s="437"/>
      <c r="B394" s="426"/>
      <c r="C394" s="452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R394" s="0"/>
      <c r="S394" s="0"/>
      <c r="T394" s="0"/>
      <c r="U394" s="0"/>
      <c r="V394" s="0"/>
      <c r="W394" s="0"/>
      <c r="X394" s="0"/>
      <c r="Y394" s="0"/>
      <c r="Z394" s="0"/>
      <c r="AA394" s="0"/>
      <c r="AB394" s="0"/>
      <c r="AC394" s="0"/>
      <c r="AD394" s="0"/>
      <c r="AE394" s="0"/>
      <c r="AF394" s="0"/>
      <c r="AG394" s="0"/>
      <c r="AH394" s="0"/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27" t="s">
        <v>495</v>
      </c>
      <c r="B395" s="426"/>
      <c r="C395" s="452"/>
      <c r="D395" s="59" t="n">
        <f aca="false">D385</f>
        <v>-0</v>
      </c>
      <c r="E395" s="59" t="n">
        <f aca="false">E385</f>
        <v>-0</v>
      </c>
      <c r="F395" s="59" t="n">
        <f aca="false">F385</f>
        <v>-0</v>
      </c>
      <c r="G395" s="59" t="n">
        <f aca="false">G385</f>
        <v>-0</v>
      </c>
      <c r="H395" s="59" t="n">
        <f aca="false">H385</f>
        <v>-0</v>
      </c>
      <c r="I395" s="59" t="n">
        <f aca="false">I385</f>
        <v>-0</v>
      </c>
      <c r="J395" s="59" t="n">
        <f aca="false">J385</f>
        <v>-0</v>
      </c>
      <c r="K395" s="59" t="n">
        <f aca="false">K385</f>
        <v>-0</v>
      </c>
      <c r="L395" s="59" t="n">
        <f aca="false">L385</f>
        <v>-0</v>
      </c>
      <c r="M395" s="59" t="n">
        <f aca="false">M385</f>
        <v>-0</v>
      </c>
      <c r="N395" s="59" t="n">
        <f aca="false">N385</f>
        <v>-0</v>
      </c>
      <c r="O395" s="59" t="n">
        <f aca="false">O385</f>
        <v>-0</v>
      </c>
      <c r="P395" s="59" t="n">
        <f aca="false">SUM(D395:O395)</f>
        <v>0</v>
      </c>
      <c r="Q395" s="434"/>
      <c r="R395" s="0"/>
      <c r="S395" s="0"/>
      <c r="T395" s="0"/>
      <c r="U395" s="0"/>
      <c r="V395" s="0"/>
      <c r="W395" s="0"/>
      <c r="X395" s="0"/>
      <c r="Y395" s="0"/>
      <c r="Z395" s="0"/>
      <c r="AA395" s="0"/>
      <c r="AB395" s="0"/>
      <c r="AC395" s="0"/>
      <c r="AD395" s="0"/>
      <c r="AE395" s="0"/>
      <c r="AF395" s="0"/>
      <c r="AG395" s="0"/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3.95" hidden="false" customHeight="true" outlineLevel="0" collapsed="false">
      <c r="A396" s="437"/>
      <c r="B396" s="426"/>
      <c r="C396" s="452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R396" s="0"/>
      <c r="S396" s="0"/>
      <c r="T396" s="0"/>
      <c r="U396" s="0"/>
      <c r="V396" s="0"/>
      <c r="W396" s="0"/>
      <c r="X396" s="0"/>
      <c r="Y396" s="0"/>
      <c r="Z396" s="0"/>
      <c r="AA396" s="0"/>
      <c r="AB396" s="0"/>
      <c r="AC396" s="0"/>
      <c r="AD396" s="0"/>
      <c r="AE396" s="0"/>
      <c r="AF396" s="0"/>
      <c r="AG396" s="0"/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427" t="s">
        <v>509</v>
      </c>
      <c r="B397" s="426"/>
      <c r="C397" s="452"/>
      <c r="D397" s="57" t="n">
        <v>0</v>
      </c>
      <c r="E397" s="57" t="n">
        <v>0</v>
      </c>
      <c r="F397" s="57" t="n">
        <v>0</v>
      </c>
      <c r="G397" s="57" t="n">
        <v>0</v>
      </c>
      <c r="H397" s="57" t="n">
        <v>0</v>
      </c>
      <c r="I397" s="57" t="n">
        <v>0</v>
      </c>
      <c r="J397" s="57" t="n">
        <v>0</v>
      </c>
      <c r="K397" s="57" t="n">
        <v>0</v>
      </c>
      <c r="L397" s="57" t="n">
        <v>0</v>
      </c>
      <c r="M397" s="57" t="n">
        <v>0</v>
      </c>
      <c r="N397" s="57" t="n">
        <v>0</v>
      </c>
      <c r="O397" s="57" t="n">
        <v>0</v>
      </c>
      <c r="P397" s="59" t="n">
        <f aca="false">SUM(D397:O397)</f>
        <v>0</v>
      </c>
      <c r="Q397" s="434"/>
      <c r="R397" s="0"/>
      <c r="S397" s="0"/>
      <c r="T397" s="0"/>
      <c r="U397" s="0"/>
      <c r="V397" s="0"/>
      <c r="W397" s="0"/>
      <c r="X397" s="0"/>
      <c r="Y397" s="0"/>
      <c r="Z397" s="0"/>
      <c r="AA397" s="0"/>
      <c r="AB397" s="0"/>
      <c r="AC397" s="0"/>
      <c r="AD397" s="0"/>
      <c r="AE397" s="0"/>
      <c r="AF397" s="0"/>
      <c r="AG397" s="0"/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3.95" hidden="false" customHeight="true" outlineLevel="0" collapsed="false">
      <c r="A398" s="437"/>
      <c r="B398" s="426"/>
      <c r="C398" s="452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R398" s="0"/>
      <c r="S398" s="0"/>
      <c r="T398" s="0"/>
      <c r="U398" s="0"/>
      <c r="V398" s="0"/>
      <c r="W398" s="0"/>
      <c r="X398" s="0"/>
      <c r="Y398" s="0"/>
      <c r="Z398" s="0"/>
      <c r="AA398" s="0"/>
      <c r="AB398" s="0"/>
      <c r="AC398" s="0"/>
      <c r="AD398" s="0"/>
      <c r="AE398" s="0"/>
      <c r="AF398" s="0"/>
      <c r="AG398" s="0"/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427" t="s">
        <v>497</v>
      </c>
      <c r="B399" s="426"/>
      <c r="C399" s="452"/>
      <c r="D399" s="429" t="n">
        <f aca="false">D408</f>
        <v>0</v>
      </c>
      <c r="E399" s="429" t="n">
        <f aca="false">E408</f>
        <v>0</v>
      </c>
      <c r="F399" s="429" t="n">
        <f aca="false">F408</f>
        <v>0</v>
      </c>
      <c r="G399" s="429" t="n">
        <f aca="false">G408</f>
        <v>0</v>
      </c>
      <c r="H399" s="429" t="n">
        <f aca="false">H408</f>
        <v>0</v>
      </c>
      <c r="I399" s="429" t="n">
        <f aca="false">I408</f>
        <v>0</v>
      </c>
      <c r="J399" s="429" t="n">
        <f aca="false">J408</f>
        <v>0</v>
      </c>
      <c r="K399" s="429" t="n">
        <f aca="false">K408</f>
        <v>0</v>
      </c>
      <c r="L399" s="429" t="n">
        <f aca="false">L408</f>
        <v>0</v>
      </c>
      <c r="M399" s="429" t="n">
        <f aca="false">M408</f>
        <v>0</v>
      </c>
      <c r="N399" s="429" t="n">
        <f aca="false">N408</f>
        <v>0</v>
      </c>
      <c r="O399" s="429" t="n">
        <f aca="false">O408</f>
        <v>0</v>
      </c>
      <c r="P399" s="429" t="n">
        <f aca="false">SUM(D399:O399)</f>
        <v>0</v>
      </c>
      <c r="Q399" s="440"/>
      <c r="R399" s="0"/>
      <c r="S399" s="0"/>
      <c r="T399" s="0"/>
      <c r="U399" s="0"/>
      <c r="V399" s="0"/>
      <c r="W399" s="0"/>
      <c r="X399" s="0"/>
      <c r="Y399" s="0"/>
      <c r="Z399" s="0"/>
      <c r="AA399" s="0"/>
      <c r="AB399" s="0"/>
      <c r="AC399" s="0"/>
      <c r="AD399" s="0"/>
      <c r="AE399" s="0"/>
      <c r="AF399" s="0"/>
      <c r="AG399" s="0"/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3.95" hidden="false" customHeight="true" outlineLevel="0" collapsed="false">
      <c r="A400" s="437"/>
      <c r="B400" s="426"/>
      <c r="C400" s="452"/>
      <c r="D400" s="430"/>
      <c r="E400" s="430"/>
      <c r="F400" s="430"/>
      <c r="G400" s="430"/>
      <c r="H400" s="430"/>
      <c r="I400" s="430"/>
      <c r="J400" s="430"/>
      <c r="K400" s="430"/>
      <c r="L400" s="430"/>
      <c r="M400" s="430"/>
      <c r="N400" s="430"/>
      <c r="O400" s="430"/>
      <c r="R400" s="0"/>
      <c r="S400" s="0"/>
      <c r="T400" s="0"/>
      <c r="U400" s="0"/>
      <c r="V400" s="0"/>
      <c r="W400" s="0"/>
      <c r="X400" s="0"/>
      <c r="Y400" s="0"/>
      <c r="Z400" s="0"/>
      <c r="AA400" s="0"/>
      <c r="AB400" s="0"/>
      <c r="AC400" s="0"/>
      <c r="AD400" s="0"/>
      <c r="AE400" s="0"/>
      <c r="AF400" s="0"/>
      <c r="AG400" s="0"/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25" t="s">
        <v>498</v>
      </c>
      <c r="B401" s="453"/>
      <c r="C401" s="456" t="n">
        <v>0</v>
      </c>
      <c r="D401" s="436" t="n">
        <f aca="false">SUM(D391:D399)</f>
        <v>0</v>
      </c>
      <c r="E401" s="436" t="n">
        <f aca="false">SUM(E391:E399)</f>
        <v>0</v>
      </c>
      <c r="F401" s="436" t="n">
        <f aca="false">SUM(F391:F399)</f>
        <v>0</v>
      </c>
      <c r="G401" s="436" t="n">
        <f aca="false">SUM(G391:G399)</f>
        <v>0</v>
      </c>
      <c r="H401" s="436" t="n">
        <f aca="false">SUM(H391:H399)</f>
        <v>0</v>
      </c>
      <c r="I401" s="436" t="n">
        <f aca="false">SUM(I391:I399)</f>
        <v>0</v>
      </c>
      <c r="J401" s="436" t="n">
        <f aca="false">SUM(J391:J399)</f>
        <v>0</v>
      </c>
      <c r="K401" s="436" t="n">
        <f aca="false">SUM(K391:K399)</f>
        <v>0</v>
      </c>
      <c r="L401" s="436" t="n">
        <f aca="false">SUM(L391:L399)</f>
        <v>0</v>
      </c>
      <c r="M401" s="436" t="n">
        <f aca="false">SUM(M391:M399)</f>
        <v>0</v>
      </c>
      <c r="N401" s="436" t="n">
        <f aca="false">SUM(N391:N399)</f>
        <v>0</v>
      </c>
      <c r="O401" s="436" t="n">
        <f aca="false">SUM(O391:O399)</f>
        <v>0</v>
      </c>
      <c r="P401" s="436" t="n">
        <f aca="false">SUM(P391:P399)+D391</f>
        <v>0</v>
      </c>
      <c r="Q401" s="434"/>
      <c r="R401" s="0"/>
      <c r="S401" s="0"/>
      <c r="T401" s="0"/>
      <c r="U401" s="0"/>
      <c r="V401" s="0"/>
      <c r="W401" s="0"/>
      <c r="X401" s="0"/>
      <c r="Y401" s="0"/>
      <c r="Z401" s="0"/>
      <c r="AA401" s="0"/>
      <c r="AB401" s="0"/>
      <c r="AC401" s="0"/>
      <c r="AD401" s="0"/>
      <c r="AE401" s="0"/>
      <c r="AF401" s="0"/>
      <c r="AG401" s="0"/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37"/>
      <c r="B402" s="426"/>
      <c r="D402" s="430"/>
      <c r="E402" s="430"/>
      <c r="F402" s="430"/>
      <c r="G402" s="430"/>
      <c r="H402" s="430"/>
      <c r="I402" s="430"/>
      <c r="J402" s="430"/>
      <c r="K402" s="430"/>
      <c r="L402" s="430"/>
      <c r="M402" s="430"/>
      <c r="N402" s="430"/>
      <c r="O402" s="430"/>
      <c r="R402" s="0"/>
      <c r="S402" s="0"/>
      <c r="T402" s="0"/>
      <c r="U402" s="0"/>
      <c r="V402" s="0"/>
      <c r="W402" s="0"/>
      <c r="X402" s="0"/>
      <c r="Y402" s="0"/>
      <c r="Z402" s="0"/>
      <c r="AA402" s="0"/>
      <c r="AB402" s="0"/>
      <c r="AC402" s="0"/>
      <c r="AD402" s="0"/>
      <c r="AE402" s="0"/>
      <c r="AF402" s="0"/>
      <c r="AG402" s="0"/>
      <c r="AH402" s="0"/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71" t="str">
        <f aca="false">A61</f>
        <v>   Interest Rate </v>
      </c>
      <c r="B403" s="426"/>
      <c r="D403" s="472" t="n">
        <f aca="false">D61</f>
        <v>0.0775</v>
      </c>
      <c r="E403" s="472" t="n">
        <f aca="false">E61</f>
        <v>0.0775</v>
      </c>
      <c r="F403" s="472" t="n">
        <f aca="false">F61</f>
        <v>0.0775</v>
      </c>
      <c r="G403" s="472" t="n">
        <f aca="false">G61</f>
        <v>0.0775</v>
      </c>
      <c r="H403" s="472" t="n">
        <f aca="false">H61</f>
        <v>0.0775</v>
      </c>
      <c r="I403" s="472" t="n">
        <f aca="false">I61</f>
        <v>0.0775</v>
      </c>
      <c r="J403" s="472" t="n">
        <f aca="false">J61</f>
        <v>0.0775</v>
      </c>
      <c r="K403" s="472" t="n">
        <f aca="false">K61</f>
        <v>0.0775</v>
      </c>
      <c r="L403" s="472" t="n">
        <f aca="false">L61</f>
        <v>0.0775</v>
      </c>
      <c r="M403" s="472" t="n">
        <f aca="false">M61</f>
        <v>0.0775</v>
      </c>
      <c r="N403" s="472" t="n">
        <f aca="false">N61</f>
        <v>0.0775</v>
      </c>
      <c r="O403" s="472" t="n">
        <f aca="false">O61</f>
        <v>0.0775</v>
      </c>
      <c r="R403" s="0"/>
      <c r="S403" s="0"/>
      <c r="T403" s="0"/>
      <c r="U403" s="0"/>
      <c r="V403" s="0"/>
      <c r="W403" s="0"/>
      <c r="X403" s="0"/>
      <c r="Y403" s="0"/>
      <c r="Z403" s="0"/>
      <c r="AA403" s="0"/>
      <c r="AB403" s="0"/>
      <c r="AC403" s="0"/>
      <c r="AD403" s="0"/>
      <c r="AE403" s="0"/>
      <c r="AF403" s="0"/>
      <c r="AG403" s="0"/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471" t="str">
        <f aca="false">A62</f>
        <v>      Monthly</v>
      </c>
      <c r="B404" s="426"/>
      <c r="D404" s="438" t="n">
        <f aca="false">D62</f>
        <v>0.0066</v>
      </c>
      <c r="E404" s="438" t="n">
        <f aca="false">E62</f>
        <v>0.0059</v>
      </c>
      <c r="F404" s="438" t="n">
        <f aca="false">F62</f>
        <v>0.0066</v>
      </c>
      <c r="G404" s="438" t="n">
        <f aca="false">G62</f>
        <v>0.0064</v>
      </c>
      <c r="H404" s="438" t="n">
        <f aca="false">H62</f>
        <v>0.0066</v>
      </c>
      <c r="I404" s="438" t="n">
        <f aca="false">I62</f>
        <v>0.0064</v>
      </c>
      <c r="J404" s="438" t="n">
        <f aca="false">J62</f>
        <v>0.0066</v>
      </c>
      <c r="K404" s="438" t="n">
        <f aca="false">K62</f>
        <v>0.0066</v>
      </c>
      <c r="L404" s="438" t="n">
        <f aca="false">L62</f>
        <v>0.0064</v>
      </c>
      <c r="M404" s="438" t="n">
        <f aca="false">M62</f>
        <v>0.0066</v>
      </c>
      <c r="N404" s="438" t="n">
        <f aca="false">N62</f>
        <v>0.0064</v>
      </c>
      <c r="O404" s="438" t="n">
        <f aca="false">O62</f>
        <v>0.0066</v>
      </c>
      <c r="Q404" s="460"/>
      <c r="R404" s="0"/>
      <c r="S404" s="0"/>
      <c r="T404" s="0"/>
      <c r="U404" s="0"/>
      <c r="V404" s="0"/>
      <c r="W404" s="0"/>
      <c r="X404" s="0"/>
      <c r="Y404" s="0"/>
      <c r="Z404" s="0"/>
      <c r="AA404" s="0"/>
      <c r="AB404" s="0"/>
      <c r="AC404" s="0"/>
      <c r="AD404" s="0"/>
      <c r="AE404" s="0"/>
      <c r="AF404" s="0"/>
      <c r="AG404" s="0"/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437"/>
      <c r="B405" s="426"/>
      <c r="R405" s="0"/>
      <c r="S405" s="0"/>
      <c r="T405" s="0"/>
      <c r="U405" s="0"/>
      <c r="V405" s="0"/>
      <c r="W405" s="0"/>
      <c r="X405" s="0"/>
      <c r="Y405" s="0"/>
      <c r="Z405" s="0"/>
      <c r="AA405" s="0"/>
      <c r="AB405" s="0"/>
      <c r="AC405" s="0"/>
      <c r="AD405" s="0"/>
      <c r="AE405" s="0"/>
      <c r="AF405" s="0"/>
      <c r="AG405" s="0"/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462" t="s">
        <v>501</v>
      </c>
      <c r="C406" s="479"/>
      <c r="D406" s="463" t="n">
        <f aca="false">ROUND(C401*D404,0)</f>
        <v>0</v>
      </c>
      <c r="E406" s="463" t="n">
        <f aca="false">ROUND(D401*E404,0)</f>
        <v>0</v>
      </c>
      <c r="F406" s="463" t="n">
        <f aca="false">ROUND(E401*F404,0)</f>
        <v>0</v>
      </c>
      <c r="G406" s="463" t="n">
        <f aca="false">ROUND(F401*G404,0)</f>
        <v>0</v>
      </c>
      <c r="H406" s="463" t="n">
        <f aca="false">ROUND(G401*H404,0)</f>
        <v>0</v>
      </c>
      <c r="I406" s="463" t="n">
        <f aca="false">ROUND(H401*I404,0)</f>
        <v>0</v>
      </c>
      <c r="J406" s="463" t="n">
        <f aca="false">ROUND(I401*J404,0)</f>
        <v>0</v>
      </c>
      <c r="K406" s="463" t="n">
        <f aca="false">ROUND(J401*K404,0)</f>
        <v>0</v>
      </c>
      <c r="L406" s="463" t="n">
        <f aca="false">ROUND(K401*L404,0)</f>
        <v>0</v>
      </c>
      <c r="M406" s="487" t="n">
        <f aca="false">ROUND((L401+M376)*M404,0)</f>
        <v>0</v>
      </c>
      <c r="N406" s="463" t="n">
        <f aca="false">ROUND(M401*N404,0)</f>
        <v>0</v>
      </c>
      <c r="O406" s="463" t="n">
        <f aca="false">ROUND(N401*O404,0)</f>
        <v>0</v>
      </c>
      <c r="P406" s="463" t="n">
        <f aca="false">SUM(D406:O406)</f>
        <v>0</v>
      </c>
      <c r="Q406" s="415"/>
      <c r="R406" s="0"/>
      <c r="S406" s="0"/>
      <c r="T406" s="0"/>
      <c r="U406" s="0"/>
      <c r="V406" s="0"/>
      <c r="W406" s="0"/>
      <c r="X406" s="0"/>
      <c r="Y406" s="0"/>
      <c r="Z406" s="0"/>
      <c r="AA406" s="0"/>
      <c r="AB406" s="0"/>
      <c r="AC406" s="0"/>
      <c r="AD406" s="0"/>
      <c r="AE406" s="0"/>
      <c r="AF406" s="0"/>
      <c r="AG406" s="0"/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427" t="s">
        <v>552</v>
      </c>
      <c r="C407" s="479"/>
      <c r="D407" s="428" t="n">
        <v>0</v>
      </c>
      <c r="E407" s="428" t="n">
        <v>0</v>
      </c>
      <c r="F407" s="428" t="n">
        <v>0</v>
      </c>
      <c r="G407" s="428" t="n">
        <v>0</v>
      </c>
      <c r="H407" s="428" t="n">
        <v>0</v>
      </c>
      <c r="I407" s="428" t="n">
        <v>0</v>
      </c>
      <c r="J407" s="428" t="n">
        <v>0</v>
      </c>
      <c r="K407" s="428" t="n">
        <v>0</v>
      </c>
      <c r="L407" s="428" t="n">
        <v>0</v>
      </c>
      <c r="M407" s="428" t="n">
        <v>0</v>
      </c>
      <c r="N407" s="428" t="n">
        <v>0</v>
      </c>
      <c r="O407" s="428" t="n">
        <v>0</v>
      </c>
      <c r="P407" s="429" t="n">
        <f aca="false">SUM(D407:O407)</f>
        <v>0</v>
      </c>
      <c r="Q407" s="415"/>
      <c r="R407" s="0"/>
      <c r="S407" s="0"/>
      <c r="T407" s="0"/>
      <c r="U407" s="0"/>
      <c r="V407" s="0"/>
      <c r="W407" s="0"/>
      <c r="X407" s="0"/>
      <c r="Y407" s="0"/>
      <c r="Z407" s="0"/>
      <c r="AA407" s="0"/>
      <c r="AB407" s="0"/>
      <c r="AC407" s="0"/>
      <c r="AD407" s="0"/>
      <c r="AE407" s="0"/>
      <c r="AF407" s="0"/>
      <c r="AG407" s="0"/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473" t="str">
        <f aca="false">A66</f>
        <v>      Total Current Month Carrying Charges</v>
      </c>
      <c r="C408" s="479"/>
      <c r="D408" s="443" t="n">
        <f aca="false">D406+D407</f>
        <v>0</v>
      </c>
      <c r="E408" s="443" t="n">
        <f aca="false">E406+E407</f>
        <v>0</v>
      </c>
      <c r="F408" s="443" t="n">
        <f aca="false">F406+F407</f>
        <v>0</v>
      </c>
      <c r="G408" s="443" t="n">
        <f aca="false">G406+G407</f>
        <v>0</v>
      </c>
      <c r="H408" s="443" t="n">
        <f aca="false">H406+H407</f>
        <v>0</v>
      </c>
      <c r="I408" s="443" t="n">
        <f aca="false">I406+I407</f>
        <v>0</v>
      </c>
      <c r="J408" s="443" t="n">
        <f aca="false">J406+J407</f>
        <v>0</v>
      </c>
      <c r="K408" s="443" t="n">
        <f aca="false">K406+K407</f>
        <v>0</v>
      </c>
      <c r="L408" s="443" t="n">
        <f aca="false">L406+L407</f>
        <v>0</v>
      </c>
      <c r="M408" s="443" t="n">
        <f aca="false">M406+M407</f>
        <v>0</v>
      </c>
      <c r="N408" s="443" t="n">
        <f aca="false">N406+N407</f>
        <v>0</v>
      </c>
      <c r="O408" s="443" t="n">
        <f aca="false">O406+O407</f>
        <v>0</v>
      </c>
      <c r="P408" s="443" t="n">
        <f aca="false">P406+P407</f>
        <v>0</v>
      </c>
      <c r="Q408" s="415"/>
      <c r="R408" s="0"/>
      <c r="S408" s="0"/>
      <c r="T408" s="0"/>
      <c r="U408" s="0"/>
      <c r="V408" s="0"/>
      <c r="W408" s="0"/>
      <c r="X408" s="0"/>
      <c r="Y408" s="0"/>
      <c r="Z408" s="0"/>
      <c r="AA408" s="0"/>
      <c r="AB408" s="0"/>
      <c r="AC408" s="0"/>
      <c r="AD408" s="0"/>
      <c r="AE408" s="0"/>
      <c r="AF408" s="0"/>
      <c r="AG408" s="0"/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6" hidden="false" customHeight="true" outlineLevel="0" collapsed="false">
      <c r="A409" s="437"/>
      <c r="B409" s="426"/>
      <c r="R409" s="0"/>
      <c r="S409" s="0"/>
      <c r="T409" s="0"/>
      <c r="U409" s="0"/>
      <c r="V409" s="0"/>
      <c r="W409" s="0"/>
      <c r="X409" s="0"/>
      <c r="Y409" s="0"/>
      <c r="Z409" s="0"/>
      <c r="AA409" s="0"/>
      <c r="AB409" s="0"/>
      <c r="AC409" s="0"/>
      <c r="AD409" s="0"/>
      <c r="AE409" s="0"/>
      <c r="AF409" s="0"/>
      <c r="AG409" s="0"/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473" t="str">
        <f aca="false">A68</f>
        <v>      Cumulative Carrying Charges</v>
      </c>
      <c r="B410" s="426"/>
      <c r="D410" s="59" t="n">
        <f aca="false">D408</f>
        <v>0</v>
      </c>
      <c r="E410" s="59" t="n">
        <f aca="false">E408+D410</f>
        <v>0</v>
      </c>
      <c r="F410" s="59" t="n">
        <f aca="false">F408+E410</f>
        <v>0</v>
      </c>
      <c r="G410" s="59" t="n">
        <f aca="false">G408+F410</f>
        <v>0</v>
      </c>
      <c r="H410" s="59" t="n">
        <f aca="false">H408+G410</f>
        <v>0</v>
      </c>
      <c r="I410" s="59" t="n">
        <f aca="false">I408+H410</f>
        <v>0</v>
      </c>
      <c r="J410" s="59" t="n">
        <f aca="false">J408+I410</f>
        <v>0</v>
      </c>
      <c r="K410" s="59" t="n">
        <f aca="false">K408+J410</f>
        <v>0</v>
      </c>
      <c r="L410" s="59" t="n">
        <f aca="false">L408+K410</f>
        <v>0</v>
      </c>
      <c r="M410" s="59" t="n">
        <f aca="false">M408+L410</f>
        <v>0</v>
      </c>
      <c r="N410" s="59" t="n">
        <f aca="false">N408+M410</f>
        <v>0</v>
      </c>
      <c r="O410" s="59" t="n">
        <f aca="false">O408+N410</f>
        <v>0</v>
      </c>
      <c r="R410" s="0"/>
      <c r="S410" s="0"/>
      <c r="T410" s="0"/>
      <c r="U410" s="0"/>
      <c r="V410" s="0"/>
      <c r="W410" s="0"/>
      <c r="X410" s="0"/>
      <c r="Y410" s="0"/>
      <c r="Z410" s="0"/>
      <c r="AA410" s="0"/>
      <c r="AB410" s="0"/>
      <c r="AC410" s="0"/>
      <c r="AD410" s="0"/>
      <c r="AE410" s="0"/>
      <c r="AF410" s="0"/>
      <c r="AG410" s="0"/>
      <c r="AH410" s="0"/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6" hidden="false" customHeight="true" outlineLevel="0" collapsed="false">
      <c r="A411" s="0"/>
      <c r="B411" s="464"/>
      <c r="C411" s="0"/>
      <c r="D411" s="0"/>
      <c r="E411" s="0"/>
      <c r="F411" s="0"/>
      <c r="G411" s="0"/>
      <c r="H411" s="0"/>
      <c r="I411" s="0"/>
      <c r="J411" s="0"/>
      <c r="K411" s="0"/>
      <c r="L411" s="0"/>
      <c r="M411" s="0"/>
      <c r="N411" s="0"/>
      <c r="O411" s="0"/>
      <c r="P411" s="0"/>
      <c r="Q411" s="0"/>
      <c r="R411" s="0"/>
      <c r="S411" s="0"/>
      <c r="T411" s="0"/>
      <c r="U411" s="0"/>
      <c r="V411" s="0"/>
      <c r="W411" s="0"/>
      <c r="X411" s="0"/>
      <c r="Y411" s="0"/>
      <c r="Z411" s="0"/>
      <c r="AA411" s="0"/>
      <c r="AB411" s="0"/>
      <c r="AC411" s="0"/>
      <c r="AD411" s="0"/>
      <c r="AE411" s="0"/>
      <c r="AF411" s="0"/>
      <c r="AG411" s="0"/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0"/>
      <c r="B412" s="464"/>
      <c r="C412" s="0"/>
      <c r="D412" s="0"/>
      <c r="E412" s="0"/>
      <c r="F412" s="0"/>
      <c r="G412" s="0"/>
      <c r="H412" s="0"/>
      <c r="I412" s="0"/>
      <c r="J412" s="0"/>
      <c r="K412" s="0"/>
      <c r="L412" s="0"/>
      <c r="M412" s="0"/>
      <c r="N412" s="0"/>
      <c r="O412" s="0"/>
      <c r="P412" s="0"/>
      <c r="Q412" s="0"/>
      <c r="R412" s="0"/>
      <c r="S412" s="0"/>
      <c r="T412" s="0"/>
      <c r="U412" s="0"/>
      <c r="V412" s="0"/>
      <c r="W412" s="0"/>
      <c r="X412" s="0"/>
      <c r="Y412" s="0"/>
      <c r="Z412" s="0"/>
      <c r="AA412" s="0"/>
      <c r="AB412" s="0"/>
      <c r="AC412" s="0"/>
      <c r="AD412" s="0"/>
      <c r="AE412" s="0"/>
      <c r="AF412" s="0"/>
      <c r="AG412" s="0"/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3" t="str">
        <f aca="true">CELL("FILENAME")</f>
        <v>'file:///mnt/12tb/@roms/datasets/enron/EDRM Enron Email Data Set v2 XML/filtered-attachments/xls/EMNNG02PL.xls'#$Trackers</v>
      </c>
      <c r="D413" s="415"/>
      <c r="E413" s="415"/>
      <c r="F413" s="415"/>
      <c r="G413" s="415"/>
      <c r="H413" s="415"/>
      <c r="I413" s="415"/>
      <c r="J413" s="415"/>
      <c r="K413" s="415"/>
      <c r="L413" s="415"/>
      <c r="M413" s="415"/>
      <c r="N413" s="415"/>
      <c r="O413" s="415"/>
      <c r="P413" s="415"/>
    </row>
    <row r="414" customFormat="false" ht="12.75" hidden="false" customHeight="false" outlineLevel="0" collapsed="false">
      <c r="A414" s="416" t="s">
        <v>634</v>
      </c>
      <c r="D414" s="415"/>
      <c r="E414" s="415"/>
      <c r="F414" s="415"/>
      <c r="G414" s="415"/>
      <c r="H414" s="415"/>
      <c r="I414" s="415"/>
      <c r="J414" s="415"/>
      <c r="K414" s="415"/>
      <c r="L414" s="415"/>
      <c r="M414" s="415"/>
      <c r="N414" s="415"/>
      <c r="O414" s="415"/>
      <c r="P414" s="415"/>
    </row>
    <row r="415" customFormat="false" ht="12.75" hidden="false" customHeight="false" outlineLevel="0" collapsed="false">
      <c r="A415" s="465" t="str">
        <f aca="false">A3</f>
        <v>2002 OPERATING PLAN</v>
      </c>
      <c r="B415" s="417" t="n">
        <f aca="true">NOW()</f>
        <v>45926.9641760053</v>
      </c>
      <c r="C415" s="418" t="s">
        <v>635</v>
      </c>
      <c r="D415" s="418"/>
      <c r="E415" s="418"/>
      <c r="F415" s="418"/>
      <c r="G415" s="418"/>
      <c r="H415" s="418"/>
      <c r="I415" s="418"/>
      <c r="J415" s="418"/>
      <c r="K415" s="418"/>
      <c r="L415" s="418"/>
      <c r="M415" s="418"/>
      <c r="N415" s="418"/>
      <c r="O415" s="418"/>
      <c r="P415" s="418"/>
    </row>
    <row r="416" customFormat="false" ht="12.95" hidden="false" customHeight="true" outlineLevel="0" collapsed="false">
      <c r="A416" s="419"/>
      <c r="B416" s="420" t="n">
        <f aca="true">NOW()</f>
        <v>45926.9641760054</v>
      </c>
      <c r="C416" s="466" t="str">
        <f aca="false">C4</f>
        <v>BALANCE</v>
      </c>
      <c r="D416" s="466" t="str">
        <f aca="false">D4</f>
        <v>JAN</v>
      </c>
      <c r="E416" s="466" t="str">
        <f aca="false">E4</f>
        <v>FEB</v>
      </c>
      <c r="F416" s="466" t="str">
        <f aca="false">F4</f>
        <v>MAR</v>
      </c>
      <c r="G416" s="466" t="str">
        <f aca="false">G4</f>
        <v>APR</v>
      </c>
      <c r="H416" s="466" t="str">
        <f aca="false">H4</f>
        <v>MAY</v>
      </c>
      <c r="I416" s="466" t="str">
        <f aca="false">I4</f>
        <v>JUN</v>
      </c>
      <c r="J416" s="466" t="str">
        <f aca="false">J4</f>
        <v>JUL</v>
      </c>
      <c r="K416" s="466" t="str">
        <f aca="false">K4</f>
        <v>AUG</v>
      </c>
      <c r="L416" s="466" t="str">
        <f aca="false">L4</f>
        <v>SEP</v>
      </c>
      <c r="M416" s="466" t="str">
        <f aca="false">M4</f>
        <v>OCT</v>
      </c>
      <c r="N416" s="466" t="str">
        <f aca="false">N4</f>
        <v>NOV</v>
      </c>
      <c r="O416" s="466" t="str">
        <f aca="false">O4</f>
        <v>DEC</v>
      </c>
      <c r="P416" s="466" t="str">
        <f aca="false">P4</f>
        <v>2002</v>
      </c>
    </row>
    <row r="417" customFormat="false" ht="3.95" hidden="false" customHeight="true" outlineLevel="0" collapsed="false">
      <c r="D417" s="423"/>
      <c r="E417" s="423"/>
      <c r="F417" s="423"/>
      <c r="G417" s="423"/>
      <c r="H417" s="423"/>
      <c r="I417" s="423"/>
      <c r="J417" s="423"/>
      <c r="K417" s="423"/>
      <c r="L417" s="423"/>
      <c r="M417" s="423"/>
      <c r="N417" s="423"/>
      <c r="O417" s="423"/>
      <c r="P417" s="424"/>
    </row>
    <row r="418" customFormat="false" ht="12.75" hidden="false" customHeight="false" outlineLevel="0" collapsed="false">
      <c r="A418" s="425" t="s">
        <v>636</v>
      </c>
      <c r="B418" s="426"/>
    </row>
    <row r="419" customFormat="false" ht="12.75" hidden="false" customHeight="false" outlineLevel="0" collapsed="false">
      <c r="A419" s="427" t="s">
        <v>477</v>
      </c>
      <c r="B419" s="426"/>
      <c r="D419" s="59" t="n">
        <f aca="false">D7</f>
        <v>0</v>
      </c>
      <c r="E419" s="59" t="n">
        <f aca="false">E7</f>
        <v>0</v>
      </c>
      <c r="F419" s="59" t="n">
        <f aca="false">F7</f>
        <v>0</v>
      </c>
      <c r="G419" s="59" t="n">
        <f aca="false">G7</f>
        <v>0</v>
      </c>
      <c r="H419" s="59" t="n">
        <f aca="false">H7</f>
        <v>0</v>
      </c>
      <c r="I419" s="59" t="n">
        <f aca="false">I7</f>
        <v>0</v>
      </c>
      <c r="J419" s="59" t="n">
        <f aca="false">J7</f>
        <v>0</v>
      </c>
      <c r="K419" s="59" t="n">
        <f aca="false">K7</f>
        <v>0</v>
      </c>
      <c r="L419" s="59" t="n">
        <f aca="false">L7</f>
        <v>0</v>
      </c>
      <c r="M419" s="59" t="n">
        <f aca="false">M7</f>
        <v>0</v>
      </c>
      <c r="N419" s="59" t="n">
        <f aca="false">N7</f>
        <v>0</v>
      </c>
      <c r="O419" s="59" t="n">
        <f aca="false">O7</f>
        <v>0</v>
      </c>
      <c r="P419" s="59" t="n">
        <f aca="false">SUM(D419:O419)</f>
        <v>0</v>
      </c>
    </row>
    <row r="420" customFormat="false" ht="12.75" hidden="false" customHeight="false" outlineLevel="0" collapsed="false">
      <c r="A420" s="427" t="s">
        <v>536</v>
      </c>
      <c r="D420" s="59" t="n">
        <f aca="false">D8</f>
        <v>0</v>
      </c>
      <c r="E420" s="59" t="n">
        <f aca="false">E8</f>
        <v>0</v>
      </c>
      <c r="F420" s="59" t="n">
        <f aca="false">F8</f>
        <v>0</v>
      </c>
      <c r="G420" s="59" t="n">
        <f aca="false">G8</f>
        <v>0</v>
      </c>
      <c r="H420" s="59" t="n">
        <f aca="false">H8</f>
        <v>0</v>
      </c>
      <c r="I420" s="59" t="n">
        <f aca="false">I8</f>
        <v>0</v>
      </c>
      <c r="J420" s="59" t="n">
        <f aca="false">J8</f>
        <v>0</v>
      </c>
      <c r="K420" s="59" t="n">
        <f aca="false">K8</f>
        <v>0</v>
      </c>
      <c r="L420" s="59" t="n">
        <f aca="false">L8</f>
        <v>0</v>
      </c>
      <c r="M420" s="59" t="n">
        <f aca="false">M8</f>
        <v>0</v>
      </c>
      <c r="N420" s="59" t="n">
        <f aca="false">N8</f>
        <v>0</v>
      </c>
      <c r="O420" s="59" t="n">
        <f aca="false">O8</f>
        <v>0</v>
      </c>
      <c r="P420" s="59" t="n">
        <f aca="false">SUM(D420:O420)</f>
        <v>0</v>
      </c>
    </row>
    <row r="421" customFormat="false" ht="12.75" hidden="false" customHeight="false" outlineLevel="0" collapsed="false">
      <c r="A421" s="427" t="s">
        <v>537</v>
      </c>
      <c r="D421" s="429" t="n">
        <f aca="false">D9</f>
        <v>0</v>
      </c>
      <c r="E421" s="429" t="n">
        <f aca="false">E9</f>
        <v>0</v>
      </c>
      <c r="F421" s="429" t="n">
        <f aca="false">F9</f>
        <v>0</v>
      </c>
      <c r="G421" s="429" t="n">
        <f aca="false">G9</f>
        <v>0</v>
      </c>
      <c r="H421" s="429" t="n">
        <f aca="false">H9</f>
        <v>0</v>
      </c>
      <c r="I421" s="429" t="n">
        <f aca="false">I9</f>
        <v>0</v>
      </c>
      <c r="J421" s="429" t="n">
        <f aca="false">J9</f>
        <v>0</v>
      </c>
      <c r="K421" s="429" t="n">
        <f aca="false">K9</f>
        <v>0</v>
      </c>
      <c r="L421" s="429" t="n">
        <f aca="false">L9</f>
        <v>0</v>
      </c>
      <c r="M421" s="429" t="n">
        <f aca="false">M9</f>
        <v>0</v>
      </c>
      <c r="N421" s="429" t="n">
        <f aca="false">N9</f>
        <v>0</v>
      </c>
      <c r="O421" s="429" t="n">
        <f aca="false">O9</f>
        <v>0</v>
      </c>
      <c r="P421" s="429" t="n">
        <f aca="false">SUM(D421:O421)</f>
        <v>0</v>
      </c>
    </row>
    <row r="422" customFormat="false" ht="3.95" hidden="false" customHeight="true" outlineLevel="0" collapsed="false"/>
    <row r="423" customFormat="false" ht="12.75" hidden="false" customHeight="false" outlineLevel="0" collapsed="false">
      <c r="A423" s="427" t="s">
        <v>480</v>
      </c>
      <c r="B423" s="426"/>
      <c r="D423" s="59" t="n">
        <f aca="false">D419+D420+D421</f>
        <v>0</v>
      </c>
      <c r="E423" s="59" t="n">
        <f aca="false">E419+E420+E421</f>
        <v>0</v>
      </c>
      <c r="F423" s="59" t="n">
        <f aca="false">F419+F420+F421</f>
        <v>0</v>
      </c>
      <c r="G423" s="59" t="n">
        <f aca="false">G419+G420+G421</f>
        <v>0</v>
      </c>
      <c r="H423" s="59" t="n">
        <f aca="false">H419+H420+H421</f>
        <v>0</v>
      </c>
      <c r="I423" s="59" t="n">
        <f aca="false">I419+I420+I421</f>
        <v>0</v>
      </c>
      <c r="J423" s="59" t="n">
        <f aca="false">J419+J420+J421</f>
        <v>0</v>
      </c>
      <c r="K423" s="59" t="n">
        <f aca="false">K419+K420+K421</f>
        <v>0</v>
      </c>
      <c r="L423" s="59" t="n">
        <f aca="false">L419+L420+L421</f>
        <v>0</v>
      </c>
      <c r="M423" s="59" t="n">
        <f aca="false">M419+M420+M421</f>
        <v>0</v>
      </c>
      <c r="N423" s="59" t="n">
        <f aca="false">N419+N420+N421</f>
        <v>0</v>
      </c>
      <c r="O423" s="59" t="n">
        <f aca="false">O419+O420+O421</f>
        <v>0</v>
      </c>
      <c r="P423" s="59" t="n">
        <f aca="false">SUM(D423:O423)</f>
        <v>0</v>
      </c>
    </row>
    <row r="424" customFormat="false" ht="3.95" hidden="false" customHeight="true" outlineLevel="0" collapsed="false"/>
    <row r="425" customFormat="false" ht="12.75" hidden="false" customHeight="false" outlineLevel="0" collapsed="false">
      <c r="A425" s="427" t="s">
        <v>637</v>
      </c>
      <c r="B425" s="426"/>
      <c r="D425" s="474" t="n">
        <f aca="false">IF(D423=0,0,ROUND(D427/D423,4))</f>
        <v>0</v>
      </c>
      <c r="E425" s="474" t="n">
        <f aca="false">IF(E423=0,0,ROUND(E427/E423,4))</f>
        <v>0</v>
      </c>
      <c r="F425" s="474" t="n">
        <f aca="false">IF(F423=0,0,ROUND(F427/F423,4))</f>
        <v>0</v>
      </c>
      <c r="G425" s="474" t="n">
        <f aca="false">IF(G423=0,0,ROUND(G427/G423,4))</f>
        <v>0</v>
      </c>
      <c r="H425" s="474" t="n">
        <f aca="false">IF(H423=0,0,ROUND(H427/H423,4))</f>
        <v>0</v>
      </c>
      <c r="I425" s="474" t="n">
        <f aca="false">IF(I423=0,0,ROUND(I427/I423,4))</f>
        <v>0</v>
      </c>
      <c r="J425" s="474" t="n">
        <f aca="false">IF(J423=0,0,ROUND(J427/J423,4))</f>
        <v>0</v>
      </c>
      <c r="K425" s="474" t="n">
        <f aca="false">IF(K423=0,0,ROUND(K427/K423,4))</f>
        <v>0</v>
      </c>
      <c r="L425" s="474" t="n">
        <f aca="false">IF(L423=0,0,ROUND(L427/L423,4))</f>
        <v>0</v>
      </c>
      <c r="M425" s="474" t="n">
        <f aca="false">IF(M423=0,0,ROUND(M427/M423,4))</f>
        <v>0</v>
      </c>
      <c r="N425" s="474" t="n">
        <f aca="false">IF(N423=0,0,ROUND(N427/N423,4))</f>
        <v>0</v>
      </c>
      <c r="O425" s="474" t="n">
        <f aca="false">IF(O423=0,0,ROUND(O427/O423,4))</f>
        <v>0</v>
      </c>
      <c r="P425" s="474" t="n">
        <f aca="false">IF(P423=0,0,ROUND(P427/P423,4))</f>
        <v>0</v>
      </c>
    </row>
    <row r="426" customFormat="false" ht="3.95" hidden="false" customHeight="true" outlineLevel="0" collapsed="false"/>
    <row r="427" customFormat="false" ht="12.75" hidden="false" customHeight="false" outlineLevel="0" collapsed="false">
      <c r="A427" s="425" t="s">
        <v>638</v>
      </c>
      <c r="B427" s="432"/>
      <c r="C427" s="415"/>
      <c r="D427" s="443" t="n">
        <f aca="false">Transport!C16</f>
        <v>0</v>
      </c>
      <c r="E427" s="443" t="n">
        <f aca="false">Transport!D16</f>
        <v>0</v>
      </c>
      <c r="F427" s="443" t="n">
        <f aca="false">Transport!E16</f>
        <v>0</v>
      </c>
      <c r="G427" s="443" t="n">
        <f aca="false">Transport!F16</f>
        <v>0</v>
      </c>
      <c r="H427" s="443" t="n">
        <f aca="false">Transport!G16</f>
        <v>0</v>
      </c>
      <c r="I427" s="443" t="n">
        <f aca="false">Transport!H16</f>
        <v>0</v>
      </c>
      <c r="J427" s="443" t="n">
        <f aca="false">Transport!I16</f>
        <v>0</v>
      </c>
      <c r="K427" s="443" t="n">
        <f aca="false">Transport!J16</f>
        <v>0</v>
      </c>
      <c r="L427" s="443" t="n">
        <f aca="false">Transport!K16</f>
        <v>0</v>
      </c>
      <c r="M427" s="443" t="n">
        <f aca="false">Transport!L16</f>
        <v>0</v>
      </c>
      <c r="N427" s="443" t="n">
        <f aca="false">Transport!M16</f>
        <v>0</v>
      </c>
      <c r="O427" s="443" t="n">
        <f aca="false">Transport!N16</f>
        <v>0</v>
      </c>
      <c r="P427" s="443" t="n">
        <f aca="false">SUM(D427:O427)</f>
        <v>0</v>
      </c>
    </row>
    <row r="428" customFormat="false" ht="8.1" hidden="false" customHeight="true" outlineLevel="0" collapsed="false">
      <c r="A428" s="437"/>
      <c r="B428" s="426"/>
      <c r="D428" s="433"/>
      <c r="E428" s="433"/>
      <c r="F428" s="433"/>
      <c r="G428" s="433"/>
      <c r="H428" s="433"/>
      <c r="I428" s="433"/>
      <c r="J428" s="433"/>
      <c r="K428" s="433"/>
      <c r="L428" s="433"/>
      <c r="M428" s="433"/>
      <c r="N428" s="433"/>
      <c r="O428" s="433"/>
    </row>
    <row r="429" customFormat="false" ht="12.75" hidden="false" customHeight="false" outlineLevel="0" collapsed="false">
      <c r="A429" s="425" t="s">
        <v>639</v>
      </c>
      <c r="B429" s="432"/>
      <c r="C429" s="415"/>
      <c r="D429" s="489" t="n">
        <v>0</v>
      </c>
      <c r="E429" s="489" t="n">
        <v>0</v>
      </c>
      <c r="F429" s="489" t="n">
        <v>0</v>
      </c>
      <c r="G429" s="489" t="n">
        <v>0</v>
      </c>
      <c r="H429" s="489" t="n">
        <v>0</v>
      </c>
      <c r="I429" s="489" t="n">
        <v>0</v>
      </c>
      <c r="J429" s="489" t="n">
        <v>0</v>
      </c>
      <c r="K429" s="489" t="n">
        <v>0</v>
      </c>
      <c r="L429" s="489" t="n">
        <v>0</v>
      </c>
      <c r="M429" s="490" t="n">
        <v>985</v>
      </c>
      <c r="N429" s="489" t="n">
        <v>0</v>
      </c>
      <c r="O429" s="489" t="n">
        <v>0</v>
      </c>
      <c r="P429" s="436" t="n">
        <f aca="false">SUM(D429:O429)</f>
        <v>985</v>
      </c>
    </row>
    <row r="430" customFormat="false" ht="6" hidden="false" customHeight="true" outlineLevel="0" collapsed="false"/>
    <row r="431" customFormat="false" ht="12.75" hidden="false" customHeight="false" outlineLevel="0" collapsed="false">
      <c r="A431" s="427" t="s">
        <v>550</v>
      </c>
      <c r="B431" s="426"/>
      <c r="D431" s="59" t="n">
        <f aca="false">D427-D429</f>
        <v>0</v>
      </c>
      <c r="E431" s="59" t="n">
        <f aca="false">E427-E429</f>
        <v>0</v>
      </c>
      <c r="F431" s="59" t="n">
        <f aca="false">F427-F429</f>
        <v>0</v>
      </c>
      <c r="G431" s="59" t="n">
        <f aca="false">G427-G429</f>
        <v>0</v>
      </c>
      <c r="H431" s="59" t="n">
        <f aca="false">H427-H429</f>
        <v>0</v>
      </c>
      <c r="I431" s="59" t="n">
        <f aca="false">I427-I429</f>
        <v>0</v>
      </c>
      <c r="J431" s="59" t="n">
        <f aca="false">J427-J429</f>
        <v>0</v>
      </c>
      <c r="K431" s="59" t="n">
        <f aca="false">K427-K429</f>
        <v>0</v>
      </c>
      <c r="L431" s="59" t="n">
        <f aca="false">L427-L429</f>
        <v>0</v>
      </c>
      <c r="M431" s="59" t="n">
        <f aca="false">M427-M429</f>
        <v>-985</v>
      </c>
      <c r="N431" s="59" t="n">
        <f aca="false">N427-N429</f>
        <v>0</v>
      </c>
      <c r="O431" s="59" t="n">
        <f aca="false">O427-O429</f>
        <v>0</v>
      </c>
      <c r="P431" s="59" t="n">
        <f aca="false">SUM(D431:O431)</f>
        <v>-985</v>
      </c>
    </row>
    <row r="432" customFormat="false" ht="12.75" hidden="false" customHeight="false" outlineLevel="0" collapsed="false">
      <c r="A432" s="435" t="s">
        <v>630</v>
      </c>
      <c r="D432" s="57" t="n">
        <v>0</v>
      </c>
      <c r="E432" s="57" t="n">
        <v>0</v>
      </c>
      <c r="F432" s="57" t="n">
        <v>0</v>
      </c>
      <c r="G432" s="57" t="n">
        <v>0</v>
      </c>
      <c r="H432" s="57" t="n">
        <v>0</v>
      </c>
      <c r="I432" s="57" t="n">
        <v>0</v>
      </c>
      <c r="J432" s="57" t="n">
        <v>0</v>
      </c>
      <c r="K432" s="57" t="n">
        <v>0</v>
      </c>
      <c r="L432" s="57" t="n">
        <v>0</v>
      </c>
      <c r="M432" s="57" t="n">
        <v>0</v>
      </c>
      <c r="N432" s="57" t="n">
        <v>0</v>
      </c>
      <c r="O432" s="57" t="n">
        <v>0</v>
      </c>
      <c r="P432" s="59" t="n">
        <f aca="false">SUM(D432:O432)</f>
        <v>0</v>
      </c>
    </row>
    <row r="433" customFormat="false" ht="12.75" hidden="false" customHeight="false" outlineLevel="0" collapsed="false">
      <c r="A433" s="435" t="s">
        <v>404</v>
      </c>
      <c r="D433" s="57" t="n">
        <v>0</v>
      </c>
      <c r="E433" s="57" t="n">
        <v>0</v>
      </c>
      <c r="F433" s="57" t="n">
        <v>0</v>
      </c>
      <c r="G433" s="57" t="n">
        <v>0</v>
      </c>
      <c r="H433" s="57" t="n">
        <v>0</v>
      </c>
      <c r="I433" s="57" t="n">
        <v>0</v>
      </c>
      <c r="J433" s="57" t="n">
        <v>0</v>
      </c>
      <c r="K433" s="57" t="n">
        <v>0</v>
      </c>
      <c r="L433" s="57" t="n">
        <v>0</v>
      </c>
      <c r="M433" s="57" t="n">
        <v>0</v>
      </c>
      <c r="N433" s="57" t="n">
        <v>0</v>
      </c>
      <c r="O433" s="57" t="n">
        <v>0</v>
      </c>
      <c r="P433" s="59" t="n">
        <f aca="false">SUM(D433:O433)</f>
        <v>0</v>
      </c>
    </row>
    <row r="434" customFormat="false" ht="12.75" hidden="false" customHeight="false" outlineLevel="0" collapsed="false">
      <c r="A434" s="427" t="s">
        <v>488</v>
      </c>
      <c r="D434" s="428" t="n">
        <v>0</v>
      </c>
      <c r="E434" s="428" t="n">
        <v>0</v>
      </c>
      <c r="F434" s="428" t="n">
        <v>0</v>
      </c>
      <c r="G434" s="428" t="n">
        <v>0</v>
      </c>
      <c r="H434" s="428" t="n">
        <v>0</v>
      </c>
      <c r="I434" s="428" t="n">
        <v>0</v>
      </c>
      <c r="J434" s="428" t="n">
        <v>0</v>
      </c>
      <c r="K434" s="428" t="n">
        <v>0</v>
      </c>
      <c r="L434" s="428" t="n">
        <v>0</v>
      </c>
      <c r="M434" s="428" t="n">
        <v>0</v>
      </c>
      <c r="N434" s="428" t="n">
        <v>0</v>
      </c>
      <c r="O434" s="428" t="n">
        <v>0</v>
      </c>
      <c r="P434" s="429" t="n">
        <f aca="false">SUM(D434:O434)</f>
        <v>0</v>
      </c>
    </row>
    <row r="435" customFormat="false" ht="3.95" hidden="false" customHeight="true" outlineLevel="0" collapsed="false">
      <c r="D435" s="430"/>
      <c r="E435" s="430"/>
      <c r="F435" s="430"/>
      <c r="G435" s="430"/>
      <c r="H435" s="430"/>
      <c r="I435" s="430"/>
      <c r="J435" s="430"/>
      <c r="K435" s="430"/>
      <c r="L435" s="430"/>
      <c r="M435" s="430"/>
      <c r="N435" s="430"/>
      <c r="O435" s="430"/>
    </row>
    <row r="436" customFormat="false" ht="12.75" hidden="false" customHeight="false" outlineLevel="0" collapsed="false">
      <c r="A436" s="439" t="s">
        <v>489</v>
      </c>
      <c r="B436" s="442"/>
      <c r="C436" s="415"/>
      <c r="D436" s="443" t="n">
        <f aca="false">SUM(D431:D434)</f>
        <v>0</v>
      </c>
      <c r="E436" s="443" t="n">
        <f aca="false">SUM(E431:E434)</f>
        <v>0</v>
      </c>
      <c r="F436" s="443" t="n">
        <f aca="false">SUM(F431:F434)</f>
        <v>0</v>
      </c>
      <c r="G436" s="443" t="n">
        <f aca="false">SUM(G431:G434)</f>
        <v>0</v>
      </c>
      <c r="H436" s="443" t="n">
        <f aca="false">SUM(H431:H434)</f>
        <v>0</v>
      </c>
      <c r="I436" s="443" t="n">
        <f aca="false">SUM(I431:I434)</f>
        <v>0</v>
      </c>
      <c r="J436" s="443" t="n">
        <f aca="false">SUM(J431:J434)</f>
        <v>0</v>
      </c>
      <c r="K436" s="443" t="n">
        <f aca="false">SUM(K431:K434)</f>
        <v>0</v>
      </c>
      <c r="L436" s="443" t="n">
        <f aca="false">SUM(L431:L434)</f>
        <v>0</v>
      </c>
      <c r="M436" s="443" t="n">
        <f aca="false">SUM(M431:M434)</f>
        <v>-985</v>
      </c>
      <c r="N436" s="443" t="n">
        <f aca="false">SUM(N431:N434)</f>
        <v>0</v>
      </c>
      <c r="O436" s="443" t="n">
        <f aca="false">SUM(O431:O434)</f>
        <v>0</v>
      </c>
      <c r="P436" s="443" t="n">
        <f aca="false">SUM(D436:O436)</f>
        <v>-985</v>
      </c>
    </row>
    <row r="437" customFormat="false" ht="8.1" hidden="false" customHeight="true" outlineLevel="0" collapsed="false">
      <c r="A437" s="437"/>
      <c r="B437" s="426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</row>
    <row r="438" customFormat="false" ht="12.75" hidden="false" customHeight="false" outlineLevel="0" collapsed="false">
      <c r="A438" s="425" t="s">
        <v>640</v>
      </c>
      <c r="B438" s="432"/>
      <c r="C438" s="415"/>
      <c r="D438" s="443" t="n">
        <f aca="false">-1*D436</f>
        <v>-0</v>
      </c>
      <c r="E438" s="443" t="n">
        <f aca="false">-1*E436</f>
        <v>-0</v>
      </c>
      <c r="F438" s="443" t="n">
        <f aca="false">-1*F436</f>
        <v>-0</v>
      </c>
      <c r="G438" s="443" t="n">
        <f aca="false">-1*G436</f>
        <v>-0</v>
      </c>
      <c r="H438" s="443" t="n">
        <f aca="false">-1*H436</f>
        <v>-0</v>
      </c>
      <c r="I438" s="443" t="n">
        <f aca="false">-1*I436</f>
        <v>-0</v>
      </c>
      <c r="J438" s="443" t="n">
        <f aca="false">-1*J436</f>
        <v>-0</v>
      </c>
      <c r="K438" s="443" t="n">
        <f aca="false">-1*K436</f>
        <v>-0</v>
      </c>
      <c r="L438" s="443" t="n">
        <f aca="false">-1*L436</f>
        <v>-0</v>
      </c>
      <c r="M438" s="443" t="n">
        <f aca="false">-1*M436</f>
        <v>985</v>
      </c>
      <c r="N438" s="443" t="n">
        <f aca="false">-1*N436</f>
        <v>-0</v>
      </c>
      <c r="O438" s="443" t="n">
        <f aca="false">-1*O436</f>
        <v>-0</v>
      </c>
      <c r="P438" s="443" t="n">
        <f aca="false">SUM(D438:O438)</f>
        <v>985</v>
      </c>
    </row>
    <row r="439" customFormat="false" ht="12.75" hidden="false" customHeight="false" outlineLevel="0" collapsed="false">
      <c r="A439" s="437"/>
      <c r="B439" s="426"/>
    </row>
    <row r="440" customFormat="false" ht="12.75" hidden="false" customHeight="false" outlineLevel="0" collapsed="false">
      <c r="A440" s="444"/>
      <c r="B440" s="445"/>
      <c r="C440" s="446"/>
      <c r="D440" s="446"/>
      <c r="E440" s="446"/>
      <c r="F440" s="446"/>
      <c r="G440" s="446"/>
      <c r="H440" s="446"/>
      <c r="I440" s="446"/>
      <c r="J440" s="446"/>
      <c r="K440" s="446"/>
      <c r="L440" s="446"/>
      <c r="M440" s="446"/>
      <c r="N440" s="446"/>
      <c r="O440" s="446"/>
      <c r="P440" s="446"/>
    </row>
    <row r="441" customFormat="false" ht="12.75" hidden="false" customHeight="false" outlineLevel="0" collapsed="false">
      <c r="A441" s="452"/>
    </row>
    <row r="442" customFormat="false" ht="12.75" hidden="false" customHeight="false" outlineLevel="0" collapsed="false">
      <c r="A442" s="447" t="s">
        <v>641</v>
      </c>
      <c r="B442" s="426"/>
      <c r="C442" s="468" t="str">
        <f aca="false">C47</f>
        <v>DEC.,2001</v>
      </c>
      <c r="D442" s="450"/>
      <c r="E442" s="450"/>
      <c r="F442" s="450"/>
      <c r="G442" s="450"/>
      <c r="H442" s="450"/>
      <c r="I442" s="450"/>
      <c r="J442" s="450"/>
      <c r="K442" s="450"/>
      <c r="L442" s="450"/>
      <c r="M442" s="450"/>
      <c r="N442" s="450"/>
      <c r="O442" s="450"/>
      <c r="P442" s="415"/>
    </row>
    <row r="443" customFormat="false" ht="3.95" hidden="false" customHeight="true" outlineLevel="0" collapsed="false">
      <c r="A443" s="437"/>
      <c r="B443" s="426"/>
      <c r="D443" s="430"/>
      <c r="E443" s="430"/>
      <c r="F443" s="430"/>
      <c r="G443" s="430"/>
      <c r="H443" s="430"/>
      <c r="I443" s="430"/>
      <c r="J443" s="430"/>
      <c r="K443" s="430"/>
      <c r="L443" s="430"/>
      <c r="M443" s="430"/>
      <c r="N443" s="430"/>
      <c r="O443" s="430"/>
    </row>
    <row r="444" customFormat="false" ht="12.75" hidden="false" customHeight="false" outlineLevel="0" collapsed="false">
      <c r="A444" s="425" t="s">
        <v>493</v>
      </c>
      <c r="B444" s="426"/>
      <c r="D444" s="59" t="n">
        <f aca="false">C454</f>
        <v>-1755</v>
      </c>
      <c r="E444" s="59" t="n">
        <f aca="false">D454</f>
        <v>-1767</v>
      </c>
      <c r="F444" s="59" t="n">
        <f aca="false">E454</f>
        <v>-1777</v>
      </c>
      <c r="G444" s="59" t="n">
        <f aca="false">F454</f>
        <v>-1789</v>
      </c>
      <c r="H444" s="59" t="n">
        <f aca="false">G454</f>
        <v>-1800</v>
      </c>
      <c r="I444" s="59" t="n">
        <f aca="false">H454</f>
        <v>-1812</v>
      </c>
      <c r="J444" s="59" t="n">
        <f aca="false">I454</f>
        <v>-1824</v>
      </c>
      <c r="K444" s="59" t="n">
        <f aca="false">J454</f>
        <v>-1836</v>
      </c>
      <c r="L444" s="59" t="n">
        <f aca="false">K454</f>
        <v>-1848</v>
      </c>
      <c r="M444" s="59" t="n">
        <f aca="false">L454</f>
        <v>-1860</v>
      </c>
      <c r="N444" s="59" t="n">
        <f aca="false">M454</f>
        <v>-881</v>
      </c>
      <c r="O444" s="59" t="n">
        <f aca="false">N454</f>
        <v>-887</v>
      </c>
      <c r="P444" s="59"/>
    </row>
    <row r="445" customFormat="false" ht="6" hidden="false" customHeight="true" outlineLevel="0" collapsed="false">
      <c r="A445" s="452"/>
    </row>
    <row r="446" customFormat="false" ht="12.75" hidden="false" customHeight="false" outlineLevel="0" collapsed="false">
      <c r="A446" s="435" t="s">
        <v>494</v>
      </c>
      <c r="B446" s="454"/>
      <c r="D446" s="57" t="n">
        <v>0</v>
      </c>
      <c r="E446" s="57" t="n">
        <v>0</v>
      </c>
      <c r="F446" s="57" t="n">
        <v>0</v>
      </c>
      <c r="G446" s="57" t="n">
        <v>0</v>
      </c>
      <c r="H446" s="57" t="n">
        <v>0</v>
      </c>
      <c r="I446" s="57" t="n">
        <v>0</v>
      </c>
      <c r="J446" s="57" t="n">
        <v>0</v>
      </c>
      <c r="K446" s="57" t="n">
        <v>0</v>
      </c>
      <c r="L446" s="57" t="n">
        <v>0</v>
      </c>
      <c r="M446" s="57" t="n">
        <v>0</v>
      </c>
      <c r="N446" s="57" t="n">
        <v>0</v>
      </c>
      <c r="O446" s="57" t="n">
        <v>0</v>
      </c>
      <c r="P446" s="59" t="n">
        <f aca="false">SUM(D446:O446)</f>
        <v>0</v>
      </c>
    </row>
    <row r="447" customFormat="false" ht="6" hidden="false" customHeight="true" outlineLevel="0" collapsed="false">
      <c r="A447" s="437"/>
      <c r="B447" s="426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</row>
    <row r="448" customFormat="false" ht="12.75" hidden="false" customHeight="false" outlineLevel="0" collapsed="false">
      <c r="A448" s="427" t="s">
        <v>581</v>
      </c>
      <c r="B448" s="426"/>
      <c r="D448" s="59" t="n">
        <f aca="false">D438</f>
        <v>-0</v>
      </c>
      <c r="E448" s="59" t="n">
        <f aca="false">E438</f>
        <v>-0</v>
      </c>
      <c r="F448" s="59" t="n">
        <f aca="false">F438</f>
        <v>-0</v>
      </c>
      <c r="G448" s="59" t="n">
        <f aca="false">G438</f>
        <v>-0</v>
      </c>
      <c r="H448" s="59" t="n">
        <f aca="false">H438</f>
        <v>-0</v>
      </c>
      <c r="I448" s="59" t="n">
        <f aca="false">I438</f>
        <v>-0</v>
      </c>
      <c r="J448" s="59" t="n">
        <f aca="false">J438</f>
        <v>-0</v>
      </c>
      <c r="K448" s="59" t="n">
        <f aca="false">K438</f>
        <v>-0</v>
      </c>
      <c r="L448" s="59" t="n">
        <f aca="false">L438</f>
        <v>-0</v>
      </c>
      <c r="M448" s="59" t="n">
        <f aca="false">M438</f>
        <v>985</v>
      </c>
      <c r="N448" s="59" t="n">
        <f aca="false">N438</f>
        <v>-0</v>
      </c>
      <c r="O448" s="59" t="n">
        <f aca="false">O438</f>
        <v>-0</v>
      </c>
      <c r="P448" s="59" t="n">
        <f aca="false">SUM(D448:O448)</f>
        <v>985</v>
      </c>
    </row>
    <row r="449" customFormat="false" ht="6" hidden="false" customHeight="true" outlineLevel="0" collapsed="false">
      <c r="A449" s="437"/>
      <c r="B449" s="426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</row>
    <row r="450" customFormat="false" ht="12.75" hidden="false" customHeight="false" outlineLevel="0" collapsed="false">
      <c r="A450" s="427" t="s">
        <v>642</v>
      </c>
      <c r="B450" s="426"/>
      <c r="D450" s="57" t="n">
        <v>0</v>
      </c>
      <c r="E450" s="57" t="n">
        <v>0</v>
      </c>
      <c r="F450" s="57" t="n">
        <v>0</v>
      </c>
      <c r="G450" s="57" t="n">
        <v>0</v>
      </c>
      <c r="H450" s="57" t="n">
        <v>0</v>
      </c>
      <c r="I450" s="57" t="n">
        <v>0</v>
      </c>
      <c r="J450" s="57" t="n">
        <v>0</v>
      </c>
      <c r="K450" s="57" t="n">
        <v>0</v>
      </c>
      <c r="L450" s="57" t="n">
        <v>0</v>
      </c>
      <c r="M450" s="57" t="n">
        <v>0</v>
      </c>
      <c r="N450" s="57" t="n">
        <v>0</v>
      </c>
      <c r="O450" s="57" t="n">
        <v>0</v>
      </c>
      <c r="P450" s="59" t="n">
        <f aca="false">SUM(D450:O450)</f>
        <v>0</v>
      </c>
    </row>
    <row r="451" customFormat="false" ht="6" hidden="false" customHeight="true" outlineLevel="0" collapsed="false">
      <c r="A451" s="437"/>
      <c r="B451" s="426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</row>
    <row r="452" customFormat="false" ht="12.75" hidden="false" customHeight="false" outlineLevel="0" collapsed="false">
      <c r="A452" s="427" t="s">
        <v>497</v>
      </c>
      <c r="B452" s="426"/>
      <c r="D452" s="429" t="n">
        <f aca="false">D461</f>
        <v>-12</v>
      </c>
      <c r="E452" s="429" t="n">
        <f aca="false">E461</f>
        <v>-10</v>
      </c>
      <c r="F452" s="429" t="n">
        <f aca="false">F461</f>
        <v>-12</v>
      </c>
      <c r="G452" s="429" t="n">
        <f aca="false">G461</f>
        <v>-11</v>
      </c>
      <c r="H452" s="429" t="n">
        <f aca="false">H461</f>
        <v>-12</v>
      </c>
      <c r="I452" s="429" t="n">
        <f aca="false">I461</f>
        <v>-12</v>
      </c>
      <c r="J452" s="429" t="n">
        <f aca="false">J461</f>
        <v>-12</v>
      </c>
      <c r="K452" s="429" t="n">
        <f aca="false">K461</f>
        <v>-12</v>
      </c>
      <c r="L452" s="429" t="n">
        <f aca="false">L461</f>
        <v>-12</v>
      </c>
      <c r="M452" s="429" t="n">
        <f aca="false">M461</f>
        <v>-6</v>
      </c>
      <c r="N452" s="429" t="n">
        <f aca="false">N461</f>
        <v>-6</v>
      </c>
      <c r="O452" s="429" t="n">
        <f aca="false">O461</f>
        <v>-6</v>
      </c>
      <c r="P452" s="429" t="n">
        <f aca="false">SUM(D452:O452)</f>
        <v>-123</v>
      </c>
    </row>
    <row r="453" customFormat="false" ht="3.95" hidden="false" customHeight="true" outlineLevel="0" collapsed="false">
      <c r="A453" s="437"/>
      <c r="B453" s="426"/>
      <c r="D453" s="430"/>
      <c r="E453" s="430"/>
      <c r="F453" s="430"/>
      <c r="G453" s="430"/>
      <c r="H453" s="430"/>
      <c r="I453" s="430"/>
      <c r="J453" s="430"/>
      <c r="K453" s="430"/>
      <c r="L453" s="430"/>
      <c r="M453" s="430"/>
      <c r="N453" s="430"/>
      <c r="O453" s="430"/>
    </row>
    <row r="454" customFormat="false" ht="12.75" hidden="false" customHeight="false" outlineLevel="0" collapsed="false">
      <c r="A454" s="425" t="s">
        <v>498</v>
      </c>
      <c r="B454" s="453"/>
      <c r="C454" s="456" t="n">
        <v>-1755</v>
      </c>
      <c r="D454" s="436" t="n">
        <f aca="false">SUM(D444:D452)</f>
        <v>-1767</v>
      </c>
      <c r="E454" s="436" t="n">
        <f aca="false">SUM(E444:E452)</f>
        <v>-1777</v>
      </c>
      <c r="F454" s="436" t="n">
        <f aca="false">SUM(F444:F452)</f>
        <v>-1789</v>
      </c>
      <c r="G454" s="436" t="n">
        <f aca="false">SUM(G444:G452)</f>
        <v>-1800</v>
      </c>
      <c r="H454" s="436" t="n">
        <f aca="false">SUM(H444:H452)</f>
        <v>-1812</v>
      </c>
      <c r="I454" s="436" t="n">
        <f aca="false">SUM(I444:I452)</f>
        <v>-1824</v>
      </c>
      <c r="J454" s="436" t="n">
        <f aca="false">SUM(J444:J452)</f>
        <v>-1836</v>
      </c>
      <c r="K454" s="436" t="n">
        <f aca="false">SUM(K444:K452)</f>
        <v>-1848</v>
      </c>
      <c r="L454" s="436" t="n">
        <f aca="false">SUM(L444:L452)</f>
        <v>-1860</v>
      </c>
      <c r="M454" s="436" t="n">
        <f aca="false">SUM(M444:M452)</f>
        <v>-881</v>
      </c>
      <c r="N454" s="436" t="n">
        <f aca="false">SUM(N444:N452)</f>
        <v>-887</v>
      </c>
      <c r="O454" s="436" t="n">
        <f aca="false">SUM(O444:O452)</f>
        <v>-893</v>
      </c>
      <c r="P454" s="436" t="n">
        <f aca="false">SUM(P446:P452)+D444</f>
        <v>-893</v>
      </c>
    </row>
    <row r="455" customFormat="false" ht="12.75" hidden="false" customHeight="false" outlineLevel="0" collapsed="false">
      <c r="A455" s="437"/>
      <c r="B455" s="426"/>
      <c r="D455" s="430"/>
      <c r="E455" s="430"/>
      <c r="F455" s="430"/>
      <c r="G455" s="430"/>
      <c r="H455" s="430"/>
      <c r="I455" s="430"/>
      <c r="J455" s="430"/>
      <c r="K455" s="430"/>
      <c r="L455" s="430"/>
      <c r="M455" s="430"/>
      <c r="N455" s="430"/>
      <c r="O455" s="430"/>
    </row>
    <row r="456" customFormat="false" ht="12.75" hidden="false" customHeight="false" outlineLevel="0" collapsed="false">
      <c r="A456" s="471" t="str">
        <f aca="false">A61</f>
        <v>   Interest Rate </v>
      </c>
      <c r="B456" s="426"/>
      <c r="D456" s="472" t="n">
        <f aca="false">D61</f>
        <v>0.0775</v>
      </c>
      <c r="E456" s="472" t="n">
        <f aca="false">E61</f>
        <v>0.0775</v>
      </c>
      <c r="F456" s="472" t="n">
        <f aca="false">F61</f>
        <v>0.0775</v>
      </c>
      <c r="G456" s="472" t="n">
        <f aca="false">G61</f>
        <v>0.0775</v>
      </c>
      <c r="H456" s="472" t="n">
        <f aca="false">H61</f>
        <v>0.0775</v>
      </c>
      <c r="I456" s="472" t="n">
        <f aca="false">I61</f>
        <v>0.0775</v>
      </c>
      <c r="J456" s="472" t="n">
        <f aca="false">J61</f>
        <v>0.0775</v>
      </c>
      <c r="K456" s="472" t="n">
        <f aca="false">K61</f>
        <v>0.0775</v>
      </c>
      <c r="L456" s="472" t="n">
        <f aca="false">L61</f>
        <v>0.0775</v>
      </c>
      <c r="M456" s="472" t="n">
        <f aca="false">M61</f>
        <v>0.0775</v>
      </c>
      <c r="N456" s="472" t="n">
        <f aca="false">N61</f>
        <v>0.0775</v>
      </c>
      <c r="O456" s="472" t="n">
        <f aca="false">O61</f>
        <v>0.0775</v>
      </c>
    </row>
    <row r="457" customFormat="false" ht="12.75" hidden="false" customHeight="false" outlineLevel="0" collapsed="false">
      <c r="A457" s="471" t="str">
        <f aca="false">A62</f>
        <v>      Monthly</v>
      </c>
      <c r="B457" s="426"/>
      <c r="D457" s="438" t="n">
        <f aca="false">D62</f>
        <v>0.0066</v>
      </c>
      <c r="E457" s="438" t="n">
        <f aca="false">E62</f>
        <v>0.0059</v>
      </c>
      <c r="F457" s="438" t="n">
        <f aca="false">F62</f>
        <v>0.0066</v>
      </c>
      <c r="G457" s="438" t="n">
        <f aca="false">G62</f>
        <v>0.0064</v>
      </c>
      <c r="H457" s="438" t="n">
        <f aca="false">H62</f>
        <v>0.0066</v>
      </c>
      <c r="I457" s="438" t="n">
        <f aca="false">I62</f>
        <v>0.0064</v>
      </c>
      <c r="J457" s="438" t="n">
        <f aca="false">J62</f>
        <v>0.0066</v>
      </c>
      <c r="K457" s="438" t="n">
        <f aca="false">K62</f>
        <v>0.0066</v>
      </c>
      <c r="L457" s="438" t="n">
        <f aca="false">L62</f>
        <v>0.0064</v>
      </c>
      <c r="M457" s="438" t="n">
        <f aca="false">M62</f>
        <v>0.0066</v>
      </c>
      <c r="N457" s="438" t="n">
        <f aca="false">N62</f>
        <v>0.0064</v>
      </c>
      <c r="O457" s="438" t="n">
        <f aca="false">O62</f>
        <v>0.0066</v>
      </c>
    </row>
    <row r="458" customFormat="false" ht="12.75" hidden="false" customHeight="true" outlineLevel="0" collapsed="false">
      <c r="A458" s="437"/>
      <c r="B458" s="426"/>
    </row>
    <row r="459" customFormat="false" ht="12.75" hidden="false" customHeight="false" outlineLevel="0" collapsed="false">
      <c r="A459" s="462" t="s">
        <v>501</v>
      </c>
      <c r="C459" s="479"/>
      <c r="D459" s="463" t="n">
        <f aca="false">ROUND(C454*D457,0)</f>
        <v>-12</v>
      </c>
      <c r="E459" s="463" t="n">
        <f aca="false">ROUND(D454*E457,0)</f>
        <v>-10</v>
      </c>
      <c r="F459" s="463" t="n">
        <f aca="false">ROUND(E454*F457,0)</f>
        <v>-12</v>
      </c>
      <c r="G459" s="463" t="n">
        <f aca="false">ROUND(F454*G457,0)</f>
        <v>-11</v>
      </c>
      <c r="H459" s="463" t="n">
        <f aca="false">ROUND(G454*H457,0)</f>
        <v>-12</v>
      </c>
      <c r="I459" s="463" t="n">
        <f aca="false">ROUND(H454*I457,0)</f>
        <v>-12</v>
      </c>
      <c r="J459" s="463" t="n">
        <f aca="false">ROUND(I454*J457,0)</f>
        <v>-12</v>
      </c>
      <c r="K459" s="463" t="n">
        <f aca="false">ROUND(J454*K457,0)</f>
        <v>-12</v>
      </c>
      <c r="L459" s="463" t="n">
        <f aca="false">ROUND(K454*L457,0)</f>
        <v>-12</v>
      </c>
      <c r="M459" s="487" t="n">
        <f aca="false">ROUND((L454+M429)*M457,0)</f>
        <v>-6</v>
      </c>
      <c r="N459" s="463" t="n">
        <f aca="false">ROUND(M454*N457,0)</f>
        <v>-6</v>
      </c>
      <c r="O459" s="463" t="n">
        <f aca="false">ROUND(N454*O457,0)</f>
        <v>-6</v>
      </c>
      <c r="P459" s="463" t="n">
        <f aca="false">SUM(D459:O459)</f>
        <v>-123</v>
      </c>
    </row>
    <row r="460" customFormat="false" ht="12.75" hidden="false" customHeight="false" outlineLevel="0" collapsed="false">
      <c r="A460" s="427" t="s">
        <v>552</v>
      </c>
      <c r="C460" s="479"/>
      <c r="D460" s="428" t="n">
        <v>0</v>
      </c>
      <c r="E460" s="428" t="n">
        <v>0</v>
      </c>
      <c r="F460" s="428" t="n">
        <v>0</v>
      </c>
      <c r="G460" s="428" t="n">
        <v>0</v>
      </c>
      <c r="H460" s="428" t="n">
        <v>0</v>
      </c>
      <c r="I460" s="428" t="n">
        <v>0</v>
      </c>
      <c r="J460" s="428" t="n">
        <v>0</v>
      </c>
      <c r="K460" s="428" t="n">
        <v>0</v>
      </c>
      <c r="L460" s="428" t="n">
        <v>0</v>
      </c>
      <c r="M460" s="428" t="n">
        <v>0</v>
      </c>
      <c r="N460" s="428" t="n">
        <v>0</v>
      </c>
      <c r="O460" s="428" t="n">
        <v>0</v>
      </c>
      <c r="P460" s="429" t="n">
        <f aca="false">SUM(D460:O460)</f>
        <v>0</v>
      </c>
    </row>
    <row r="461" customFormat="false" ht="12.75" hidden="false" customHeight="false" outlineLevel="0" collapsed="false">
      <c r="A461" s="473" t="str">
        <f aca="false">A66</f>
        <v>      Total Current Month Carrying Charges</v>
      </c>
      <c r="C461" s="479"/>
      <c r="D461" s="443" t="n">
        <f aca="false">D459+D460</f>
        <v>-12</v>
      </c>
      <c r="E461" s="443" t="n">
        <f aca="false">E459+E460</f>
        <v>-10</v>
      </c>
      <c r="F461" s="443" t="n">
        <f aca="false">F459+F460</f>
        <v>-12</v>
      </c>
      <c r="G461" s="443" t="n">
        <f aca="false">G459+G460</f>
        <v>-11</v>
      </c>
      <c r="H461" s="443" t="n">
        <f aca="false">H459+H460</f>
        <v>-12</v>
      </c>
      <c r="I461" s="443" t="n">
        <f aca="false">I459+I460</f>
        <v>-12</v>
      </c>
      <c r="J461" s="443" t="n">
        <f aca="false">J459+J460</f>
        <v>-12</v>
      </c>
      <c r="K461" s="443" t="n">
        <f aca="false">K459+K460</f>
        <v>-12</v>
      </c>
      <c r="L461" s="443" t="n">
        <f aca="false">L459+L460</f>
        <v>-12</v>
      </c>
      <c r="M461" s="443" t="n">
        <f aca="false">M459+M460</f>
        <v>-6</v>
      </c>
      <c r="N461" s="443" t="n">
        <f aca="false">N459+N460</f>
        <v>-6</v>
      </c>
      <c r="O461" s="443" t="n">
        <f aca="false">O459+O460</f>
        <v>-6</v>
      </c>
      <c r="P461" s="443" t="n">
        <f aca="false">P459+P460</f>
        <v>-123</v>
      </c>
    </row>
    <row r="462" customFormat="false" ht="6" hidden="false" customHeight="true" outlineLevel="0" collapsed="false">
      <c r="A462" s="437"/>
      <c r="B462" s="426"/>
    </row>
    <row r="463" customFormat="false" ht="12.75" hidden="false" customHeight="false" outlineLevel="0" collapsed="false">
      <c r="A463" s="473" t="str">
        <f aca="false">A68</f>
        <v>      Cumulative Carrying Charges</v>
      </c>
      <c r="B463" s="426"/>
      <c r="D463" s="59" t="n">
        <f aca="false">D461</f>
        <v>-12</v>
      </c>
      <c r="E463" s="59" t="n">
        <f aca="false">E461+D463</f>
        <v>-22</v>
      </c>
      <c r="F463" s="59" t="n">
        <f aca="false">F461+E463</f>
        <v>-34</v>
      </c>
      <c r="G463" s="59" t="n">
        <f aca="false">G461+F463</f>
        <v>-45</v>
      </c>
      <c r="H463" s="59" t="n">
        <f aca="false">H461+G463</f>
        <v>-57</v>
      </c>
      <c r="I463" s="59" t="n">
        <f aca="false">I461+H463</f>
        <v>-69</v>
      </c>
      <c r="J463" s="59" t="n">
        <f aca="false">J461+I463</f>
        <v>-81</v>
      </c>
      <c r="K463" s="59" t="n">
        <f aca="false">K461+J463</f>
        <v>-93</v>
      </c>
      <c r="L463" s="59" t="n">
        <f aca="false">L461+K463</f>
        <v>-105</v>
      </c>
      <c r="M463" s="59" t="n">
        <f aca="false">M461+L463</f>
        <v>-111</v>
      </c>
      <c r="N463" s="59" t="n">
        <f aca="false">N461+M463</f>
        <v>-117</v>
      </c>
      <c r="O463" s="59" t="n">
        <f aca="false">O461+N463</f>
        <v>-123</v>
      </c>
    </row>
    <row r="464" customFormat="false" ht="6" hidden="false" customHeight="true" outlineLevel="0" collapsed="false"/>
    <row r="465" customFormat="false" ht="12.75" hidden="false" customHeight="false" outlineLevel="0" collapsed="false">
      <c r="A465" s="0"/>
      <c r="B465" s="464"/>
      <c r="C465" s="0"/>
      <c r="D465" s="0"/>
      <c r="E465" s="0"/>
      <c r="F465" s="0"/>
      <c r="G465" s="0"/>
      <c r="H465" s="0"/>
      <c r="I465" s="0"/>
      <c r="J465" s="0"/>
      <c r="K465" s="0"/>
      <c r="L465" s="0"/>
      <c r="M465" s="0"/>
      <c r="N465" s="0"/>
      <c r="O465" s="0"/>
      <c r="P465" s="0"/>
      <c r="Q465" s="0"/>
      <c r="R465" s="0"/>
      <c r="S465" s="0"/>
      <c r="T465" s="0"/>
      <c r="U465" s="0"/>
      <c r="V465" s="0"/>
      <c r="W465" s="0"/>
      <c r="X465" s="0"/>
      <c r="Y465" s="0"/>
      <c r="Z465" s="0"/>
      <c r="AA465" s="0"/>
      <c r="AB465" s="0"/>
      <c r="AC465" s="0"/>
      <c r="AD465" s="0"/>
      <c r="AE465" s="0"/>
      <c r="AF465" s="0"/>
      <c r="AG465" s="0"/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3" t="str">
        <f aca="true">CELL("FILENAME")</f>
        <v>'file:///mnt/12tb/@roms/datasets/enron/EDRM Enron Email Data Set v2 XML/filtered-attachments/xls/EMNNG02PL.xls'#$Trackers</v>
      </c>
      <c r="D466" s="415"/>
      <c r="E466" s="415"/>
      <c r="F466" s="415"/>
      <c r="G466" s="415"/>
      <c r="H466" s="415"/>
      <c r="I466" s="415"/>
      <c r="J466" s="415"/>
      <c r="K466" s="415"/>
      <c r="L466" s="415"/>
      <c r="M466" s="415"/>
      <c r="N466" s="415"/>
      <c r="O466" s="415"/>
      <c r="P466" s="415"/>
    </row>
    <row r="467" customFormat="false" ht="12.75" hidden="false" customHeight="false" outlineLevel="0" collapsed="false">
      <c r="A467" s="416" t="s">
        <v>643</v>
      </c>
      <c r="D467" s="495"/>
      <c r="E467" s="415"/>
      <c r="F467" s="415"/>
      <c r="G467" s="415"/>
      <c r="H467" s="415"/>
      <c r="I467" s="415"/>
      <c r="J467" s="415"/>
      <c r="K467" s="415"/>
      <c r="L467" s="415"/>
      <c r="M467" s="415"/>
      <c r="N467" s="415"/>
      <c r="O467" s="415"/>
      <c r="P467" s="415"/>
    </row>
    <row r="468" customFormat="false" ht="12.75" hidden="false" customHeight="false" outlineLevel="0" collapsed="false">
      <c r="A468" s="465" t="str">
        <f aca="false">A3</f>
        <v>2002 OPERATING PLAN</v>
      </c>
      <c r="B468" s="417" t="n">
        <f aca="true">NOW()</f>
        <v>45926.9641760093</v>
      </c>
      <c r="C468" s="418" t="s">
        <v>644</v>
      </c>
      <c r="D468" s="418"/>
      <c r="E468" s="418"/>
      <c r="F468" s="418"/>
      <c r="G468" s="418"/>
      <c r="H468" s="418"/>
      <c r="I468" s="418"/>
      <c r="J468" s="418"/>
      <c r="K468" s="418"/>
      <c r="L468" s="418"/>
      <c r="M468" s="418"/>
      <c r="N468" s="418"/>
      <c r="O468" s="418"/>
      <c r="P468" s="418"/>
    </row>
    <row r="469" customFormat="false" ht="12.95" hidden="false" customHeight="true" outlineLevel="0" collapsed="false">
      <c r="A469" s="419"/>
      <c r="B469" s="420" t="n">
        <f aca="true">NOW()</f>
        <v>45926.9641760093</v>
      </c>
      <c r="C469" s="466" t="str">
        <f aca="false">C4</f>
        <v>BALANCE</v>
      </c>
      <c r="D469" s="466" t="str">
        <f aca="false">D4</f>
        <v>JAN</v>
      </c>
      <c r="E469" s="466" t="str">
        <f aca="false">E4</f>
        <v>FEB</v>
      </c>
      <c r="F469" s="466" t="str">
        <f aca="false">F4</f>
        <v>MAR</v>
      </c>
      <c r="G469" s="466" t="str">
        <f aca="false">G4</f>
        <v>APR</v>
      </c>
      <c r="H469" s="466" t="str">
        <f aca="false">H4</f>
        <v>MAY</v>
      </c>
      <c r="I469" s="466" t="str">
        <f aca="false">I4</f>
        <v>JUN</v>
      </c>
      <c r="J469" s="466" t="str">
        <f aca="false">J4</f>
        <v>JUL</v>
      </c>
      <c r="K469" s="466" t="str">
        <f aca="false">K4</f>
        <v>AUG</v>
      </c>
      <c r="L469" s="466" t="str">
        <f aca="false">L4</f>
        <v>SEP</v>
      </c>
      <c r="M469" s="466" t="str">
        <f aca="false">M4</f>
        <v>OCT</v>
      </c>
      <c r="N469" s="466" t="str">
        <f aca="false">N4</f>
        <v>NOV</v>
      </c>
      <c r="O469" s="466" t="str">
        <f aca="false">O4</f>
        <v>DEC</v>
      </c>
      <c r="P469" s="466" t="str">
        <f aca="false">P4</f>
        <v>2002</v>
      </c>
    </row>
    <row r="470" customFormat="false" ht="3.95" hidden="false" customHeight="true" outlineLevel="0" collapsed="false">
      <c r="D470" s="423"/>
      <c r="E470" s="423"/>
      <c r="F470" s="423"/>
      <c r="G470" s="423"/>
      <c r="H470" s="423"/>
      <c r="I470" s="423"/>
      <c r="J470" s="423"/>
      <c r="K470" s="423"/>
      <c r="L470" s="423"/>
      <c r="M470" s="423"/>
      <c r="N470" s="423"/>
      <c r="O470" s="423"/>
      <c r="P470" s="424"/>
    </row>
    <row r="471" customFormat="false" ht="12.75" hidden="false" customHeight="false" outlineLevel="0" collapsed="false">
      <c r="A471" s="425" t="s">
        <v>645</v>
      </c>
      <c r="B471" s="426"/>
    </row>
    <row r="472" customFormat="false" ht="12.75" hidden="false" customHeight="false" outlineLevel="0" collapsed="false">
      <c r="A472" s="427" t="s">
        <v>477</v>
      </c>
      <c r="B472" s="426"/>
      <c r="D472" s="59" t="n">
        <f aca="false">D7</f>
        <v>0</v>
      </c>
      <c r="E472" s="59" t="n">
        <f aca="false">E7</f>
        <v>0</v>
      </c>
      <c r="F472" s="59" t="n">
        <f aca="false">F7</f>
        <v>0</v>
      </c>
      <c r="G472" s="59" t="n">
        <f aca="false">G7</f>
        <v>0</v>
      </c>
      <c r="H472" s="59" t="n">
        <f aca="false">H7</f>
        <v>0</v>
      </c>
      <c r="I472" s="59" t="n">
        <f aca="false">I7</f>
        <v>0</v>
      </c>
      <c r="J472" s="59" t="n">
        <f aca="false">J7</f>
        <v>0</v>
      </c>
      <c r="K472" s="59" t="n">
        <f aca="false">K7</f>
        <v>0</v>
      </c>
      <c r="L472" s="59" t="n">
        <f aca="false">L7</f>
        <v>0</v>
      </c>
      <c r="M472" s="59" t="n">
        <f aca="false">M7</f>
        <v>0</v>
      </c>
      <c r="N472" s="59" t="n">
        <f aca="false">N7</f>
        <v>0</v>
      </c>
      <c r="O472" s="59" t="n">
        <f aca="false">O7</f>
        <v>0</v>
      </c>
      <c r="P472" s="59" t="n">
        <f aca="false">SUM(D472:O472)</f>
        <v>0</v>
      </c>
    </row>
    <row r="473" customFormat="false" ht="12.75" hidden="false" customHeight="false" outlineLevel="0" collapsed="false">
      <c r="A473" s="427" t="s">
        <v>536</v>
      </c>
      <c r="D473" s="59" t="n">
        <f aca="false">D8</f>
        <v>0</v>
      </c>
      <c r="E473" s="59" t="n">
        <f aca="false">E8</f>
        <v>0</v>
      </c>
      <c r="F473" s="59" t="n">
        <f aca="false">F8</f>
        <v>0</v>
      </c>
      <c r="G473" s="59" t="n">
        <f aca="false">G8</f>
        <v>0</v>
      </c>
      <c r="H473" s="59" t="n">
        <f aca="false">H8</f>
        <v>0</v>
      </c>
      <c r="I473" s="59" t="n">
        <f aca="false">I8</f>
        <v>0</v>
      </c>
      <c r="J473" s="59" t="n">
        <f aca="false">J8</f>
        <v>0</v>
      </c>
      <c r="K473" s="59" t="n">
        <f aca="false">K8</f>
        <v>0</v>
      </c>
      <c r="L473" s="59" t="n">
        <f aca="false">L8</f>
        <v>0</v>
      </c>
      <c r="M473" s="59" t="n">
        <f aca="false">M8</f>
        <v>0</v>
      </c>
      <c r="N473" s="59" t="n">
        <f aca="false">N8</f>
        <v>0</v>
      </c>
      <c r="O473" s="59" t="n">
        <f aca="false">O8</f>
        <v>0</v>
      </c>
      <c r="P473" s="59" t="n">
        <f aca="false">SUM(D473:O473)</f>
        <v>0</v>
      </c>
    </row>
    <row r="474" customFormat="false" ht="12.75" hidden="false" customHeight="false" outlineLevel="0" collapsed="false">
      <c r="A474" s="427" t="s">
        <v>537</v>
      </c>
      <c r="D474" s="429" t="n">
        <f aca="false">D9</f>
        <v>0</v>
      </c>
      <c r="E474" s="429" t="n">
        <f aca="false">E9</f>
        <v>0</v>
      </c>
      <c r="F474" s="429" t="n">
        <f aca="false">F9</f>
        <v>0</v>
      </c>
      <c r="G474" s="429" t="n">
        <f aca="false">G9</f>
        <v>0</v>
      </c>
      <c r="H474" s="429" t="n">
        <f aca="false">H9</f>
        <v>0</v>
      </c>
      <c r="I474" s="429" t="n">
        <f aca="false">I9</f>
        <v>0</v>
      </c>
      <c r="J474" s="429" t="n">
        <f aca="false">J9</f>
        <v>0</v>
      </c>
      <c r="K474" s="429" t="n">
        <f aca="false">K9</f>
        <v>0</v>
      </c>
      <c r="L474" s="429" t="n">
        <f aca="false">L9</f>
        <v>0</v>
      </c>
      <c r="M474" s="429" t="n">
        <f aca="false">M9</f>
        <v>0</v>
      </c>
      <c r="N474" s="429" t="n">
        <f aca="false">N9</f>
        <v>0</v>
      </c>
      <c r="O474" s="429" t="n">
        <f aca="false">O9</f>
        <v>0</v>
      </c>
      <c r="P474" s="429" t="n">
        <f aca="false">SUM(D474:O474)</f>
        <v>0</v>
      </c>
    </row>
    <row r="475" customFormat="false" ht="3.95" hidden="false" customHeight="true" outlineLevel="0" collapsed="false"/>
    <row r="476" customFormat="false" ht="12.75" hidden="false" customHeight="false" outlineLevel="0" collapsed="false">
      <c r="A476" s="427" t="s">
        <v>480</v>
      </c>
      <c r="B476" s="426"/>
      <c r="D476" s="59" t="n">
        <f aca="false">D472+D473+D474</f>
        <v>0</v>
      </c>
      <c r="E476" s="59" t="n">
        <f aca="false">E472+E473+E474</f>
        <v>0</v>
      </c>
      <c r="F476" s="59" t="n">
        <f aca="false">F472+F473+F474</f>
        <v>0</v>
      </c>
      <c r="G476" s="59" t="n">
        <f aca="false">G472+G473+G474</f>
        <v>0</v>
      </c>
      <c r="H476" s="59" t="n">
        <f aca="false">H472+H473+H474</f>
        <v>0</v>
      </c>
      <c r="I476" s="59" t="n">
        <f aca="false">I472+I473+I474</f>
        <v>0</v>
      </c>
      <c r="J476" s="59" t="n">
        <f aca="false">J472+J473+J474</f>
        <v>0</v>
      </c>
      <c r="K476" s="59" t="n">
        <f aca="false">K472+K473+K474</f>
        <v>0</v>
      </c>
      <c r="L476" s="59" t="n">
        <f aca="false">L472+L473+L474</f>
        <v>0</v>
      </c>
      <c r="M476" s="59" t="n">
        <f aca="false">M472+M473+M474</f>
        <v>0</v>
      </c>
      <c r="N476" s="59" t="n">
        <f aca="false">N472+N473+N474</f>
        <v>0</v>
      </c>
      <c r="O476" s="59" t="n">
        <f aca="false">O472+O473+O474</f>
        <v>0</v>
      </c>
      <c r="P476" s="59" t="n">
        <f aca="false">SUM(D476:O476)</f>
        <v>0</v>
      </c>
    </row>
    <row r="477" customFormat="false" ht="3.95" hidden="false" customHeight="true" outlineLevel="0" collapsed="false"/>
    <row r="478" customFormat="false" ht="12.75" hidden="false" customHeight="false" outlineLevel="0" collapsed="false">
      <c r="A478" s="427" t="s">
        <v>646</v>
      </c>
      <c r="B478" s="426"/>
      <c r="D478" s="474" t="n">
        <f aca="false">IF(D476=0,0,ROUND(D480/D476,4))</f>
        <v>0</v>
      </c>
      <c r="E478" s="474" t="n">
        <f aca="false">IF(E476=0,0,ROUND(E480/E476,4))</f>
        <v>0</v>
      </c>
      <c r="F478" s="474" t="n">
        <f aca="false">IF(F476=0,0,ROUND(F480/F476,4))</f>
        <v>0</v>
      </c>
      <c r="G478" s="474" t="n">
        <f aca="false">IF(G476=0,0,ROUND(G480/G476,4))</f>
        <v>0</v>
      </c>
      <c r="H478" s="474" t="n">
        <f aca="false">IF(H476=0,0,ROUND(H480/H476,4))</f>
        <v>0</v>
      </c>
      <c r="I478" s="474" t="n">
        <f aca="false">IF(I476=0,0,ROUND(I480/I476,4))</f>
        <v>0</v>
      </c>
      <c r="J478" s="474" t="n">
        <f aca="false">IF(J476=0,0,ROUND(J480/J476,4))</f>
        <v>0</v>
      </c>
      <c r="K478" s="474" t="n">
        <f aca="false">IF(K476=0,0,ROUND(K480/K476,4))</f>
        <v>0</v>
      </c>
      <c r="L478" s="474" t="n">
        <f aca="false">IF(L476=0,0,ROUND(L480/L476,4))</f>
        <v>0</v>
      </c>
      <c r="M478" s="474" t="n">
        <f aca="false">IF(M476=0,0,ROUND(M480/M476,4))</f>
        <v>0</v>
      </c>
      <c r="N478" s="474" t="n">
        <f aca="false">IF(N476=0,0,ROUND(N480/N476,4))</f>
        <v>0</v>
      </c>
      <c r="O478" s="474" t="n">
        <f aca="false">IF(O476=0,0,ROUND(O480/O476,4))</f>
        <v>0</v>
      </c>
      <c r="P478" s="474" t="n">
        <f aca="false">IF(P476=0,0,ROUND(P480/P476,4))</f>
        <v>0</v>
      </c>
    </row>
    <row r="479" customFormat="false" ht="3.95" hidden="false" customHeight="true" outlineLevel="0" collapsed="false"/>
    <row r="480" customFormat="false" ht="12.75" hidden="false" customHeight="false" outlineLevel="0" collapsed="false">
      <c r="A480" s="425" t="s">
        <v>647</v>
      </c>
      <c r="B480" s="432"/>
      <c r="C480" s="415"/>
      <c r="D480" s="443" t="n">
        <f aca="false">Transport!C17</f>
        <v>0</v>
      </c>
      <c r="E480" s="443" t="n">
        <f aca="false">Transport!D17</f>
        <v>0</v>
      </c>
      <c r="F480" s="443" t="n">
        <f aca="false">Transport!E17</f>
        <v>0</v>
      </c>
      <c r="G480" s="443" t="n">
        <f aca="false">Transport!F17</f>
        <v>0</v>
      </c>
      <c r="H480" s="443" t="n">
        <f aca="false">Transport!G17</f>
        <v>0</v>
      </c>
      <c r="I480" s="443" t="n">
        <f aca="false">Transport!H17</f>
        <v>0</v>
      </c>
      <c r="J480" s="443" t="n">
        <f aca="false">Transport!I17</f>
        <v>0</v>
      </c>
      <c r="K480" s="443" t="n">
        <f aca="false">Transport!J17</f>
        <v>0</v>
      </c>
      <c r="L480" s="443" t="n">
        <f aca="false">Transport!K17</f>
        <v>0</v>
      </c>
      <c r="M480" s="443" t="n">
        <f aca="false">Transport!L17</f>
        <v>0</v>
      </c>
      <c r="N480" s="443" t="n">
        <f aca="false">Transport!M17</f>
        <v>0</v>
      </c>
      <c r="O480" s="443" t="n">
        <f aca="false">Transport!N17</f>
        <v>0</v>
      </c>
      <c r="P480" s="443" t="n">
        <f aca="false">SUM(D480:O480)</f>
        <v>0</v>
      </c>
    </row>
    <row r="481" customFormat="false" ht="8.1" hidden="false" customHeight="true" outlineLevel="0" collapsed="false">
      <c r="A481" s="437"/>
      <c r="B481" s="426"/>
      <c r="D481" s="433"/>
      <c r="E481" s="433"/>
      <c r="F481" s="433"/>
      <c r="G481" s="433"/>
      <c r="H481" s="433"/>
      <c r="I481" s="433"/>
      <c r="J481" s="433"/>
      <c r="K481" s="433"/>
      <c r="L481" s="433"/>
      <c r="M481" s="433"/>
      <c r="N481" s="433"/>
      <c r="O481" s="433"/>
    </row>
    <row r="482" customFormat="false" ht="12.75" hidden="false" customHeight="false" outlineLevel="0" collapsed="false">
      <c r="A482" s="425" t="s">
        <v>648</v>
      </c>
      <c r="B482" s="432"/>
      <c r="C482" s="415"/>
      <c r="D482" s="489" t="n">
        <v>0</v>
      </c>
      <c r="E482" s="489" t="n">
        <v>0</v>
      </c>
      <c r="F482" s="489" t="n">
        <v>0</v>
      </c>
      <c r="G482" s="489" t="n">
        <v>0</v>
      </c>
      <c r="H482" s="489" t="n">
        <v>0</v>
      </c>
      <c r="I482" s="489" t="n">
        <v>0</v>
      </c>
      <c r="J482" s="489" t="n">
        <v>0</v>
      </c>
      <c r="K482" s="489" t="n">
        <v>0</v>
      </c>
      <c r="L482" s="489" t="n">
        <v>0</v>
      </c>
      <c r="M482" s="489" t="n">
        <v>0</v>
      </c>
      <c r="N482" s="489" t="n">
        <v>0</v>
      </c>
      <c r="O482" s="489" t="n">
        <v>0</v>
      </c>
      <c r="P482" s="436" t="n">
        <f aca="false">SUM(D482:O482)</f>
        <v>0</v>
      </c>
    </row>
    <row r="484" customFormat="false" ht="12.75" hidden="false" customHeight="false" outlineLevel="0" collapsed="false">
      <c r="A484" s="427" t="s">
        <v>550</v>
      </c>
      <c r="B484" s="426"/>
      <c r="D484" s="59" t="n">
        <f aca="false">D480-D482</f>
        <v>0</v>
      </c>
      <c r="E484" s="59" t="n">
        <f aca="false">E480-E482</f>
        <v>0</v>
      </c>
      <c r="F484" s="59" t="n">
        <f aca="false">F480-F482</f>
        <v>0</v>
      </c>
      <c r="G484" s="59" t="n">
        <f aca="false">G480-G482</f>
        <v>0</v>
      </c>
      <c r="H484" s="59" t="n">
        <f aca="false">H480-H482</f>
        <v>0</v>
      </c>
      <c r="I484" s="59" t="n">
        <f aca="false">I480-I482</f>
        <v>0</v>
      </c>
      <c r="J484" s="59" t="n">
        <f aca="false">J480-J482</f>
        <v>0</v>
      </c>
      <c r="K484" s="59" t="n">
        <f aca="false">K480-K482</f>
        <v>0</v>
      </c>
      <c r="L484" s="59" t="n">
        <f aca="false">L480-L482</f>
        <v>0</v>
      </c>
      <c r="M484" s="59" t="n">
        <f aca="false">M480-M482</f>
        <v>0</v>
      </c>
      <c r="N484" s="59" t="n">
        <f aca="false">N480-N482</f>
        <v>0</v>
      </c>
      <c r="O484" s="59" t="n">
        <f aca="false">O480-O482</f>
        <v>0</v>
      </c>
      <c r="P484" s="59" t="n">
        <f aca="false">SUM(D484:O484)</f>
        <v>0</v>
      </c>
    </row>
    <row r="485" customFormat="false" ht="12.75" hidden="false" customHeight="false" outlineLevel="0" collapsed="false">
      <c r="A485" s="435" t="s">
        <v>630</v>
      </c>
      <c r="D485" s="57" t="n">
        <v>0</v>
      </c>
      <c r="E485" s="57" t="n">
        <v>0</v>
      </c>
      <c r="F485" s="57" t="n">
        <v>0</v>
      </c>
      <c r="G485" s="57" t="n">
        <v>0</v>
      </c>
      <c r="H485" s="57" t="n">
        <v>0</v>
      </c>
      <c r="I485" s="57" t="n">
        <v>0</v>
      </c>
      <c r="J485" s="57" t="n">
        <v>0</v>
      </c>
      <c r="K485" s="57" t="n">
        <v>0</v>
      </c>
      <c r="L485" s="57" t="n">
        <v>0</v>
      </c>
      <c r="M485" s="57" t="n">
        <v>0</v>
      </c>
      <c r="N485" s="57" t="n">
        <v>0</v>
      </c>
      <c r="O485" s="57" t="n">
        <v>0</v>
      </c>
      <c r="P485" s="59" t="n">
        <f aca="false">SUM(D485:O485)</f>
        <v>0</v>
      </c>
    </row>
    <row r="486" customFormat="false" ht="12.75" hidden="false" customHeight="false" outlineLevel="0" collapsed="false">
      <c r="A486" s="435" t="s">
        <v>404</v>
      </c>
      <c r="D486" s="57" t="n">
        <v>0</v>
      </c>
      <c r="E486" s="57" t="n">
        <v>0</v>
      </c>
      <c r="F486" s="57" t="n">
        <v>0</v>
      </c>
      <c r="G486" s="57" t="n">
        <v>0</v>
      </c>
      <c r="H486" s="57" t="n">
        <v>0</v>
      </c>
      <c r="I486" s="57" t="n">
        <v>0</v>
      </c>
      <c r="J486" s="57" t="n">
        <v>0</v>
      </c>
      <c r="K486" s="57" t="n">
        <v>0</v>
      </c>
      <c r="L486" s="57" t="n">
        <v>0</v>
      </c>
      <c r="M486" s="57" t="n">
        <v>0</v>
      </c>
      <c r="N486" s="57" t="n">
        <v>0</v>
      </c>
      <c r="O486" s="57" t="n">
        <v>0</v>
      </c>
      <c r="P486" s="59" t="n">
        <f aca="false">SUM(D486:O486)</f>
        <v>0</v>
      </c>
    </row>
    <row r="487" customFormat="false" ht="12.75" hidden="false" customHeight="false" outlineLevel="0" collapsed="false">
      <c r="A487" s="427" t="s">
        <v>488</v>
      </c>
      <c r="D487" s="428" t="n">
        <v>0</v>
      </c>
      <c r="E487" s="428" t="n">
        <v>0</v>
      </c>
      <c r="F487" s="428" t="n">
        <v>0</v>
      </c>
      <c r="G487" s="428" t="n">
        <v>0</v>
      </c>
      <c r="H487" s="428" t="n">
        <v>0</v>
      </c>
      <c r="I487" s="428" t="n">
        <v>0</v>
      </c>
      <c r="J487" s="428" t="n">
        <v>0</v>
      </c>
      <c r="K487" s="428" t="n">
        <v>0</v>
      </c>
      <c r="L487" s="428" t="n">
        <v>0</v>
      </c>
      <c r="M487" s="428" t="n">
        <v>0</v>
      </c>
      <c r="N487" s="428" t="n">
        <v>0</v>
      </c>
      <c r="O487" s="428" t="n">
        <v>0</v>
      </c>
      <c r="P487" s="429" t="n">
        <f aca="false">SUM(D487:O487)</f>
        <v>0</v>
      </c>
    </row>
    <row r="488" customFormat="false" ht="3.95" hidden="false" customHeight="true" outlineLevel="0" collapsed="false">
      <c r="D488" s="430"/>
      <c r="E488" s="430"/>
      <c r="F488" s="430"/>
      <c r="G488" s="430"/>
      <c r="H488" s="430"/>
      <c r="I488" s="430"/>
      <c r="J488" s="430"/>
      <c r="K488" s="430"/>
      <c r="L488" s="430"/>
      <c r="M488" s="430"/>
      <c r="N488" s="430"/>
      <c r="O488" s="430"/>
    </row>
    <row r="489" customFormat="false" ht="12.75" hidden="false" customHeight="false" outlineLevel="0" collapsed="false">
      <c r="A489" s="439" t="s">
        <v>489</v>
      </c>
      <c r="B489" s="442"/>
      <c r="C489" s="415"/>
      <c r="D489" s="443" t="n">
        <f aca="false">SUM(D484:D487)</f>
        <v>0</v>
      </c>
      <c r="E489" s="443" t="n">
        <f aca="false">SUM(E484:E487)</f>
        <v>0</v>
      </c>
      <c r="F489" s="443" t="n">
        <f aca="false">SUM(F484:F487)</f>
        <v>0</v>
      </c>
      <c r="G489" s="443" t="n">
        <f aca="false">SUM(G484:G487)</f>
        <v>0</v>
      </c>
      <c r="H489" s="443" t="n">
        <f aca="false">SUM(H484:H487)</f>
        <v>0</v>
      </c>
      <c r="I489" s="443" t="n">
        <f aca="false">SUM(I484:I487)</f>
        <v>0</v>
      </c>
      <c r="J489" s="443" t="n">
        <f aca="false">SUM(J484:J487)</f>
        <v>0</v>
      </c>
      <c r="K489" s="443" t="n">
        <f aca="false">SUM(K484:K487)</f>
        <v>0</v>
      </c>
      <c r="L489" s="443" t="n">
        <f aca="false">SUM(L484:L487)</f>
        <v>0</v>
      </c>
      <c r="M489" s="443" t="n">
        <f aca="false">SUM(M484:M487)</f>
        <v>0</v>
      </c>
      <c r="N489" s="443" t="n">
        <f aca="false">SUM(N484:N487)</f>
        <v>0</v>
      </c>
      <c r="O489" s="443" t="n">
        <f aca="false">SUM(O484:O487)</f>
        <v>0</v>
      </c>
      <c r="P489" s="443" t="n">
        <f aca="false">SUM(D489:O489)</f>
        <v>0</v>
      </c>
    </row>
    <row r="490" customFormat="false" ht="6" hidden="false" customHeight="true" outlineLevel="0" collapsed="false">
      <c r="A490" s="437"/>
      <c r="B490" s="426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</row>
    <row r="491" customFormat="false" ht="12.75" hidden="false" customHeight="false" outlineLevel="0" collapsed="false">
      <c r="A491" s="425" t="s">
        <v>649</v>
      </c>
      <c r="B491" s="432"/>
      <c r="C491" s="415"/>
      <c r="D491" s="443" t="n">
        <f aca="false">-1*D489</f>
        <v>-0</v>
      </c>
      <c r="E491" s="443" t="n">
        <f aca="false">-1*E489</f>
        <v>-0</v>
      </c>
      <c r="F491" s="443" t="n">
        <f aca="false">-1*F489</f>
        <v>-0</v>
      </c>
      <c r="G491" s="443" t="n">
        <f aca="false">-1*G489</f>
        <v>-0</v>
      </c>
      <c r="H491" s="443" t="n">
        <f aca="false">-1*H489</f>
        <v>-0</v>
      </c>
      <c r="I491" s="443" t="n">
        <f aca="false">-1*I489</f>
        <v>-0</v>
      </c>
      <c r="J491" s="443" t="n">
        <f aca="false">-1*J489</f>
        <v>-0</v>
      </c>
      <c r="K491" s="443" t="n">
        <f aca="false">-1*K489</f>
        <v>-0</v>
      </c>
      <c r="L491" s="443" t="n">
        <f aca="false">-1*L489</f>
        <v>-0</v>
      </c>
      <c r="M491" s="443" t="n">
        <f aca="false">-1*M489</f>
        <v>-0</v>
      </c>
      <c r="N491" s="443" t="n">
        <f aca="false">-1*N489</f>
        <v>-0</v>
      </c>
      <c r="O491" s="443" t="n">
        <f aca="false">-1*O489</f>
        <v>-0</v>
      </c>
      <c r="P491" s="443" t="n">
        <f aca="false">SUM(D491:O491)</f>
        <v>0</v>
      </c>
    </row>
    <row r="492" customFormat="false" ht="12.75" hidden="false" customHeight="false" outlineLevel="0" collapsed="false">
      <c r="A492" s="437"/>
      <c r="B492" s="426"/>
    </row>
    <row r="493" customFormat="false" ht="12.75" hidden="false" customHeight="false" outlineLevel="0" collapsed="false">
      <c r="A493" s="444"/>
      <c r="B493" s="445"/>
      <c r="C493" s="446"/>
      <c r="D493" s="446"/>
      <c r="E493" s="446"/>
      <c r="F493" s="446"/>
      <c r="G493" s="446"/>
      <c r="H493" s="446"/>
      <c r="I493" s="446"/>
      <c r="J493" s="446"/>
      <c r="K493" s="446"/>
      <c r="L493" s="446"/>
      <c r="M493" s="446"/>
      <c r="N493" s="446"/>
      <c r="O493" s="446"/>
      <c r="P493" s="446"/>
    </row>
    <row r="494" customFormat="false" ht="12.75" hidden="false" customHeight="false" outlineLevel="0" collapsed="false">
      <c r="A494" s="452"/>
    </row>
    <row r="495" customFormat="false" ht="12.75" hidden="false" customHeight="false" outlineLevel="0" collapsed="false">
      <c r="A495" s="447" t="s">
        <v>650</v>
      </c>
      <c r="B495" s="426"/>
      <c r="C495" s="468" t="str">
        <f aca="false">C47</f>
        <v>DEC.,2001</v>
      </c>
      <c r="D495" s="450"/>
      <c r="E495" s="450"/>
      <c r="F495" s="450"/>
      <c r="G495" s="450"/>
      <c r="H495" s="450"/>
      <c r="I495" s="450"/>
      <c r="J495" s="450"/>
      <c r="K495" s="450"/>
      <c r="L495" s="450"/>
      <c r="M495" s="450"/>
      <c r="N495" s="450"/>
      <c r="O495" s="450"/>
      <c r="P495" s="415"/>
    </row>
    <row r="496" customFormat="false" ht="3.95" hidden="false" customHeight="true" outlineLevel="0" collapsed="false">
      <c r="A496" s="437"/>
      <c r="B496" s="426"/>
      <c r="D496" s="430"/>
      <c r="E496" s="430"/>
      <c r="F496" s="430"/>
      <c r="G496" s="430"/>
      <c r="H496" s="430"/>
      <c r="I496" s="430"/>
      <c r="J496" s="430"/>
      <c r="K496" s="430"/>
      <c r="L496" s="430"/>
      <c r="M496" s="430"/>
      <c r="N496" s="430"/>
      <c r="O496" s="430"/>
    </row>
    <row r="497" customFormat="false" ht="12.75" hidden="false" customHeight="false" outlineLevel="0" collapsed="false">
      <c r="A497" s="425" t="s">
        <v>493</v>
      </c>
      <c r="B497" s="426"/>
      <c r="D497" s="59" t="n">
        <f aca="false">C507</f>
        <v>0</v>
      </c>
      <c r="E497" s="59" t="n">
        <f aca="false">D507</f>
        <v>0</v>
      </c>
      <c r="F497" s="59" t="n">
        <f aca="false">E507</f>
        <v>0</v>
      </c>
      <c r="G497" s="59" t="n">
        <f aca="false">F507</f>
        <v>0</v>
      </c>
      <c r="H497" s="59" t="n">
        <f aca="false">G507</f>
        <v>0</v>
      </c>
      <c r="I497" s="59" t="n">
        <f aca="false">H507</f>
        <v>0</v>
      </c>
      <c r="J497" s="59" t="n">
        <f aca="false">I507</f>
        <v>0</v>
      </c>
      <c r="K497" s="59" t="n">
        <f aca="false">J507</f>
        <v>0</v>
      </c>
      <c r="L497" s="59" t="n">
        <f aca="false">K507</f>
        <v>0</v>
      </c>
      <c r="M497" s="59" t="n">
        <f aca="false">L507</f>
        <v>0</v>
      </c>
      <c r="N497" s="59" t="n">
        <f aca="false">M507</f>
        <v>0</v>
      </c>
      <c r="O497" s="59" t="n">
        <f aca="false">N507</f>
        <v>0</v>
      </c>
      <c r="P497" s="59"/>
    </row>
    <row r="498" customFormat="false" ht="6" hidden="false" customHeight="true" outlineLevel="0" collapsed="false"/>
    <row r="499" customFormat="false" ht="12.75" hidden="false" customHeight="false" outlineLevel="0" collapsed="false">
      <c r="A499" s="435" t="s">
        <v>494</v>
      </c>
      <c r="B499" s="454"/>
      <c r="D499" s="57" t="n">
        <v>0</v>
      </c>
      <c r="E499" s="57" t="n">
        <v>0</v>
      </c>
      <c r="F499" s="57" t="n">
        <v>0</v>
      </c>
      <c r="G499" s="57" t="n">
        <v>0</v>
      </c>
      <c r="H499" s="57" t="n">
        <v>0</v>
      </c>
      <c r="I499" s="57" t="n">
        <v>0</v>
      </c>
      <c r="J499" s="57" t="n">
        <v>0</v>
      </c>
      <c r="K499" s="57" t="n">
        <v>0</v>
      </c>
      <c r="L499" s="57" t="n">
        <v>0</v>
      </c>
      <c r="M499" s="57" t="n">
        <v>0</v>
      </c>
      <c r="N499" s="57" t="n">
        <v>0</v>
      </c>
      <c r="O499" s="57" t="n">
        <v>0</v>
      </c>
      <c r="P499" s="59" t="n">
        <f aca="false">SUM(D499:O499)</f>
        <v>0</v>
      </c>
    </row>
    <row r="500" customFormat="false" ht="6" hidden="false" customHeight="true" outlineLevel="0" collapsed="false">
      <c r="A500" s="437"/>
      <c r="B500" s="426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</row>
    <row r="501" customFormat="false" ht="12.75" hidden="false" customHeight="false" outlineLevel="0" collapsed="false">
      <c r="A501" s="427" t="s">
        <v>581</v>
      </c>
      <c r="B501" s="426"/>
      <c r="D501" s="59" t="n">
        <f aca="false">D491</f>
        <v>-0</v>
      </c>
      <c r="E501" s="59" t="n">
        <f aca="false">E491</f>
        <v>-0</v>
      </c>
      <c r="F501" s="59" t="n">
        <f aca="false">F491</f>
        <v>-0</v>
      </c>
      <c r="G501" s="59" t="n">
        <f aca="false">G491</f>
        <v>-0</v>
      </c>
      <c r="H501" s="59" t="n">
        <f aca="false">H491</f>
        <v>-0</v>
      </c>
      <c r="I501" s="59" t="n">
        <f aca="false">I491</f>
        <v>-0</v>
      </c>
      <c r="J501" s="59" t="n">
        <f aca="false">J491</f>
        <v>-0</v>
      </c>
      <c r="K501" s="59" t="n">
        <f aca="false">K491</f>
        <v>-0</v>
      </c>
      <c r="L501" s="59" t="n">
        <f aca="false">L491</f>
        <v>-0</v>
      </c>
      <c r="M501" s="59" t="n">
        <f aca="false">M491</f>
        <v>-0</v>
      </c>
      <c r="N501" s="59" t="n">
        <f aca="false">N491</f>
        <v>-0</v>
      </c>
      <c r="O501" s="59" t="n">
        <f aca="false">O491</f>
        <v>-0</v>
      </c>
      <c r="P501" s="59" t="n">
        <f aca="false">SUM(D501:O501)</f>
        <v>0</v>
      </c>
    </row>
    <row r="502" customFormat="false" ht="6" hidden="false" customHeight="true" outlineLevel="0" collapsed="false">
      <c r="A502" s="437"/>
      <c r="B502" s="426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</row>
    <row r="503" customFormat="false" ht="12.75" hidden="false" customHeight="false" outlineLevel="0" collapsed="false">
      <c r="A503" s="435" t="s">
        <v>496</v>
      </c>
      <c r="B503" s="426"/>
      <c r="D503" s="57" t="n">
        <v>0</v>
      </c>
      <c r="E503" s="57" t="n">
        <v>0</v>
      </c>
      <c r="F503" s="57" t="n">
        <v>0</v>
      </c>
      <c r="G503" s="57" t="n">
        <v>0</v>
      </c>
      <c r="H503" s="57" t="n">
        <v>0</v>
      </c>
      <c r="I503" s="57" t="n">
        <v>0</v>
      </c>
      <c r="J503" s="57" t="n">
        <v>0</v>
      </c>
      <c r="K503" s="57" t="n">
        <v>0</v>
      </c>
      <c r="L503" s="57" t="n">
        <v>0</v>
      </c>
      <c r="M503" s="57" t="n">
        <v>0</v>
      </c>
      <c r="N503" s="57" t="n">
        <v>0</v>
      </c>
      <c r="O503" s="57" t="n">
        <v>0</v>
      </c>
      <c r="P503" s="59" t="n">
        <f aca="false">SUM(D503:O503)</f>
        <v>0</v>
      </c>
    </row>
    <row r="504" customFormat="false" ht="6" hidden="false" customHeight="true" outlineLevel="0" collapsed="false">
      <c r="A504" s="437"/>
      <c r="B504" s="426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</row>
    <row r="505" customFormat="false" ht="12.75" hidden="false" customHeight="false" outlineLevel="0" collapsed="false">
      <c r="A505" s="427" t="s">
        <v>497</v>
      </c>
      <c r="B505" s="426"/>
      <c r="D505" s="429" t="n">
        <f aca="false">D514</f>
        <v>0</v>
      </c>
      <c r="E505" s="429" t="n">
        <f aca="false">E514</f>
        <v>0</v>
      </c>
      <c r="F505" s="429" t="n">
        <f aca="false">F514</f>
        <v>0</v>
      </c>
      <c r="G505" s="429" t="n">
        <f aca="false">G514</f>
        <v>0</v>
      </c>
      <c r="H505" s="429" t="n">
        <f aca="false">H514</f>
        <v>0</v>
      </c>
      <c r="I505" s="429" t="n">
        <f aca="false">I514</f>
        <v>0</v>
      </c>
      <c r="J505" s="429" t="n">
        <f aca="false">J514</f>
        <v>0</v>
      </c>
      <c r="K505" s="429" t="n">
        <f aca="false">K514</f>
        <v>0</v>
      </c>
      <c r="L505" s="429" t="n">
        <f aca="false">L514</f>
        <v>0</v>
      </c>
      <c r="M505" s="429" t="n">
        <f aca="false">M514</f>
        <v>0</v>
      </c>
      <c r="N505" s="429" t="n">
        <f aca="false">N514</f>
        <v>0</v>
      </c>
      <c r="O505" s="429" t="n">
        <f aca="false">O514</f>
        <v>0</v>
      </c>
      <c r="P505" s="429" t="n">
        <f aca="false">SUM(D505:O505)</f>
        <v>0</v>
      </c>
    </row>
    <row r="506" customFormat="false" ht="3.95" hidden="false" customHeight="true" outlineLevel="0" collapsed="false">
      <c r="A506" s="437"/>
      <c r="B506" s="426"/>
      <c r="D506" s="430"/>
      <c r="E506" s="430"/>
      <c r="F506" s="430"/>
      <c r="G506" s="430"/>
      <c r="H506" s="430"/>
      <c r="I506" s="430"/>
      <c r="J506" s="430"/>
      <c r="K506" s="430"/>
      <c r="L506" s="430"/>
      <c r="M506" s="430"/>
      <c r="N506" s="430"/>
      <c r="O506" s="430"/>
    </row>
    <row r="507" customFormat="false" ht="12.75" hidden="false" customHeight="false" outlineLevel="0" collapsed="false">
      <c r="A507" s="425" t="s">
        <v>498</v>
      </c>
      <c r="B507" s="453"/>
      <c r="C507" s="470" t="n">
        <v>0</v>
      </c>
      <c r="D507" s="436" t="n">
        <f aca="false">SUM(D497:D505)</f>
        <v>0</v>
      </c>
      <c r="E507" s="436" t="n">
        <f aca="false">SUM(E497:E505)</f>
        <v>0</v>
      </c>
      <c r="F507" s="436" t="n">
        <f aca="false">SUM(F497:F505)</f>
        <v>0</v>
      </c>
      <c r="G507" s="436" t="n">
        <f aca="false">SUM(G497:G505)</f>
        <v>0</v>
      </c>
      <c r="H507" s="436" t="n">
        <f aca="false">SUM(H497:H505)</f>
        <v>0</v>
      </c>
      <c r="I507" s="436" t="n">
        <f aca="false">SUM(I497:I505)</f>
        <v>0</v>
      </c>
      <c r="J507" s="436" t="n">
        <f aca="false">SUM(J497:J505)</f>
        <v>0</v>
      </c>
      <c r="K507" s="436" t="n">
        <f aca="false">SUM(K497:K505)</f>
        <v>0</v>
      </c>
      <c r="L507" s="436" t="n">
        <f aca="false">SUM(L497:L505)</f>
        <v>0</v>
      </c>
      <c r="M507" s="436" t="n">
        <f aca="false">SUM(M497:M505)</f>
        <v>0</v>
      </c>
      <c r="N507" s="436" t="n">
        <f aca="false">SUM(N497:N505)</f>
        <v>0</v>
      </c>
      <c r="O507" s="436" t="n">
        <f aca="false">SUM(O497:O505)</f>
        <v>0</v>
      </c>
      <c r="P507" s="436" t="n">
        <f aca="false">SUM(P499:P505)+D497</f>
        <v>0</v>
      </c>
    </row>
    <row r="508" customFormat="false" ht="12.75" hidden="false" customHeight="false" outlineLevel="0" collapsed="false">
      <c r="A508" s="437"/>
      <c r="C508" s="437"/>
      <c r="D508" s="430"/>
      <c r="E508" s="430"/>
      <c r="F508" s="430"/>
      <c r="G508" s="430"/>
      <c r="H508" s="430"/>
      <c r="I508" s="430"/>
      <c r="J508" s="430"/>
      <c r="K508" s="430"/>
      <c r="L508" s="430"/>
      <c r="M508" s="430"/>
      <c r="N508" s="430"/>
      <c r="O508" s="430"/>
    </row>
    <row r="509" customFormat="false" ht="12.75" hidden="false" customHeight="false" outlineLevel="0" collapsed="false">
      <c r="A509" s="471" t="str">
        <f aca="false">A61</f>
        <v>   Interest Rate </v>
      </c>
      <c r="C509" s="437"/>
      <c r="D509" s="472" t="n">
        <f aca="false">D61</f>
        <v>0.0775</v>
      </c>
      <c r="E509" s="472" t="n">
        <f aca="false">E61</f>
        <v>0.0775</v>
      </c>
      <c r="F509" s="472" t="n">
        <f aca="false">F61</f>
        <v>0.0775</v>
      </c>
      <c r="G509" s="472" t="n">
        <f aca="false">G61</f>
        <v>0.0775</v>
      </c>
      <c r="H509" s="472" t="n">
        <f aca="false">H61</f>
        <v>0.0775</v>
      </c>
      <c r="I509" s="472" t="n">
        <f aca="false">I61</f>
        <v>0.0775</v>
      </c>
      <c r="J509" s="472" t="n">
        <f aca="false">J61</f>
        <v>0.0775</v>
      </c>
      <c r="K509" s="472" t="n">
        <f aca="false">K61</f>
        <v>0.0775</v>
      </c>
      <c r="L509" s="472" t="n">
        <f aca="false">L61</f>
        <v>0.0775</v>
      </c>
      <c r="M509" s="472" t="n">
        <f aca="false">M61</f>
        <v>0.0775</v>
      </c>
      <c r="N509" s="472" t="n">
        <f aca="false">N61</f>
        <v>0.0775</v>
      </c>
      <c r="O509" s="472" t="n">
        <f aca="false">O61</f>
        <v>0.0775</v>
      </c>
    </row>
    <row r="510" customFormat="false" ht="12.75" hidden="false" customHeight="false" outlineLevel="0" collapsed="false">
      <c r="A510" s="471" t="str">
        <f aca="false">A62</f>
        <v>      Monthly</v>
      </c>
      <c r="C510" s="437"/>
      <c r="D510" s="438" t="n">
        <f aca="false">D62</f>
        <v>0.0066</v>
      </c>
      <c r="E510" s="438" t="n">
        <f aca="false">E62</f>
        <v>0.0059</v>
      </c>
      <c r="F510" s="438" t="n">
        <f aca="false">F62</f>
        <v>0.0066</v>
      </c>
      <c r="G510" s="438" t="n">
        <f aca="false">G62</f>
        <v>0.0064</v>
      </c>
      <c r="H510" s="438" t="n">
        <f aca="false">H62</f>
        <v>0.0066</v>
      </c>
      <c r="I510" s="438" t="n">
        <f aca="false">I62</f>
        <v>0.0064</v>
      </c>
      <c r="J510" s="438" t="n">
        <f aca="false">J62</f>
        <v>0.0066</v>
      </c>
      <c r="K510" s="438" t="n">
        <f aca="false">K62</f>
        <v>0.0066</v>
      </c>
      <c r="L510" s="438" t="n">
        <f aca="false">L62</f>
        <v>0.0064</v>
      </c>
      <c r="M510" s="438" t="n">
        <f aca="false">M62</f>
        <v>0.0066</v>
      </c>
      <c r="N510" s="438" t="n">
        <f aca="false">N62</f>
        <v>0.0064</v>
      </c>
      <c r="O510" s="438" t="n">
        <f aca="false">O62</f>
        <v>0.0066</v>
      </c>
    </row>
    <row r="511" customFormat="false" ht="12.75" hidden="false" customHeight="true" outlineLevel="0" collapsed="false">
      <c r="A511" s="437"/>
      <c r="C511" s="437"/>
    </row>
    <row r="512" customFormat="false" ht="12.75" hidden="false" customHeight="false" outlineLevel="0" collapsed="false">
      <c r="A512" s="462" t="s">
        <v>501</v>
      </c>
      <c r="C512" s="479"/>
      <c r="D512" s="463" t="n">
        <f aca="false">ROUND(C507*D510,0)</f>
        <v>0</v>
      </c>
      <c r="E512" s="463" t="n">
        <f aca="false">ROUND(D507*E510,0)</f>
        <v>0</v>
      </c>
      <c r="F512" s="463" t="n">
        <f aca="false">ROUND(E507*F510,0)</f>
        <v>0</v>
      </c>
      <c r="G512" s="463" t="n">
        <f aca="false">ROUND(F507*G510,0)</f>
        <v>0</v>
      </c>
      <c r="H512" s="463" t="n">
        <f aca="false">ROUND(G507*H510,0)</f>
        <v>0</v>
      </c>
      <c r="I512" s="463" t="n">
        <f aca="false">ROUND(H507*I510,0)</f>
        <v>0</v>
      </c>
      <c r="J512" s="463" t="n">
        <f aca="false">ROUND(I507*J510,0)</f>
        <v>0</v>
      </c>
      <c r="K512" s="463" t="n">
        <f aca="false">ROUND(J507*K510,0)</f>
        <v>0</v>
      </c>
      <c r="L512" s="463" t="n">
        <f aca="false">ROUND(K507*L510,0)</f>
        <v>0</v>
      </c>
      <c r="M512" s="463" t="n">
        <f aca="false">ROUND(L507*M510,0)</f>
        <v>0</v>
      </c>
      <c r="N512" s="463" t="n">
        <f aca="false">ROUND(M507*N510,0)</f>
        <v>0</v>
      </c>
      <c r="O512" s="463" t="n">
        <f aca="false">ROUND(N507*O510,0)</f>
        <v>0</v>
      </c>
      <c r="P512" s="463" t="n">
        <f aca="false">SUM(D512:O512)</f>
        <v>0</v>
      </c>
    </row>
    <row r="513" customFormat="false" ht="12.75" hidden="false" customHeight="false" outlineLevel="0" collapsed="false">
      <c r="A513" s="427" t="s">
        <v>552</v>
      </c>
      <c r="C513" s="479"/>
      <c r="D513" s="428" t="n">
        <v>0</v>
      </c>
      <c r="E513" s="428" t="n">
        <v>0</v>
      </c>
      <c r="F513" s="428" t="n">
        <v>0</v>
      </c>
      <c r="G513" s="428" t="n">
        <v>0</v>
      </c>
      <c r="H513" s="428" t="n">
        <v>0</v>
      </c>
      <c r="I513" s="428" t="n">
        <v>0</v>
      </c>
      <c r="J513" s="428" t="n">
        <v>0</v>
      </c>
      <c r="K513" s="428" t="n">
        <v>0</v>
      </c>
      <c r="L513" s="428" t="n">
        <v>0</v>
      </c>
      <c r="M513" s="428" t="n">
        <v>0</v>
      </c>
      <c r="N513" s="428" t="n">
        <v>0</v>
      </c>
      <c r="O513" s="428" t="n">
        <v>0</v>
      </c>
      <c r="P513" s="429" t="n">
        <f aca="false">SUM(D513:O513)</f>
        <v>0</v>
      </c>
    </row>
    <row r="514" customFormat="false" ht="12.75" hidden="false" customHeight="false" outlineLevel="0" collapsed="false">
      <c r="A514" s="473" t="str">
        <f aca="false">A66</f>
        <v>      Total Current Month Carrying Charges</v>
      </c>
      <c r="C514" s="479"/>
      <c r="D514" s="443" t="n">
        <f aca="false">D512+D513</f>
        <v>0</v>
      </c>
      <c r="E514" s="443" t="n">
        <f aca="false">E512+E513</f>
        <v>0</v>
      </c>
      <c r="F514" s="443" t="n">
        <f aca="false">F512+F513</f>
        <v>0</v>
      </c>
      <c r="G514" s="443" t="n">
        <f aca="false">G512+G513</f>
        <v>0</v>
      </c>
      <c r="H514" s="443" t="n">
        <f aca="false">H512+H513</f>
        <v>0</v>
      </c>
      <c r="I514" s="443" t="n">
        <f aca="false">I512+I513</f>
        <v>0</v>
      </c>
      <c r="J514" s="443" t="n">
        <f aca="false">J512+J513</f>
        <v>0</v>
      </c>
      <c r="K514" s="443" t="n">
        <f aca="false">K512+K513</f>
        <v>0</v>
      </c>
      <c r="L514" s="443" t="n">
        <f aca="false">L512+L513</f>
        <v>0</v>
      </c>
      <c r="M514" s="443" t="n">
        <f aca="false">M512+M513</f>
        <v>0</v>
      </c>
      <c r="N514" s="443" t="n">
        <f aca="false">N512+N513</f>
        <v>0</v>
      </c>
      <c r="O514" s="443" t="n">
        <f aca="false">O512+O513</f>
        <v>0</v>
      </c>
      <c r="P514" s="443" t="n">
        <f aca="false">P512+P513</f>
        <v>0</v>
      </c>
    </row>
    <row r="515" customFormat="false" ht="6" hidden="false" customHeight="true" outlineLevel="0" collapsed="false">
      <c r="A515" s="437"/>
      <c r="B515" s="426"/>
    </row>
    <row r="516" customFormat="false" ht="12.75" hidden="false" customHeight="true" outlineLevel="0" collapsed="false">
      <c r="A516" s="473" t="str">
        <f aca="false">A68</f>
        <v>      Cumulative Carrying Charges</v>
      </c>
      <c r="B516" s="426"/>
      <c r="D516" s="59" t="n">
        <f aca="false">D514</f>
        <v>0</v>
      </c>
      <c r="E516" s="59" t="n">
        <f aca="false">E514+D516</f>
        <v>0</v>
      </c>
      <c r="F516" s="59" t="n">
        <f aca="false">F514+E516</f>
        <v>0</v>
      </c>
      <c r="G516" s="59" t="n">
        <f aca="false">G514+F516</f>
        <v>0</v>
      </c>
      <c r="H516" s="59" t="n">
        <f aca="false">H514+G516</f>
        <v>0</v>
      </c>
      <c r="I516" s="59" t="n">
        <f aca="false">I514+H516</f>
        <v>0</v>
      </c>
      <c r="J516" s="59" t="n">
        <f aca="false">J514+I516</f>
        <v>0</v>
      </c>
      <c r="K516" s="59" t="n">
        <f aca="false">K514+J516</f>
        <v>0</v>
      </c>
      <c r="L516" s="59" t="n">
        <f aca="false">L514+K516</f>
        <v>0</v>
      </c>
      <c r="M516" s="59" t="n">
        <f aca="false">M514+L516</f>
        <v>0</v>
      </c>
      <c r="N516" s="59" t="n">
        <f aca="false">N514+M516</f>
        <v>0</v>
      </c>
      <c r="O516" s="59" t="n">
        <f aca="false">O514+N516</f>
        <v>0</v>
      </c>
    </row>
    <row r="517" customFormat="false" ht="6" hidden="false" customHeight="true" outlineLevel="0" collapsed="false">
      <c r="A517" s="0"/>
      <c r="B517" s="426"/>
      <c r="D517" s="0"/>
      <c r="E517" s="0"/>
      <c r="F517" s="0"/>
      <c r="G517" s="0"/>
      <c r="H517" s="0"/>
      <c r="I517" s="0"/>
      <c r="J517" s="0"/>
      <c r="K517" s="0"/>
      <c r="L517" s="0"/>
      <c r="M517" s="0"/>
      <c r="N517" s="0"/>
      <c r="O517" s="0"/>
    </row>
    <row r="519" customFormat="false" ht="12.75" hidden="false" customHeight="false" outlineLevel="0" collapsed="false">
      <c r="A519" s="3" t="str">
        <f aca="true">CELL("FILENAME")</f>
        <v>'file:///mnt/12tb/@roms/datasets/enron/EDRM Enron Email Data Set v2 XML/filtered-attachments/xls/EMNNG02PL.xls'#$Trackers</v>
      </c>
      <c r="D519" s="415"/>
      <c r="E519" s="415"/>
      <c r="F519" s="415"/>
      <c r="G519" s="415"/>
      <c r="H519" s="415"/>
      <c r="I519" s="415"/>
      <c r="J519" s="415"/>
      <c r="K519" s="415"/>
      <c r="L519" s="415"/>
      <c r="M519" s="415"/>
      <c r="N519" s="415"/>
      <c r="O519" s="415"/>
      <c r="P519" s="415"/>
    </row>
    <row r="520" customFormat="false" ht="12.75" hidden="false" customHeight="false" outlineLevel="0" collapsed="false">
      <c r="A520" s="416" t="s">
        <v>384</v>
      </c>
    </row>
    <row r="521" customFormat="false" ht="12.75" hidden="false" customHeight="false" outlineLevel="0" collapsed="false">
      <c r="A521" s="16" t="str">
        <f aca="false">A3</f>
        <v>2002 OPERATING PLAN</v>
      </c>
      <c r="B521" s="417" t="n">
        <f aca="true">NOW()</f>
        <v>45926.9641760129</v>
      </c>
      <c r="C521" s="496" t="s">
        <v>651</v>
      </c>
      <c r="D521" s="496"/>
      <c r="E521" s="496"/>
      <c r="F521" s="496"/>
      <c r="G521" s="496"/>
      <c r="H521" s="496"/>
      <c r="I521" s="496"/>
      <c r="J521" s="496"/>
      <c r="K521" s="496"/>
      <c r="L521" s="496"/>
      <c r="M521" s="496"/>
      <c r="N521" s="496"/>
      <c r="O521" s="496"/>
      <c r="P521" s="496"/>
    </row>
    <row r="522" customFormat="false" ht="12.95" hidden="false" customHeight="true" outlineLevel="0" collapsed="false">
      <c r="A522" s="419"/>
      <c r="B522" s="420" t="n">
        <f aca="true">NOW()</f>
        <v>45926.9641760129</v>
      </c>
      <c r="C522" s="497" t="str">
        <f aca="false">C4</f>
        <v>BALANCE</v>
      </c>
      <c r="D522" s="497" t="str">
        <f aca="false">D4</f>
        <v>JAN</v>
      </c>
      <c r="E522" s="497" t="str">
        <f aca="false">E4</f>
        <v>FEB</v>
      </c>
      <c r="F522" s="497" t="str">
        <f aca="false">F4</f>
        <v>MAR</v>
      </c>
      <c r="G522" s="497" t="str">
        <f aca="false">G4</f>
        <v>APR</v>
      </c>
      <c r="H522" s="497" t="str">
        <f aca="false">H4</f>
        <v>MAY</v>
      </c>
      <c r="I522" s="497" t="str">
        <f aca="false">I4</f>
        <v>JUN</v>
      </c>
      <c r="J522" s="497" t="str">
        <f aca="false">J4</f>
        <v>JUL</v>
      </c>
      <c r="K522" s="497" t="str">
        <f aca="false">K4</f>
        <v>AUG</v>
      </c>
      <c r="L522" s="497" t="str">
        <f aca="false">L4</f>
        <v>SEP</v>
      </c>
      <c r="M522" s="497" t="str">
        <f aca="false">M4</f>
        <v>OCT</v>
      </c>
      <c r="N522" s="497" t="str">
        <f aca="false">N4</f>
        <v>NOV</v>
      </c>
      <c r="O522" s="497" t="str">
        <f aca="false">O4</f>
        <v>DEC</v>
      </c>
      <c r="P522" s="497" t="str">
        <f aca="false">P4</f>
        <v>2002</v>
      </c>
    </row>
    <row r="523" customFormat="false" ht="3.95" hidden="false" customHeight="true" outlineLevel="0" collapsed="false">
      <c r="D523" s="423"/>
      <c r="E523" s="423"/>
      <c r="F523" s="423"/>
      <c r="G523" s="423"/>
      <c r="H523" s="423"/>
      <c r="I523" s="423"/>
      <c r="J523" s="423"/>
      <c r="K523" s="423"/>
      <c r="L523" s="423"/>
      <c r="M523" s="423"/>
      <c r="N523" s="423"/>
      <c r="O523" s="423"/>
      <c r="P523" s="424"/>
    </row>
    <row r="524" customFormat="false" ht="12.75" hidden="false" customHeight="false" outlineLevel="0" collapsed="false">
      <c r="A524" s="425" t="s">
        <v>652</v>
      </c>
      <c r="B524" s="426"/>
    </row>
    <row r="525" customFormat="false" ht="12.75" hidden="false" customHeight="false" outlineLevel="0" collapsed="false">
      <c r="A525" s="427" t="s">
        <v>653</v>
      </c>
      <c r="B525" s="426"/>
      <c r="D525" s="57" t="n">
        <v>0</v>
      </c>
      <c r="E525" s="57" t="n">
        <v>0</v>
      </c>
      <c r="F525" s="57" t="n">
        <v>0</v>
      </c>
      <c r="G525" s="57" t="n">
        <v>0</v>
      </c>
      <c r="H525" s="57" t="n">
        <v>0</v>
      </c>
      <c r="I525" s="57" t="n">
        <v>0</v>
      </c>
      <c r="J525" s="57" t="n">
        <v>0</v>
      </c>
      <c r="K525" s="57" t="n">
        <v>0</v>
      </c>
      <c r="L525" s="57" t="n">
        <v>0</v>
      </c>
      <c r="M525" s="57" t="n">
        <v>0</v>
      </c>
      <c r="N525" s="57" t="n">
        <v>0</v>
      </c>
      <c r="O525" s="57" t="n">
        <v>0</v>
      </c>
      <c r="P525" s="59" t="n">
        <f aca="false">SUM(D525:O525)</f>
        <v>0</v>
      </c>
    </row>
    <row r="526" customFormat="false" ht="12.75" hidden="false" customHeight="false" outlineLevel="0" collapsed="false">
      <c r="A526" s="427" t="s">
        <v>654</v>
      </c>
      <c r="D526" s="57" t="n">
        <v>0</v>
      </c>
      <c r="E526" s="57" t="n">
        <v>0</v>
      </c>
      <c r="F526" s="57" t="n">
        <v>0</v>
      </c>
      <c r="G526" s="57" t="n">
        <v>0</v>
      </c>
      <c r="H526" s="57" t="n">
        <v>0</v>
      </c>
      <c r="I526" s="57" t="n">
        <v>0</v>
      </c>
      <c r="J526" s="57" t="n">
        <v>0</v>
      </c>
      <c r="K526" s="57" t="n">
        <v>0</v>
      </c>
      <c r="L526" s="57" t="n">
        <v>0</v>
      </c>
      <c r="M526" s="57" t="n">
        <v>0</v>
      </c>
      <c r="N526" s="57" t="n">
        <v>0</v>
      </c>
      <c r="O526" s="57" t="n">
        <v>0</v>
      </c>
      <c r="P526" s="59" t="n">
        <f aca="false">SUM(D526:O526)</f>
        <v>0</v>
      </c>
    </row>
    <row r="527" customFormat="false" ht="12.75" hidden="false" customHeight="false" outlineLevel="0" collapsed="false">
      <c r="A527" s="427" t="s">
        <v>655</v>
      </c>
      <c r="D527" s="428" t="n">
        <v>0</v>
      </c>
      <c r="E527" s="428" t="n">
        <v>0</v>
      </c>
      <c r="F527" s="428" t="n">
        <v>0</v>
      </c>
      <c r="G527" s="428" t="n">
        <v>0</v>
      </c>
      <c r="H527" s="428" t="n">
        <v>0</v>
      </c>
      <c r="I527" s="428" t="n">
        <v>0</v>
      </c>
      <c r="J527" s="428" t="n">
        <v>0</v>
      </c>
      <c r="K527" s="428" t="n">
        <v>0</v>
      </c>
      <c r="L527" s="428" t="n">
        <v>0</v>
      </c>
      <c r="M527" s="428" t="n">
        <v>0</v>
      </c>
      <c r="N527" s="428" t="n">
        <v>0</v>
      </c>
      <c r="O527" s="428" t="n">
        <v>0</v>
      </c>
      <c r="P527" s="429" t="n">
        <f aca="false">SUM(D527:O527)</f>
        <v>0</v>
      </c>
    </row>
    <row r="528" customFormat="false" ht="6" hidden="false" customHeight="true" outlineLevel="0" collapsed="false">
      <c r="A528" s="452"/>
    </row>
    <row r="529" customFormat="false" ht="12.75" hidden="false" customHeight="false" outlineLevel="0" collapsed="false">
      <c r="A529" s="427" t="s">
        <v>480</v>
      </c>
      <c r="B529" s="426"/>
      <c r="D529" s="59" t="n">
        <f aca="false">D525+D526+D527</f>
        <v>0</v>
      </c>
      <c r="E529" s="59" t="n">
        <f aca="false">E525+E526+E527</f>
        <v>0</v>
      </c>
      <c r="F529" s="59" t="n">
        <f aca="false">F525+F526+F527</f>
        <v>0</v>
      </c>
      <c r="G529" s="59" t="n">
        <f aca="false">G525+G526+G527</f>
        <v>0</v>
      </c>
      <c r="H529" s="59" t="n">
        <f aca="false">H525+H526+H527</f>
        <v>0</v>
      </c>
      <c r="I529" s="59" t="n">
        <f aca="false">I525+I526+I527</f>
        <v>0</v>
      </c>
      <c r="J529" s="59" t="n">
        <f aca="false">J525+J526+J527</f>
        <v>0</v>
      </c>
      <c r="K529" s="59" t="n">
        <f aca="false">K525+K526+K527</f>
        <v>0</v>
      </c>
      <c r="L529" s="59" t="n">
        <f aca="false">L525+L526+L527</f>
        <v>0</v>
      </c>
      <c r="M529" s="59" t="n">
        <f aca="false">M525+M526+M527</f>
        <v>0</v>
      </c>
      <c r="N529" s="59" t="n">
        <f aca="false">N525+N526+N527</f>
        <v>0</v>
      </c>
      <c r="O529" s="59" t="n">
        <f aca="false">O525+O526+O527</f>
        <v>0</v>
      </c>
      <c r="P529" s="59" t="n">
        <f aca="false">SUM(D529:O529)</f>
        <v>0</v>
      </c>
    </row>
    <row r="530" customFormat="false" ht="6" hidden="false" customHeight="true" outlineLevel="0" collapsed="false">
      <c r="A530" s="452"/>
    </row>
    <row r="531" customFormat="false" ht="12.75" hidden="false" customHeight="false" outlineLevel="0" collapsed="false">
      <c r="A531" s="427" t="s">
        <v>656</v>
      </c>
      <c r="B531" s="426"/>
      <c r="D531" s="474" t="n">
        <f aca="false">IF(D529=0,0,ROUND(D533/D529,4))</f>
        <v>0</v>
      </c>
      <c r="E531" s="474" t="n">
        <f aca="false">IF(E529=0,0,ROUND(E533/E529,4))</f>
        <v>0</v>
      </c>
      <c r="F531" s="474" t="n">
        <f aca="false">IF(F529=0,0,ROUND(F533/F529,4))</f>
        <v>0</v>
      </c>
      <c r="G531" s="474" t="n">
        <f aca="false">IF(G529=0,0,ROUND(G533/G529,4))</f>
        <v>0</v>
      </c>
      <c r="H531" s="474" t="n">
        <f aca="false">IF(H529=0,0,ROUND(H533/H529,4))</f>
        <v>0</v>
      </c>
      <c r="I531" s="474" t="n">
        <f aca="false">IF(I529=0,0,ROUND(I533/I529,4))</f>
        <v>0</v>
      </c>
      <c r="J531" s="474" t="n">
        <f aca="false">IF(J529=0,0,ROUND(J533/J529,4))</f>
        <v>0</v>
      </c>
      <c r="K531" s="474" t="n">
        <f aca="false">IF(K529=0,0,ROUND(K533/K529,4))</f>
        <v>0</v>
      </c>
      <c r="L531" s="474" t="n">
        <f aca="false">IF(L529=0,0,ROUND(L533/L529,4))</f>
        <v>0</v>
      </c>
      <c r="M531" s="474" t="n">
        <f aca="false">IF(M529=0,0,ROUND(M533/M529,4))</f>
        <v>0</v>
      </c>
      <c r="N531" s="474" t="n">
        <f aca="false">IF(N529=0,0,ROUND(N533/N529,4))</f>
        <v>0</v>
      </c>
      <c r="O531" s="474" t="n">
        <f aca="false">IF(O529=0,0,ROUND(O533/O529,4))</f>
        <v>0</v>
      </c>
      <c r="P531" s="474" t="n">
        <f aca="false">IF(P529=0,0,ROUND(P533/P529,4))</f>
        <v>0</v>
      </c>
    </row>
    <row r="532" customFormat="false" ht="6" hidden="false" customHeight="true" outlineLevel="0" collapsed="false">
      <c r="A532" s="452"/>
    </row>
    <row r="533" customFormat="false" ht="12.75" hidden="false" customHeight="false" outlineLevel="0" collapsed="false">
      <c r="A533" s="425" t="s">
        <v>657</v>
      </c>
      <c r="B533" s="432"/>
      <c r="C533" s="415"/>
      <c r="D533" s="443" t="n">
        <f aca="false">Transport!C18</f>
        <v>0</v>
      </c>
      <c r="E533" s="443" t="n">
        <f aca="false">Transport!D18</f>
        <v>0</v>
      </c>
      <c r="F533" s="443" t="n">
        <f aca="false">Transport!E18</f>
        <v>0</v>
      </c>
      <c r="G533" s="443" t="n">
        <f aca="false">Transport!F18</f>
        <v>0</v>
      </c>
      <c r="H533" s="443" t="n">
        <f aca="false">Transport!G18</f>
        <v>0</v>
      </c>
      <c r="I533" s="443" t="n">
        <f aca="false">Transport!H18</f>
        <v>0</v>
      </c>
      <c r="J533" s="443" t="n">
        <f aca="false">Transport!I18</f>
        <v>0</v>
      </c>
      <c r="K533" s="443" t="n">
        <f aca="false">Transport!J18</f>
        <v>0</v>
      </c>
      <c r="L533" s="443" t="n">
        <f aca="false">Transport!K18</f>
        <v>0</v>
      </c>
      <c r="M533" s="443" t="n">
        <f aca="false">Transport!L18</f>
        <v>0</v>
      </c>
      <c r="N533" s="443" t="n">
        <f aca="false">Transport!M18</f>
        <v>0</v>
      </c>
      <c r="O533" s="443" t="n">
        <f aca="false">Transport!N18</f>
        <v>0</v>
      </c>
      <c r="P533" s="443" t="n">
        <f aca="false">SUM(D533:O533)</f>
        <v>0</v>
      </c>
      <c r="Q533" s="488"/>
    </row>
    <row r="534" customFormat="false" ht="6" hidden="false" customHeight="true" outlineLevel="0" collapsed="false">
      <c r="A534" s="452"/>
    </row>
    <row r="535" customFormat="false" ht="12.75" hidden="false" customHeight="false" outlineLevel="0" collapsed="false">
      <c r="A535" s="425" t="s">
        <v>658</v>
      </c>
      <c r="D535" s="428" t="n">
        <v>0</v>
      </c>
      <c r="E535" s="428" t="n">
        <v>0</v>
      </c>
      <c r="F535" s="428" t="n">
        <v>0</v>
      </c>
      <c r="G535" s="428" t="n">
        <v>0</v>
      </c>
      <c r="H535" s="428" t="n">
        <v>0</v>
      </c>
      <c r="I535" s="428" t="n">
        <v>0</v>
      </c>
      <c r="J535" s="428" t="n">
        <v>0</v>
      </c>
      <c r="K535" s="428" t="n">
        <v>0</v>
      </c>
      <c r="L535" s="428" t="n">
        <v>0</v>
      </c>
      <c r="M535" s="428" t="n">
        <v>0</v>
      </c>
      <c r="N535" s="428" t="n">
        <v>0</v>
      </c>
      <c r="O535" s="428" t="n">
        <v>0</v>
      </c>
      <c r="P535" s="429" t="n">
        <f aca="false">SUM(D535:O535)</f>
        <v>0</v>
      </c>
    </row>
    <row r="536" customFormat="false" ht="6" hidden="false" customHeight="true" outlineLevel="0" collapsed="false">
      <c r="A536" s="437"/>
      <c r="B536" s="426"/>
    </row>
    <row r="537" customFormat="false" ht="12.75" hidden="false" customHeight="false" outlineLevel="0" collapsed="false">
      <c r="A537" s="427" t="s">
        <v>550</v>
      </c>
      <c r="B537" s="426"/>
      <c r="D537" s="59" t="n">
        <f aca="false">D533-D535</f>
        <v>0</v>
      </c>
      <c r="E537" s="59" t="n">
        <f aca="false">E533-E535</f>
        <v>0</v>
      </c>
      <c r="F537" s="59" t="n">
        <f aca="false">F533-F535</f>
        <v>0</v>
      </c>
      <c r="G537" s="59" t="n">
        <f aca="false">G533-G535</f>
        <v>0</v>
      </c>
      <c r="H537" s="59" t="n">
        <f aca="false">H533-H535</f>
        <v>0</v>
      </c>
      <c r="I537" s="59" t="n">
        <f aca="false">I533-I535</f>
        <v>0</v>
      </c>
      <c r="J537" s="59" t="n">
        <f aca="false">J533-J535</f>
        <v>0</v>
      </c>
      <c r="K537" s="59" t="n">
        <f aca="false">K533-K535</f>
        <v>0</v>
      </c>
      <c r="L537" s="59" t="n">
        <f aca="false">L533-L535</f>
        <v>0</v>
      </c>
      <c r="M537" s="59" t="n">
        <f aca="false">M533-M535</f>
        <v>0</v>
      </c>
      <c r="N537" s="59" t="n">
        <f aca="false">N533-N535</f>
        <v>0</v>
      </c>
      <c r="O537" s="59" t="n">
        <f aca="false">O533-O535</f>
        <v>0</v>
      </c>
      <c r="P537" s="59" t="n">
        <f aca="false">SUM(D537:O537)</f>
        <v>0</v>
      </c>
      <c r="Q537" s="434"/>
    </row>
    <row r="538" customFormat="false" ht="12.75" hidden="false" customHeight="false" outlineLevel="0" collapsed="false">
      <c r="A538" s="435" t="s">
        <v>630</v>
      </c>
      <c r="D538" s="57" t="n">
        <v>0</v>
      </c>
      <c r="E538" s="57" t="n">
        <v>0</v>
      </c>
      <c r="F538" s="57" t="n">
        <v>0</v>
      </c>
      <c r="G538" s="57" t="n">
        <v>0</v>
      </c>
      <c r="H538" s="57" t="n">
        <v>0</v>
      </c>
      <c r="I538" s="57" t="n">
        <v>0</v>
      </c>
      <c r="J538" s="57" t="n">
        <v>0</v>
      </c>
      <c r="K538" s="57" t="n">
        <v>0</v>
      </c>
      <c r="L538" s="57" t="n">
        <v>0</v>
      </c>
      <c r="M538" s="57" t="n">
        <v>0</v>
      </c>
      <c r="N538" s="57" t="n">
        <v>0</v>
      </c>
      <c r="O538" s="57" t="n">
        <v>0</v>
      </c>
      <c r="P538" s="59" t="n">
        <f aca="false">SUM(D538:O538)</f>
        <v>0</v>
      </c>
    </row>
    <row r="539" customFormat="false" ht="12.75" hidden="false" customHeight="false" outlineLevel="0" collapsed="false">
      <c r="A539" s="435" t="s">
        <v>404</v>
      </c>
      <c r="D539" s="57" t="n">
        <v>0</v>
      </c>
      <c r="E539" s="57" t="n">
        <v>0</v>
      </c>
      <c r="F539" s="57" t="n">
        <v>0</v>
      </c>
      <c r="G539" s="57" t="n">
        <v>0</v>
      </c>
      <c r="H539" s="57" t="n">
        <v>0</v>
      </c>
      <c r="I539" s="57" t="n">
        <v>0</v>
      </c>
      <c r="J539" s="57" t="n">
        <v>0</v>
      </c>
      <c r="K539" s="57" t="n">
        <v>0</v>
      </c>
      <c r="L539" s="57" t="n">
        <v>0</v>
      </c>
      <c r="M539" s="57" t="n">
        <v>0</v>
      </c>
      <c r="N539" s="57" t="n">
        <v>0</v>
      </c>
      <c r="O539" s="57" t="n">
        <v>0</v>
      </c>
      <c r="P539" s="59" t="n">
        <f aca="false">SUM(D539:O539)</f>
        <v>0</v>
      </c>
    </row>
    <row r="540" customFormat="false" ht="12.75" hidden="false" customHeight="false" outlineLevel="0" collapsed="false">
      <c r="A540" s="427" t="s">
        <v>488</v>
      </c>
      <c r="B540" s="426"/>
      <c r="D540" s="428" t="n">
        <v>0</v>
      </c>
      <c r="E540" s="428" t="n">
        <v>0</v>
      </c>
      <c r="F540" s="428" t="n">
        <v>0</v>
      </c>
      <c r="G540" s="428" t="n">
        <v>0</v>
      </c>
      <c r="H540" s="428" t="n">
        <v>0</v>
      </c>
      <c r="I540" s="428" t="n">
        <v>0</v>
      </c>
      <c r="J540" s="428" t="n">
        <v>0</v>
      </c>
      <c r="K540" s="428" t="n">
        <v>0</v>
      </c>
      <c r="L540" s="428" t="n">
        <v>0</v>
      </c>
      <c r="M540" s="428" t="n">
        <v>0</v>
      </c>
      <c r="N540" s="428" t="n">
        <v>0</v>
      </c>
      <c r="O540" s="428" t="n">
        <v>0</v>
      </c>
      <c r="P540" s="429" t="n">
        <f aca="false">SUM(D540:O540)</f>
        <v>0</v>
      </c>
      <c r="Q540" s="498"/>
    </row>
    <row r="541" customFormat="false" ht="6" hidden="false" customHeight="true" outlineLevel="0" collapsed="false">
      <c r="A541" s="437"/>
      <c r="D541" s="430"/>
      <c r="E541" s="430"/>
      <c r="F541" s="430"/>
      <c r="G541" s="430"/>
      <c r="H541" s="430"/>
      <c r="I541" s="430"/>
      <c r="J541" s="430"/>
      <c r="K541" s="430"/>
      <c r="L541" s="430"/>
      <c r="M541" s="430"/>
      <c r="N541" s="430"/>
      <c r="O541" s="430"/>
      <c r="Q541" s="57"/>
    </row>
    <row r="542" customFormat="false" ht="12.75" hidden="false" customHeight="false" outlineLevel="0" collapsed="false">
      <c r="A542" s="439" t="s">
        <v>489</v>
      </c>
      <c r="B542" s="432"/>
      <c r="C542" s="415"/>
      <c r="D542" s="443" t="n">
        <f aca="false">SUM(D537:D540)</f>
        <v>0</v>
      </c>
      <c r="E542" s="443" t="n">
        <f aca="false">SUM(E537:E540)</f>
        <v>0</v>
      </c>
      <c r="F542" s="443" t="n">
        <f aca="false">SUM(F537:F540)</f>
        <v>0</v>
      </c>
      <c r="G542" s="443" t="n">
        <f aca="false">SUM(G537:G540)</f>
        <v>0</v>
      </c>
      <c r="H542" s="443" t="n">
        <f aca="false">SUM(H537:H540)</f>
        <v>0</v>
      </c>
      <c r="I542" s="443" t="n">
        <f aca="false">SUM(I537:I540)</f>
        <v>0</v>
      </c>
      <c r="J542" s="443" t="n">
        <f aca="false">SUM(J537:J540)</f>
        <v>0</v>
      </c>
      <c r="K542" s="443" t="n">
        <f aca="false">SUM(K537:K540)</f>
        <v>0</v>
      </c>
      <c r="L542" s="443" t="n">
        <f aca="false">SUM(L537:L540)</f>
        <v>0</v>
      </c>
      <c r="M542" s="443" t="n">
        <f aca="false">SUM(M537:M540)</f>
        <v>0</v>
      </c>
      <c r="N542" s="443" t="n">
        <f aca="false">SUM(N537:N540)</f>
        <v>0</v>
      </c>
      <c r="O542" s="443" t="n">
        <f aca="false">SUM(O537:O540)</f>
        <v>0</v>
      </c>
      <c r="P542" s="443" t="n">
        <f aca="false">SUM(P537:P540)</f>
        <v>0</v>
      </c>
      <c r="Q542" s="488"/>
    </row>
    <row r="543" customFormat="false" ht="6" hidden="false" customHeight="true" outlineLevel="0" collapsed="false">
      <c r="A543" s="499"/>
      <c r="B543" s="432"/>
      <c r="C543" s="415"/>
      <c r="D543" s="475"/>
      <c r="E543" s="475"/>
      <c r="F543" s="475"/>
      <c r="G543" s="475"/>
      <c r="H543" s="475"/>
      <c r="I543" s="475"/>
      <c r="J543" s="475"/>
      <c r="K543" s="475"/>
      <c r="L543" s="475"/>
      <c r="M543" s="475"/>
      <c r="N543" s="475"/>
      <c r="O543" s="475"/>
      <c r="P543" s="475"/>
      <c r="Q543" s="488"/>
    </row>
    <row r="544" customFormat="false" ht="12.75" hidden="false" customHeight="false" outlineLevel="0" collapsed="false">
      <c r="A544" s="439" t="s">
        <v>659</v>
      </c>
      <c r="B544" s="432"/>
      <c r="C544" s="415"/>
      <c r="D544" s="443" t="n">
        <f aca="false">-1*D542</f>
        <v>-0</v>
      </c>
      <c r="E544" s="443" t="n">
        <f aca="false">-1*E542</f>
        <v>-0</v>
      </c>
      <c r="F544" s="443" t="n">
        <f aca="false">-1*F542</f>
        <v>-0</v>
      </c>
      <c r="G544" s="443" t="n">
        <f aca="false">-1*G542</f>
        <v>-0</v>
      </c>
      <c r="H544" s="443" t="n">
        <f aca="false">-1*H542</f>
        <v>-0</v>
      </c>
      <c r="I544" s="443" t="n">
        <f aca="false">-1*I542</f>
        <v>-0</v>
      </c>
      <c r="J544" s="443" t="n">
        <f aca="false">-1*J542</f>
        <v>-0</v>
      </c>
      <c r="K544" s="443" t="n">
        <f aca="false">-1*K542</f>
        <v>-0</v>
      </c>
      <c r="L544" s="443" t="n">
        <f aca="false">-1*L542</f>
        <v>-0</v>
      </c>
      <c r="M544" s="443" t="n">
        <f aca="false">-1*M542</f>
        <v>-0</v>
      </c>
      <c r="N544" s="443" t="n">
        <f aca="false">-1*N542</f>
        <v>-0</v>
      </c>
      <c r="O544" s="443" t="n">
        <f aca="false">-1*O542</f>
        <v>-0</v>
      </c>
      <c r="P544" s="443" t="n">
        <f aca="false">SUM(D544:O544)</f>
        <v>0</v>
      </c>
      <c r="Q544" s="488"/>
    </row>
    <row r="545" customFormat="false" ht="12.75" hidden="false" customHeight="false" outlineLevel="0" collapsed="false">
      <c r="A545" s="452"/>
    </row>
    <row r="546" customFormat="false" ht="12.75" hidden="false" customHeight="false" outlineLevel="0" collapsed="false">
      <c r="A546" s="500"/>
      <c r="B546" s="445"/>
      <c r="C546" s="446"/>
      <c r="D546" s="501"/>
      <c r="E546" s="501"/>
      <c r="F546" s="501"/>
      <c r="G546" s="501"/>
      <c r="H546" s="501"/>
      <c r="I546" s="501"/>
      <c r="J546" s="501"/>
      <c r="K546" s="501"/>
      <c r="L546" s="501"/>
      <c r="M546" s="501"/>
      <c r="N546" s="501"/>
      <c r="O546" s="501"/>
      <c r="P546" s="502"/>
    </row>
    <row r="547" customFormat="false" ht="12.75" hidden="false" customHeight="false" outlineLevel="0" collapsed="false">
      <c r="A547" s="503"/>
      <c r="D547" s="415"/>
      <c r="E547" s="415"/>
      <c r="F547" s="415"/>
      <c r="G547" s="415"/>
      <c r="H547" s="415"/>
      <c r="I547" s="415"/>
      <c r="J547" s="415"/>
      <c r="K547" s="415"/>
      <c r="L547" s="415"/>
      <c r="M547" s="415"/>
      <c r="N547" s="415"/>
      <c r="O547" s="415"/>
      <c r="P547" s="415"/>
    </row>
    <row r="548" customFormat="false" ht="12.75" hidden="false" customHeight="false" outlineLevel="0" collapsed="false">
      <c r="A548" s="504" t="s">
        <v>660</v>
      </c>
      <c r="B548" s="426"/>
      <c r="C548" s="497" t="str">
        <f aca="false">C47</f>
        <v>DEC.,2001</v>
      </c>
      <c r="D548" s="450"/>
      <c r="E548" s="450"/>
      <c r="F548" s="450"/>
      <c r="G548" s="450"/>
      <c r="H548" s="450"/>
      <c r="I548" s="450"/>
      <c r="J548" s="450"/>
      <c r="K548" s="450"/>
      <c r="L548" s="450"/>
      <c r="M548" s="450"/>
      <c r="N548" s="450"/>
      <c r="O548" s="450"/>
      <c r="P548" s="415"/>
    </row>
    <row r="549" customFormat="false" ht="3.95" hidden="false" customHeight="true" outlineLevel="0" collapsed="false">
      <c r="A549" s="437"/>
      <c r="B549" s="426"/>
      <c r="D549" s="430"/>
      <c r="E549" s="430"/>
      <c r="F549" s="430"/>
      <c r="G549" s="430"/>
      <c r="H549" s="430"/>
      <c r="I549" s="430"/>
      <c r="J549" s="430"/>
      <c r="K549" s="430"/>
      <c r="L549" s="430"/>
      <c r="M549" s="430"/>
      <c r="N549" s="430"/>
      <c r="O549" s="430"/>
    </row>
    <row r="550" customFormat="false" ht="12.75" hidden="false" customHeight="false" outlineLevel="0" collapsed="false">
      <c r="A550" s="425" t="s">
        <v>493</v>
      </c>
      <c r="B550" s="426"/>
      <c r="D550" s="59" t="n">
        <f aca="false">C560</f>
        <v>0</v>
      </c>
      <c r="E550" s="59" t="n">
        <f aca="false">D560</f>
        <v>0</v>
      </c>
      <c r="F550" s="59" t="n">
        <f aca="false">E560</f>
        <v>0</v>
      </c>
      <c r="G550" s="59" t="n">
        <f aca="false">F560</f>
        <v>0</v>
      </c>
      <c r="H550" s="59" t="n">
        <f aca="false">G560</f>
        <v>0</v>
      </c>
      <c r="I550" s="59" t="n">
        <f aca="false">H560</f>
        <v>0</v>
      </c>
      <c r="J550" s="59" t="n">
        <f aca="false">I560</f>
        <v>0</v>
      </c>
      <c r="K550" s="59" t="n">
        <f aca="false">J560</f>
        <v>0</v>
      </c>
      <c r="L550" s="59" t="n">
        <f aca="false">K560</f>
        <v>0</v>
      </c>
      <c r="M550" s="59" t="n">
        <f aca="false">L560</f>
        <v>0</v>
      </c>
      <c r="N550" s="59" t="n">
        <f aca="false">M560</f>
        <v>0</v>
      </c>
      <c r="O550" s="59" t="n">
        <f aca="false">N560</f>
        <v>0</v>
      </c>
      <c r="P550" s="59"/>
    </row>
    <row r="551" customFormat="false" ht="3.95" hidden="false" customHeight="true" outlineLevel="0" collapsed="false">
      <c r="A551" s="452"/>
    </row>
    <row r="552" customFormat="false" ht="12.75" hidden="false" customHeight="false" outlineLevel="0" collapsed="false">
      <c r="A552" s="435" t="s">
        <v>661</v>
      </c>
      <c r="B552" s="454"/>
      <c r="D552" s="57" t="n">
        <v>0</v>
      </c>
      <c r="E552" s="57" t="n">
        <v>0</v>
      </c>
      <c r="F552" s="57" t="n">
        <v>0</v>
      </c>
      <c r="G552" s="57" t="n">
        <v>0</v>
      </c>
      <c r="H552" s="57" t="n">
        <v>0</v>
      </c>
      <c r="I552" s="57" t="n">
        <v>0</v>
      </c>
      <c r="J552" s="57" t="n">
        <v>0</v>
      </c>
      <c r="K552" s="57" t="n">
        <v>0</v>
      </c>
      <c r="L552" s="57" t="n">
        <v>0</v>
      </c>
      <c r="M552" s="57" t="n">
        <v>0</v>
      </c>
      <c r="N552" s="57" t="n">
        <v>0</v>
      </c>
      <c r="O552" s="57" t="n">
        <v>0</v>
      </c>
      <c r="P552" s="59" t="n">
        <f aca="false">SUM(D552:O552)</f>
        <v>0</v>
      </c>
    </row>
    <row r="553" customFormat="false" ht="3.95" hidden="false" customHeight="true" outlineLevel="0" collapsed="false">
      <c r="A553" s="430"/>
      <c r="B553" s="426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</row>
    <row r="554" customFormat="false" ht="12.75" hidden="false" customHeight="false" outlineLevel="0" collapsed="false">
      <c r="A554" s="435" t="s">
        <v>662</v>
      </c>
      <c r="B554" s="426"/>
      <c r="D554" s="57" t="n">
        <v>0</v>
      </c>
      <c r="E554" s="57" t="n">
        <v>0</v>
      </c>
      <c r="F554" s="57" t="n">
        <v>0</v>
      </c>
      <c r="G554" s="57" t="n">
        <v>0</v>
      </c>
      <c r="H554" s="57" t="n">
        <v>0</v>
      </c>
      <c r="I554" s="57" t="n">
        <v>0</v>
      </c>
      <c r="J554" s="57" t="n">
        <v>0</v>
      </c>
      <c r="K554" s="57" t="n">
        <v>0</v>
      </c>
      <c r="L554" s="57" t="n">
        <v>0</v>
      </c>
      <c r="M554" s="57" t="n">
        <v>0</v>
      </c>
      <c r="N554" s="57" t="n">
        <v>0</v>
      </c>
      <c r="O554" s="57" t="n">
        <v>0</v>
      </c>
      <c r="P554" s="59" t="n">
        <f aca="false">SUM(D554:O554)</f>
        <v>0</v>
      </c>
    </row>
    <row r="555" customFormat="false" ht="3.95" hidden="false" customHeight="true" outlineLevel="0" collapsed="false">
      <c r="A555" s="437"/>
      <c r="B555" s="426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</row>
    <row r="556" customFormat="false" ht="12.75" hidden="false" customHeight="false" outlineLevel="0" collapsed="false">
      <c r="A556" s="427" t="s">
        <v>663</v>
      </c>
      <c r="B556" s="426"/>
      <c r="D556" s="59" t="n">
        <f aca="false">D544</f>
        <v>-0</v>
      </c>
      <c r="E556" s="59" t="n">
        <f aca="false">E544</f>
        <v>-0</v>
      </c>
      <c r="F556" s="59" t="n">
        <f aca="false">F544</f>
        <v>-0</v>
      </c>
      <c r="G556" s="59" t="n">
        <f aca="false">G544</f>
        <v>-0</v>
      </c>
      <c r="H556" s="59" t="n">
        <f aca="false">H544</f>
        <v>-0</v>
      </c>
      <c r="I556" s="59" t="n">
        <f aca="false">I544</f>
        <v>-0</v>
      </c>
      <c r="J556" s="59" t="n">
        <f aca="false">J544</f>
        <v>-0</v>
      </c>
      <c r="K556" s="59" t="n">
        <f aca="false">K544</f>
        <v>-0</v>
      </c>
      <c r="L556" s="59" t="n">
        <f aca="false">L544</f>
        <v>-0</v>
      </c>
      <c r="M556" s="59" t="n">
        <f aca="false">M544</f>
        <v>-0</v>
      </c>
      <c r="N556" s="59" t="n">
        <f aca="false">N544</f>
        <v>-0</v>
      </c>
      <c r="O556" s="59" t="n">
        <f aca="false">O544</f>
        <v>-0</v>
      </c>
      <c r="P556" s="59" t="n">
        <f aca="false">SUM(D556:O556)</f>
        <v>0</v>
      </c>
    </row>
    <row r="557" customFormat="false" ht="3.95" hidden="false" customHeight="true" outlineLevel="0" collapsed="false">
      <c r="A557" s="437"/>
      <c r="B557" s="426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</row>
    <row r="558" customFormat="false" ht="12.75" hidden="false" customHeight="false" outlineLevel="0" collapsed="false">
      <c r="A558" s="427" t="s">
        <v>561</v>
      </c>
      <c r="B558" s="426"/>
      <c r="D558" s="505" t="n">
        <f aca="false">D567</f>
        <v>0</v>
      </c>
      <c r="E558" s="505" t="n">
        <f aca="false">E567</f>
        <v>0</v>
      </c>
      <c r="F558" s="505" t="n">
        <f aca="false">F567</f>
        <v>0</v>
      </c>
      <c r="G558" s="505" t="n">
        <f aca="false">G567</f>
        <v>0</v>
      </c>
      <c r="H558" s="505" t="n">
        <f aca="false">H567</f>
        <v>0</v>
      </c>
      <c r="I558" s="505" t="n">
        <f aca="false">I567</f>
        <v>0</v>
      </c>
      <c r="J558" s="505" t="n">
        <f aca="false">J567</f>
        <v>0</v>
      </c>
      <c r="K558" s="505" t="n">
        <f aca="false">K567</f>
        <v>0</v>
      </c>
      <c r="L558" s="505" t="n">
        <f aca="false">L567</f>
        <v>0</v>
      </c>
      <c r="M558" s="505" t="n">
        <f aca="false">M567</f>
        <v>0</v>
      </c>
      <c r="N558" s="505" t="n">
        <f aca="false">N567</f>
        <v>0</v>
      </c>
      <c r="O558" s="505" t="n">
        <f aca="false">O567</f>
        <v>0</v>
      </c>
      <c r="P558" s="429" t="n">
        <f aca="false">SUM(D558:O558)</f>
        <v>0</v>
      </c>
    </row>
    <row r="559" customFormat="false" ht="3.95" hidden="false" customHeight="true" outlineLevel="0" collapsed="false">
      <c r="A559" s="437"/>
      <c r="B559" s="426"/>
      <c r="D559" s="430"/>
      <c r="E559" s="430"/>
      <c r="F559" s="430"/>
      <c r="G559" s="430"/>
      <c r="H559" s="430"/>
      <c r="I559" s="430"/>
      <c r="J559" s="430"/>
      <c r="K559" s="430"/>
      <c r="L559" s="430"/>
      <c r="M559" s="430"/>
      <c r="N559" s="430"/>
      <c r="O559" s="430"/>
    </row>
    <row r="560" customFormat="false" ht="12.75" hidden="false" customHeight="false" outlineLevel="0" collapsed="false">
      <c r="A560" s="425" t="s">
        <v>498</v>
      </c>
      <c r="C560" s="470" t="n">
        <v>0</v>
      </c>
      <c r="D560" s="436" t="n">
        <f aca="false">SUM(D550:D558)</f>
        <v>0</v>
      </c>
      <c r="E560" s="436" t="n">
        <f aca="false">SUM(E550:E558)</f>
        <v>0</v>
      </c>
      <c r="F560" s="436" t="n">
        <f aca="false">SUM(F550:F558)</f>
        <v>0</v>
      </c>
      <c r="G560" s="436" t="n">
        <f aca="false">SUM(G550:G558)</f>
        <v>0</v>
      </c>
      <c r="H560" s="436" t="n">
        <f aca="false">SUM(H550:H558)</f>
        <v>0</v>
      </c>
      <c r="I560" s="436" t="n">
        <f aca="false">SUM(I550:I558)</f>
        <v>0</v>
      </c>
      <c r="J560" s="436" t="n">
        <f aca="false">SUM(J550:J558)</f>
        <v>0</v>
      </c>
      <c r="K560" s="436" t="n">
        <f aca="false">SUM(K550:K558)</f>
        <v>0</v>
      </c>
      <c r="L560" s="436" t="n">
        <f aca="false">SUM(L550:L558)</f>
        <v>0</v>
      </c>
      <c r="M560" s="436" t="n">
        <f aca="false">SUM(M550:M558)</f>
        <v>0</v>
      </c>
      <c r="N560" s="436" t="n">
        <f aca="false">SUM(N550:N558)</f>
        <v>0</v>
      </c>
      <c r="O560" s="436" t="n">
        <f aca="false">SUM(O550:O558)</f>
        <v>0</v>
      </c>
      <c r="P560" s="436" t="n">
        <f aca="false">SUM(P552:P558)+D550</f>
        <v>0</v>
      </c>
    </row>
    <row r="561" customFormat="false" ht="12.75" hidden="false" customHeight="false" outlineLevel="0" collapsed="false">
      <c r="A561" s="437"/>
      <c r="B561" s="426"/>
      <c r="D561" s="430"/>
      <c r="E561" s="430"/>
      <c r="F561" s="430"/>
      <c r="G561" s="430"/>
      <c r="H561" s="430"/>
      <c r="I561" s="430"/>
      <c r="J561" s="430"/>
      <c r="K561" s="430"/>
      <c r="L561" s="430"/>
      <c r="M561" s="430"/>
      <c r="N561" s="430"/>
      <c r="O561" s="430"/>
    </row>
    <row r="562" customFormat="false" ht="12.75" hidden="false" customHeight="false" outlineLevel="0" collapsed="false">
      <c r="A562" s="471" t="str">
        <f aca="false">A61</f>
        <v>   Interest Rate </v>
      </c>
      <c r="B562" s="426"/>
      <c r="D562" s="472" t="n">
        <f aca="false">D61</f>
        <v>0.0775</v>
      </c>
      <c r="E562" s="472" t="n">
        <f aca="false">E61</f>
        <v>0.0775</v>
      </c>
      <c r="F562" s="472" t="n">
        <f aca="false">F61</f>
        <v>0.0775</v>
      </c>
      <c r="G562" s="472" t="n">
        <f aca="false">G61</f>
        <v>0.0775</v>
      </c>
      <c r="H562" s="472" t="n">
        <f aca="false">H61</f>
        <v>0.0775</v>
      </c>
      <c r="I562" s="472" t="n">
        <f aca="false">I61</f>
        <v>0.0775</v>
      </c>
      <c r="J562" s="472" t="n">
        <f aca="false">J61</f>
        <v>0.0775</v>
      </c>
      <c r="K562" s="472" t="n">
        <f aca="false">K61</f>
        <v>0.0775</v>
      </c>
      <c r="L562" s="472" t="n">
        <f aca="false">L61</f>
        <v>0.0775</v>
      </c>
      <c r="M562" s="472" t="n">
        <f aca="false">M61</f>
        <v>0.0775</v>
      </c>
      <c r="N562" s="472" t="n">
        <f aca="false">N61</f>
        <v>0.0775</v>
      </c>
      <c r="O562" s="472" t="n">
        <f aca="false">O61</f>
        <v>0.0775</v>
      </c>
    </row>
    <row r="563" customFormat="false" ht="12.75" hidden="false" customHeight="false" outlineLevel="0" collapsed="false">
      <c r="A563" s="471" t="str">
        <f aca="false">A62</f>
        <v>      Monthly</v>
      </c>
      <c r="B563" s="426"/>
      <c r="D563" s="438" t="n">
        <f aca="false">D62</f>
        <v>0.0066</v>
      </c>
      <c r="E563" s="438" t="n">
        <f aca="false">E62</f>
        <v>0.0059</v>
      </c>
      <c r="F563" s="438" t="n">
        <f aca="false">F62</f>
        <v>0.0066</v>
      </c>
      <c r="G563" s="438" t="n">
        <f aca="false">G62</f>
        <v>0.0064</v>
      </c>
      <c r="H563" s="438" t="n">
        <f aca="false">H62</f>
        <v>0.0066</v>
      </c>
      <c r="I563" s="438" t="n">
        <f aca="false">I62</f>
        <v>0.0064</v>
      </c>
      <c r="J563" s="438" t="n">
        <f aca="false">J62</f>
        <v>0.0066</v>
      </c>
      <c r="K563" s="438" t="n">
        <f aca="false">K62</f>
        <v>0.0066</v>
      </c>
      <c r="L563" s="438" t="n">
        <f aca="false">L62</f>
        <v>0.0064</v>
      </c>
      <c r="M563" s="438" t="n">
        <f aca="false">M62</f>
        <v>0.0066</v>
      </c>
      <c r="N563" s="438" t="n">
        <f aca="false">N62</f>
        <v>0.0064</v>
      </c>
      <c r="O563" s="438" t="n">
        <f aca="false">O62</f>
        <v>0.0066</v>
      </c>
    </row>
    <row r="564" customFormat="false" ht="12.75" hidden="false" customHeight="false" outlineLevel="0" collapsed="false">
      <c r="A564" s="437"/>
      <c r="B564" s="426"/>
    </row>
    <row r="565" customFormat="false" ht="12.75" hidden="false" customHeight="false" outlineLevel="0" collapsed="false">
      <c r="A565" s="462" t="s">
        <v>501</v>
      </c>
      <c r="C565" s="479"/>
      <c r="D565" s="463" t="n">
        <f aca="false">ROUND(C560*D563,0)</f>
        <v>0</v>
      </c>
      <c r="E565" s="463" t="n">
        <f aca="false">ROUND(D560*E563,0)</f>
        <v>0</v>
      </c>
      <c r="F565" s="463" t="n">
        <f aca="false">ROUND(E560*F563,0)</f>
        <v>0</v>
      </c>
      <c r="G565" s="463" t="n">
        <f aca="false">ROUND(F560*G563,0)</f>
        <v>0</v>
      </c>
      <c r="H565" s="463" t="n">
        <f aca="false">ROUND(G560*H563,0)</f>
        <v>0</v>
      </c>
      <c r="I565" s="463" t="n">
        <f aca="false">ROUND(H560*I563,0)</f>
        <v>0</v>
      </c>
      <c r="J565" s="463" t="n">
        <f aca="false">ROUND(I560*J563,0)</f>
        <v>0</v>
      </c>
      <c r="K565" s="463" t="n">
        <f aca="false">ROUND(J560*K563,0)</f>
        <v>0</v>
      </c>
      <c r="L565" s="463" t="n">
        <f aca="false">ROUND(K560*L563,0)</f>
        <v>0</v>
      </c>
      <c r="M565" s="463" t="n">
        <f aca="false">ROUND(L560*M563,0)</f>
        <v>0</v>
      </c>
      <c r="N565" s="463" t="n">
        <f aca="false">ROUND(M560*N563,0)</f>
        <v>0</v>
      </c>
      <c r="O565" s="463" t="n">
        <f aca="false">ROUND(N560*O563,0)</f>
        <v>0</v>
      </c>
      <c r="P565" s="463" t="n">
        <f aca="false">SUM(D565:O565)</f>
        <v>0</v>
      </c>
    </row>
    <row r="566" customFormat="false" ht="12.75" hidden="false" customHeight="false" outlineLevel="0" collapsed="false">
      <c r="A566" s="427" t="s">
        <v>552</v>
      </c>
      <c r="C566" s="479"/>
      <c r="D566" s="428" t="n">
        <v>0</v>
      </c>
      <c r="E566" s="428" t="n">
        <v>0</v>
      </c>
      <c r="F566" s="428" t="n">
        <v>0</v>
      </c>
      <c r="G566" s="428" t="n">
        <v>0</v>
      </c>
      <c r="H566" s="428" t="n">
        <v>0</v>
      </c>
      <c r="I566" s="428" t="n">
        <v>0</v>
      </c>
      <c r="J566" s="428" t="n">
        <v>0</v>
      </c>
      <c r="K566" s="428" t="n">
        <v>0</v>
      </c>
      <c r="L566" s="428" t="n">
        <v>0</v>
      </c>
      <c r="M566" s="428" t="n">
        <v>0</v>
      </c>
      <c r="N566" s="428" t="n">
        <v>0</v>
      </c>
      <c r="O566" s="428" t="n">
        <v>0</v>
      </c>
      <c r="P566" s="429" t="n">
        <f aca="false">SUM(D566:O566)</f>
        <v>0</v>
      </c>
    </row>
    <row r="567" customFormat="false" ht="12.75" hidden="false" customHeight="false" outlineLevel="0" collapsed="false">
      <c r="A567" s="473" t="str">
        <f aca="false">A66</f>
        <v>      Total Current Month Carrying Charges</v>
      </c>
      <c r="C567" s="479"/>
      <c r="D567" s="443" t="n">
        <f aca="false">D565+D566</f>
        <v>0</v>
      </c>
      <c r="E567" s="443" t="n">
        <f aca="false">E565+E566</f>
        <v>0</v>
      </c>
      <c r="F567" s="443" t="n">
        <f aca="false">F565+F566</f>
        <v>0</v>
      </c>
      <c r="G567" s="443" t="n">
        <f aca="false">G565+G566</f>
        <v>0</v>
      </c>
      <c r="H567" s="443" t="n">
        <f aca="false">H565+H566</f>
        <v>0</v>
      </c>
      <c r="I567" s="443" t="n">
        <f aca="false">I565+I566</f>
        <v>0</v>
      </c>
      <c r="J567" s="443" t="n">
        <f aca="false">J565+J566</f>
        <v>0</v>
      </c>
      <c r="K567" s="443" t="n">
        <f aca="false">K565+K566</f>
        <v>0</v>
      </c>
      <c r="L567" s="443" t="n">
        <f aca="false">L565+L566</f>
        <v>0</v>
      </c>
      <c r="M567" s="443" t="n">
        <f aca="false">M565+M566</f>
        <v>0</v>
      </c>
      <c r="N567" s="443" t="n">
        <f aca="false">N565+N566</f>
        <v>0</v>
      </c>
      <c r="O567" s="443" t="n">
        <f aca="false">O565+O566</f>
        <v>0</v>
      </c>
      <c r="P567" s="443" t="n">
        <f aca="false">P565+P566</f>
        <v>0</v>
      </c>
    </row>
    <row r="568" customFormat="false" ht="6" hidden="false" customHeight="true" outlineLevel="0" collapsed="false">
      <c r="A568" s="437"/>
      <c r="B568" s="426"/>
    </row>
    <row r="569" customFormat="false" ht="12.75" hidden="false" customHeight="false" outlineLevel="0" collapsed="false">
      <c r="A569" s="473" t="str">
        <f aca="false">A68</f>
        <v>      Cumulative Carrying Charges</v>
      </c>
      <c r="B569" s="426"/>
      <c r="D569" s="59" t="n">
        <f aca="false">D567</f>
        <v>0</v>
      </c>
      <c r="E569" s="59" t="n">
        <f aca="false">E567+D569</f>
        <v>0</v>
      </c>
      <c r="F569" s="59" t="n">
        <f aca="false">F567+E569</f>
        <v>0</v>
      </c>
      <c r="G569" s="59" t="n">
        <f aca="false">G567+F569</f>
        <v>0</v>
      </c>
      <c r="H569" s="59" t="n">
        <f aca="false">H567+G569</f>
        <v>0</v>
      </c>
      <c r="I569" s="59" t="n">
        <f aca="false">I567+H569</f>
        <v>0</v>
      </c>
      <c r="J569" s="59" t="n">
        <f aca="false">J567+I569</f>
        <v>0</v>
      </c>
      <c r="K569" s="59" t="n">
        <f aca="false">K567+J569</f>
        <v>0</v>
      </c>
      <c r="L569" s="59" t="n">
        <f aca="false">L567+K569</f>
        <v>0</v>
      </c>
      <c r="M569" s="59" t="n">
        <f aca="false">M567+L569</f>
        <v>0</v>
      </c>
      <c r="N569" s="59" t="n">
        <f aca="false">N567+M569</f>
        <v>0</v>
      </c>
      <c r="O569" s="59" t="n">
        <f aca="false">O567+N569</f>
        <v>0</v>
      </c>
    </row>
    <row r="570" customFormat="false" ht="6" hidden="false" customHeight="true" outlineLevel="0" collapsed="false"/>
    <row r="572" customFormat="false" ht="12.75" hidden="false" customHeight="false" outlineLevel="0" collapsed="false">
      <c r="A572" s="3" t="str">
        <f aca="true">CELL("FILENAME")</f>
        <v>'file:///mnt/12tb/@roms/datasets/enron/EDRM Enron Email Data Set v2 XML/filtered-attachments/xls/EMNNG02PL.xls'#$Trackers</v>
      </c>
      <c r="D572" s="415"/>
      <c r="E572" s="415"/>
      <c r="F572" s="415"/>
      <c r="G572" s="415"/>
      <c r="H572" s="415"/>
      <c r="I572" s="415"/>
      <c r="J572" s="415"/>
      <c r="K572" s="415"/>
      <c r="L572" s="415"/>
      <c r="M572" s="415"/>
      <c r="N572" s="415"/>
      <c r="O572" s="415"/>
      <c r="P572" s="415"/>
    </row>
    <row r="573" customFormat="false" ht="12.75" hidden="false" customHeight="false" outlineLevel="0" collapsed="false">
      <c r="A573" s="416" t="s">
        <v>664</v>
      </c>
      <c r="D573" s="415"/>
      <c r="E573" s="415"/>
      <c r="F573" s="415"/>
      <c r="G573" s="415"/>
      <c r="H573" s="415"/>
      <c r="I573" s="415"/>
      <c r="J573" s="415"/>
      <c r="K573" s="415"/>
      <c r="L573" s="415"/>
      <c r="M573" s="415"/>
      <c r="N573" s="415"/>
      <c r="O573" s="415"/>
      <c r="P573" s="415"/>
    </row>
    <row r="574" customFormat="false" ht="12.75" hidden="false" customHeight="false" outlineLevel="0" collapsed="false">
      <c r="A574" s="465" t="str">
        <f aca="false">A3</f>
        <v>2002 OPERATING PLAN</v>
      </c>
      <c r="B574" s="417" t="n">
        <f aca="true">NOW()</f>
        <v>45926.9641760166</v>
      </c>
      <c r="C574" s="418" t="s">
        <v>665</v>
      </c>
      <c r="D574" s="418"/>
      <c r="E574" s="418"/>
      <c r="F574" s="418"/>
      <c r="G574" s="418"/>
      <c r="H574" s="418"/>
      <c r="I574" s="418"/>
      <c r="J574" s="418"/>
      <c r="K574" s="418"/>
      <c r="L574" s="418"/>
      <c r="M574" s="418"/>
      <c r="N574" s="418"/>
      <c r="O574" s="418"/>
      <c r="P574" s="418"/>
    </row>
    <row r="575" customFormat="false" ht="12.95" hidden="false" customHeight="true" outlineLevel="0" collapsed="false">
      <c r="A575" s="419"/>
      <c r="B575" s="420" t="n">
        <f aca="true">NOW()</f>
        <v>45926.9641760166</v>
      </c>
      <c r="C575" s="466" t="str">
        <f aca="false">C4</f>
        <v>BALANCE</v>
      </c>
      <c r="D575" s="466" t="str">
        <f aca="false">D4</f>
        <v>JAN</v>
      </c>
      <c r="E575" s="466" t="str">
        <f aca="false">E4</f>
        <v>FEB</v>
      </c>
      <c r="F575" s="466" t="str">
        <f aca="false">F4</f>
        <v>MAR</v>
      </c>
      <c r="G575" s="466" t="str">
        <f aca="false">G4</f>
        <v>APR</v>
      </c>
      <c r="H575" s="466" t="str">
        <f aca="false">H4</f>
        <v>MAY</v>
      </c>
      <c r="I575" s="466" t="str">
        <f aca="false">I4</f>
        <v>JUN</v>
      </c>
      <c r="J575" s="466" t="str">
        <f aca="false">J4</f>
        <v>JUL</v>
      </c>
      <c r="K575" s="466" t="str">
        <f aca="false">K4</f>
        <v>AUG</v>
      </c>
      <c r="L575" s="466" t="str">
        <f aca="false">L4</f>
        <v>SEP</v>
      </c>
      <c r="M575" s="466" t="str">
        <f aca="false">M4</f>
        <v>OCT</v>
      </c>
      <c r="N575" s="466" t="str">
        <f aca="false">N4</f>
        <v>NOV</v>
      </c>
      <c r="O575" s="466" t="str">
        <f aca="false">O4</f>
        <v>DEC</v>
      </c>
      <c r="P575" s="466" t="str">
        <f aca="false">P4</f>
        <v>2002</v>
      </c>
    </row>
    <row r="576" customFormat="false" ht="3.95" hidden="false" customHeight="true" outlineLevel="0" collapsed="false">
      <c r="D576" s="450"/>
      <c r="E576" s="450"/>
      <c r="F576" s="450"/>
      <c r="G576" s="450"/>
      <c r="H576" s="450"/>
      <c r="I576" s="450"/>
      <c r="J576" s="450"/>
      <c r="K576" s="450"/>
      <c r="L576" s="450"/>
      <c r="M576" s="450"/>
      <c r="N576" s="450"/>
      <c r="O576" s="450"/>
      <c r="P576" s="415"/>
    </row>
    <row r="577" customFormat="false" ht="12.75" hidden="false" customHeight="false" outlineLevel="0" collapsed="false">
      <c r="A577" s="425" t="s">
        <v>666</v>
      </c>
      <c r="B577" s="426"/>
    </row>
    <row r="578" customFormat="false" ht="12.75" hidden="false" customHeight="false" outlineLevel="0" collapsed="false">
      <c r="A578" s="427" t="s">
        <v>477</v>
      </c>
      <c r="B578" s="426"/>
      <c r="D578" s="59" t="n">
        <f aca="false">D7</f>
        <v>0</v>
      </c>
      <c r="E578" s="59" t="n">
        <f aca="false">E7</f>
        <v>0</v>
      </c>
      <c r="F578" s="59" t="n">
        <f aca="false">F7</f>
        <v>0</v>
      </c>
      <c r="G578" s="59" t="n">
        <f aca="false">G7</f>
        <v>0</v>
      </c>
      <c r="H578" s="59" t="n">
        <f aca="false">H7</f>
        <v>0</v>
      </c>
      <c r="I578" s="59" t="n">
        <f aca="false">I7</f>
        <v>0</v>
      </c>
      <c r="J578" s="59" t="n">
        <f aca="false">J7</f>
        <v>0</v>
      </c>
      <c r="K578" s="59" t="n">
        <f aca="false">K7</f>
        <v>0</v>
      </c>
      <c r="L578" s="59" t="n">
        <f aca="false">L7</f>
        <v>0</v>
      </c>
      <c r="M578" s="59" t="n">
        <f aca="false">M7</f>
        <v>0</v>
      </c>
      <c r="N578" s="59" t="n">
        <f aca="false">N7</f>
        <v>0</v>
      </c>
      <c r="O578" s="59" t="n">
        <f aca="false">O7</f>
        <v>0</v>
      </c>
      <c r="P578" s="59" t="n">
        <f aca="false">SUM(D578:O578)</f>
        <v>0</v>
      </c>
    </row>
    <row r="579" customFormat="false" ht="12.75" hidden="false" customHeight="false" outlineLevel="0" collapsed="false">
      <c r="A579" s="427" t="s">
        <v>536</v>
      </c>
      <c r="D579" s="59" t="n">
        <f aca="false">D8</f>
        <v>0</v>
      </c>
      <c r="E579" s="59" t="n">
        <f aca="false">E8</f>
        <v>0</v>
      </c>
      <c r="F579" s="59" t="n">
        <f aca="false">F8</f>
        <v>0</v>
      </c>
      <c r="G579" s="59" t="n">
        <f aca="false">G8</f>
        <v>0</v>
      </c>
      <c r="H579" s="59" t="n">
        <f aca="false">H8</f>
        <v>0</v>
      </c>
      <c r="I579" s="59" t="n">
        <f aca="false">I8</f>
        <v>0</v>
      </c>
      <c r="J579" s="59" t="n">
        <f aca="false">J8</f>
        <v>0</v>
      </c>
      <c r="K579" s="59" t="n">
        <f aca="false">K8</f>
        <v>0</v>
      </c>
      <c r="L579" s="59" t="n">
        <f aca="false">L8</f>
        <v>0</v>
      </c>
      <c r="M579" s="59" t="n">
        <f aca="false">M8</f>
        <v>0</v>
      </c>
      <c r="N579" s="59" t="n">
        <f aca="false">N8</f>
        <v>0</v>
      </c>
      <c r="O579" s="59" t="n">
        <f aca="false">O8</f>
        <v>0</v>
      </c>
      <c r="P579" s="59" t="n">
        <f aca="false">SUM(D579:O579)</f>
        <v>0</v>
      </c>
    </row>
    <row r="580" customFormat="false" ht="12.75" hidden="false" customHeight="false" outlineLevel="0" collapsed="false">
      <c r="A580" s="427" t="s">
        <v>537</v>
      </c>
      <c r="D580" s="429" t="n">
        <f aca="false">D9</f>
        <v>0</v>
      </c>
      <c r="E580" s="429" t="n">
        <f aca="false">E9</f>
        <v>0</v>
      </c>
      <c r="F580" s="429" t="n">
        <f aca="false">F9</f>
        <v>0</v>
      </c>
      <c r="G580" s="429" t="n">
        <f aca="false">G9</f>
        <v>0</v>
      </c>
      <c r="H580" s="429" t="n">
        <f aca="false">H9</f>
        <v>0</v>
      </c>
      <c r="I580" s="429" t="n">
        <f aca="false">I9</f>
        <v>0</v>
      </c>
      <c r="J580" s="429" t="n">
        <f aca="false">J9</f>
        <v>0</v>
      </c>
      <c r="K580" s="429" t="n">
        <f aca="false">K9</f>
        <v>0</v>
      </c>
      <c r="L580" s="429" t="n">
        <f aca="false">L9</f>
        <v>0</v>
      </c>
      <c r="M580" s="429" t="n">
        <f aca="false">M9</f>
        <v>0</v>
      </c>
      <c r="N580" s="429" t="n">
        <f aca="false">N9</f>
        <v>0</v>
      </c>
      <c r="O580" s="429" t="n">
        <f aca="false">O9</f>
        <v>0</v>
      </c>
      <c r="P580" s="429" t="n">
        <f aca="false">SUM(D580:O580)</f>
        <v>0</v>
      </c>
    </row>
    <row r="581" customFormat="false" ht="3.95" hidden="false" customHeight="true" outlineLevel="0" collapsed="false">
      <c r="A581" s="430"/>
    </row>
    <row r="582" customFormat="false" ht="12.75" hidden="false" customHeight="false" outlineLevel="0" collapsed="false">
      <c r="A582" s="427" t="s">
        <v>480</v>
      </c>
      <c r="B582" s="426"/>
      <c r="D582" s="59" t="n">
        <f aca="false">D578+D579+D580</f>
        <v>0</v>
      </c>
      <c r="E582" s="59" t="n">
        <f aca="false">E578+E579+E580</f>
        <v>0</v>
      </c>
      <c r="F582" s="59" t="n">
        <f aca="false">F578+F579+F580</f>
        <v>0</v>
      </c>
      <c r="G582" s="59" t="n">
        <f aca="false">G578+G579+G580</f>
        <v>0</v>
      </c>
      <c r="H582" s="59" t="n">
        <f aca="false">H578+H579+H580</f>
        <v>0</v>
      </c>
      <c r="I582" s="59" t="n">
        <f aca="false">I578+I579+I580</f>
        <v>0</v>
      </c>
      <c r="J582" s="59" t="n">
        <f aca="false">J578+J579+J580</f>
        <v>0</v>
      </c>
      <c r="K582" s="59" t="n">
        <f aca="false">K578+K579+K580</f>
        <v>0</v>
      </c>
      <c r="L582" s="59" t="n">
        <f aca="false">L578+L579+L580</f>
        <v>0</v>
      </c>
      <c r="M582" s="59" t="n">
        <f aca="false">M578+M579+M580</f>
        <v>0</v>
      </c>
      <c r="N582" s="59" t="n">
        <f aca="false">N578+N579+N580</f>
        <v>0</v>
      </c>
      <c r="O582" s="59" t="n">
        <f aca="false">O578+O579+O580</f>
        <v>0</v>
      </c>
      <c r="P582" s="59" t="n">
        <f aca="false">SUM(D582:O582)</f>
        <v>0</v>
      </c>
    </row>
    <row r="583" customFormat="false" ht="3.95" hidden="false" customHeight="true" outlineLevel="0" collapsed="false">
      <c r="A583" s="452"/>
    </row>
    <row r="584" customFormat="false" ht="12.75" hidden="false" customHeight="false" outlineLevel="0" collapsed="false">
      <c r="A584" s="427" t="s">
        <v>667</v>
      </c>
      <c r="B584" s="426"/>
      <c r="D584" s="474" t="n">
        <f aca="false">IF(D582=0,0,ROUND(D586/D582,4))</f>
        <v>0</v>
      </c>
      <c r="E584" s="474" t="n">
        <f aca="false">IF(E582=0,0,ROUND(E586/E582,4))</f>
        <v>0</v>
      </c>
      <c r="F584" s="474" t="n">
        <f aca="false">IF(F582=0,0,ROUND(F586/F582,4))</f>
        <v>0</v>
      </c>
      <c r="G584" s="474" t="n">
        <f aca="false">IF(G582=0,0,ROUND(G586/G582,4))</f>
        <v>0</v>
      </c>
      <c r="H584" s="474" t="n">
        <f aca="false">IF(H582=0,0,ROUND(H586/H582,4))</f>
        <v>0</v>
      </c>
      <c r="I584" s="474" t="n">
        <f aca="false">IF(I582=0,0,ROUND(I586/I582,4))</f>
        <v>0</v>
      </c>
      <c r="J584" s="474" t="n">
        <f aca="false">IF(J582=0,0,ROUND(J586/J582,4))</f>
        <v>0</v>
      </c>
      <c r="K584" s="474" t="n">
        <f aca="false">IF(K582=0,0,ROUND(K586/K582,4))</f>
        <v>0</v>
      </c>
      <c r="L584" s="474" t="n">
        <f aca="false">IF(L582=0,0,ROUND(L586/L582,4))</f>
        <v>0</v>
      </c>
      <c r="M584" s="474" t="n">
        <f aca="false">IF(M582=0,0,ROUND(M586/M582,4))</f>
        <v>0</v>
      </c>
      <c r="N584" s="474" t="n">
        <f aca="false">IF(N582=0,0,ROUND(N586/N582,4))</f>
        <v>0</v>
      </c>
      <c r="O584" s="474" t="n">
        <f aca="false">IF(O582=0,0,ROUND(O586/O582,4))</f>
        <v>0</v>
      </c>
      <c r="P584" s="474" t="n">
        <f aca="false">IF(P582=0,0,ROUND(P586/P582,4))</f>
        <v>0</v>
      </c>
    </row>
    <row r="585" customFormat="false" ht="3.95" hidden="false" customHeight="true" outlineLevel="0" collapsed="false">
      <c r="A585" s="452"/>
    </row>
    <row r="586" customFormat="false" ht="12.75" hidden="false" customHeight="false" outlineLevel="0" collapsed="false">
      <c r="A586" s="425" t="s">
        <v>668</v>
      </c>
      <c r="B586" s="432"/>
      <c r="C586" s="442" t="s">
        <v>669</v>
      </c>
      <c r="D586" s="506" t="n">
        <f aca="false">Transport!C20+Transport!C32</f>
        <v>253</v>
      </c>
      <c r="E586" s="506" t="n">
        <f aca="false">Transport!D20+Transport!D32</f>
        <v>209</v>
      </c>
      <c r="F586" s="506" t="n">
        <f aca="false">Transport!E20+Transport!E32</f>
        <v>166</v>
      </c>
      <c r="G586" s="506" t="n">
        <f aca="false">Transport!F20+Transport!F32</f>
        <v>0</v>
      </c>
      <c r="H586" s="506" t="n">
        <f aca="false">Transport!G20+Transport!G32</f>
        <v>0</v>
      </c>
      <c r="I586" s="506" t="n">
        <f aca="false">Transport!H20+Transport!H32</f>
        <v>0</v>
      </c>
      <c r="J586" s="506" t="n">
        <f aca="false">Transport!I20+Transport!I32</f>
        <v>0</v>
      </c>
      <c r="K586" s="506" t="n">
        <f aca="false">Transport!J20+Transport!J32</f>
        <v>0</v>
      </c>
      <c r="L586" s="506" t="n">
        <f aca="false">Transport!K20+Transport!K32</f>
        <v>0</v>
      </c>
      <c r="M586" s="506" t="n">
        <f aca="false">Transport!L20+Transport!L32</f>
        <v>0</v>
      </c>
      <c r="N586" s="506" t="n">
        <f aca="false">Transport!M20+Transport!M32</f>
        <v>166</v>
      </c>
      <c r="O586" s="506" t="n">
        <f aca="false">Transport!N20+Transport!N32</f>
        <v>253</v>
      </c>
      <c r="P586" s="443" t="n">
        <f aca="false">SUM(D586:O586)</f>
        <v>1047</v>
      </c>
      <c r="Q586" s="434"/>
    </row>
    <row r="587" customFormat="false" ht="3.95" hidden="false" customHeight="true" outlineLevel="0" collapsed="false">
      <c r="A587" s="437"/>
      <c r="B587" s="426"/>
      <c r="C587" s="442"/>
      <c r="D587" s="507"/>
      <c r="E587" s="507"/>
      <c r="F587" s="507"/>
      <c r="G587" s="507"/>
      <c r="H587" s="507"/>
      <c r="I587" s="507"/>
      <c r="J587" s="507"/>
      <c r="K587" s="507"/>
      <c r="L587" s="507"/>
      <c r="M587" s="507"/>
      <c r="N587" s="507"/>
      <c r="O587" s="507"/>
    </row>
    <row r="588" customFormat="false" ht="12.75" hidden="false" customHeight="false" outlineLevel="0" collapsed="false">
      <c r="A588" s="425" t="s">
        <v>670</v>
      </c>
      <c r="B588" s="432"/>
      <c r="C588" s="442" t="s">
        <v>669</v>
      </c>
      <c r="D588" s="508" t="n">
        <f aca="false">-DataBase!C51</f>
        <v>-0</v>
      </c>
      <c r="E588" s="508" t="n">
        <f aca="false">-DataBase!D51</f>
        <v>-0</v>
      </c>
      <c r="F588" s="508" t="n">
        <f aca="false">-DataBase!E51</f>
        <v>-0</v>
      </c>
      <c r="G588" s="508" t="n">
        <f aca="false">-DataBase!F51</f>
        <v>-0</v>
      </c>
      <c r="H588" s="508" t="n">
        <f aca="false">-DataBase!G51</f>
        <v>1826</v>
      </c>
      <c r="I588" s="508" t="n">
        <f aca="false">-DataBase!H51</f>
        <v>-0</v>
      </c>
      <c r="J588" s="508" t="n">
        <f aca="false">-DataBase!I51</f>
        <v>-0</v>
      </c>
      <c r="K588" s="508" t="n">
        <f aca="false">-DataBase!J51</f>
        <v>-0</v>
      </c>
      <c r="L588" s="508" t="n">
        <f aca="false">-DataBase!K51</f>
        <v>-0</v>
      </c>
      <c r="M588" s="508" t="n">
        <f aca="false">-DataBase!L51</f>
        <v>-0</v>
      </c>
      <c r="N588" s="508" t="n">
        <f aca="false">-DataBase!M51</f>
        <v>-0</v>
      </c>
      <c r="O588" s="508" t="n">
        <f aca="false">-DataBase!N51</f>
        <v>-0</v>
      </c>
      <c r="P588" s="436" t="n">
        <f aca="false">SUM(D588:O588)</f>
        <v>1826</v>
      </c>
      <c r="Q588" s="475"/>
    </row>
    <row r="589" customFormat="false" ht="6" hidden="false" customHeight="true" outlineLevel="0" collapsed="false">
      <c r="Q589" s="434"/>
    </row>
    <row r="590" customFormat="false" ht="12.75" hidden="false" customHeight="false" outlineLevel="0" collapsed="false">
      <c r="A590" s="427" t="s">
        <v>550</v>
      </c>
      <c r="B590" s="426"/>
      <c r="D590" s="59" t="n">
        <f aca="false">D586-D588</f>
        <v>253</v>
      </c>
      <c r="E590" s="59" t="n">
        <f aca="false">E586-E588</f>
        <v>209</v>
      </c>
      <c r="F590" s="59" t="n">
        <f aca="false">F586-F588</f>
        <v>166</v>
      </c>
      <c r="G590" s="59" t="n">
        <f aca="false">G586-G588</f>
        <v>0</v>
      </c>
      <c r="H590" s="59" t="n">
        <f aca="false">H586-H588</f>
        <v>-1826</v>
      </c>
      <c r="I590" s="59" t="n">
        <f aca="false">I586-I588</f>
        <v>0</v>
      </c>
      <c r="J590" s="59" t="n">
        <f aca="false">J586-J588</f>
        <v>0</v>
      </c>
      <c r="K590" s="59" t="n">
        <f aca="false">K586-K588</f>
        <v>0</v>
      </c>
      <c r="L590" s="59" t="n">
        <f aca="false">L586-L588</f>
        <v>0</v>
      </c>
      <c r="M590" s="59" t="n">
        <f aca="false">M586-M588</f>
        <v>0</v>
      </c>
      <c r="N590" s="59" t="n">
        <f aca="false">N586-N588</f>
        <v>166</v>
      </c>
      <c r="O590" s="59" t="n">
        <f aca="false">O586-O588</f>
        <v>253</v>
      </c>
      <c r="P590" s="59" t="n">
        <f aca="false">SUM(D590:O590)</f>
        <v>-779</v>
      </c>
    </row>
    <row r="591" customFormat="false" ht="12.75" hidden="false" customHeight="false" outlineLevel="0" collapsed="false">
      <c r="A591" s="435" t="s">
        <v>630</v>
      </c>
      <c r="D591" s="57" t="n">
        <v>0</v>
      </c>
      <c r="E591" s="57" t="n">
        <v>0</v>
      </c>
      <c r="F591" s="57" t="n">
        <v>0</v>
      </c>
      <c r="G591" s="57" t="n">
        <v>0</v>
      </c>
      <c r="H591" s="57" t="n">
        <v>0</v>
      </c>
      <c r="I591" s="57" t="n">
        <v>0</v>
      </c>
      <c r="J591" s="57" t="n">
        <v>0</v>
      </c>
      <c r="K591" s="57" t="n">
        <v>0</v>
      </c>
      <c r="L591" s="57" t="n">
        <v>0</v>
      </c>
      <c r="M591" s="57" t="n">
        <v>0</v>
      </c>
      <c r="N591" s="57" t="n">
        <v>0</v>
      </c>
      <c r="O591" s="57" t="n">
        <v>0</v>
      </c>
      <c r="P591" s="59" t="n">
        <f aca="false">SUM(D591:O591)</f>
        <v>0</v>
      </c>
    </row>
    <row r="592" customFormat="false" ht="12.75" hidden="false" customHeight="false" outlineLevel="0" collapsed="false">
      <c r="A592" s="435" t="s">
        <v>404</v>
      </c>
      <c r="D592" s="57" t="n">
        <v>0</v>
      </c>
      <c r="E592" s="57" t="n">
        <v>0</v>
      </c>
      <c r="F592" s="57" t="n">
        <v>0</v>
      </c>
      <c r="G592" s="57" t="n">
        <v>0</v>
      </c>
      <c r="H592" s="57" t="n">
        <v>0</v>
      </c>
      <c r="I592" s="57" t="n">
        <v>0</v>
      </c>
      <c r="J592" s="57" t="n">
        <v>0</v>
      </c>
      <c r="K592" s="57" t="n">
        <v>0</v>
      </c>
      <c r="L592" s="57" t="n">
        <v>0</v>
      </c>
      <c r="M592" s="57" t="n">
        <v>0</v>
      </c>
      <c r="N592" s="57" t="n">
        <v>0</v>
      </c>
      <c r="O592" s="57" t="n">
        <v>0</v>
      </c>
      <c r="P592" s="59" t="n">
        <f aca="false">SUM(D592:O592)</f>
        <v>0</v>
      </c>
    </row>
    <row r="593" customFormat="false" ht="12.75" hidden="false" customHeight="false" outlineLevel="0" collapsed="false">
      <c r="A593" s="427" t="s">
        <v>488</v>
      </c>
      <c r="D593" s="428" t="n">
        <v>0</v>
      </c>
      <c r="E593" s="428" t="n">
        <v>0</v>
      </c>
      <c r="F593" s="428" t="n">
        <v>0</v>
      </c>
      <c r="G593" s="428" t="n">
        <v>0</v>
      </c>
      <c r="H593" s="428" t="n">
        <v>0</v>
      </c>
      <c r="I593" s="428" t="n">
        <v>0</v>
      </c>
      <c r="J593" s="428" t="n">
        <v>0</v>
      </c>
      <c r="K593" s="428" t="n">
        <v>0</v>
      </c>
      <c r="L593" s="428" t="n">
        <v>0</v>
      </c>
      <c r="M593" s="428" t="n">
        <v>0</v>
      </c>
      <c r="N593" s="428" t="n">
        <v>0</v>
      </c>
      <c r="O593" s="428" t="n">
        <v>0</v>
      </c>
      <c r="P593" s="429" t="n">
        <f aca="false">SUM(D593:O593)</f>
        <v>0</v>
      </c>
    </row>
    <row r="594" customFormat="false" ht="6" hidden="false" customHeight="true" outlineLevel="0" collapsed="false">
      <c r="D594" s="430"/>
      <c r="E594" s="430"/>
      <c r="F594" s="430"/>
      <c r="G594" s="430"/>
      <c r="H594" s="430"/>
      <c r="I594" s="430"/>
      <c r="J594" s="430"/>
      <c r="K594" s="430"/>
      <c r="L594" s="430"/>
      <c r="M594" s="430"/>
      <c r="N594" s="430"/>
      <c r="O594" s="430"/>
    </row>
    <row r="595" customFormat="false" ht="12.75" hidden="false" customHeight="false" outlineLevel="0" collapsed="false">
      <c r="A595" s="439" t="s">
        <v>489</v>
      </c>
      <c r="B595" s="442"/>
      <c r="C595" s="415"/>
      <c r="D595" s="443" t="n">
        <f aca="false">SUM(D590:D593)</f>
        <v>253</v>
      </c>
      <c r="E595" s="443" t="n">
        <f aca="false">SUM(E590:E593)</f>
        <v>209</v>
      </c>
      <c r="F595" s="443" t="n">
        <f aca="false">SUM(F590:F593)</f>
        <v>166</v>
      </c>
      <c r="G595" s="443" t="n">
        <f aca="false">SUM(G590:G593)</f>
        <v>0</v>
      </c>
      <c r="H595" s="443" t="n">
        <f aca="false">SUM(H590:H593)</f>
        <v>-1826</v>
      </c>
      <c r="I595" s="443" t="n">
        <f aca="false">SUM(I590:I593)</f>
        <v>0</v>
      </c>
      <c r="J595" s="443" t="n">
        <f aca="false">SUM(J590:J593)</f>
        <v>0</v>
      </c>
      <c r="K595" s="443" t="n">
        <f aca="false">SUM(K590:K593)</f>
        <v>0</v>
      </c>
      <c r="L595" s="443" t="n">
        <f aca="false">SUM(L590:L593)</f>
        <v>0</v>
      </c>
      <c r="M595" s="443" t="n">
        <f aca="false">SUM(M590:M593)</f>
        <v>0</v>
      </c>
      <c r="N595" s="443" t="n">
        <f aca="false">SUM(N590:N593)</f>
        <v>166</v>
      </c>
      <c r="O595" s="443" t="n">
        <f aca="false">SUM(O590:O593)</f>
        <v>253</v>
      </c>
      <c r="P595" s="443" t="n">
        <f aca="false">SUM(D595:O595)</f>
        <v>-779</v>
      </c>
      <c r="Q595" s="415"/>
    </row>
    <row r="596" customFormat="false" ht="6" hidden="false" customHeight="true" outlineLevel="0" collapsed="false">
      <c r="A596" s="437"/>
      <c r="B596" s="426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434"/>
    </row>
    <row r="597" customFormat="false" ht="12.75" hidden="false" customHeight="false" outlineLevel="0" collapsed="false">
      <c r="A597" s="425" t="s">
        <v>671</v>
      </c>
      <c r="B597" s="432"/>
      <c r="C597" s="415"/>
      <c r="D597" s="443" t="n">
        <f aca="false">-1*D595</f>
        <v>-253</v>
      </c>
      <c r="E597" s="443" t="n">
        <f aca="false">-1*E595</f>
        <v>-209</v>
      </c>
      <c r="F597" s="443" t="n">
        <f aca="false">-1*F595</f>
        <v>-166</v>
      </c>
      <c r="G597" s="443" t="n">
        <f aca="false">-1*G595</f>
        <v>-0</v>
      </c>
      <c r="H597" s="443" t="n">
        <f aca="false">-1*H595</f>
        <v>1826</v>
      </c>
      <c r="I597" s="443" t="n">
        <f aca="false">-1*I595</f>
        <v>-0</v>
      </c>
      <c r="J597" s="443" t="n">
        <f aca="false">-1*J595</f>
        <v>-0</v>
      </c>
      <c r="K597" s="443" t="n">
        <f aca="false">-1*K595</f>
        <v>-0</v>
      </c>
      <c r="L597" s="443" t="n">
        <f aca="false">-1*L595</f>
        <v>-0</v>
      </c>
      <c r="M597" s="443" t="n">
        <f aca="false">-1*M595</f>
        <v>-0</v>
      </c>
      <c r="N597" s="443" t="n">
        <f aca="false">-1*N595</f>
        <v>-166</v>
      </c>
      <c r="O597" s="443" t="n">
        <f aca="false">-1*O595</f>
        <v>-253</v>
      </c>
      <c r="P597" s="443" t="n">
        <f aca="false">SUM(D597:O597)</f>
        <v>779</v>
      </c>
    </row>
    <row r="598" customFormat="false" ht="12.75" hidden="false" customHeight="false" outlineLevel="0" collapsed="false">
      <c r="A598" s="437"/>
      <c r="B598" s="426"/>
    </row>
    <row r="599" customFormat="false" ht="12.75" hidden="false" customHeight="false" outlineLevel="0" collapsed="false">
      <c r="A599" s="444"/>
      <c r="B599" s="445"/>
      <c r="C599" s="446"/>
      <c r="D599" s="446"/>
      <c r="E599" s="446"/>
      <c r="F599" s="446"/>
      <c r="G599" s="446"/>
      <c r="H599" s="446"/>
      <c r="I599" s="446"/>
      <c r="J599" s="446"/>
      <c r="K599" s="446"/>
      <c r="L599" s="446"/>
      <c r="M599" s="446"/>
      <c r="N599" s="446"/>
      <c r="O599" s="446"/>
      <c r="P599" s="446"/>
    </row>
    <row r="601" customFormat="false" ht="12.75" hidden="false" customHeight="false" outlineLevel="0" collapsed="false">
      <c r="A601" s="447" t="s">
        <v>672</v>
      </c>
      <c r="B601" s="426"/>
      <c r="C601" s="468" t="str">
        <f aca="false">C47</f>
        <v>DEC.,2001</v>
      </c>
      <c r="D601" s="450"/>
      <c r="E601" s="450"/>
      <c r="F601" s="450"/>
      <c r="G601" s="450"/>
      <c r="H601" s="450"/>
      <c r="I601" s="450"/>
      <c r="J601" s="450"/>
      <c r="K601" s="450"/>
      <c r="L601" s="450"/>
      <c r="M601" s="450"/>
      <c r="N601" s="450"/>
      <c r="O601" s="450"/>
      <c r="P601" s="415"/>
    </row>
    <row r="602" customFormat="false" ht="3.95" hidden="false" customHeight="true" outlineLevel="0" collapsed="false">
      <c r="A602" s="437"/>
      <c r="B602" s="426"/>
      <c r="C602" s="452"/>
      <c r="D602" s="430"/>
      <c r="E602" s="430"/>
      <c r="F602" s="430"/>
      <c r="G602" s="430"/>
      <c r="H602" s="430"/>
      <c r="I602" s="430"/>
      <c r="J602" s="430"/>
      <c r="K602" s="430"/>
      <c r="L602" s="430"/>
      <c r="M602" s="430"/>
      <c r="N602" s="430"/>
      <c r="O602" s="430"/>
    </row>
    <row r="603" customFormat="false" ht="12.75" hidden="false" customHeight="false" outlineLevel="0" collapsed="false">
      <c r="A603" s="425" t="s">
        <v>493</v>
      </c>
      <c r="B603" s="426"/>
      <c r="C603" s="452"/>
      <c r="D603" s="481" t="n">
        <f aca="false">C613</f>
        <v>-1147</v>
      </c>
      <c r="E603" s="481" t="n">
        <f aca="false">D613</f>
        <v>-1408</v>
      </c>
      <c r="F603" s="481" t="n">
        <f aca="false">E613</f>
        <v>-1625</v>
      </c>
      <c r="G603" s="481" t="n">
        <f aca="false">F613</f>
        <v>-1802</v>
      </c>
      <c r="H603" s="481" t="n">
        <f aca="false">G613</f>
        <v>-1814</v>
      </c>
      <c r="I603" s="481" t="n">
        <f aca="false">H613</f>
        <v>0</v>
      </c>
      <c r="J603" s="481" t="n">
        <f aca="false">I613</f>
        <v>0</v>
      </c>
      <c r="K603" s="481" t="n">
        <f aca="false">J613</f>
        <v>0</v>
      </c>
      <c r="L603" s="481" t="n">
        <f aca="false">K613</f>
        <v>0</v>
      </c>
      <c r="M603" s="481" t="n">
        <f aca="false">L613</f>
        <v>0</v>
      </c>
      <c r="N603" s="481" t="n">
        <f aca="false">M613</f>
        <v>0</v>
      </c>
      <c r="O603" s="481" t="n">
        <f aca="false">N613</f>
        <v>-166</v>
      </c>
      <c r="P603" s="59" t="n">
        <f aca="false">SUM(D603:O603)</f>
        <v>-7962</v>
      </c>
      <c r="Q603" s="434"/>
    </row>
    <row r="604" customFormat="false" ht="3.95" hidden="false" customHeight="true" outlineLevel="0" collapsed="false">
      <c r="A604" s="452"/>
      <c r="B604" s="453"/>
      <c r="C604" s="452"/>
      <c r="P604" s="59"/>
    </row>
    <row r="605" customFormat="false" ht="12.75" hidden="false" customHeight="false" outlineLevel="0" collapsed="false">
      <c r="A605" s="435" t="s">
        <v>558</v>
      </c>
      <c r="B605" s="454"/>
      <c r="C605" s="452"/>
      <c r="D605" s="57" t="n">
        <v>0</v>
      </c>
      <c r="E605" s="57" t="n">
        <v>0</v>
      </c>
      <c r="F605" s="57" t="n">
        <v>0</v>
      </c>
      <c r="G605" s="57" t="n">
        <v>0</v>
      </c>
      <c r="H605" s="57" t="n">
        <v>0</v>
      </c>
      <c r="I605" s="57" t="n">
        <v>0</v>
      </c>
      <c r="J605" s="57" t="n">
        <v>0</v>
      </c>
      <c r="K605" s="57" t="n">
        <v>0</v>
      </c>
      <c r="L605" s="57" t="n">
        <v>0</v>
      </c>
      <c r="M605" s="57" t="n">
        <v>0</v>
      </c>
      <c r="N605" s="57" t="n">
        <v>0</v>
      </c>
      <c r="O605" s="57" t="n">
        <v>0</v>
      </c>
      <c r="P605" s="59" t="n">
        <f aca="false">SUM(D605:O605)</f>
        <v>0</v>
      </c>
    </row>
    <row r="606" customFormat="false" ht="3.95" hidden="false" customHeight="true" outlineLevel="0" collapsed="false">
      <c r="A606" s="437"/>
      <c r="B606" s="426"/>
      <c r="C606" s="452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</row>
    <row r="607" customFormat="false" ht="12.75" hidden="false" customHeight="false" outlineLevel="0" collapsed="false">
      <c r="A607" s="427" t="s">
        <v>495</v>
      </c>
      <c r="B607" s="426"/>
      <c r="C607" s="452"/>
      <c r="D607" s="59" t="n">
        <f aca="false">D597</f>
        <v>-253</v>
      </c>
      <c r="E607" s="59" t="n">
        <f aca="false">E597</f>
        <v>-209</v>
      </c>
      <c r="F607" s="59" t="n">
        <f aca="false">F597</f>
        <v>-166</v>
      </c>
      <c r="G607" s="59" t="n">
        <f aca="false">G597</f>
        <v>-0</v>
      </c>
      <c r="H607" s="59" t="n">
        <f aca="false">H597</f>
        <v>1826</v>
      </c>
      <c r="I607" s="59" t="n">
        <f aca="false">I597</f>
        <v>-0</v>
      </c>
      <c r="J607" s="59" t="n">
        <f aca="false">J597</f>
        <v>-0</v>
      </c>
      <c r="K607" s="59" t="n">
        <f aca="false">K597</f>
        <v>-0</v>
      </c>
      <c r="L607" s="59" t="n">
        <f aca="false">L597</f>
        <v>-0</v>
      </c>
      <c r="M607" s="59" t="n">
        <f aca="false">M597</f>
        <v>-0</v>
      </c>
      <c r="N607" s="59" t="n">
        <f aca="false">N597</f>
        <v>-166</v>
      </c>
      <c r="O607" s="59" t="n">
        <f aca="false">O597</f>
        <v>-253</v>
      </c>
      <c r="P607" s="59" t="n">
        <f aca="false">SUM(D607:O607)</f>
        <v>779</v>
      </c>
      <c r="Q607" s="434"/>
    </row>
    <row r="608" customFormat="false" ht="3.95" hidden="false" customHeight="true" outlineLevel="0" collapsed="false">
      <c r="A608" s="437"/>
      <c r="B608" s="426"/>
      <c r="C608" s="452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</row>
    <row r="609" customFormat="false" ht="12.75" hidden="false" customHeight="false" outlineLevel="0" collapsed="false">
      <c r="A609" s="427" t="s">
        <v>582</v>
      </c>
      <c r="B609" s="426"/>
      <c r="C609" s="452"/>
      <c r="D609" s="57" t="n">
        <v>0</v>
      </c>
      <c r="E609" s="57" t="n">
        <v>0</v>
      </c>
      <c r="F609" s="57" t="n">
        <v>0</v>
      </c>
      <c r="G609" s="57" t="n">
        <v>0</v>
      </c>
      <c r="H609" s="57" t="n">
        <v>0</v>
      </c>
      <c r="I609" s="57" t="n">
        <v>0</v>
      </c>
      <c r="J609" s="57" t="n">
        <v>0</v>
      </c>
      <c r="K609" s="57" t="n">
        <v>0</v>
      </c>
      <c r="L609" s="57" t="n">
        <v>0</v>
      </c>
      <c r="M609" s="57" t="n">
        <v>0</v>
      </c>
      <c r="N609" s="57" t="n">
        <v>0</v>
      </c>
      <c r="O609" s="57" t="n">
        <v>0</v>
      </c>
      <c r="P609" s="59" t="n">
        <f aca="false">SUM(D609:O609)</f>
        <v>0</v>
      </c>
      <c r="Q609" s="434"/>
    </row>
    <row r="610" customFormat="false" ht="3.95" hidden="false" customHeight="true" outlineLevel="0" collapsed="false">
      <c r="A610" s="437"/>
      <c r="B610" s="426"/>
      <c r="C610" s="452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</row>
    <row r="611" customFormat="false" ht="12.75" hidden="false" customHeight="false" outlineLevel="0" collapsed="false">
      <c r="A611" s="427" t="s">
        <v>561</v>
      </c>
      <c r="B611" s="426"/>
      <c r="C611" s="452"/>
      <c r="D611" s="509" t="n">
        <f aca="false">D620</f>
        <v>-8</v>
      </c>
      <c r="E611" s="509" t="n">
        <f aca="false">E620</f>
        <v>-8</v>
      </c>
      <c r="F611" s="509" t="n">
        <f aca="false">F620</f>
        <v>-11</v>
      </c>
      <c r="G611" s="509" t="n">
        <f aca="false">G620</f>
        <v>-12</v>
      </c>
      <c r="H611" s="509" t="n">
        <f aca="false">H620</f>
        <v>-12</v>
      </c>
      <c r="I611" s="509" t="n">
        <f aca="false">I620</f>
        <v>0</v>
      </c>
      <c r="J611" s="509" t="n">
        <f aca="false">J620</f>
        <v>0</v>
      </c>
      <c r="K611" s="509" t="n">
        <f aca="false">K620</f>
        <v>0</v>
      </c>
      <c r="L611" s="509" t="n">
        <f aca="false">L620</f>
        <v>0</v>
      </c>
      <c r="M611" s="509" t="n">
        <f aca="false">M620</f>
        <v>0</v>
      </c>
      <c r="N611" s="509" t="n">
        <f aca="false">N620</f>
        <v>0</v>
      </c>
      <c r="O611" s="509" t="n">
        <f aca="false">O620</f>
        <v>-1</v>
      </c>
      <c r="P611" s="429" t="n">
        <f aca="false">SUM(D611:O611)</f>
        <v>-52</v>
      </c>
      <c r="Q611" s="440"/>
    </row>
    <row r="612" customFormat="false" ht="3.95" hidden="false" customHeight="true" outlineLevel="0" collapsed="false">
      <c r="A612" s="437"/>
      <c r="B612" s="426"/>
      <c r="C612" s="452"/>
      <c r="D612" s="430"/>
      <c r="E612" s="430"/>
      <c r="F612" s="430"/>
      <c r="G612" s="430"/>
      <c r="H612" s="430"/>
      <c r="I612" s="430"/>
      <c r="J612" s="430"/>
      <c r="K612" s="430"/>
      <c r="L612" s="430"/>
      <c r="M612" s="430"/>
      <c r="N612" s="430"/>
      <c r="O612" s="430"/>
    </row>
    <row r="613" customFormat="false" ht="12.75" hidden="false" customHeight="false" outlineLevel="0" collapsed="false">
      <c r="A613" s="425" t="s">
        <v>498</v>
      </c>
      <c r="B613" s="453"/>
      <c r="C613" s="456" t="n">
        <v>-1147</v>
      </c>
      <c r="D613" s="436" t="n">
        <f aca="false">SUM(D603:D611)</f>
        <v>-1408</v>
      </c>
      <c r="E613" s="436" t="n">
        <f aca="false">SUM(E603:E611)</f>
        <v>-1625</v>
      </c>
      <c r="F613" s="436" t="n">
        <f aca="false">SUM(F603:F611)</f>
        <v>-1802</v>
      </c>
      <c r="G613" s="436" t="n">
        <f aca="false">SUM(G603:G611)</f>
        <v>-1814</v>
      </c>
      <c r="H613" s="436" t="n">
        <f aca="false">SUM(H603:H611)</f>
        <v>0</v>
      </c>
      <c r="I613" s="436" t="n">
        <f aca="false">SUM(I603:I611)</f>
        <v>0</v>
      </c>
      <c r="J613" s="436" t="n">
        <f aca="false">SUM(J603:J611)</f>
        <v>0</v>
      </c>
      <c r="K613" s="436" t="n">
        <f aca="false">SUM(K603:K611)</f>
        <v>0</v>
      </c>
      <c r="L613" s="436" t="n">
        <f aca="false">SUM(L603:L611)</f>
        <v>0</v>
      </c>
      <c r="M613" s="436" t="n">
        <f aca="false">SUM(M603:M611)</f>
        <v>0</v>
      </c>
      <c r="N613" s="436" t="n">
        <f aca="false">SUM(N603:N611)</f>
        <v>-166</v>
      </c>
      <c r="O613" s="436" t="n">
        <f aca="false">SUM(O603:O611)</f>
        <v>-420</v>
      </c>
      <c r="P613" s="436" t="n">
        <f aca="false">SUM(P605:P611)+D603</f>
        <v>-420</v>
      </c>
      <c r="Q613" s="434"/>
    </row>
    <row r="614" customFormat="false" ht="12.75" hidden="false" customHeight="false" outlineLevel="0" collapsed="false">
      <c r="A614" s="437"/>
      <c r="B614" s="426"/>
      <c r="D614" s="430"/>
      <c r="E614" s="430"/>
      <c r="F614" s="430"/>
      <c r="G614" s="430"/>
      <c r="H614" s="430"/>
      <c r="I614" s="430"/>
      <c r="J614" s="430"/>
      <c r="K614" s="430"/>
      <c r="L614" s="430"/>
      <c r="M614" s="430"/>
      <c r="N614" s="430"/>
      <c r="O614" s="430"/>
    </row>
    <row r="615" customFormat="false" ht="12.75" hidden="false" customHeight="false" outlineLevel="0" collapsed="false">
      <c r="A615" s="471" t="str">
        <f aca="false">A61</f>
        <v>   Interest Rate </v>
      </c>
      <c r="B615" s="426"/>
      <c r="D615" s="472" t="n">
        <f aca="false">D61</f>
        <v>0.0775</v>
      </c>
      <c r="E615" s="472" t="n">
        <f aca="false">E61</f>
        <v>0.0775</v>
      </c>
      <c r="F615" s="472" t="n">
        <f aca="false">F61</f>
        <v>0.0775</v>
      </c>
      <c r="G615" s="472" t="n">
        <f aca="false">G61</f>
        <v>0.0775</v>
      </c>
      <c r="H615" s="472" t="n">
        <f aca="false">H61</f>
        <v>0.0775</v>
      </c>
      <c r="I615" s="472" t="n">
        <f aca="false">I61</f>
        <v>0.0775</v>
      </c>
      <c r="J615" s="472" t="n">
        <f aca="false">J61</f>
        <v>0.0775</v>
      </c>
      <c r="K615" s="472" t="n">
        <f aca="false">K61</f>
        <v>0.0775</v>
      </c>
      <c r="L615" s="472" t="n">
        <f aca="false">L61</f>
        <v>0.0775</v>
      </c>
      <c r="M615" s="472" t="n">
        <f aca="false">M61</f>
        <v>0.0775</v>
      </c>
      <c r="N615" s="472" t="n">
        <f aca="false">N61</f>
        <v>0.0775</v>
      </c>
      <c r="O615" s="472" t="n">
        <f aca="false">O61</f>
        <v>0.0775</v>
      </c>
    </row>
    <row r="616" customFormat="false" ht="12.75" hidden="false" customHeight="false" outlineLevel="0" collapsed="false">
      <c r="A616" s="471" t="str">
        <f aca="false">A62</f>
        <v>      Monthly</v>
      </c>
      <c r="B616" s="426"/>
      <c r="D616" s="438" t="n">
        <f aca="false">D62</f>
        <v>0.0066</v>
      </c>
      <c r="E616" s="438" t="n">
        <f aca="false">E62</f>
        <v>0.0059</v>
      </c>
      <c r="F616" s="438" t="n">
        <f aca="false">F62</f>
        <v>0.0066</v>
      </c>
      <c r="G616" s="438" t="n">
        <f aca="false">G62</f>
        <v>0.0064</v>
      </c>
      <c r="H616" s="438" t="n">
        <f aca="false">H62</f>
        <v>0.0066</v>
      </c>
      <c r="I616" s="438" t="n">
        <f aca="false">I62</f>
        <v>0.0064</v>
      </c>
      <c r="J616" s="438" t="n">
        <f aca="false">J62</f>
        <v>0.0066</v>
      </c>
      <c r="K616" s="438" t="n">
        <f aca="false">K62</f>
        <v>0.0066</v>
      </c>
      <c r="L616" s="438" t="n">
        <f aca="false">L62</f>
        <v>0.0064</v>
      </c>
      <c r="M616" s="438" t="n">
        <f aca="false">M62</f>
        <v>0.0066</v>
      </c>
      <c r="N616" s="438" t="n">
        <f aca="false">N62</f>
        <v>0.0064</v>
      </c>
      <c r="O616" s="438" t="n">
        <f aca="false">O62</f>
        <v>0.0066</v>
      </c>
      <c r="Q616" s="460"/>
    </row>
    <row r="617" customFormat="false" ht="12.75" hidden="false" customHeight="false" outlineLevel="0" collapsed="false">
      <c r="A617" s="437"/>
      <c r="B617" s="426"/>
    </row>
    <row r="618" customFormat="false" ht="12.75" hidden="false" customHeight="false" outlineLevel="0" collapsed="false">
      <c r="A618" s="462" t="s">
        <v>501</v>
      </c>
      <c r="C618" s="479"/>
      <c r="D618" s="463" t="n">
        <f aca="false">ROUND(C613*D616,0)</f>
        <v>-8</v>
      </c>
      <c r="E618" s="463" t="n">
        <f aca="false">ROUND(D613*E616,0)</f>
        <v>-8</v>
      </c>
      <c r="F618" s="463" t="n">
        <f aca="false">ROUND(E613*F616,0)</f>
        <v>-11</v>
      </c>
      <c r="G618" s="463" t="n">
        <f aca="false">ROUND(F613*G616,0)</f>
        <v>-12</v>
      </c>
      <c r="H618" s="463" t="n">
        <f aca="false">ROUND(G613*H616,0)</f>
        <v>-12</v>
      </c>
      <c r="I618" s="463" t="n">
        <f aca="false">ROUND(H613*I616,0)</f>
        <v>0</v>
      </c>
      <c r="J618" s="463" t="n">
        <f aca="false">ROUND(I613*J616,0)</f>
        <v>0</v>
      </c>
      <c r="K618" s="463" t="n">
        <f aca="false">ROUND(J613*K616,0)</f>
        <v>0</v>
      </c>
      <c r="L618" s="463" t="n">
        <f aca="false">ROUND(K613*L616,0)</f>
        <v>0</v>
      </c>
      <c r="M618" s="463" t="n">
        <f aca="false">ROUND(L613*M616,0)</f>
        <v>0</v>
      </c>
      <c r="N618" s="463" t="n">
        <f aca="false">ROUND(M613*N616,0)</f>
        <v>0</v>
      </c>
      <c r="O618" s="463" t="n">
        <f aca="false">ROUND(N613*O616,0)</f>
        <v>-1</v>
      </c>
      <c r="P618" s="463" t="n">
        <f aca="false">SUM(D618:O618)</f>
        <v>-52</v>
      </c>
      <c r="Q618" s="415"/>
    </row>
    <row r="619" customFormat="false" ht="12.75" hidden="false" customHeight="false" outlineLevel="0" collapsed="false">
      <c r="A619" s="427" t="s">
        <v>552</v>
      </c>
      <c r="C619" s="479"/>
      <c r="D619" s="428" t="n">
        <v>0</v>
      </c>
      <c r="E619" s="428" t="n">
        <v>0</v>
      </c>
      <c r="F619" s="428" t="n">
        <v>0</v>
      </c>
      <c r="G619" s="428" t="n">
        <v>0</v>
      </c>
      <c r="H619" s="428" t="n">
        <v>0</v>
      </c>
      <c r="I619" s="428" t="n">
        <v>0</v>
      </c>
      <c r="J619" s="428" t="n">
        <v>0</v>
      </c>
      <c r="K619" s="428" t="n">
        <v>0</v>
      </c>
      <c r="L619" s="428" t="n">
        <v>0</v>
      </c>
      <c r="M619" s="428" t="n">
        <v>0</v>
      </c>
      <c r="N619" s="428" t="n">
        <v>0</v>
      </c>
      <c r="O619" s="428" t="n">
        <v>0</v>
      </c>
      <c r="P619" s="429" t="n">
        <f aca="false">SUM(D619:O619)</f>
        <v>0</v>
      </c>
      <c r="Q619" s="415"/>
    </row>
    <row r="620" customFormat="false" ht="12.75" hidden="false" customHeight="false" outlineLevel="0" collapsed="false">
      <c r="A620" s="473" t="str">
        <f aca="false">A66</f>
        <v>      Total Current Month Carrying Charges</v>
      </c>
      <c r="C620" s="479"/>
      <c r="D620" s="443" t="n">
        <f aca="false">D618+D619</f>
        <v>-8</v>
      </c>
      <c r="E620" s="443" t="n">
        <f aca="false">E618+E619</f>
        <v>-8</v>
      </c>
      <c r="F620" s="443" t="n">
        <f aca="false">F618+F619</f>
        <v>-11</v>
      </c>
      <c r="G620" s="443" t="n">
        <f aca="false">G618+G619</f>
        <v>-12</v>
      </c>
      <c r="H620" s="443" t="n">
        <f aca="false">H618+H619</f>
        <v>-12</v>
      </c>
      <c r="I620" s="443" t="n">
        <f aca="false">I618+I619</f>
        <v>0</v>
      </c>
      <c r="J620" s="443" t="n">
        <f aca="false">J618+J619</f>
        <v>0</v>
      </c>
      <c r="K620" s="443" t="n">
        <f aca="false">K618+K619</f>
        <v>0</v>
      </c>
      <c r="L620" s="443" t="n">
        <f aca="false">L618+L619</f>
        <v>0</v>
      </c>
      <c r="M620" s="443" t="n">
        <f aca="false">M618+M619</f>
        <v>0</v>
      </c>
      <c r="N620" s="443" t="n">
        <f aca="false">N618+N619</f>
        <v>0</v>
      </c>
      <c r="O620" s="443" t="n">
        <f aca="false">O618+O619</f>
        <v>-1</v>
      </c>
      <c r="P620" s="443" t="n">
        <f aca="false">P618+P619</f>
        <v>-52</v>
      </c>
      <c r="Q620" s="415"/>
    </row>
    <row r="621" customFormat="false" ht="6" hidden="false" customHeight="true" outlineLevel="0" collapsed="false">
      <c r="A621" s="437"/>
      <c r="B621" s="426"/>
    </row>
    <row r="622" customFormat="false" ht="12.75" hidden="false" customHeight="false" outlineLevel="0" collapsed="false">
      <c r="A622" s="473" t="str">
        <f aca="false">A68</f>
        <v>      Cumulative Carrying Charges</v>
      </c>
      <c r="B622" s="426"/>
      <c r="D622" s="59" t="n">
        <f aca="false">D620</f>
        <v>-8</v>
      </c>
      <c r="E622" s="59" t="n">
        <f aca="false">E620+D622</f>
        <v>-16</v>
      </c>
      <c r="F622" s="59" t="n">
        <f aca="false">F620+E622</f>
        <v>-27</v>
      </c>
      <c r="G622" s="59" t="n">
        <f aca="false">G620+F622</f>
        <v>-39</v>
      </c>
      <c r="H622" s="59" t="n">
        <f aca="false">H620+G622</f>
        <v>-51</v>
      </c>
      <c r="I622" s="59" t="n">
        <f aca="false">I620+H622</f>
        <v>-51</v>
      </c>
      <c r="J622" s="59" t="n">
        <f aca="false">J620+I622</f>
        <v>-51</v>
      </c>
      <c r="K622" s="59" t="n">
        <f aca="false">K620+J622</f>
        <v>-51</v>
      </c>
      <c r="L622" s="59" t="n">
        <f aca="false">L620+K622</f>
        <v>-51</v>
      </c>
      <c r="M622" s="59" t="n">
        <f aca="false">M620+L622</f>
        <v>-51</v>
      </c>
      <c r="N622" s="59" t="n">
        <f aca="false">N620+M622</f>
        <v>-51</v>
      </c>
      <c r="O622" s="59" t="n">
        <f aca="false">O620+N622</f>
        <v>-52</v>
      </c>
    </row>
    <row r="623" customFormat="false" ht="6" hidden="false" customHeight="true" outlineLevel="0" collapsed="false">
      <c r="A623" s="0"/>
      <c r="B623" s="464"/>
      <c r="C623" s="0"/>
      <c r="D623" s="0"/>
      <c r="E623" s="0"/>
      <c r="F623" s="0"/>
      <c r="G623" s="0"/>
      <c r="H623" s="0"/>
      <c r="I623" s="0"/>
      <c r="J623" s="0"/>
      <c r="K623" s="0"/>
      <c r="L623" s="0"/>
      <c r="M623" s="0"/>
      <c r="N623" s="0"/>
      <c r="O623" s="0"/>
      <c r="P623" s="0"/>
      <c r="Q623" s="0"/>
    </row>
    <row r="624" customFormat="false" ht="12.75" hidden="false" customHeight="false" outlineLevel="0" collapsed="false">
      <c r="A624" s="0"/>
      <c r="B624" s="464"/>
      <c r="C624" s="0"/>
      <c r="D624" s="0"/>
      <c r="E624" s="0"/>
      <c r="F624" s="0"/>
      <c r="G624" s="0"/>
      <c r="H624" s="0"/>
      <c r="I624" s="0"/>
      <c r="J624" s="0"/>
      <c r="K624" s="0"/>
      <c r="L624" s="0"/>
      <c r="M624" s="0"/>
      <c r="N624" s="0"/>
      <c r="O624" s="0"/>
      <c r="P624" s="0"/>
      <c r="Q624" s="0"/>
    </row>
    <row r="625" customFormat="false" ht="12.75" hidden="false" customHeight="false" outlineLevel="0" collapsed="false">
      <c r="A625" s="3" t="str">
        <f aca="true">CELL("FILENAME")</f>
        <v>'file:///mnt/12tb/@roms/datasets/enron/EDRM Enron Email Data Set v2 XML/filtered-attachments/xls/EMNNG02PL.xls'#$Trackers</v>
      </c>
      <c r="D625" s="415"/>
      <c r="E625" s="415"/>
      <c r="F625" s="415"/>
      <c r="G625" s="415"/>
      <c r="H625" s="415"/>
      <c r="I625" s="415"/>
      <c r="J625" s="415"/>
      <c r="K625" s="415"/>
      <c r="L625" s="415"/>
      <c r="M625" s="415"/>
      <c r="N625" s="415"/>
      <c r="O625" s="415"/>
      <c r="P625" s="415"/>
    </row>
    <row r="626" customFormat="false" ht="12.75" hidden="false" customHeight="false" outlineLevel="0" collapsed="false">
      <c r="A626" s="416" t="s">
        <v>673</v>
      </c>
      <c r="D626" s="495"/>
      <c r="E626" s="415"/>
      <c r="F626" s="415"/>
      <c r="G626" s="415"/>
      <c r="H626" s="415"/>
      <c r="I626" s="415"/>
      <c r="J626" s="415"/>
      <c r="K626" s="415"/>
      <c r="L626" s="415"/>
      <c r="M626" s="415"/>
      <c r="N626" s="415"/>
      <c r="O626" s="415"/>
      <c r="P626" s="415"/>
    </row>
    <row r="627" customFormat="false" ht="12.75" hidden="false" customHeight="false" outlineLevel="0" collapsed="false">
      <c r="A627" s="465" t="str">
        <f aca="false">A3</f>
        <v>2002 OPERATING PLAN</v>
      </c>
      <c r="B627" s="417" t="n">
        <f aca="true">NOW()</f>
        <v>45926.9641760205</v>
      </c>
      <c r="C627" s="418" t="s">
        <v>674</v>
      </c>
      <c r="D627" s="418"/>
      <c r="E627" s="418"/>
      <c r="F627" s="418"/>
      <c r="G627" s="418"/>
      <c r="H627" s="418"/>
      <c r="I627" s="418"/>
      <c r="J627" s="418"/>
      <c r="K627" s="418"/>
      <c r="L627" s="418"/>
      <c r="M627" s="418"/>
      <c r="N627" s="418"/>
      <c r="O627" s="418"/>
      <c r="P627" s="418"/>
    </row>
    <row r="628" customFormat="false" ht="12.75" hidden="false" customHeight="false" outlineLevel="0" collapsed="false">
      <c r="A628" s="419"/>
      <c r="B628" s="420" t="n">
        <f aca="true">NOW()</f>
        <v>45926.9641760205</v>
      </c>
      <c r="C628" s="466" t="str">
        <f aca="false">C4</f>
        <v>BALANCE</v>
      </c>
      <c r="D628" s="466" t="str">
        <f aca="false">D4</f>
        <v>JAN</v>
      </c>
      <c r="E628" s="466" t="str">
        <f aca="false">E4</f>
        <v>FEB</v>
      </c>
      <c r="F628" s="466" t="str">
        <f aca="false">F4</f>
        <v>MAR</v>
      </c>
      <c r="G628" s="466" t="str">
        <f aca="false">G4</f>
        <v>APR</v>
      </c>
      <c r="H628" s="466" t="str">
        <f aca="false">H4</f>
        <v>MAY</v>
      </c>
      <c r="I628" s="466" t="str">
        <f aca="false">I4</f>
        <v>JUN</v>
      </c>
      <c r="J628" s="466" t="str">
        <f aca="false">J4</f>
        <v>JUL</v>
      </c>
      <c r="K628" s="466" t="str">
        <f aca="false">K4</f>
        <v>AUG</v>
      </c>
      <c r="L628" s="466" t="str">
        <f aca="false">L4</f>
        <v>SEP</v>
      </c>
      <c r="M628" s="466" t="str">
        <f aca="false">M4</f>
        <v>OCT</v>
      </c>
      <c r="N628" s="466" t="str">
        <f aca="false">N4</f>
        <v>NOV</v>
      </c>
      <c r="O628" s="466" t="str">
        <f aca="false">O4</f>
        <v>DEC</v>
      </c>
      <c r="P628" s="466" t="str">
        <f aca="false">P4</f>
        <v>2002</v>
      </c>
    </row>
    <row r="629" customFormat="false" ht="3.95" hidden="false" customHeight="true" outlineLevel="0" collapsed="false"/>
    <row r="630" customFormat="false" ht="12.75" hidden="false" customHeight="false" outlineLevel="0" collapsed="false">
      <c r="A630" s="447" t="s">
        <v>675</v>
      </c>
      <c r="B630" s="426"/>
      <c r="C630" s="468" t="str">
        <f aca="false">C47</f>
        <v>DEC.,2001</v>
      </c>
      <c r="D630" s="450"/>
      <c r="E630" s="450"/>
      <c r="F630" s="450"/>
      <c r="G630" s="450"/>
      <c r="H630" s="450"/>
      <c r="I630" s="450"/>
      <c r="J630" s="450"/>
      <c r="K630" s="450"/>
      <c r="L630" s="450"/>
      <c r="M630" s="450"/>
      <c r="N630" s="450"/>
      <c r="O630" s="450"/>
      <c r="P630" s="415"/>
    </row>
    <row r="631" customFormat="false" ht="3.95" hidden="false" customHeight="true" outlineLevel="0" collapsed="false">
      <c r="A631" s="437"/>
      <c r="B631" s="426"/>
      <c r="D631" s="430"/>
      <c r="E631" s="430"/>
      <c r="F631" s="430"/>
      <c r="G631" s="430"/>
      <c r="H631" s="430"/>
      <c r="I631" s="430"/>
      <c r="J631" s="430"/>
      <c r="K631" s="430"/>
      <c r="L631" s="430"/>
      <c r="M631" s="430"/>
      <c r="N631" s="430"/>
      <c r="O631" s="430"/>
    </row>
    <row r="632" customFormat="false" ht="12.75" hidden="false" customHeight="false" outlineLevel="0" collapsed="false">
      <c r="A632" s="425" t="s">
        <v>493</v>
      </c>
      <c r="B632" s="426"/>
      <c r="D632" s="59" t="n">
        <f aca="false">C642</f>
        <v>0</v>
      </c>
      <c r="E632" s="59" t="n">
        <f aca="false">D642</f>
        <v>0</v>
      </c>
      <c r="F632" s="59" t="n">
        <f aca="false">E642</f>
        <v>0</v>
      </c>
      <c r="G632" s="59" t="n">
        <f aca="false">F642</f>
        <v>0</v>
      </c>
      <c r="H632" s="59" t="n">
        <f aca="false">G642</f>
        <v>0</v>
      </c>
      <c r="I632" s="59" t="n">
        <f aca="false">H642</f>
        <v>0</v>
      </c>
      <c r="J632" s="59" t="n">
        <f aca="false">I642</f>
        <v>0</v>
      </c>
      <c r="K632" s="59" t="n">
        <f aca="false">J642</f>
        <v>0</v>
      </c>
      <c r="L632" s="59" t="n">
        <f aca="false">K642</f>
        <v>0</v>
      </c>
      <c r="M632" s="59" t="n">
        <f aca="false">L642</f>
        <v>0</v>
      </c>
      <c r="N632" s="59" t="n">
        <f aca="false">M642</f>
        <v>0</v>
      </c>
      <c r="O632" s="59" t="n">
        <f aca="false">N642</f>
        <v>0</v>
      </c>
      <c r="P632" s="59"/>
    </row>
    <row r="633" customFormat="false" ht="6" hidden="false" customHeight="true" outlineLevel="0" collapsed="false"/>
    <row r="634" customFormat="false" ht="12.75" hidden="false" customHeight="false" outlineLevel="0" collapsed="false">
      <c r="A634" s="435" t="s">
        <v>494</v>
      </c>
      <c r="B634" s="454"/>
      <c r="D634" s="57" t="n">
        <v>0</v>
      </c>
      <c r="E634" s="57" t="n">
        <v>0</v>
      </c>
      <c r="F634" s="57" t="n">
        <v>0</v>
      </c>
      <c r="G634" s="57" t="n">
        <v>0</v>
      </c>
      <c r="H634" s="57" t="n">
        <v>0</v>
      </c>
      <c r="I634" s="57" t="n">
        <v>0</v>
      </c>
      <c r="J634" s="57" t="n">
        <v>0</v>
      </c>
      <c r="K634" s="58" t="n">
        <f aca="false">-SUM(A649:K649)</f>
        <v>-0</v>
      </c>
      <c r="L634" s="57" t="n">
        <v>0</v>
      </c>
      <c r="M634" s="57" t="n">
        <f aca="false">0</f>
        <v>0</v>
      </c>
      <c r="N634" s="57" t="n">
        <f aca="false">0</f>
        <v>0</v>
      </c>
      <c r="O634" s="57" t="n">
        <v>0</v>
      </c>
      <c r="P634" s="59" t="n">
        <f aca="false">SUM(D634:O634)</f>
        <v>0</v>
      </c>
    </row>
    <row r="635" customFormat="false" ht="6" hidden="false" customHeight="true" outlineLevel="0" collapsed="false">
      <c r="A635" s="437"/>
      <c r="B635" s="426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</row>
    <row r="636" customFormat="false" ht="12.75" hidden="false" customHeight="false" outlineLevel="0" collapsed="false">
      <c r="A636" s="427" t="s">
        <v>676</v>
      </c>
      <c r="B636" s="426"/>
      <c r="D636" s="510" t="n">
        <f aca="false">+Transport!C45+Transport!C46+Transport!C47</f>
        <v>0</v>
      </c>
      <c r="E636" s="510" t="n">
        <f aca="false">+Transport!D45+Transport!D46+Transport!D47</f>
        <v>0</v>
      </c>
      <c r="F636" s="510" t="n">
        <f aca="false">+Transport!E45+Transport!E46+Transport!E47</f>
        <v>0</v>
      </c>
      <c r="G636" s="510" t="n">
        <f aca="false">+Transport!F45+Transport!F46+Transport!F47</f>
        <v>0</v>
      </c>
      <c r="H636" s="510" t="n">
        <f aca="false">+Transport!G45+Transport!G46+Transport!G47</f>
        <v>0</v>
      </c>
      <c r="I636" s="510" t="n">
        <f aca="false">+Transport!H45+Transport!H46+Transport!H47</f>
        <v>0</v>
      </c>
      <c r="J636" s="510" t="n">
        <f aca="false">+Transport!I45+Transport!I46+Transport!I47</f>
        <v>0</v>
      </c>
      <c r="K636" s="510" t="n">
        <f aca="false">+Transport!J45+Transport!J46+Transport!J47</f>
        <v>0</v>
      </c>
      <c r="L636" s="510" t="n">
        <f aca="false">+Transport!K45+Transport!K46+Transport!K47</f>
        <v>0</v>
      </c>
      <c r="M636" s="510" t="n">
        <f aca="false">+Transport!L45+Transport!L46+Transport!L47</f>
        <v>0</v>
      </c>
      <c r="N636" s="510" t="n">
        <f aca="false">+Transport!M45+Transport!M46+Transport!M47</f>
        <v>0</v>
      </c>
      <c r="O636" s="510" t="n">
        <f aca="false">+Transport!N45+Transport!N46+Transport!N47</f>
        <v>0</v>
      </c>
      <c r="P636" s="59" t="n">
        <f aca="false">SUM(D636:O636)</f>
        <v>0</v>
      </c>
    </row>
    <row r="637" customFormat="false" ht="6" hidden="false" customHeight="true" outlineLevel="0" collapsed="false">
      <c r="A637" s="437"/>
      <c r="B637" s="426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</row>
    <row r="638" customFormat="false" ht="12.75" hidden="false" customHeight="false" outlineLevel="0" collapsed="false">
      <c r="A638" s="435" t="s">
        <v>496</v>
      </c>
      <c r="B638" s="426"/>
      <c r="D638" s="57" t="n">
        <v>0</v>
      </c>
      <c r="E638" s="57" t="n">
        <v>0</v>
      </c>
      <c r="F638" s="57" t="n">
        <v>0</v>
      </c>
      <c r="G638" s="57" t="n">
        <v>0</v>
      </c>
      <c r="H638" s="57" t="n">
        <v>0</v>
      </c>
      <c r="I638" s="57" t="n">
        <v>0</v>
      </c>
      <c r="J638" s="57" t="n">
        <v>0</v>
      </c>
      <c r="K638" s="57" t="n">
        <v>0</v>
      </c>
      <c r="L638" s="57" t="n">
        <v>0</v>
      </c>
      <c r="M638" s="57" t="n">
        <v>0</v>
      </c>
      <c r="N638" s="57" t="n">
        <v>0</v>
      </c>
      <c r="O638" s="57" t="n">
        <v>0</v>
      </c>
      <c r="P638" s="59" t="n">
        <f aca="false">SUM(D638:O638)</f>
        <v>0</v>
      </c>
    </row>
    <row r="639" customFormat="false" ht="6" hidden="false" customHeight="true" outlineLevel="0" collapsed="false">
      <c r="A639" s="437"/>
      <c r="B639" s="426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</row>
    <row r="640" customFormat="false" ht="12.75" hidden="false" customHeight="false" outlineLevel="0" collapsed="false">
      <c r="A640" s="427" t="s">
        <v>561</v>
      </c>
      <c r="B640" s="426"/>
      <c r="D640" s="429" t="n">
        <f aca="false">D649</f>
        <v>0</v>
      </c>
      <c r="E640" s="429" t="n">
        <f aca="false">E649</f>
        <v>0</v>
      </c>
      <c r="F640" s="429" t="n">
        <f aca="false">F649</f>
        <v>0</v>
      </c>
      <c r="G640" s="429" t="n">
        <f aca="false">G649</f>
        <v>0</v>
      </c>
      <c r="H640" s="429" t="n">
        <f aca="false">H649</f>
        <v>0</v>
      </c>
      <c r="I640" s="429" t="n">
        <f aca="false">I649</f>
        <v>0</v>
      </c>
      <c r="J640" s="429" t="n">
        <f aca="false">J649</f>
        <v>0</v>
      </c>
      <c r="K640" s="429" t="n">
        <f aca="false">K649</f>
        <v>0</v>
      </c>
      <c r="L640" s="429" t="n">
        <f aca="false">L649</f>
        <v>0</v>
      </c>
      <c r="M640" s="429" t="n">
        <f aca="false">M649</f>
        <v>0</v>
      </c>
      <c r="N640" s="429" t="n">
        <f aca="false">N649</f>
        <v>0</v>
      </c>
      <c r="O640" s="429" t="n">
        <f aca="false">O649</f>
        <v>0</v>
      </c>
      <c r="P640" s="429" t="n">
        <f aca="false">SUM(D640:O640)</f>
        <v>0</v>
      </c>
    </row>
    <row r="641" customFormat="false" ht="3.95" hidden="false" customHeight="true" outlineLevel="0" collapsed="false">
      <c r="A641" s="437"/>
      <c r="B641" s="426"/>
      <c r="D641" s="430"/>
      <c r="E641" s="430"/>
      <c r="F641" s="430"/>
      <c r="G641" s="430"/>
      <c r="H641" s="430"/>
      <c r="I641" s="430"/>
      <c r="J641" s="430"/>
      <c r="K641" s="430"/>
      <c r="L641" s="430"/>
      <c r="M641" s="430"/>
      <c r="N641" s="430"/>
      <c r="O641" s="430"/>
    </row>
    <row r="642" customFormat="false" ht="12.75" hidden="false" customHeight="false" outlineLevel="0" collapsed="false">
      <c r="A642" s="425" t="s">
        <v>498</v>
      </c>
      <c r="B642" s="453"/>
      <c r="C642" s="456" t="n">
        <v>0</v>
      </c>
      <c r="D642" s="436" t="n">
        <f aca="false">SUM(D632:D640)</f>
        <v>0</v>
      </c>
      <c r="E642" s="436" t="n">
        <f aca="false">SUM(E632:E640)</f>
        <v>0</v>
      </c>
      <c r="F642" s="436" t="n">
        <f aca="false">SUM(F632:F640)</f>
        <v>0</v>
      </c>
      <c r="G642" s="436" t="n">
        <f aca="false">SUM(G632:G640)</f>
        <v>0</v>
      </c>
      <c r="H642" s="436" t="n">
        <f aca="false">SUM(H632:H640)</f>
        <v>0</v>
      </c>
      <c r="I642" s="436" t="n">
        <f aca="false">SUM(I632:I640)</f>
        <v>0</v>
      </c>
      <c r="J642" s="436" t="n">
        <f aca="false">SUM(J632:J640)</f>
        <v>0</v>
      </c>
      <c r="K642" s="436" t="n">
        <f aca="false">SUM(K632:K640)</f>
        <v>0</v>
      </c>
      <c r="L642" s="436" t="n">
        <f aca="false">SUM(L632:L640)</f>
        <v>0</v>
      </c>
      <c r="M642" s="436" t="n">
        <f aca="false">SUM(M632:M640)</f>
        <v>0</v>
      </c>
      <c r="N642" s="436" t="n">
        <f aca="false">SUM(N632:N640)</f>
        <v>0</v>
      </c>
      <c r="O642" s="436" t="n">
        <f aca="false">SUM(O632:O640)</f>
        <v>0</v>
      </c>
      <c r="P642" s="436" t="n">
        <f aca="false">SUM(P634:P640)+D632</f>
        <v>0</v>
      </c>
    </row>
    <row r="643" customFormat="false" ht="12.75" hidden="false" customHeight="false" outlineLevel="0" collapsed="false">
      <c r="A643" s="437"/>
      <c r="C643" s="437"/>
      <c r="D643" s="430"/>
      <c r="E643" s="430"/>
      <c r="F643" s="430"/>
      <c r="G643" s="430"/>
      <c r="H643" s="430"/>
      <c r="I643" s="430"/>
      <c r="J643" s="430"/>
      <c r="K643" s="430"/>
      <c r="L643" s="430"/>
      <c r="M643" s="430"/>
      <c r="N643" s="430"/>
      <c r="O643" s="430"/>
    </row>
    <row r="644" customFormat="false" ht="12.75" hidden="false" customHeight="false" outlineLevel="0" collapsed="false">
      <c r="A644" s="471" t="str">
        <f aca="false">A61</f>
        <v>   Interest Rate </v>
      </c>
      <c r="C644" s="437"/>
      <c r="D644" s="472" t="n">
        <f aca="false">D61</f>
        <v>0.0775</v>
      </c>
      <c r="E644" s="472" t="n">
        <f aca="false">E61</f>
        <v>0.0775</v>
      </c>
      <c r="F644" s="472" t="n">
        <f aca="false">F61</f>
        <v>0.0775</v>
      </c>
      <c r="G644" s="472" t="n">
        <f aca="false">G61</f>
        <v>0.0775</v>
      </c>
      <c r="H644" s="472" t="n">
        <f aca="false">H61</f>
        <v>0.0775</v>
      </c>
      <c r="I644" s="472" t="n">
        <f aca="false">I61</f>
        <v>0.0775</v>
      </c>
      <c r="J644" s="472" t="n">
        <f aca="false">J61</f>
        <v>0.0775</v>
      </c>
      <c r="K644" s="472" t="n">
        <f aca="false">K61</f>
        <v>0.0775</v>
      </c>
      <c r="L644" s="472" t="n">
        <f aca="false">L61</f>
        <v>0.0775</v>
      </c>
      <c r="M644" s="472" t="n">
        <f aca="false">M61</f>
        <v>0.0775</v>
      </c>
      <c r="N644" s="472" t="n">
        <f aca="false">N61</f>
        <v>0.0775</v>
      </c>
      <c r="O644" s="472" t="n">
        <f aca="false">O61</f>
        <v>0.0775</v>
      </c>
    </row>
    <row r="645" customFormat="false" ht="12.75" hidden="false" customHeight="false" outlineLevel="0" collapsed="false">
      <c r="A645" s="471" t="str">
        <f aca="false">A62</f>
        <v>      Monthly</v>
      </c>
      <c r="C645" s="437"/>
      <c r="D645" s="438" t="n">
        <f aca="false">D62</f>
        <v>0.0066</v>
      </c>
      <c r="E645" s="438" t="n">
        <f aca="false">E62</f>
        <v>0.0059</v>
      </c>
      <c r="F645" s="438" t="n">
        <f aca="false">F62</f>
        <v>0.0066</v>
      </c>
      <c r="G645" s="438" t="n">
        <f aca="false">G62</f>
        <v>0.0064</v>
      </c>
      <c r="H645" s="438" t="n">
        <f aca="false">H62</f>
        <v>0.0066</v>
      </c>
      <c r="I645" s="438" t="n">
        <f aca="false">I62</f>
        <v>0.0064</v>
      </c>
      <c r="J645" s="438" t="n">
        <f aca="false">J62</f>
        <v>0.0066</v>
      </c>
      <c r="K645" s="438" t="n">
        <f aca="false">K62</f>
        <v>0.0066</v>
      </c>
      <c r="L645" s="438" t="n">
        <f aca="false">L62</f>
        <v>0.0064</v>
      </c>
      <c r="M645" s="438" t="n">
        <f aca="false">M62</f>
        <v>0.0066</v>
      </c>
      <c r="N645" s="438" t="n">
        <f aca="false">N62</f>
        <v>0.0064</v>
      </c>
      <c r="O645" s="438" t="n">
        <f aca="false">O62</f>
        <v>0.0066</v>
      </c>
    </row>
    <row r="646" customFormat="false" ht="12.75" hidden="false" customHeight="true" outlineLevel="0" collapsed="false">
      <c r="A646" s="437"/>
      <c r="C646" s="437"/>
    </row>
    <row r="647" customFormat="false" ht="12.75" hidden="false" customHeight="false" outlineLevel="0" collapsed="false">
      <c r="A647" s="462" t="s">
        <v>501</v>
      </c>
      <c r="C647" s="479"/>
      <c r="D647" s="463" t="n">
        <f aca="false">ROUND(C642*D645,0)</f>
        <v>0</v>
      </c>
      <c r="E647" s="463" t="n">
        <f aca="false">ROUND(D642*E645,0)</f>
        <v>0</v>
      </c>
      <c r="F647" s="463" t="n">
        <f aca="false">ROUND(E642*F645,0)</f>
        <v>0</v>
      </c>
      <c r="G647" s="463" t="n">
        <f aca="false">ROUND(F642*G645,0)</f>
        <v>0</v>
      </c>
      <c r="H647" s="463" t="n">
        <f aca="false">ROUND(G642*H645,0)</f>
        <v>0</v>
      </c>
      <c r="I647" s="463" t="n">
        <f aca="false">ROUND(H642*I645,0)</f>
        <v>0</v>
      </c>
      <c r="J647" s="463" t="n">
        <f aca="false">ROUND(I642*J645,0)</f>
        <v>0</v>
      </c>
      <c r="K647" s="463" t="n">
        <f aca="false">ROUND(J642*K645,0)</f>
        <v>0</v>
      </c>
      <c r="L647" s="463" t="n">
        <f aca="false">ROUND(K642*L645,0)</f>
        <v>0</v>
      </c>
      <c r="M647" s="463" t="n">
        <f aca="false">ROUND(L642*M645,0)</f>
        <v>0</v>
      </c>
      <c r="N647" s="463" t="n">
        <f aca="false">ROUND(M642*N645,0)</f>
        <v>0</v>
      </c>
      <c r="O647" s="463" t="n">
        <f aca="false">ROUND(N642*O645,0)</f>
        <v>0</v>
      </c>
      <c r="P647" s="463" t="n">
        <f aca="false">SUM(D647:O647)</f>
        <v>0</v>
      </c>
    </row>
    <row r="648" customFormat="false" ht="12.75" hidden="false" customHeight="false" outlineLevel="0" collapsed="false">
      <c r="A648" s="427" t="s">
        <v>552</v>
      </c>
      <c r="C648" s="479"/>
      <c r="D648" s="428" t="n">
        <v>0</v>
      </c>
      <c r="E648" s="428" t="n">
        <v>0</v>
      </c>
      <c r="F648" s="428" t="n">
        <v>0</v>
      </c>
      <c r="G648" s="428" t="n">
        <v>0</v>
      </c>
      <c r="H648" s="428" t="n">
        <v>0</v>
      </c>
      <c r="I648" s="428" t="n">
        <v>0</v>
      </c>
      <c r="J648" s="428" t="n">
        <v>0</v>
      </c>
      <c r="K648" s="428" t="n">
        <v>0</v>
      </c>
      <c r="L648" s="428" t="n">
        <v>0</v>
      </c>
      <c r="M648" s="428" t="n">
        <v>0</v>
      </c>
      <c r="N648" s="428" t="n">
        <v>0</v>
      </c>
      <c r="O648" s="428" t="n">
        <v>0</v>
      </c>
      <c r="P648" s="429" t="n">
        <f aca="false">SUM(D648:O648)</f>
        <v>0</v>
      </c>
    </row>
    <row r="649" customFormat="false" ht="12.75" hidden="false" customHeight="false" outlineLevel="0" collapsed="false">
      <c r="A649" s="473" t="str">
        <f aca="false">A66</f>
        <v>      Total Current Month Carrying Charges</v>
      </c>
      <c r="C649" s="456"/>
      <c r="D649" s="443" t="n">
        <f aca="false">D647+D648</f>
        <v>0</v>
      </c>
      <c r="E649" s="443" t="n">
        <f aca="false">E647+E648</f>
        <v>0</v>
      </c>
      <c r="F649" s="443" t="n">
        <f aca="false">F647+F648</f>
        <v>0</v>
      </c>
      <c r="G649" s="443" t="n">
        <f aca="false">G647+G648</f>
        <v>0</v>
      </c>
      <c r="H649" s="443" t="n">
        <f aca="false">H647+H648</f>
        <v>0</v>
      </c>
      <c r="I649" s="443" t="n">
        <f aca="false">I647+I648</f>
        <v>0</v>
      </c>
      <c r="J649" s="443" t="n">
        <f aca="false">J647+J648</f>
        <v>0</v>
      </c>
      <c r="K649" s="443" t="n">
        <f aca="false">K647+K648</f>
        <v>0</v>
      </c>
      <c r="L649" s="443" t="n">
        <f aca="false">L647+L648</f>
        <v>0</v>
      </c>
      <c r="M649" s="443" t="n">
        <f aca="false">M647+M648</f>
        <v>0</v>
      </c>
      <c r="N649" s="443" t="n">
        <f aca="false">N647+N648</f>
        <v>0</v>
      </c>
      <c r="O649" s="443" t="n">
        <f aca="false">O647+O648</f>
        <v>0</v>
      </c>
      <c r="P649" s="443" t="n">
        <f aca="false">P647+P648</f>
        <v>0</v>
      </c>
    </row>
    <row r="650" customFormat="false" ht="6" hidden="false" customHeight="true" outlineLevel="0" collapsed="false">
      <c r="A650" s="437"/>
      <c r="B650" s="426"/>
    </row>
    <row r="651" customFormat="false" ht="12.75" hidden="false" customHeight="false" outlineLevel="0" collapsed="false">
      <c r="A651" s="473" t="str">
        <f aca="false">A68</f>
        <v>      Cumulative Carrying Charges</v>
      </c>
      <c r="B651" s="426"/>
      <c r="D651" s="59" t="n">
        <f aca="false">D649</f>
        <v>0</v>
      </c>
      <c r="E651" s="59" t="n">
        <f aca="false">E649+D651</f>
        <v>0</v>
      </c>
      <c r="F651" s="59" t="n">
        <f aca="false">F649+E651</f>
        <v>0</v>
      </c>
      <c r="G651" s="59" t="n">
        <f aca="false">G649+F651</f>
        <v>0</v>
      </c>
      <c r="H651" s="59" t="n">
        <f aca="false">H649+G651</f>
        <v>0</v>
      </c>
      <c r="I651" s="59" t="n">
        <f aca="false">I649+H651</f>
        <v>0</v>
      </c>
      <c r="J651" s="59" t="n">
        <f aca="false">J649+I651</f>
        <v>0</v>
      </c>
      <c r="K651" s="59" t="n">
        <f aca="false">K649+J651</f>
        <v>0</v>
      </c>
      <c r="L651" s="59" t="n">
        <f aca="false">L649+K651</f>
        <v>0</v>
      </c>
      <c r="M651" s="59" t="n">
        <f aca="false">M649+L651</f>
        <v>0</v>
      </c>
      <c r="N651" s="59" t="n">
        <f aca="false">N649+M651</f>
        <v>0</v>
      </c>
      <c r="O651" s="59" t="n">
        <f aca="false">O649+N651</f>
        <v>0</v>
      </c>
    </row>
    <row r="652" customFormat="false" ht="6" hidden="false" customHeight="true" outlineLevel="0" collapsed="false"/>
    <row r="654" customFormat="false" ht="12.75" hidden="false" customHeight="false" outlineLevel="0" collapsed="false">
      <c r="A654" s="3" t="str">
        <f aca="true">CELL("FILENAME")</f>
        <v>'file:///mnt/12tb/@roms/datasets/enron/EDRM Enron Email Data Set v2 XML/filtered-attachments/xls/EMNNG02PL.xls'#$Trackers</v>
      </c>
      <c r="D654" s="415"/>
      <c r="E654" s="415"/>
      <c r="F654" s="415"/>
      <c r="G654" s="415"/>
      <c r="H654" s="415"/>
      <c r="I654" s="415"/>
      <c r="J654" s="415"/>
      <c r="K654" s="415"/>
      <c r="L654" s="415"/>
      <c r="M654" s="415"/>
      <c r="N654" s="415"/>
      <c r="O654" s="415"/>
      <c r="P654" s="415"/>
    </row>
    <row r="655" customFormat="false" ht="12.75" hidden="false" customHeight="false" outlineLevel="0" collapsed="false">
      <c r="A655" s="416" t="s">
        <v>677</v>
      </c>
      <c r="D655" s="495"/>
      <c r="E655" s="415"/>
      <c r="F655" s="415"/>
      <c r="G655" s="415"/>
      <c r="H655" s="415"/>
      <c r="I655" s="415"/>
      <c r="J655" s="415"/>
      <c r="K655" s="415"/>
      <c r="L655" s="415"/>
      <c r="M655" s="415"/>
      <c r="N655" s="415"/>
      <c r="O655" s="415"/>
      <c r="P655" s="415"/>
    </row>
    <row r="656" customFormat="false" ht="12.75" hidden="false" customHeight="false" outlineLevel="0" collapsed="false">
      <c r="A656" s="465" t="str">
        <f aca="false">A3</f>
        <v>2002 OPERATING PLAN</v>
      </c>
      <c r="B656" s="417" t="n">
        <f aca="true">NOW()</f>
        <v>45926.9641760223</v>
      </c>
      <c r="C656" s="418" t="s">
        <v>678</v>
      </c>
      <c r="D656" s="418"/>
      <c r="E656" s="418"/>
      <c r="F656" s="418"/>
      <c r="G656" s="418"/>
      <c r="H656" s="418"/>
      <c r="I656" s="418"/>
      <c r="J656" s="418"/>
      <c r="K656" s="418"/>
      <c r="L656" s="418"/>
      <c r="M656" s="418"/>
      <c r="N656" s="418"/>
      <c r="O656" s="418"/>
      <c r="P656" s="418"/>
    </row>
    <row r="657" customFormat="false" ht="12.75" hidden="false" customHeight="false" outlineLevel="0" collapsed="false">
      <c r="A657" s="419"/>
      <c r="B657" s="420" t="n">
        <f aca="true">NOW()</f>
        <v>45926.9641760223</v>
      </c>
      <c r="C657" s="466" t="str">
        <f aca="false">C4</f>
        <v>BALANCE</v>
      </c>
      <c r="D657" s="466" t="str">
        <f aca="false">D4</f>
        <v>JAN</v>
      </c>
      <c r="E657" s="466" t="str">
        <f aca="false">E4</f>
        <v>FEB</v>
      </c>
      <c r="F657" s="466" t="str">
        <f aca="false">F4</f>
        <v>MAR</v>
      </c>
      <c r="G657" s="466" t="str">
        <f aca="false">G4</f>
        <v>APR</v>
      </c>
      <c r="H657" s="466" t="str">
        <f aca="false">H4</f>
        <v>MAY</v>
      </c>
      <c r="I657" s="466" t="str">
        <f aca="false">I4</f>
        <v>JUN</v>
      </c>
      <c r="J657" s="466" t="str">
        <f aca="false">J4</f>
        <v>JUL</v>
      </c>
      <c r="K657" s="466" t="str">
        <f aca="false">K4</f>
        <v>AUG</v>
      </c>
      <c r="L657" s="466" t="str">
        <f aca="false">L4</f>
        <v>SEP</v>
      </c>
      <c r="M657" s="466" t="str">
        <f aca="false">M4</f>
        <v>OCT</v>
      </c>
      <c r="N657" s="466" t="str">
        <f aca="false">N4</f>
        <v>NOV</v>
      </c>
      <c r="O657" s="466" t="str">
        <f aca="false">O4</f>
        <v>DEC</v>
      </c>
      <c r="P657" s="466" t="str">
        <f aca="false">P4</f>
        <v>2002</v>
      </c>
    </row>
    <row r="658" customFormat="false" ht="3.95" hidden="false" customHeight="true" outlineLevel="0" collapsed="false"/>
    <row r="659" customFormat="false" ht="12.75" hidden="false" customHeight="false" outlineLevel="0" collapsed="false">
      <c r="A659" s="447" t="s">
        <v>679</v>
      </c>
      <c r="B659" s="426"/>
      <c r="C659" s="468" t="str">
        <f aca="false">C76</f>
        <v>DEC.,2001</v>
      </c>
      <c r="D659" s="450"/>
      <c r="E659" s="450"/>
      <c r="F659" s="450"/>
      <c r="G659" s="450"/>
      <c r="H659" s="450"/>
      <c r="I659" s="450"/>
      <c r="J659" s="450"/>
      <c r="K659" s="450"/>
      <c r="L659" s="450"/>
      <c r="M659" s="450"/>
      <c r="N659" s="450"/>
      <c r="O659" s="450"/>
      <c r="P659" s="415"/>
    </row>
    <row r="660" customFormat="false" ht="3.95" hidden="false" customHeight="true" outlineLevel="0" collapsed="false">
      <c r="A660" s="437"/>
      <c r="B660" s="426"/>
      <c r="D660" s="430"/>
      <c r="E660" s="430"/>
      <c r="F660" s="430"/>
      <c r="G660" s="430"/>
      <c r="H660" s="430"/>
      <c r="I660" s="430"/>
      <c r="J660" s="430"/>
      <c r="K660" s="430"/>
      <c r="L660" s="430"/>
      <c r="M660" s="430"/>
      <c r="N660" s="430"/>
      <c r="O660" s="430"/>
    </row>
    <row r="661" customFormat="false" ht="12.75" hidden="false" customHeight="false" outlineLevel="0" collapsed="false">
      <c r="A661" s="425" t="s">
        <v>493</v>
      </c>
      <c r="B661" s="426"/>
      <c r="D661" s="59" t="n">
        <f aca="false">C671</f>
        <v>3166</v>
      </c>
      <c r="E661" s="59" t="n">
        <f aca="false">D671</f>
        <v>3187</v>
      </c>
      <c r="F661" s="59" t="n">
        <f aca="false">E671</f>
        <v>3206</v>
      </c>
      <c r="G661" s="59" t="n">
        <f aca="false">F671</f>
        <v>3227</v>
      </c>
      <c r="H661" s="59" t="n">
        <f aca="false">G671</f>
        <v>3248</v>
      </c>
      <c r="I661" s="59" t="n">
        <f aca="false">H671</f>
        <v>3269</v>
      </c>
      <c r="J661" s="59" t="n">
        <f aca="false">I671</f>
        <v>3290</v>
      </c>
      <c r="K661" s="59" t="n">
        <f aca="false">J671</f>
        <v>3312</v>
      </c>
      <c r="L661" s="59" t="n">
        <f aca="false">K671</f>
        <v>3334</v>
      </c>
      <c r="M661" s="59" t="n">
        <f aca="false">L671</f>
        <v>3355</v>
      </c>
      <c r="N661" s="59" t="n">
        <f aca="false">M671</f>
        <v>3377</v>
      </c>
      <c r="O661" s="59" t="n">
        <f aca="false">N671</f>
        <v>3399</v>
      </c>
      <c r="P661" s="59"/>
    </row>
    <row r="662" customFormat="false" ht="6" hidden="false" customHeight="true" outlineLevel="0" collapsed="false"/>
    <row r="663" customFormat="false" ht="12.75" hidden="false" customHeight="false" outlineLevel="0" collapsed="false">
      <c r="A663" s="435" t="s">
        <v>494</v>
      </c>
      <c r="B663" s="454"/>
      <c r="D663" s="57" t="n">
        <v>0</v>
      </c>
      <c r="E663" s="57" t="n">
        <v>0</v>
      </c>
      <c r="F663" s="57" t="n">
        <v>0</v>
      </c>
      <c r="G663" s="57" t="n">
        <v>0</v>
      </c>
      <c r="H663" s="57" t="n">
        <v>0</v>
      </c>
      <c r="I663" s="57" t="n">
        <v>0</v>
      </c>
      <c r="J663" s="57" t="n">
        <v>0</v>
      </c>
      <c r="K663" s="57" t="n">
        <v>0</v>
      </c>
      <c r="L663" s="57" t="n">
        <v>0</v>
      </c>
      <c r="M663" s="57" t="n">
        <f aca="false">0</f>
        <v>0</v>
      </c>
      <c r="N663" s="57" t="n">
        <f aca="false">0</f>
        <v>0</v>
      </c>
      <c r="O663" s="57" t="n">
        <v>0</v>
      </c>
      <c r="P663" s="59" t="n">
        <f aca="false">SUM(D663:O663)</f>
        <v>0</v>
      </c>
    </row>
    <row r="664" customFormat="false" ht="6" hidden="false" customHeight="true" outlineLevel="0" collapsed="false">
      <c r="A664" s="437"/>
      <c r="B664" s="426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</row>
    <row r="665" customFormat="false" ht="12.75" hidden="false" customHeight="false" outlineLevel="0" collapsed="false">
      <c r="A665" s="427" t="s">
        <v>676</v>
      </c>
      <c r="B665" s="426"/>
      <c r="D665" s="510" t="n">
        <f aca="false">+Transport!C74+Transport!C75+Transport!C76</f>
        <v>0</v>
      </c>
      <c r="E665" s="510" t="n">
        <f aca="false">+Transport!D74+Transport!D75+Transport!D76</f>
        <v>0</v>
      </c>
      <c r="F665" s="510" t="n">
        <f aca="false">+Transport!E74+Transport!E75+Transport!E76</f>
        <v>0</v>
      </c>
      <c r="G665" s="510" t="n">
        <f aca="false">+Transport!F74+Transport!F75+Transport!F76</f>
        <v>0</v>
      </c>
      <c r="H665" s="510" t="n">
        <f aca="false">+Transport!G74+Transport!G75+Transport!G76</f>
        <v>0</v>
      </c>
      <c r="I665" s="510" t="n">
        <f aca="false">+Transport!H74+Transport!H75+Transport!H76</f>
        <v>0</v>
      </c>
      <c r="J665" s="510" t="n">
        <f aca="false">+Transport!I74+Transport!I75+Transport!I76</f>
        <v>0</v>
      </c>
      <c r="K665" s="510" t="n">
        <f aca="false">+Transport!J74+Transport!J75+Transport!J76</f>
        <v>0</v>
      </c>
      <c r="L665" s="510" t="n">
        <f aca="false">+Transport!K74+Transport!K75+Transport!K76</f>
        <v>0</v>
      </c>
      <c r="M665" s="510" t="n">
        <f aca="false">+Transport!L74+Transport!L75+Transport!L76</f>
        <v>0</v>
      </c>
      <c r="N665" s="510" t="n">
        <f aca="false">+Transport!M74+Transport!M75+Transport!M76</f>
        <v>0</v>
      </c>
      <c r="O665" s="510" t="n">
        <f aca="false">+Transport!N74+Transport!N75+Transport!N76</f>
        <v>0</v>
      </c>
      <c r="P665" s="59" t="n">
        <f aca="false">SUM(D665:O665)</f>
        <v>0</v>
      </c>
    </row>
    <row r="666" customFormat="false" ht="6" hidden="false" customHeight="true" outlineLevel="0" collapsed="false">
      <c r="A666" s="437"/>
      <c r="B666" s="426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</row>
    <row r="667" customFormat="false" ht="12.75" hidden="false" customHeight="false" outlineLevel="0" collapsed="false">
      <c r="A667" s="435" t="s">
        <v>496</v>
      </c>
      <c r="B667" s="426"/>
      <c r="D667" s="57" t="n">
        <v>0</v>
      </c>
      <c r="E667" s="57" t="n">
        <v>0</v>
      </c>
      <c r="F667" s="57" t="n">
        <v>0</v>
      </c>
      <c r="G667" s="57" t="n">
        <v>0</v>
      </c>
      <c r="H667" s="57" t="n">
        <v>0</v>
      </c>
      <c r="I667" s="57" t="n">
        <v>0</v>
      </c>
      <c r="J667" s="57" t="n">
        <v>0</v>
      </c>
      <c r="K667" s="57" t="n">
        <v>0</v>
      </c>
      <c r="L667" s="57" t="n">
        <v>0</v>
      </c>
      <c r="M667" s="57" t="n">
        <v>0</v>
      </c>
      <c r="N667" s="57" t="n">
        <v>0</v>
      </c>
      <c r="O667" s="57" t="n">
        <v>0</v>
      </c>
      <c r="P667" s="59" t="n">
        <f aca="false">SUM(D667:O667)</f>
        <v>0</v>
      </c>
    </row>
    <row r="668" customFormat="false" ht="6" hidden="false" customHeight="true" outlineLevel="0" collapsed="false">
      <c r="A668" s="437"/>
      <c r="B668" s="426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</row>
    <row r="669" customFormat="false" ht="12.75" hidden="false" customHeight="false" outlineLevel="0" collapsed="false">
      <c r="A669" s="427" t="s">
        <v>561</v>
      </c>
      <c r="B669" s="426"/>
      <c r="D669" s="429" t="n">
        <f aca="false">D678</f>
        <v>21</v>
      </c>
      <c r="E669" s="429" t="n">
        <f aca="false">E678</f>
        <v>19</v>
      </c>
      <c r="F669" s="429" t="n">
        <f aca="false">F678</f>
        <v>21</v>
      </c>
      <c r="G669" s="429" t="n">
        <f aca="false">G678</f>
        <v>21</v>
      </c>
      <c r="H669" s="429" t="n">
        <f aca="false">H678</f>
        <v>21</v>
      </c>
      <c r="I669" s="429" t="n">
        <f aca="false">I678</f>
        <v>21</v>
      </c>
      <c r="J669" s="429" t="n">
        <f aca="false">J678</f>
        <v>22</v>
      </c>
      <c r="K669" s="429" t="n">
        <f aca="false">K678</f>
        <v>22</v>
      </c>
      <c r="L669" s="429" t="n">
        <f aca="false">L678</f>
        <v>21</v>
      </c>
      <c r="M669" s="429" t="n">
        <f aca="false">M678</f>
        <v>22</v>
      </c>
      <c r="N669" s="429" t="n">
        <f aca="false">N678</f>
        <v>22</v>
      </c>
      <c r="O669" s="429" t="n">
        <f aca="false">O678</f>
        <v>22</v>
      </c>
      <c r="P669" s="429" t="n">
        <f aca="false">SUM(D669:O669)</f>
        <v>255</v>
      </c>
    </row>
    <row r="670" customFormat="false" ht="3.95" hidden="false" customHeight="true" outlineLevel="0" collapsed="false">
      <c r="A670" s="437"/>
      <c r="B670" s="426"/>
      <c r="D670" s="430"/>
      <c r="E670" s="430"/>
      <c r="F670" s="430"/>
      <c r="G670" s="430"/>
      <c r="H670" s="430"/>
      <c r="I670" s="430"/>
      <c r="J670" s="430"/>
      <c r="K670" s="430"/>
      <c r="L670" s="430"/>
      <c r="M670" s="430"/>
      <c r="N670" s="430"/>
      <c r="O670" s="430"/>
    </row>
    <row r="671" customFormat="false" ht="12.75" hidden="false" customHeight="false" outlineLevel="0" collapsed="false">
      <c r="A671" s="425" t="s">
        <v>498</v>
      </c>
      <c r="B671" s="453"/>
      <c r="C671" s="456" t="n">
        <v>3166</v>
      </c>
      <c r="D671" s="436" t="n">
        <f aca="false">SUM(D661:D669)</f>
        <v>3187</v>
      </c>
      <c r="E671" s="436" t="n">
        <f aca="false">SUM(E661:E669)</f>
        <v>3206</v>
      </c>
      <c r="F671" s="436" t="n">
        <f aca="false">SUM(F661:F669)</f>
        <v>3227</v>
      </c>
      <c r="G671" s="436" t="n">
        <f aca="false">SUM(G661:G669)</f>
        <v>3248</v>
      </c>
      <c r="H671" s="436" t="n">
        <f aca="false">SUM(H661:H669)</f>
        <v>3269</v>
      </c>
      <c r="I671" s="436" t="n">
        <f aca="false">SUM(I661:I669)</f>
        <v>3290</v>
      </c>
      <c r="J671" s="436" t="n">
        <f aca="false">SUM(J661:J669)</f>
        <v>3312</v>
      </c>
      <c r="K671" s="436" t="n">
        <f aca="false">SUM(K661:K669)</f>
        <v>3334</v>
      </c>
      <c r="L671" s="436" t="n">
        <f aca="false">SUM(L661:L669)</f>
        <v>3355</v>
      </c>
      <c r="M671" s="436" t="n">
        <f aca="false">SUM(M661:M669)</f>
        <v>3377</v>
      </c>
      <c r="N671" s="436" t="n">
        <f aca="false">SUM(N661:N669)</f>
        <v>3399</v>
      </c>
      <c r="O671" s="436" t="n">
        <f aca="false">SUM(O661:O669)</f>
        <v>3421</v>
      </c>
      <c r="P671" s="436" t="n">
        <f aca="false">SUM(P663:P669)+D661</f>
        <v>3421</v>
      </c>
    </row>
    <row r="672" customFormat="false" ht="12.75" hidden="false" customHeight="false" outlineLevel="0" collapsed="false">
      <c r="A672" s="437"/>
      <c r="C672" s="437"/>
      <c r="D672" s="430"/>
      <c r="E672" s="430"/>
      <c r="F672" s="430"/>
      <c r="G672" s="430"/>
      <c r="H672" s="430"/>
      <c r="I672" s="430"/>
      <c r="J672" s="430"/>
      <c r="K672" s="430"/>
      <c r="L672" s="430"/>
      <c r="M672" s="430"/>
      <c r="N672" s="430"/>
      <c r="O672" s="430"/>
    </row>
    <row r="673" customFormat="false" ht="12.75" hidden="false" customHeight="false" outlineLevel="0" collapsed="false">
      <c r="A673" s="471" t="str">
        <f aca="false">A90</f>
        <v>   Interest Rate </v>
      </c>
      <c r="C673" s="437"/>
      <c r="D673" s="472" t="n">
        <f aca="false">D90</f>
        <v>0.0775</v>
      </c>
      <c r="E673" s="472" t="n">
        <f aca="false">E90</f>
        <v>0.0775</v>
      </c>
      <c r="F673" s="472" t="n">
        <f aca="false">F90</f>
        <v>0.0775</v>
      </c>
      <c r="G673" s="472" t="n">
        <f aca="false">G90</f>
        <v>0.0775</v>
      </c>
      <c r="H673" s="472" t="n">
        <f aca="false">H90</f>
        <v>0.0775</v>
      </c>
      <c r="I673" s="472" t="n">
        <f aca="false">I90</f>
        <v>0.0775</v>
      </c>
      <c r="J673" s="472" t="n">
        <f aca="false">J90</f>
        <v>0.0775</v>
      </c>
      <c r="K673" s="472" t="n">
        <f aca="false">K90</f>
        <v>0.0775</v>
      </c>
      <c r="L673" s="472" t="n">
        <f aca="false">L90</f>
        <v>0.0775</v>
      </c>
      <c r="M673" s="472" t="n">
        <f aca="false">M90</f>
        <v>0.0775</v>
      </c>
      <c r="N673" s="472" t="n">
        <f aca="false">N90</f>
        <v>0.0775</v>
      </c>
      <c r="O673" s="472" t="n">
        <f aca="false">O90</f>
        <v>0.0775</v>
      </c>
    </row>
    <row r="674" customFormat="false" ht="12.75" hidden="false" customHeight="false" outlineLevel="0" collapsed="false">
      <c r="A674" s="471" t="str">
        <f aca="false">A91</f>
        <v>      Monthly</v>
      </c>
      <c r="C674" s="437"/>
      <c r="D674" s="438" t="n">
        <f aca="false">D91</f>
        <v>0.0066</v>
      </c>
      <c r="E674" s="438" t="n">
        <f aca="false">E91</f>
        <v>0.0059</v>
      </c>
      <c r="F674" s="438" t="n">
        <f aca="false">F91</f>
        <v>0.0066</v>
      </c>
      <c r="G674" s="438" t="n">
        <f aca="false">G91</f>
        <v>0.0064</v>
      </c>
      <c r="H674" s="438" t="n">
        <f aca="false">H91</f>
        <v>0.0066</v>
      </c>
      <c r="I674" s="438" t="n">
        <f aca="false">I91</f>
        <v>0.0064</v>
      </c>
      <c r="J674" s="438" t="n">
        <f aca="false">J91</f>
        <v>0.0066</v>
      </c>
      <c r="K674" s="438" t="n">
        <f aca="false">K91</f>
        <v>0.0066</v>
      </c>
      <c r="L674" s="438" t="n">
        <f aca="false">L91</f>
        <v>0.0064</v>
      </c>
      <c r="M674" s="438" t="n">
        <f aca="false">M91</f>
        <v>0.0066</v>
      </c>
      <c r="N674" s="438" t="n">
        <f aca="false">N91</f>
        <v>0.0064</v>
      </c>
      <c r="O674" s="438" t="n">
        <f aca="false">O91</f>
        <v>0.0066</v>
      </c>
    </row>
    <row r="675" customFormat="false" ht="12.75" hidden="false" customHeight="false" outlineLevel="0" collapsed="false">
      <c r="A675" s="437"/>
      <c r="C675" s="437"/>
    </row>
    <row r="676" customFormat="false" ht="12.75" hidden="false" customHeight="false" outlineLevel="0" collapsed="false">
      <c r="A676" s="462" t="s">
        <v>501</v>
      </c>
      <c r="C676" s="479"/>
      <c r="D676" s="463" t="n">
        <f aca="false">ROUND(C671*D674,0)</f>
        <v>21</v>
      </c>
      <c r="E676" s="463" t="n">
        <f aca="false">ROUND(D671*E674,0)</f>
        <v>19</v>
      </c>
      <c r="F676" s="463" t="n">
        <f aca="false">ROUND(E671*F674,0)</f>
        <v>21</v>
      </c>
      <c r="G676" s="463" t="n">
        <f aca="false">ROUND(F671*G674,0)</f>
        <v>21</v>
      </c>
      <c r="H676" s="463" t="n">
        <f aca="false">ROUND(G671*H674,0)</f>
        <v>21</v>
      </c>
      <c r="I676" s="463" t="n">
        <f aca="false">ROUND(H671*I674,0)</f>
        <v>21</v>
      </c>
      <c r="J676" s="463" t="n">
        <f aca="false">ROUND(I671*J674,0)</f>
        <v>22</v>
      </c>
      <c r="K676" s="463" t="n">
        <f aca="false">ROUND(J671*K674,0)</f>
        <v>22</v>
      </c>
      <c r="L676" s="463" t="n">
        <f aca="false">ROUND(K671*L674,0)</f>
        <v>21</v>
      </c>
      <c r="M676" s="463" t="n">
        <f aca="false">ROUND(L671*M674,0)</f>
        <v>22</v>
      </c>
      <c r="N676" s="463" t="n">
        <f aca="false">ROUND(M671*N674,0)</f>
        <v>22</v>
      </c>
      <c r="O676" s="463" t="n">
        <f aca="false">ROUND(N671*O674,0)</f>
        <v>22</v>
      </c>
      <c r="P676" s="463" t="n">
        <f aca="false">SUM(D676:O676)</f>
        <v>255</v>
      </c>
    </row>
    <row r="677" customFormat="false" ht="12.75" hidden="false" customHeight="false" outlineLevel="0" collapsed="false">
      <c r="A677" s="427" t="s">
        <v>552</v>
      </c>
      <c r="C677" s="479"/>
      <c r="D677" s="428" t="n">
        <v>0</v>
      </c>
      <c r="E677" s="428" t="n">
        <v>0</v>
      </c>
      <c r="F677" s="428" t="n">
        <v>0</v>
      </c>
      <c r="G677" s="428" t="n">
        <v>0</v>
      </c>
      <c r="H677" s="428" t="n">
        <v>0</v>
      </c>
      <c r="I677" s="428" t="n">
        <v>0</v>
      </c>
      <c r="J677" s="428" t="n">
        <v>0</v>
      </c>
      <c r="K677" s="428" t="n">
        <v>0</v>
      </c>
      <c r="L677" s="428" t="n">
        <v>0</v>
      </c>
      <c r="M677" s="428" t="n">
        <v>0</v>
      </c>
      <c r="N677" s="428" t="n">
        <v>0</v>
      </c>
      <c r="O677" s="428" t="n">
        <v>0</v>
      </c>
      <c r="P677" s="429" t="n">
        <f aca="false">SUM(D677:O677)</f>
        <v>0</v>
      </c>
    </row>
    <row r="678" customFormat="false" ht="12.75" hidden="false" customHeight="false" outlineLevel="0" collapsed="false">
      <c r="A678" s="473" t="str">
        <f aca="false">A95</f>
        <v>      Total Current Month Carrying Charges</v>
      </c>
      <c r="C678" s="456"/>
      <c r="D678" s="443" t="n">
        <f aca="false">D676+D677</f>
        <v>21</v>
      </c>
      <c r="E678" s="443" t="n">
        <f aca="false">E676+E677</f>
        <v>19</v>
      </c>
      <c r="F678" s="443" t="n">
        <f aca="false">F676+F677</f>
        <v>21</v>
      </c>
      <c r="G678" s="443" t="n">
        <f aca="false">G676+G677</f>
        <v>21</v>
      </c>
      <c r="H678" s="443" t="n">
        <f aca="false">H676+H677</f>
        <v>21</v>
      </c>
      <c r="I678" s="443" t="n">
        <f aca="false">I676+I677</f>
        <v>21</v>
      </c>
      <c r="J678" s="443" t="n">
        <f aca="false">J676+J677</f>
        <v>22</v>
      </c>
      <c r="K678" s="443" t="n">
        <f aca="false">K676+K677</f>
        <v>22</v>
      </c>
      <c r="L678" s="443" t="n">
        <f aca="false">L676+L677</f>
        <v>21</v>
      </c>
      <c r="M678" s="443" t="n">
        <f aca="false">M676+M677</f>
        <v>22</v>
      </c>
      <c r="N678" s="443" t="n">
        <f aca="false">N676+N677</f>
        <v>22</v>
      </c>
      <c r="O678" s="443" t="n">
        <f aca="false">O676+O677</f>
        <v>22</v>
      </c>
      <c r="P678" s="443" t="n">
        <f aca="false">P676+P677</f>
        <v>255</v>
      </c>
    </row>
    <row r="679" customFormat="false" ht="6" hidden="false" customHeight="true" outlineLevel="0" collapsed="false">
      <c r="A679" s="437"/>
      <c r="B679" s="426"/>
    </row>
    <row r="680" customFormat="false" ht="12.75" hidden="false" customHeight="false" outlineLevel="0" collapsed="false">
      <c r="A680" s="473" t="str">
        <f aca="false">A97</f>
        <v>      Cumulative Carrying Charges</v>
      </c>
      <c r="B680" s="426"/>
      <c r="D680" s="59" t="n">
        <f aca="false">D678</f>
        <v>21</v>
      </c>
      <c r="E680" s="59" t="n">
        <f aca="false">E678+D680</f>
        <v>40</v>
      </c>
      <c r="F680" s="59" t="n">
        <f aca="false">F678+E680</f>
        <v>61</v>
      </c>
      <c r="G680" s="59" t="n">
        <f aca="false">G678+F680</f>
        <v>82</v>
      </c>
      <c r="H680" s="59" t="n">
        <f aca="false">H678+G680</f>
        <v>103</v>
      </c>
      <c r="I680" s="59" t="n">
        <f aca="false">I678+H680</f>
        <v>124</v>
      </c>
      <c r="J680" s="59" t="n">
        <f aca="false">J678+I680</f>
        <v>146</v>
      </c>
      <c r="K680" s="59" t="n">
        <f aca="false">K678+J680</f>
        <v>168</v>
      </c>
      <c r="L680" s="59" t="n">
        <f aca="false">L678+K680</f>
        <v>189</v>
      </c>
      <c r="M680" s="59" t="n">
        <f aca="false">M678+L680</f>
        <v>211</v>
      </c>
      <c r="N680" s="59" t="n">
        <f aca="false">N678+M680</f>
        <v>233</v>
      </c>
      <c r="O680" s="59" t="n">
        <f aca="false">O678+N680</f>
        <v>255</v>
      </c>
    </row>
    <row r="681" customFormat="false" ht="6" hidden="false" customHeight="true" outlineLevel="0" collapsed="false"/>
  </sheetData>
  <mergeCells count="13">
    <mergeCell ref="C3:P3"/>
    <mergeCell ref="C73:P73"/>
    <mergeCell ref="C102:P102"/>
    <mergeCell ref="C163:P163"/>
    <mergeCell ref="C225:P225"/>
    <mergeCell ref="C300:P300"/>
    <mergeCell ref="C362:P362"/>
    <mergeCell ref="C415:P415"/>
    <mergeCell ref="C468:P468"/>
    <mergeCell ref="C521:P521"/>
    <mergeCell ref="C574:P574"/>
    <mergeCell ref="C627:P627"/>
    <mergeCell ref="C656:P656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6" manualBreakCount="6">
    <brk id="69" man="true" max="16383" min="0"/>
    <brk id="158" man="true" max="16383" min="0"/>
    <brk id="220" man="true" max="16383" min="0"/>
    <brk id="295" man="true" max="16383" min="0"/>
    <brk id="358" man="true" max="16383" min="0"/>
    <brk id="464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3"/>
  <sheetViews>
    <sheetView showFormulas="false" showGridLines="false" showRowColHeaders="true" showZeros="true" rightToLeft="false" tabSelected="false" showOutlineSymbols="true" defaultGridColor="true" view="normal" topLeftCell="A29" colorId="64" zoomScale="100" zoomScaleNormal="100" zoomScalePageLayoutView="100" workbookViewId="0">
      <pane xSplit="2" ySplit="2" topLeftCell="C31" activePane="bottomRight" state="frozen"/>
      <selection pane="topLeft" activeCell="A29" activeCellId="0" sqref="A29"/>
      <selection pane="topRight" activeCell="C29" activeCellId="0" sqref="C29"/>
      <selection pane="bottomLeft" activeCell="A31" activeCellId="0" sqref="A31"/>
      <selection pane="bottomRight" activeCell="C31" activeCellId="0" sqref="C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1" width="45.7"/>
    <col collapsed="false" customWidth="true" hidden="false" outlineLevel="0" max="2" min="2" style="512" width="8.7"/>
    <col collapsed="false" customWidth="true" hidden="false" outlineLevel="0" max="14" min="3" style="511" width="8.7"/>
    <col collapsed="false" customWidth="true" hidden="false" outlineLevel="0" max="17" min="15" style="511" width="9.7"/>
    <col collapsed="false" customWidth="false" hidden="false" outlineLevel="0" max="257" min="18" style="511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XML/filtered-attachments/xls/EMNNG02PL.xls'#$RegAmort</v>
      </c>
    </row>
    <row r="2" customFormat="false" ht="12.75" hidden="false" customHeight="false" outlineLevel="0" collapsed="false">
      <c r="A2" s="513" t="s">
        <v>453</v>
      </c>
      <c r="C2" s="514"/>
      <c r="D2" s="514"/>
      <c r="E2" s="515"/>
      <c r="F2" s="514"/>
      <c r="G2" s="516"/>
      <c r="H2" s="514"/>
      <c r="I2" s="517"/>
      <c r="J2" s="517"/>
      <c r="K2" s="517"/>
      <c r="L2" s="517"/>
      <c r="M2" s="517"/>
      <c r="N2" s="517"/>
      <c r="O2" s="518"/>
      <c r="P2" s="518"/>
      <c r="Q2" s="518"/>
      <c r="R2" s="518"/>
    </row>
    <row r="3" customFormat="false" ht="12.75" hidden="false" customHeight="false" outlineLevel="0" collapsed="false">
      <c r="A3" s="16" t="str">
        <f aca="false">IncomeState!A3</f>
        <v>2002 OPERATING PLAN</v>
      </c>
      <c r="B3" s="519" t="n">
        <f aca="true">NOW()</f>
        <v>45926.9641760434</v>
      </c>
      <c r="C3" s="515" t="str">
        <f aca="false">DataBase!C2</f>
        <v>PLAN</v>
      </c>
      <c r="D3" s="515" t="str">
        <f aca="false">DataBase!D2</f>
        <v>PLAN</v>
      </c>
      <c r="E3" s="515" t="str">
        <f aca="false">DataBase!E2</f>
        <v>PLAN</v>
      </c>
      <c r="F3" s="515" t="str">
        <f aca="false">DataBase!F2</f>
        <v>PLAN</v>
      </c>
      <c r="G3" s="515" t="str">
        <f aca="false">DataBase!G2</f>
        <v>PLAN</v>
      </c>
      <c r="H3" s="515" t="str">
        <f aca="false">DataBase!H2</f>
        <v>PLAN</v>
      </c>
      <c r="I3" s="515" t="str">
        <f aca="false">DataBase!I2</f>
        <v>PLAN</v>
      </c>
      <c r="J3" s="515" t="str">
        <f aca="false">DataBase!J2</f>
        <v>PLAN</v>
      </c>
      <c r="K3" s="515" t="str">
        <f aca="false">DataBase!K2</f>
        <v>PLAN</v>
      </c>
      <c r="L3" s="515" t="str">
        <f aca="false">DataBase!L2</f>
        <v>PLAN</v>
      </c>
      <c r="M3" s="515" t="str">
        <f aca="false">DataBase!M2</f>
        <v>PLAN</v>
      </c>
      <c r="N3" s="515" t="str">
        <f aca="false">DataBase!N2</f>
        <v>PLAN</v>
      </c>
      <c r="O3" s="515" t="str">
        <f aca="false">DataBase!O2</f>
        <v>TOTAL</v>
      </c>
      <c r="P3" s="515" t="str">
        <f aca="false">IncomeState!P6</f>
        <v>FEB.</v>
      </c>
      <c r="Q3" s="515" t="str">
        <f aca="false">IncomeState!Q6</f>
        <v>ESTIMATE</v>
      </c>
      <c r="R3" s="518"/>
    </row>
    <row r="4" customFormat="false" ht="12.75" hidden="false" customHeight="false" outlineLevel="0" collapsed="false">
      <c r="A4" s="520"/>
      <c r="B4" s="521" t="n">
        <f aca="true">NOW()</f>
        <v>45926.9641760437</v>
      </c>
      <c r="C4" s="522" t="s">
        <v>5</v>
      </c>
      <c r="D4" s="522" t="s">
        <v>6</v>
      </c>
      <c r="E4" s="522" t="s">
        <v>7</v>
      </c>
      <c r="F4" s="522" t="s">
        <v>8</v>
      </c>
      <c r="G4" s="522" t="s">
        <v>9</v>
      </c>
      <c r="H4" s="522" t="s">
        <v>10</v>
      </c>
      <c r="I4" s="522" t="s">
        <v>11</v>
      </c>
      <c r="J4" s="522" t="s">
        <v>12</v>
      </c>
      <c r="K4" s="522" t="s">
        <v>13</v>
      </c>
      <c r="L4" s="522" t="s">
        <v>14</v>
      </c>
      <c r="M4" s="522" t="s">
        <v>15</v>
      </c>
      <c r="N4" s="522" t="s">
        <v>16</v>
      </c>
      <c r="O4" s="515" t="str">
        <f aca="false">DataBase!O3</f>
        <v>2002</v>
      </c>
      <c r="P4" s="523" t="str">
        <f aca="false">IncomeState!P7</f>
        <v>Y-T-D</v>
      </c>
      <c r="Q4" s="523" t="str">
        <f aca="false">IncomeState!Q7</f>
        <v>R.M.</v>
      </c>
      <c r="R4" s="524"/>
    </row>
    <row r="5" customFormat="false" ht="3.95" hidden="false" customHeight="true" outlineLevel="0" collapsed="false"/>
    <row r="6" customFormat="false" ht="12.75" hidden="false" customHeight="false" outlineLevel="0" collapsed="false">
      <c r="A6" s="525" t="s">
        <v>680</v>
      </c>
    </row>
    <row r="7" customFormat="false" ht="3.95" hidden="false" customHeight="true" outlineLevel="0" collapsed="false">
      <c r="A7" s="526"/>
    </row>
    <row r="8" customFormat="false" ht="12.75" hidden="false" customHeight="false" outlineLevel="0" collapsed="false">
      <c r="A8" s="527" t="s">
        <v>681</v>
      </c>
      <c r="C8" s="528" t="n">
        <f aca="false">0.007</f>
        <v>0.007</v>
      </c>
      <c r="D8" s="528" t="n">
        <f aca="false">0.007</f>
        <v>0.007</v>
      </c>
      <c r="E8" s="528" t="n">
        <f aca="false">0.007</f>
        <v>0.007</v>
      </c>
      <c r="F8" s="528" t="n">
        <f aca="false">0.007</f>
        <v>0.007</v>
      </c>
      <c r="G8" s="528" t="n">
        <f aca="false">0.007</f>
        <v>0.007</v>
      </c>
      <c r="H8" s="528" t="n">
        <f aca="false">0.007</f>
        <v>0.007</v>
      </c>
      <c r="I8" s="528" t="n">
        <f aca="false">0.007</f>
        <v>0.007</v>
      </c>
      <c r="J8" s="528" t="n">
        <f aca="false">0.007</f>
        <v>0.007</v>
      </c>
      <c r="K8" s="528" t="n">
        <f aca="false">0.007</f>
        <v>0.007</v>
      </c>
      <c r="L8" s="528" t="n">
        <f aca="false">0.007</f>
        <v>0.007</v>
      </c>
      <c r="M8" s="528" t="n">
        <f aca="false">0.007</f>
        <v>0.007</v>
      </c>
      <c r="N8" s="528" t="n">
        <f aca="false">0.007</f>
        <v>0.007</v>
      </c>
      <c r="O8" s="73"/>
      <c r="P8" s="72"/>
      <c r="Q8" s="73"/>
      <c r="R8" s="526"/>
    </row>
    <row r="9" customFormat="false" ht="3.95" hidden="false" customHeight="true" outlineLevel="0" collapsed="false">
      <c r="A9" s="526"/>
    </row>
    <row r="10" customFormat="false" ht="12.75" hidden="false" customHeight="false" outlineLevel="0" collapsed="false">
      <c r="A10" s="527" t="s">
        <v>682</v>
      </c>
      <c r="C10" s="74" t="n">
        <v>0</v>
      </c>
      <c r="D10" s="74" t="n">
        <v>0</v>
      </c>
      <c r="E10" s="74" t="n">
        <v>0</v>
      </c>
      <c r="F10" s="74" t="n">
        <v>0</v>
      </c>
      <c r="G10" s="74" t="n">
        <v>0</v>
      </c>
      <c r="H10" s="74" t="n">
        <v>0</v>
      </c>
      <c r="I10" s="74" t="n">
        <v>0</v>
      </c>
      <c r="J10" s="74" t="n">
        <v>0</v>
      </c>
      <c r="K10" s="74" t="n">
        <v>0</v>
      </c>
      <c r="L10" s="74" t="n">
        <v>0</v>
      </c>
      <c r="M10" s="74" t="n">
        <v>0</v>
      </c>
      <c r="N10" s="74" t="n">
        <v>0</v>
      </c>
      <c r="O10" s="73" t="n">
        <f aca="false">SUM(C10:N10)</f>
        <v>0</v>
      </c>
      <c r="P10" s="72" t="n">
        <f aca="false">SUM(C10:D10)</f>
        <v>0</v>
      </c>
      <c r="Q10" s="73" t="n">
        <f aca="false">(O10-P10)</f>
        <v>0</v>
      </c>
    </row>
    <row r="11" customFormat="false" ht="12.75" hidden="false" customHeight="false" outlineLevel="0" collapsed="false">
      <c r="A11" s="527" t="s">
        <v>683</v>
      </c>
      <c r="C11" s="529" t="n">
        <v>0.828</v>
      </c>
      <c r="D11" s="529" t="n">
        <v>0.828</v>
      </c>
      <c r="E11" s="529" t="n">
        <v>0.828</v>
      </c>
      <c r="F11" s="529" t="n">
        <v>0.828</v>
      </c>
      <c r="G11" s="529" t="n">
        <v>0.828</v>
      </c>
      <c r="H11" s="529" t="n">
        <v>0.828</v>
      </c>
      <c r="I11" s="529" t="n">
        <v>0.828</v>
      </c>
      <c r="J11" s="529" t="n">
        <v>0.828</v>
      </c>
      <c r="K11" s="529" t="n">
        <v>0.828</v>
      </c>
      <c r="L11" s="529" t="n">
        <v>0.828</v>
      </c>
      <c r="M11" s="529" t="n">
        <v>0.828</v>
      </c>
      <c r="N11" s="529" t="n">
        <v>0.828</v>
      </c>
      <c r="O11" s="73"/>
      <c r="P11" s="72"/>
      <c r="Q11" s="73"/>
    </row>
    <row r="12" customFormat="false" ht="12.75" hidden="false" customHeight="false" outlineLevel="0" collapsed="false">
      <c r="A12" s="527" t="s">
        <v>684</v>
      </c>
      <c r="C12" s="73" t="n">
        <f aca="false">ROUND((+C10*C11),0)</f>
        <v>0</v>
      </c>
      <c r="D12" s="73" t="n">
        <f aca="false">ROUND((+D10*D11),0)</f>
        <v>0</v>
      </c>
      <c r="E12" s="73" t="n">
        <f aca="false">ROUND((+E10*E11),0)</f>
        <v>0</v>
      </c>
      <c r="F12" s="73" t="n">
        <f aca="false">ROUND((+F10*F11),0)</f>
        <v>0</v>
      </c>
      <c r="G12" s="73" t="n">
        <f aca="false">ROUND((+G10*G11),0)</f>
        <v>0</v>
      </c>
      <c r="H12" s="73" t="n">
        <f aca="false">ROUND((+H10*H11),0)</f>
        <v>0</v>
      </c>
      <c r="I12" s="73" t="n">
        <f aca="false">ROUND((+I10*I11),0)</f>
        <v>0</v>
      </c>
      <c r="J12" s="73" t="n">
        <f aca="false">ROUND((+J10*J11),0)</f>
        <v>0</v>
      </c>
      <c r="K12" s="73" t="n">
        <f aca="false">ROUND((+K10*K11),0)</f>
        <v>0</v>
      </c>
      <c r="L12" s="73" t="n">
        <f aca="false">ROUND((+L10*L11),0)</f>
        <v>0</v>
      </c>
      <c r="M12" s="73" t="n">
        <f aca="false">ROUND((+M10*M11),0)</f>
        <v>0</v>
      </c>
      <c r="N12" s="73" t="n">
        <f aca="false">ROUND((+N10*N11),0)</f>
        <v>0</v>
      </c>
      <c r="O12" s="73" t="n">
        <f aca="false">SUM(C12:N12)</f>
        <v>0</v>
      </c>
      <c r="P12" s="72" t="n">
        <f aca="false">SUM(C12:D12)</f>
        <v>0</v>
      </c>
      <c r="Q12" s="73" t="n">
        <f aca="false">(O12-P12)</f>
        <v>0</v>
      </c>
    </row>
    <row r="13" customFormat="false" ht="6" hidden="false" customHeight="true" outlineLevel="0" collapsed="false">
      <c r="A13" s="526"/>
    </row>
    <row r="14" customFormat="false" ht="12.75" hidden="false" customHeight="false" outlineLevel="0" collapsed="false">
      <c r="A14" s="527" t="s">
        <v>685</v>
      </c>
      <c r="C14" s="74" t="n">
        <v>0</v>
      </c>
      <c r="D14" s="74" t="n">
        <v>0</v>
      </c>
      <c r="E14" s="74" t="n">
        <v>0</v>
      </c>
      <c r="F14" s="74" t="n">
        <v>0</v>
      </c>
      <c r="G14" s="74" t="n">
        <v>0</v>
      </c>
      <c r="H14" s="74" t="n">
        <v>0</v>
      </c>
      <c r="I14" s="74" t="n">
        <v>0</v>
      </c>
      <c r="J14" s="74" t="n">
        <v>0</v>
      </c>
      <c r="K14" s="74" t="n">
        <v>0</v>
      </c>
      <c r="L14" s="74" t="n">
        <v>0</v>
      </c>
      <c r="M14" s="74" t="n">
        <v>0</v>
      </c>
      <c r="N14" s="74" t="n">
        <v>0</v>
      </c>
      <c r="O14" s="73" t="n">
        <f aca="false">SUM(C14:N14)</f>
        <v>0</v>
      </c>
      <c r="P14" s="72" t="n">
        <f aca="false">SUM(C14:D14)</f>
        <v>0</v>
      </c>
      <c r="Q14" s="73" t="n">
        <f aca="false">(O14-P14)</f>
        <v>0</v>
      </c>
    </row>
    <row r="15" customFormat="false" ht="12.75" hidden="false" customHeight="false" outlineLevel="0" collapsed="false">
      <c r="A15" s="530" t="str">
        <f aca="false">A11</f>
        <v>          Full Margin %</v>
      </c>
      <c r="C15" s="529" t="n">
        <v>0</v>
      </c>
      <c r="D15" s="529" t="n">
        <f aca="false">C15</f>
        <v>0</v>
      </c>
      <c r="E15" s="529" t="n">
        <f aca="false">D15</f>
        <v>0</v>
      </c>
      <c r="F15" s="529" t="n">
        <f aca="false">E15</f>
        <v>0</v>
      </c>
      <c r="G15" s="529" t="n">
        <f aca="false">F15</f>
        <v>0</v>
      </c>
      <c r="H15" s="529" t="n">
        <f aca="false">G15</f>
        <v>0</v>
      </c>
      <c r="I15" s="529" t="n">
        <f aca="false">H15</f>
        <v>0</v>
      </c>
      <c r="J15" s="529" t="n">
        <f aca="false">I15</f>
        <v>0</v>
      </c>
      <c r="K15" s="529" t="n">
        <f aca="false">J15</f>
        <v>0</v>
      </c>
      <c r="L15" s="529" t="n">
        <f aca="false">K15</f>
        <v>0</v>
      </c>
      <c r="M15" s="529" t="n">
        <f aca="false">L15</f>
        <v>0</v>
      </c>
      <c r="N15" s="529" t="n">
        <f aca="false">M15</f>
        <v>0</v>
      </c>
      <c r="O15" s="73"/>
      <c r="P15" s="72"/>
      <c r="Q15" s="73"/>
    </row>
    <row r="16" customFormat="false" ht="12.75" hidden="false" customHeight="false" outlineLevel="0" collapsed="false">
      <c r="A16" s="527" t="s">
        <v>686</v>
      </c>
      <c r="C16" s="73" t="n">
        <f aca="false">ROUND((+C14*C15),0)</f>
        <v>0</v>
      </c>
      <c r="D16" s="73" t="n">
        <f aca="false">ROUND((+D14*D15),0)</f>
        <v>0</v>
      </c>
      <c r="E16" s="73" t="n">
        <f aca="false">ROUND((+E14*E15),0)</f>
        <v>0</v>
      </c>
      <c r="F16" s="73" t="n">
        <f aca="false">ROUND((+F14*F15),0)</f>
        <v>0</v>
      </c>
      <c r="G16" s="73" t="n">
        <f aca="false">ROUND((+G14*G15),0)</f>
        <v>0</v>
      </c>
      <c r="H16" s="73" t="n">
        <f aca="false">ROUND((+H14*H15),0)</f>
        <v>0</v>
      </c>
      <c r="I16" s="73" t="n">
        <f aca="false">ROUND((+I14*I15),0)</f>
        <v>0</v>
      </c>
      <c r="J16" s="73" t="n">
        <f aca="false">ROUND((+J14*J15),0)</f>
        <v>0</v>
      </c>
      <c r="K16" s="73" t="n">
        <f aca="false">ROUND((+K14*K15),0)</f>
        <v>0</v>
      </c>
      <c r="L16" s="73" t="n">
        <f aca="false">ROUND((+L14*L15),0)</f>
        <v>0</v>
      </c>
      <c r="M16" s="73" t="n">
        <f aca="false">ROUND((+M14*M15),0)</f>
        <v>0</v>
      </c>
      <c r="N16" s="73" t="n">
        <f aca="false">ROUND((+N14*N15),0)</f>
        <v>0</v>
      </c>
      <c r="O16" s="73" t="n">
        <f aca="false">SUM(C16:N16)</f>
        <v>0</v>
      </c>
      <c r="P16" s="72" t="n">
        <f aca="false">SUM(C16:D16)</f>
        <v>0</v>
      </c>
      <c r="Q16" s="73" t="n">
        <f aca="false">(O16-P16)</f>
        <v>0</v>
      </c>
    </row>
    <row r="17" customFormat="false" ht="12.75" hidden="false" customHeight="true" outlineLevel="0" collapsed="false">
      <c r="A17" s="526"/>
    </row>
    <row r="18" customFormat="false" ht="12.75" hidden="false" customHeight="false" outlineLevel="0" collapsed="false">
      <c r="A18" s="527" t="s">
        <v>687</v>
      </c>
      <c r="C18" s="73" t="n">
        <f aca="false">ROUND(C8*C12,0)</f>
        <v>0</v>
      </c>
      <c r="D18" s="73" t="n">
        <f aca="false">ROUND(D8*D12,0)</f>
        <v>0</v>
      </c>
      <c r="E18" s="73" t="n">
        <f aca="false">ROUND(E8*E12,0)</f>
        <v>0</v>
      </c>
      <c r="F18" s="73" t="n">
        <f aca="false">ROUND(F8*F12,0)</f>
        <v>0</v>
      </c>
      <c r="G18" s="73" t="n">
        <f aca="false">ROUND(G8*G12,0)</f>
        <v>0</v>
      </c>
      <c r="H18" s="73" t="n">
        <f aca="false">ROUND(H8*H12,0)</f>
        <v>0</v>
      </c>
      <c r="I18" s="73" t="n">
        <f aca="false">ROUND(I8*I12,0)</f>
        <v>0</v>
      </c>
      <c r="J18" s="73" t="n">
        <f aca="false">ROUND(J8*J12,0)</f>
        <v>0</v>
      </c>
      <c r="K18" s="73" t="n">
        <f aca="false">ROUND(K8*K12,0)</f>
        <v>0</v>
      </c>
      <c r="L18" s="73" t="n">
        <f aca="false">ROUND(L8*L12,0)</f>
        <v>0</v>
      </c>
      <c r="M18" s="73" t="n">
        <f aca="false">ROUND(M8*M12,0)</f>
        <v>0</v>
      </c>
      <c r="N18" s="73" t="n">
        <f aca="false">ROUND(N8*N12,0)</f>
        <v>0</v>
      </c>
      <c r="O18" s="73" t="n">
        <f aca="false">SUM(C18:N18)</f>
        <v>0</v>
      </c>
      <c r="P18" s="72" t="n">
        <f aca="false">SUM(C18:D18)</f>
        <v>0</v>
      </c>
      <c r="Q18" s="73" t="n">
        <f aca="false">(O18-P18)</f>
        <v>0</v>
      </c>
    </row>
    <row r="19" customFormat="false" ht="12.75" hidden="false" customHeight="false" outlineLevel="0" collapsed="false">
      <c r="A19" s="527" t="s">
        <v>688</v>
      </c>
      <c r="C19" s="77" t="n">
        <f aca="false">ROUND(C8*C16,0)</f>
        <v>0</v>
      </c>
      <c r="D19" s="77" t="n">
        <f aca="false">ROUND(D8*D16,0)</f>
        <v>0</v>
      </c>
      <c r="E19" s="77" t="n">
        <f aca="false">ROUND(E8*E16,0)</f>
        <v>0</v>
      </c>
      <c r="F19" s="77" t="n">
        <f aca="false">ROUND(F8*F16,0)</f>
        <v>0</v>
      </c>
      <c r="G19" s="77" t="n">
        <f aca="false">ROUND(G8*G16,0)</f>
        <v>0</v>
      </c>
      <c r="H19" s="77" t="n">
        <f aca="false">ROUND(H8*H16,0)</f>
        <v>0</v>
      </c>
      <c r="I19" s="77" t="n">
        <f aca="false">ROUND(I8*I16,0)</f>
        <v>0</v>
      </c>
      <c r="J19" s="77" t="n">
        <f aca="false">ROUND(J8*J16,0)</f>
        <v>0</v>
      </c>
      <c r="K19" s="77" t="n">
        <f aca="false">ROUND(K8*K16,0)</f>
        <v>0</v>
      </c>
      <c r="L19" s="77" t="n">
        <f aca="false">ROUND(L8*L16,0)</f>
        <v>0</v>
      </c>
      <c r="M19" s="77" t="n">
        <f aca="false">ROUND(M8*M16,0)</f>
        <v>0</v>
      </c>
      <c r="N19" s="77" t="n">
        <f aca="false">ROUND(N8*N16,0)</f>
        <v>0</v>
      </c>
      <c r="O19" s="77" t="n">
        <f aca="false">SUM(C19:N19)</f>
        <v>0</v>
      </c>
      <c r="P19" s="76" t="n">
        <f aca="false">SUM(C19:D19)</f>
        <v>0</v>
      </c>
      <c r="Q19" s="77" t="n">
        <f aca="false">(O19-P19)</f>
        <v>0</v>
      </c>
    </row>
    <row r="20" customFormat="false" ht="3.95" hidden="false" customHeight="true" outlineLevel="0" collapsed="false">
      <c r="A20" s="526"/>
      <c r="P20" s="72"/>
    </row>
    <row r="21" customFormat="false" ht="12.75" hidden="false" customHeight="false" outlineLevel="0" collapsed="false">
      <c r="A21" s="531" t="s">
        <v>689</v>
      </c>
      <c r="B21" s="532"/>
      <c r="C21" s="77" t="n">
        <f aca="false">SUM(C18:C19)</f>
        <v>0</v>
      </c>
      <c r="D21" s="77" t="n">
        <f aca="false">SUM(D18:D19)</f>
        <v>0</v>
      </c>
      <c r="E21" s="77" t="n">
        <f aca="false">SUM(E18:E19)</f>
        <v>0</v>
      </c>
      <c r="F21" s="77" t="n">
        <f aca="false">SUM(F18:F19)</f>
        <v>0</v>
      </c>
      <c r="G21" s="77" t="n">
        <f aca="false">SUM(G18:G19)</f>
        <v>0</v>
      </c>
      <c r="H21" s="77" t="n">
        <f aca="false">SUM(H18:H19)</f>
        <v>0</v>
      </c>
      <c r="I21" s="77" t="n">
        <f aca="false">SUM(I18:I19)</f>
        <v>0</v>
      </c>
      <c r="J21" s="77" t="n">
        <f aca="false">SUM(J18:J19)</f>
        <v>0</v>
      </c>
      <c r="K21" s="77" t="n">
        <f aca="false">SUM(K18:K19)</f>
        <v>0</v>
      </c>
      <c r="L21" s="77" t="n">
        <f aca="false">SUM(L18:L19)</f>
        <v>0</v>
      </c>
      <c r="M21" s="77" t="n">
        <f aca="false">SUM(M18:M19)</f>
        <v>0</v>
      </c>
      <c r="N21" s="77" t="n">
        <f aca="false">SUM(N18:N19)</f>
        <v>0</v>
      </c>
      <c r="O21" s="77" t="n">
        <f aca="false">SUM(C21:N21)</f>
        <v>0</v>
      </c>
      <c r="P21" s="77" t="n">
        <f aca="false">SUM(P18:P19)</f>
        <v>0</v>
      </c>
      <c r="Q21" s="77" t="n">
        <f aca="false">(O21-P21)</f>
        <v>0</v>
      </c>
    </row>
    <row r="22" customFormat="false" ht="6" hidden="false" customHeight="true" outlineLevel="0" collapsed="false">
      <c r="A22" s="526"/>
    </row>
    <row r="23" customFormat="false" ht="12.75" hidden="false" customHeight="false" outlineLevel="0" collapsed="false">
      <c r="A23" s="527" t="s">
        <v>690</v>
      </c>
      <c r="C23" s="533" t="n">
        <v>0</v>
      </c>
      <c r="D23" s="533" t="n">
        <v>0</v>
      </c>
      <c r="E23" s="533" t="n">
        <v>0</v>
      </c>
      <c r="F23" s="533" t="n">
        <v>0</v>
      </c>
      <c r="G23" s="533" t="n">
        <v>0</v>
      </c>
      <c r="H23" s="533" t="n">
        <v>0</v>
      </c>
      <c r="I23" s="533" t="n">
        <v>0</v>
      </c>
      <c r="J23" s="533" t="n">
        <v>0</v>
      </c>
      <c r="K23" s="533" t="n">
        <v>0</v>
      </c>
      <c r="L23" s="533" t="n">
        <v>0</v>
      </c>
      <c r="M23" s="533" t="n">
        <v>0</v>
      </c>
      <c r="N23" s="533" t="n">
        <v>0</v>
      </c>
      <c r="O23" s="73" t="n">
        <f aca="false">SUM(C23:N23)</f>
        <v>0</v>
      </c>
      <c r="P23" s="72" t="n">
        <f aca="false">SUM(C23:D23)</f>
        <v>0</v>
      </c>
      <c r="Q23" s="73" t="n">
        <f aca="false">(O23-P23)</f>
        <v>0</v>
      </c>
    </row>
    <row r="24" customFormat="false" ht="3.95" hidden="false" customHeight="true" outlineLevel="0" collapsed="false">
      <c r="A24" s="526"/>
      <c r="P24" s="72"/>
    </row>
    <row r="25" customFormat="false" ht="12.75" hidden="false" customHeight="false" outlineLevel="0" collapsed="false">
      <c r="A25" s="525" t="s">
        <v>691</v>
      </c>
      <c r="B25" s="534"/>
      <c r="C25" s="535" t="n">
        <f aca="false">C21+C23</f>
        <v>0</v>
      </c>
      <c r="D25" s="535" t="n">
        <f aca="false">D21+D23</f>
        <v>0</v>
      </c>
      <c r="E25" s="535" t="n">
        <f aca="false">E21+E23</f>
        <v>0</v>
      </c>
      <c r="F25" s="535" t="n">
        <f aca="false">F21+F23</f>
        <v>0</v>
      </c>
      <c r="G25" s="535" t="n">
        <f aca="false">G21+G23</f>
        <v>0</v>
      </c>
      <c r="H25" s="535" t="n">
        <f aca="false">H21+H23</f>
        <v>0</v>
      </c>
      <c r="I25" s="535" t="n">
        <f aca="false">I21+I23</f>
        <v>0</v>
      </c>
      <c r="J25" s="535" t="n">
        <f aca="false">J21+J23</f>
        <v>0</v>
      </c>
      <c r="K25" s="535" t="n">
        <f aca="false">K21+K23</f>
        <v>0</v>
      </c>
      <c r="L25" s="535" t="n">
        <f aca="false">L21+L23</f>
        <v>0</v>
      </c>
      <c r="M25" s="535" t="n">
        <f aca="false">M21+M23</f>
        <v>0</v>
      </c>
      <c r="N25" s="535" t="n">
        <f aca="false">N21+N23</f>
        <v>0</v>
      </c>
      <c r="O25" s="535" t="n">
        <f aca="false">O21+O23</f>
        <v>0</v>
      </c>
      <c r="P25" s="535" t="n">
        <f aca="false">P21+P23</f>
        <v>0</v>
      </c>
      <c r="Q25" s="535" t="n">
        <f aca="false">Q21+Q23</f>
        <v>0</v>
      </c>
      <c r="R25" s="518"/>
      <c r="S25" s="518"/>
      <c r="T25" s="518"/>
      <c r="U25" s="518"/>
    </row>
    <row r="26" customFormat="false" ht="12.75" hidden="false" customHeight="false" outlineLevel="0" collapsed="false">
      <c r="A26" s="525"/>
      <c r="B26" s="534"/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535"/>
      <c r="N26" s="535"/>
      <c r="O26" s="535"/>
      <c r="P26" s="535"/>
      <c r="Q26" s="535"/>
      <c r="R26" s="518"/>
      <c r="S26" s="518"/>
      <c r="T26" s="518"/>
      <c r="U26" s="518"/>
    </row>
    <row r="27" customFormat="false" ht="6" hidden="false" customHeight="true" outlineLevel="0" collapsed="false">
      <c r="A27" s="306"/>
      <c r="B27" s="536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518"/>
      <c r="S27" s="518"/>
      <c r="T27" s="518"/>
      <c r="U27" s="518"/>
    </row>
    <row r="28" customFormat="false" ht="12.75" hidden="false" customHeight="true" outlineLevel="0" collapsed="false">
      <c r="C28" s="526"/>
      <c r="D28" s="526"/>
      <c r="E28" s="537"/>
      <c r="F28" s="526"/>
      <c r="G28" s="526"/>
      <c r="H28" s="526"/>
      <c r="I28" s="526"/>
      <c r="J28" s="526"/>
      <c r="K28" s="526"/>
      <c r="L28" s="526"/>
      <c r="M28" s="526"/>
      <c r="N28" s="526"/>
      <c r="P28" s="526"/>
    </row>
    <row r="29" customFormat="false" ht="14.25" hidden="false" customHeight="true" outlineLevel="0" collapsed="false">
      <c r="A29" s="517"/>
      <c r="B29" s="534"/>
      <c r="C29" s="537" t="str">
        <f aca="false">C3</f>
        <v>PLAN</v>
      </c>
      <c r="D29" s="537" t="str">
        <f aca="false">D3</f>
        <v>PLAN</v>
      </c>
      <c r="E29" s="537" t="str">
        <f aca="false">E3</f>
        <v>PLAN</v>
      </c>
      <c r="F29" s="537" t="str">
        <f aca="false">F3</f>
        <v>PLAN</v>
      </c>
      <c r="G29" s="537" t="str">
        <f aca="false">G3</f>
        <v>PLAN</v>
      </c>
      <c r="H29" s="537" t="str">
        <f aca="false">H3</f>
        <v>PLAN</v>
      </c>
      <c r="I29" s="537" t="str">
        <f aca="false">I3</f>
        <v>PLAN</v>
      </c>
      <c r="J29" s="537" t="str">
        <f aca="false">J3</f>
        <v>PLAN</v>
      </c>
      <c r="K29" s="537" t="str">
        <f aca="false">K3</f>
        <v>PLAN</v>
      </c>
      <c r="L29" s="537" t="str">
        <f aca="false">L3</f>
        <v>PLAN</v>
      </c>
      <c r="M29" s="537" t="str">
        <f aca="false">M3</f>
        <v>PLAN</v>
      </c>
      <c r="N29" s="537" t="str">
        <f aca="false">N3</f>
        <v>PLAN</v>
      </c>
      <c r="O29" s="537" t="str">
        <f aca="false">O3</f>
        <v>TOTAL</v>
      </c>
      <c r="P29" s="537" t="str">
        <f aca="false">P3</f>
        <v>FEB.</v>
      </c>
      <c r="Q29" s="537" t="str">
        <f aca="false">Q3</f>
        <v>ESTIMATE</v>
      </c>
      <c r="R29" s="518"/>
      <c r="S29" s="518"/>
    </row>
    <row r="30" customFormat="false" ht="12.75" hidden="false" customHeight="false" outlineLevel="0" collapsed="false">
      <c r="A30" s="517"/>
      <c r="B30" s="534"/>
      <c r="C30" s="538" t="str">
        <f aca="false">C4</f>
        <v>JAN</v>
      </c>
      <c r="D30" s="538" t="str">
        <f aca="false">D4</f>
        <v>FEB</v>
      </c>
      <c r="E30" s="538" t="str">
        <f aca="false">E4</f>
        <v>MAR</v>
      </c>
      <c r="F30" s="538" t="str">
        <f aca="false">F4</f>
        <v>APR</v>
      </c>
      <c r="G30" s="538" t="str">
        <f aca="false">G4</f>
        <v>MAY</v>
      </c>
      <c r="H30" s="538" t="str">
        <f aca="false">H4</f>
        <v>JUN</v>
      </c>
      <c r="I30" s="538" t="str">
        <f aca="false">I4</f>
        <v>JUL</v>
      </c>
      <c r="J30" s="538" t="str">
        <f aca="false">J4</f>
        <v>AUG</v>
      </c>
      <c r="K30" s="538" t="str">
        <f aca="false">K4</f>
        <v>SEP</v>
      </c>
      <c r="L30" s="538" t="str">
        <f aca="false">L4</f>
        <v>OCT</v>
      </c>
      <c r="M30" s="538" t="str">
        <f aca="false">M4</f>
        <v>NOV</v>
      </c>
      <c r="N30" s="538" t="str">
        <f aca="false">N4</f>
        <v>DEC</v>
      </c>
      <c r="O30" s="538" t="str">
        <f aca="false">O4</f>
        <v>2002</v>
      </c>
      <c r="P30" s="538" t="str">
        <f aca="false">P4</f>
        <v>Y-T-D</v>
      </c>
      <c r="Q30" s="538" t="str">
        <f aca="false">Q4</f>
        <v>R.M.</v>
      </c>
      <c r="R30" s="518"/>
      <c r="S30" s="518"/>
    </row>
    <row r="31" customFormat="false" ht="12.75" hidden="false" customHeight="false" outlineLevel="0" collapsed="false">
      <c r="A31" s="525" t="s">
        <v>692</v>
      </c>
    </row>
    <row r="32" customFormat="false" ht="12.75" hidden="false" customHeight="false" outlineLevel="0" collapsed="false">
      <c r="A32" s="527" t="s">
        <v>693</v>
      </c>
      <c r="B32" s="539" t="s">
        <v>442</v>
      </c>
      <c r="C32" s="540" t="n">
        <f aca="false">-DataBase!C84</f>
        <v>58</v>
      </c>
      <c r="D32" s="540" t="n">
        <f aca="false">-DataBase!D84</f>
        <v>58</v>
      </c>
      <c r="E32" s="540" t="n">
        <f aca="false">-DataBase!E84</f>
        <v>58</v>
      </c>
      <c r="F32" s="540" t="n">
        <f aca="false">-DataBase!F84</f>
        <v>58</v>
      </c>
      <c r="G32" s="540" t="n">
        <f aca="false">-DataBase!G84</f>
        <v>58</v>
      </c>
      <c r="H32" s="540" t="n">
        <f aca="false">-DataBase!H84</f>
        <v>58</v>
      </c>
      <c r="I32" s="540" t="n">
        <f aca="false">-DataBase!I84</f>
        <v>58</v>
      </c>
      <c r="J32" s="540" t="n">
        <f aca="false">-DataBase!J84</f>
        <v>58</v>
      </c>
      <c r="K32" s="540" t="n">
        <f aca="false">-DataBase!K84</f>
        <v>58</v>
      </c>
      <c r="L32" s="540" t="n">
        <f aca="false">-DataBase!L84</f>
        <v>58</v>
      </c>
      <c r="M32" s="540" t="n">
        <f aca="false">-DataBase!M84</f>
        <v>58</v>
      </c>
      <c r="N32" s="540" t="n">
        <f aca="false">-DataBase!N84</f>
        <v>58</v>
      </c>
      <c r="O32" s="73" t="n">
        <f aca="false">SUM(C32:N32)</f>
        <v>696</v>
      </c>
      <c r="P32" s="72" t="n">
        <f aca="false">SUM(C32:D32)</f>
        <v>116</v>
      </c>
      <c r="Q32" s="73" t="n">
        <f aca="false">(O32-P32)</f>
        <v>580</v>
      </c>
    </row>
    <row r="33" customFormat="false" ht="12.75" hidden="false" customHeight="false" outlineLevel="0" collapsed="false">
      <c r="A33" s="541" t="s">
        <v>694</v>
      </c>
      <c r="B33" s="539" t="s">
        <v>442</v>
      </c>
      <c r="C33" s="540" t="n">
        <f aca="false">-DataBase!C85</f>
        <v>228</v>
      </c>
      <c r="D33" s="540" t="n">
        <f aca="false">-DataBase!D85</f>
        <v>228</v>
      </c>
      <c r="E33" s="540" t="n">
        <f aca="false">-DataBase!E85</f>
        <v>228</v>
      </c>
      <c r="F33" s="540" t="n">
        <f aca="false">-DataBase!F85</f>
        <v>228</v>
      </c>
      <c r="G33" s="540" t="n">
        <f aca="false">-DataBase!G85</f>
        <v>228</v>
      </c>
      <c r="H33" s="540" t="n">
        <f aca="false">-DataBase!H85</f>
        <v>228</v>
      </c>
      <c r="I33" s="540" t="n">
        <f aca="false">-DataBase!I85</f>
        <v>228</v>
      </c>
      <c r="J33" s="540" t="n">
        <f aca="false">-DataBase!J85</f>
        <v>228</v>
      </c>
      <c r="K33" s="540" t="n">
        <f aca="false">-DataBase!K85</f>
        <v>229</v>
      </c>
      <c r="L33" s="540" t="n">
        <f aca="false">-DataBase!L85</f>
        <v>240</v>
      </c>
      <c r="M33" s="540" t="n">
        <f aca="false">-DataBase!M85</f>
        <v>240</v>
      </c>
      <c r="N33" s="540" t="n">
        <f aca="false">-DataBase!N85</f>
        <v>240</v>
      </c>
      <c r="O33" s="73" t="n">
        <f aca="false">SUM(C33:N33)</f>
        <v>2773</v>
      </c>
      <c r="P33" s="72" t="n">
        <f aca="false">SUM(C33:D33)</f>
        <v>456</v>
      </c>
      <c r="Q33" s="73" t="n">
        <f aca="false">(O33-P33)</f>
        <v>2317</v>
      </c>
    </row>
    <row r="34" customFormat="false" ht="12.75" hidden="false" customHeight="false" outlineLevel="0" collapsed="false">
      <c r="A34" s="527" t="s">
        <v>695</v>
      </c>
      <c r="B34" s="539" t="s">
        <v>485</v>
      </c>
      <c r="C34" s="73" t="n">
        <f aca="false">Trackers!D189+Trackers!D323</f>
        <v>0</v>
      </c>
      <c r="D34" s="73" t="n">
        <f aca="false">Trackers!E189+Trackers!E323</f>
        <v>0</v>
      </c>
      <c r="E34" s="73" t="n">
        <f aca="false">Trackers!F189+Trackers!F323</f>
        <v>0</v>
      </c>
      <c r="F34" s="73" t="n">
        <f aca="false">Trackers!G189+Trackers!G323</f>
        <v>0</v>
      </c>
      <c r="G34" s="73" t="n">
        <f aca="false">Trackers!H189+Trackers!H323</f>
        <v>0</v>
      </c>
      <c r="H34" s="73" t="n">
        <f aca="false">Trackers!I189+Trackers!I323</f>
        <v>0</v>
      </c>
      <c r="I34" s="73" t="n">
        <f aca="false">Trackers!J189+Trackers!J323</f>
        <v>0</v>
      </c>
      <c r="J34" s="73" t="n">
        <f aca="false">Trackers!K189+Trackers!K323</f>
        <v>0</v>
      </c>
      <c r="K34" s="73" t="n">
        <f aca="false">Trackers!L189+Trackers!L323</f>
        <v>0</v>
      </c>
      <c r="L34" s="73" t="n">
        <f aca="false">Trackers!M189+Trackers!M323</f>
        <v>0</v>
      </c>
      <c r="M34" s="73" t="n">
        <f aca="false">Trackers!N189+Trackers!N323</f>
        <v>0</v>
      </c>
      <c r="N34" s="73" t="n">
        <f aca="false">Trackers!O189+Trackers!O323</f>
        <v>0</v>
      </c>
      <c r="O34" s="73" t="n">
        <f aca="false">SUM(C34:N34)</f>
        <v>0</v>
      </c>
      <c r="P34" s="72" t="n">
        <f aca="false">SUM(C34:D34)</f>
        <v>0</v>
      </c>
      <c r="Q34" s="73" t="n">
        <f aca="false">(O34-P34)</f>
        <v>0</v>
      </c>
    </row>
    <row r="35" customFormat="false" ht="12.75" hidden="false" customHeight="false" outlineLevel="0" collapsed="false">
      <c r="A35" s="527" t="s">
        <v>696</v>
      </c>
      <c r="B35" s="539" t="s">
        <v>485</v>
      </c>
      <c r="C35" s="73" t="n">
        <f aca="false">Trackers!D535</f>
        <v>0</v>
      </c>
      <c r="D35" s="73" t="n">
        <f aca="false">Trackers!E535</f>
        <v>0</v>
      </c>
      <c r="E35" s="73" t="n">
        <f aca="false">Trackers!F535</f>
        <v>0</v>
      </c>
      <c r="F35" s="73" t="n">
        <f aca="false">Trackers!G535</f>
        <v>0</v>
      </c>
      <c r="G35" s="73" t="n">
        <f aca="false">Trackers!H535</f>
        <v>0</v>
      </c>
      <c r="H35" s="73" t="n">
        <f aca="false">Trackers!I535</f>
        <v>0</v>
      </c>
      <c r="I35" s="73" t="n">
        <f aca="false">Trackers!J535</f>
        <v>0</v>
      </c>
      <c r="J35" s="73" t="n">
        <f aca="false">Trackers!K535</f>
        <v>0</v>
      </c>
      <c r="K35" s="73" t="n">
        <f aca="false">Trackers!L535</f>
        <v>0</v>
      </c>
      <c r="L35" s="73" t="n">
        <f aca="false">Trackers!M535</f>
        <v>0</v>
      </c>
      <c r="M35" s="73" t="n">
        <f aca="false">Trackers!N535</f>
        <v>0</v>
      </c>
      <c r="N35" s="73" t="n">
        <f aca="false">Trackers!O535</f>
        <v>0</v>
      </c>
      <c r="O35" s="73" t="n">
        <f aca="false">SUM(C35:N35)</f>
        <v>0</v>
      </c>
      <c r="P35" s="72" t="n">
        <f aca="false">SUM(C35:D35)</f>
        <v>0</v>
      </c>
      <c r="Q35" s="73" t="n">
        <f aca="false">(O35-P35)</f>
        <v>0</v>
      </c>
    </row>
    <row r="36" customFormat="false" ht="12.75" hidden="false" customHeight="false" outlineLevel="0" collapsed="false">
      <c r="A36" s="527" t="s">
        <v>697</v>
      </c>
      <c r="C36" s="542" t="n">
        <f aca="false">-DataBase!C86</f>
        <v>436</v>
      </c>
      <c r="D36" s="542" t="n">
        <f aca="false">-DataBase!D86</f>
        <v>362</v>
      </c>
      <c r="E36" s="542" t="n">
        <f aca="false">-DataBase!E86</f>
        <v>312</v>
      </c>
      <c r="F36" s="542" t="n">
        <f aca="false">-DataBase!F86</f>
        <v>233</v>
      </c>
      <c r="G36" s="542" t="n">
        <f aca="false">-DataBase!G86</f>
        <v>163</v>
      </c>
      <c r="H36" s="542" t="n">
        <f aca="false">-DataBase!H86</f>
        <v>173</v>
      </c>
      <c r="I36" s="542" t="n">
        <f aca="false">-DataBase!I86</f>
        <v>173</v>
      </c>
      <c r="J36" s="542" t="n">
        <f aca="false">-DataBase!J86</f>
        <v>180</v>
      </c>
      <c r="K36" s="542" t="n">
        <f aca="false">-DataBase!K86</f>
        <v>181</v>
      </c>
      <c r="L36" s="542" t="n">
        <f aca="false">-DataBase!L86</f>
        <v>242</v>
      </c>
      <c r="M36" s="542" t="n">
        <f aca="false">-DataBase!M86</f>
        <v>297</v>
      </c>
      <c r="N36" s="542" t="n">
        <f aca="false">-DataBase!N86</f>
        <v>448</v>
      </c>
      <c r="O36" s="73" t="n">
        <f aca="false">SUM(C36:N36)</f>
        <v>3200</v>
      </c>
      <c r="P36" s="72" t="n">
        <f aca="false">SUM(C36:D36)</f>
        <v>798</v>
      </c>
      <c r="Q36" s="73" t="n">
        <f aca="false">(O36-P36)</f>
        <v>2402</v>
      </c>
    </row>
    <row r="37" customFormat="false" ht="12.75" hidden="false" customHeight="false" outlineLevel="0" collapsed="false">
      <c r="A37" s="531" t="s">
        <v>698</v>
      </c>
      <c r="B37" s="532"/>
      <c r="C37" s="542" t="n">
        <f aca="false">-DataBase!C87</f>
        <v>84</v>
      </c>
      <c r="D37" s="542" t="n">
        <f aca="false">-DataBase!D87</f>
        <v>84</v>
      </c>
      <c r="E37" s="542" t="n">
        <f aca="false">-DataBase!E87</f>
        <v>73</v>
      </c>
      <c r="F37" s="542" t="n">
        <f aca="false">-DataBase!F87</f>
        <v>45</v>
      </c>
      <c r="G37" s="542" t="n">
        <f aca="false">-DataBase!G87</f>
        <v>44</v>
      </c>
      <c r="H37" s="542" t="n">
        <f aca="false">-DataBase!H87</f>
        <v>44</v>
      </c>
      <c r="I37" s="542" t="n">
        <f aca="false">-DataBase!I87</f>
        <v>43</v>
      </c>
      <c r="J37" s="542" t="n">
        <f aca="false">-DataBase!J87</f>
        <v>43</v>
      </c>
      <c r="K37" s="542" t="n">
        <f aca="false">-DataBase!K87</f>
        <v>44</v>
      </c>
      <c r="L37" s="542" t="n">
        <f aca="false">-DataBase!L87</f>
        <v>44</v>
      </c>
      <c r="M37" s="542" t="n">
        <f aca="false">-DataBase!M87</f>
        <v>70</v>
      </c>
      <c r="N37" s="542" t="n">
        <f aca="false">-DataBase!N87</f>
        <v>82</v>
      </c>
      <c r="O37" s="73" t="n">
        <f aca="false">SUM(C37:N37)</f>
        <v>700</v>
      </c>
      <c r="P37" s="72" t="n">
        <f aca="false">SUM(C37:D37)</f>
        <v>168</v>
      </c>
      <c r="Q37" s="73" t="n">
        <f aca="false">(O37-P37)</f>
        <v>532</v>
      </c>
    </row>
    <row r="38" customFormat="false" ht="12.75" hidden="false" customHeight="false" outlineLevel="0" collapsed="false">
      <c r="A38" s="527" t="s">
        <v>699</v>
      </c>
      <c r="C38" s="72" t="n">
        <v>0</v>
      </c>
      <c r="D38" s="72" t="n">
        <v>0</v>
      </c>
      <c r="E38" s="72" t="n">
        <v>0</v>
      </c>
      <c r="F38" s="72" t="n">
        <v>0</v>
      </c>
      <c r="G38" s="72" t="n">
        <v>0</v>
      </c>
      <c r="H38" s="72" t="n">
        <v>0</v>
      </c>
      <c r="I38" s="72" t="n">
        <v>0</v>
      </c>
      <c r="J38" s="72" t="n">
        <v>0</v>
      </c>
      <c r="K38" s="72" t="n">
        <v>0</v>
      </c>
      <c r="L38" s="72" t="n">
        <v>0</v>
      </c>
      <c r="M38" s="72" t="n">
        <v>0</v>
      </c>
      <c r="N38" s="72" t="n">
        <v>0</v>
      </c>
      <c r="O38" s="73" t="n">
        <f aca="false">SUM(C38:N38)</f>
        <v>0</v>
      </c>
      <c r="P38" s="72" t="n">
        <f aca="false">SUM(C38:D38)</f>
        <v>0</v>
      </c>
      <c r="Q38" s="73" t="n">
        <f aca="false">(O38-P38)</f>
        <v>0</v>
      </c>
    </row>
    <row r="39" customFormat="false" ht="12.75" hidden="false" customHeight="false" outlineLevel="0" collapsed="false">
      <c r="A39" s="527" t="s">
        <v>700</v>
      </c>
      <c r="C39" s="72" t="n">
        <v>0</v>
      </c>
      <c r="D39" s="72" t="n">
        <v>0</v>
      </c>
      <c r="E39" s="72" t="n">
        <v>0</v>
      </c>
      <c r="F39" s="72" t="n">
        <v>0</v>
      </c>
      <c r="G39" s="72" t="n">
        <v>0</v>
      </c>
      <c r="H39" s="72" t="n">
        <v>0</v>
      </c>
      <c r="I39" s="72" t="n">
        <v>0</v>
      </c>
      <c r="J39" s="72" t="n">
        <v>0</v>
      </c>
      <c r="K39" s="72" t="n">
        <v>0</v>
      </c>
      <c r="L39" s="72" t="n">
        <v>0</v>
      </c>
      <c r="M39" s="72" t="n">
        <v>0</v>
      </c>
      <c r="N39" s="72" t="n">
        <v>0</v>
      </c>
      <c r="O39" s="73" t="n">
        <f aca="false">SUM(C39:N39)</f>
        <v>0</v>
      </c>
      <c r="P39" s="72" t="n">
        <f aca="false">SUM(C39:D39)</f>
        <v>0</v>
      </c>
      <c r="Q39" s="73" t="n">
        <f aca="false">(O39-P39)</f>
        <v>0</v>
      </c>
    </row>
    <row r="40" customFormat="false" ht="12.75" hidden="false" customHeight="false" outlineLevel="0" collapsed="false">
      <c r="A40" s="527" t="s">
        <v>701</v>
      </c>
      <c r="B40" s="539" t="s">
        <v>442</v>
      </c>
      <c r="C40" s="540" t="n">
        <f aca="false">-DataBase!C88-DataBase!C242</f>
        <v>86</v>
      </c>
      <c r="D40" s="540" t="n">
        <f aca="false">-DataBase!D88-DataBase!D242</f>
        <v>85</v>
      </c>
      <c r="E40" s="540" t="n">
        <f aca="false">-DataBase!E88-DataBase!E242</f>
        <v>86</v>
      </c>
      <c r="F40" s="540" t="n">
        <f aca="false">-DataBase!F88-DataBase!F242</f>
        <v>86</v>
      </c>
      <c r="G40" s="540" t="n">
        <f aca="false">-DataBase!G88-DataBase!G242</f>
        <v>86</v>
      </c>
      <c r="H40" s="540" t="n">
        <f aca="false">-DataBase!H88-DataBase!H242</f>
        <v>85</v>
      </c>
      <c r="I40" s="540" t="n">
        <f aca="false">-DataBase!I88-DataBase!I242</f>
        <v>86</v>
      </c>
      <c r="J40" s="540" t="n">
        <f aca="false">-DataBase!J88-DataBase!J242</f>
        <v>85</v>
      </c>
      <c r="K40" s="540" t="n">
        <f aca="false">-DataBase!K88-DataBase!K242</f>
        <v>86</v>
      </c>
      <c r="L40" s="540" t="n">
        <f aca="false">-DataBase!L88-DataBase!L242</f>
        <v>85</v>
      </c>
      <c r="M40" s="540" t="n">
        <f aca="false">-DataBase!M88-DataBase!M242</f>
        <v>86</v>
      </c>
      <c r="N40" s="540" t="n">
        <f aca="false">-DataBase!N88-DataBase!N242</f>
        <v>86</v>
      </c>
      <c r="O40" s="73" t="n">
        <f aca="false">SUM(C40:N40)</f>
        <v>1028</v>
      </c>
      <c r="P40" s="72" t="n">
        <f aca="false">SUM(C40:D40)</f>
        <v>171</v>
      </c>
      <c r="Q40" s="73" t="n">
        <f aca="false">(O40-P40)</f>
        <v>857</v>
      </c>
    </row>
    <row r="41" customFormat="false" ht="12.75" hidden="false" customHeight="false" outlineLevel="0" collapsed="false">
      <c r="A41" s="527" t="s">
        <v>702</v>
      </c>
      <c r="B41" s="539" t="s">
        <v>442</v>
      </c>
      <c r="C41" s="540" t="n">
        <f aca="false">-DataBase!C89</f>
        <v>31</v>
      </c>
      <c r="D41" s="540" t="n">
        <f aca="false">-DataBase!D89</f>
        <v>31</v>
      </c>
      <c r="E41" s="540" t="n">
        <f aca="false">-DataBase!E89</f>
        <v>32</v>
      </c>
      <c r="F41" s="540" t="n">
        <f aca="false">-DataBase!F89</f>
        <v>31</v>
      </c>
      <c r="G41" s="540" t="n">
        <f aca="false">-DataBase!G89</f>
        <v>31</v>
      </c>
      <c r="H41" s="540" t="n">
        <f aca="false">-DataBase!H89</f>
        <v>32</v>
      </c>
      <c r="I41" s="540" t="n">
        <f aca="false">-DataBase!I89</f>
        <v>31</v>
      </c>
      <c r="J41" s="540" t="n">
        <f aca="false">-DataBase!J89</f>
        <v>31</v>
      </c>
      <c r="K41" s="540" t="n">
        <f aca="false">-DataBase!K89</f>
        <v>32</v>
      </c>
      <c r="L41" s="540" t="n">
        <f aca="false">-DataBase!L89</f>
        <v>32</v>
      </c>
      <c r="M41" s="540" t="n">
        <f aca="false">-DataBase!M89</f>
        <v>32</v>
      </c>
      <c r="N41" s="540" t="n">
        <f aca="false">-DataBase!N89</f>
        <v>32</v>
      </c>
      <c r="O41" s="73" t="n">
        <f aca="false">SUM(C41:N41)</f>
        <v>378</v>
      </c>
      <c r="P41" s="72" t="n">
        <f aca="false">SUM(C41:D41)</f>
        <v>62</v>
      </c>
      <c r="Q41" s="73" t="n">
        <f aca="false">(O41-P41)</f>
        <v>316</v>
      </c>
    </row>
    <row r="42" customFormat="false" ht="12.75" hidden="false" customHeight="false" outlineLevel="0" collapsed="false">
      <c r="A42" s="527" t="s">
        <v>703</v>
      </c>
      <c r="B42" s="539" t="s">
        <v>442</v>
      </c>
      <c r="C42" s="540" t="n">
        <f aca="false">-DataBase!C90</f>
        <v>127</v>
      </c>
      <c r="D42" s="540" t="n">
        <f aca="false">-DataBase!D90</f>
        <v>127</v>
      </c>
      <c r="E42" s="540" t="n">
        <f aca="false">-DataBase!E90</f>
        <v>127</v>
      </c>
      <c r="F42" s="540" t="n">
        <f aca="false">-DataBase!F90</f>
        <v>127</v>
      </c>
      <c r="G42" s="540" t="n">
        <f aca="false">-DataBase!G90</f>
        <v>127</v>
      </c>
      <c r="H42" s="540" t="n">
        <f aca="false">-DataBase!H90</f>
        <v>127</v>
      </c>
      <c r="I42" s="540" t="n">
        <f aca="false">-DataBase!I90</f>
        <v>127</v>
      </c>
      <c r="J42" s="540" t="n">
        <f aca="false">-DataBase!J90</f>
        <v>127</v>
      </c>
      <c r="K42" s="540" t="n">
        <f aca="false">-DataBase!K90</f>
        <v>127</v>
      </c>
      <c r="L42" s="540" t="n">
        <f aca="false">-DataBase!L90</f>
        <v>127</v>
      </c>
      <c r="M42" s="540" t="n">
        <f aca="false">-DataBase!M90</f>
        <v>128</v>
      </c>
      <c r="N42" s="540" t="n">
        <f aca="false">-DataBase!N90</f>
        <v>128</v>
      </c>
      <c r="O42" s="73" t="n">
        <f aca="false">SUM(C42:N42)</f>
        <v>1526</v>
      </c>
      <c r="P42" s="72" t="n">
        <f aca="false">SUM(C42:D42)</f>
        <v>254</v>
      </c>
      <c r="Q42" s="73" t="n">
        <f aca="false">(O42-P42)</f>
        <v>1272</v>
      </c>
    </row>
    <row r="43" customFormat="false" ht="12.75" hidden="false" customHeight="false" outlineLevel="0" collapsed="false">
      <c r="A43" s="527" t="s">
        <v>704</v>
      </c>
      <c r="B43" s="539" t="s">
        <v>442</v>
      </c>
      <c r="C43" s="540" t="n">
        <f aca="false">-DataBase!C91</f>
        <v>28</v>
      </c>
      <c r="D43" s="540" t="n">
        <f aca="false">-DataBase!D91</f>
        <v>28</v>
      </c>
      <c r="E43" s="540" t="n">
        <f aca="false">-DataBase!E91</f>
        <v>28</v>
      </c>
      <c r="F43" s="540" t="n">
        <f aca="false">-DataBase!F91</f>
        <v>28</v>
      </c>
      <c r="G43" s="540" t="n">
        <f aca="false">-DataBase!G91</f>
        <v>28</v>
      </c>
      <c r="H43" s="540" t="n">
        <f aca="false">-DataBase!H91</f>
        <v>28</v>
      </c>
      <c r="I43" s="540" t="n">
        <f aca="false">-DataBase!I91</f>
        <v>28</v>
      </c>
      <c r="J43" s="540" t="n">
        <f aca="false">-DataBase!J91</f>
        <v>28</v>
      </c>
      <c r="K43" s="540" t="n">
        <f aca="false">-DataBase!K91</f>
        <v>28</v>
      </c>
      <c r="L43" s="540" t="n">
        <f aca="false">-DataBase!L91</f>
        <v>28</v>
      </c>
      <c r="M43" s="540" t="n">
        <f aca="false">-DataBase!M91</f>
        <v>28</v>
      </c>
      <c r="N43" s="540" t="n">
        <f aca="false">-DataBase!N91</f>
        <v>29</v>
      </c>
      <c r="O43" s="73" t="n">
        <f aca="false">SUM(C43:N43)</f>
        <v>337</v>
      </c>
      <c r="P43" s="72" t="n">
        <f aca="false">SUM(C43:D43)</f>
        <v>56</v>
      </c>
      <c r="Q43" s="73" t="n">
        <f aca="false">(O43-P43)</f>
        <v>281</v>
      </c>
    </row>
    <row r="44" customFormat="false" ht="12.75" hidden="false" customHeight="false" outlineLevel="0" collapsed="false">
      <c r="A44" s="527" t="s">
        <v>705</v>
      </c>
      <c r="B44" s="539" t="s">
        <v>442</v>
      </c>
      <c r="C44" s="540" t="n">
        <f aca="false">-DataBase!C92</f>
        <v>219</v>
      </c>
      <c r="D44" s="540" t="n">
        <f aca="false">-DataBase!D92</f>
        <v>219</v>
      </c>
      <c r="E44" s="540" t="n">
        <f aca="false">-DataBase!E92</f>
        <v>219</v>
      </c>
      <c r="F44" s="540" t="n">
        <f aca="false">-DataBase!F92</f>
        <v>219</v>
      </c>
      <c r="G44" s="540" t="n">
        <f aca="false">-DataBase!G92</f>
        <v>219</v>
      </c>
      <c r="H44" s="540" t="n">
        <f aca="false">-DataBase!H92</f>
        <v>219</v>
      </c>
      <c r="I44" s="540" t="n">
        <f aca="false">-DataBase!I92</f>
        <v>219</v>
      </c>
      <c r="J44" s="540" t="n">
        <f aca="false">-DataBase!J92</f>
        <v>219</v>
      </c>
      <c r="K44" s="540" t="n">
        <f aca="false">-DataBase!K92</f>
        <v>219</v>
      </c>
      <c r="L44" s="540" t="n">
        <f aca="false">-DataBase!L92</f>
        <v>219</v>
      </c>
      <c r="M44" s="540" t="n">
        <f aca="false">-DataBase!M92</f>
        <v>219</v>
      </c>
      <c r="N44" s="540" t="n">
        <f aca="false">-DataBase!N92</f>
        <v>219</v>
      </c>
      <c r="O44" s="73" t="n">
        <f aca="false">SUM(C44:N44)</f>
        <v>2628</v>
      </c>
      <c r="P44" s="72" t="n">
        <f aca="false">SUM(C44:D44)</f>
        <v>438</v>
      </c>
      <c r="Q44" s="73" t="n">
        <f aca="false">(O44-P44)</f>
        <v>2190</v>
      </c>
    </row>
    <row r="45" customFormat="false" ht="12.75" hidden="false" customHeight="false" outlineLevel="0" collapsed="false">
      <c r="A45" s="527" t="s">
        <v>706</v>
      </c>
      <c r="B45" s="539" t="s">
        <v>442</v>
      </c>
      <c r="C45" s="540" t="n">
        <f aca="false">-DataBase!C93</f>
        <v>-0</v>
      </c>
      <c r="D45" s="540" t="n">
        <f aca="false">-DataBase!D93</f>
        <v>-0</v>
      </c>
      <c r="E45" s="540" t="n">
        <f aca="false">-DataBase!E93</f>
        <v>-0</v>
      </c>
      <c r="F45" s="540" t="n">
        <f aca="false">-DataBase!F93</f>
        <v>-0</v>
      </c>
      <c r="G45" s="540" t="n">
        <f aca="false">-DataBase!G93</f>
        <v>-0</v>
      </c>
      <c r="H45" s="540" t="n">
        <f aca="false">-DataBase!H93</f>
        <v>-0</v>
      </c>
      <c r="I45" s="540" t="n">
        <f aca="false">-DataBase!I93</f>
        <v>-0</v>
      </c>
      <c r="J45" s="540" t="n">
        <f aca="false">-DataBase!J93</f>
        <v>-0</v>
      </c>
      <c r="K45" s="540" t="n">
        <f aca="false">-DataBase!K93</f>
        <v>-0</v>
      </c>
      <c r="L45" s="540" t="n">
        <f aca="false">-DataBase!L93</f>
        <v>-0</v>
      </c>
      <c r="M45" s="540" t="n">
        <f aca="false">-DataBase!M93</f>
        <v>-0</v>
      </c>
      <c r="N45" s="540" t="n">
        <f aca="false">-DataBase!N93</f>
        <v>-0</v>
      </c>
      <c r="O45" s="73" t="n">
        <f aca="false">SUM(C45:N45)</f>
        <v>0</v>
      </c>
      <c r="P45" s="72" t="n">
        <f aca="false">SUM(C45:D45)</f>
        <v>0</v>
      </c>
      <c r="Q45" s="73" t="n">
        <f aca="false">(O45-P45)</f>
        <v>0</v>
      </c>
    </row>
    <row r="46" customFormat="false" ht="12.75" hidden="false" customHeight="false" outlineLevel="0" collapsed="false">
      <c r="A46" s="30" t="s">
        <v>707</v>
      </c>
      <c r="B46" s="539"/>
      <c r="C46" s="540" t="n">
        <f aca="false">-DataBase!C94</f>
        <v>-0</v>
      </c>
      <c r="D46" s="540" t="n">
        <f aca="false">-DataBase!D94</f>
        <v>-0</v>
      </c>
      <c r="E46" s="540" t="n">
        <f aca="false">-DataBase!E94</f>
        <v>-0</v>
      </c>
      <c r="F46" s="540" t="n">
        <f aca="false">-DataBase!F94</f>
        <v>-0</v>
      </c>
      <c r="G46" s="540" t="n">
        <f aca="false">-DataBase!G94</f>
        <v>-0</v>
      </c>
      <c r="H46" s="540" t="n">
        <f aca="false">-DataBase!H94</f>
        <v>-0</v>
      </c>
      <c r="I46" s="540" t="n">
        <f aca="false">-DataBase!I94</f>
        <v>-0</v>
      </c>
      <c r="J46" s="540" t="n">
        <f aca="false">-DataBase!J94</f>
        <v>-0</v>
      </c>
      <c r="K46" s="540" t="n">
        <f aca="false">-DataBase!K94</f>
        <v>-0</v>
      </c>
      <c r="L46" s="540" t="n">
        <f aca="false">-DataBase!L94</f>
        <v>-0</v>
      </c>
      <c r="M46" s="540" t="n">
        <f aca="false">-DataBase!M94</f>
        <v>-0</v>
      </c>
      <c r="N46" s="540" t="n">
        <f aca="false">-DataBase!N94</f>
        <v>-0</v>
      </c>
      <c r="O46" s="73" t="n">
        <f aca="false">SUM(C46:N46)</f>
        <v>0</v>
      </c>
      <c r="P46" s="72" t="n">
        <f aca="false">SUM(C46:D46)</f>
        <v>0</v>
      </c>
      <c r="Q46" s="73" t="n">
        <f aca="false">(O46-P46)</f>
        <v>0</v>
      </c>
    </row>
    <row r="47" customFormat="false" ht="12.75" hidden="false" customHeight="false" outlineLevel="0" collapsed="false">
      <c r="A47" s="30" t="s">
        <v>708</v>
      </c>
      <c r="B47" s="539"/>
      <c r="C47" s="540" t="n">
        <f aca="false">-DataBase!C95</f>
        <v>-0</v>
      </c>
      <c r="D47" s="540" t="n">
        <f aca="false">-DataBase!D95</f>
        <v>-0</v>
      </c>
      <c r="E47" s="540" t="n">
        <f aca="false">-DataBase!E95</f>
        <v>-0</v>
      </c>
      <c r="F47" s="540" t="n">
        <f aca="false">-DataBase!F95</f>
        <v>-0</v>
      </c>
      <c r="G47" s="540" t="n">
        <f aca="false">-DataBase!G95</f>
        <v>-0</v>
      </c>
      <c r="H47" s="540" t="n">
        <f aca="false">-DataBase!H95</f>
        <v>-0</v>
      </c>
      <c r="I47" s="540" t="n">
        <f aca="false">-DataBase!I95</f>
        <v>-0</v>
      </c>
      <c r="J47" s="540" t="n">
        <f aca="false">-DataBase!J95</f>
        <v>-0</v>
      </c>
      <c r="K47" s="540" t="n">
        <f aca="false">-DataBase!K95</f>
        <v>-0</v>
      </c>
      <c r="L47" s="540" t="n">
        <f aca="false">-DataBase!L95</f>
        <v>-0</v>
      </c>
      <c r="M47" s="540" t="n">
        <f aca="false">-DataBase!M95</f>
        <v>-0</v>
      </c>
      <c r="N47" s="540" t="n">
        <f aca="false">-DataBase!N95</f>
        <v>-0</v>
      </c>
      <c r="O47" s="73" t="n">
        <f aca="false">SUM(C47:N47)</f>
        <v>0</v>
      </c>
      <c r="P47" s="72" t="n">
        <f aca="false">SUM(C47:D47)</f>
        <v>0</v>
      </c>
      <c r="Q47" s="73" t="n">
        <f aca="false">(O47-P47)</f>
        <v>0</v>
      </c>
    </row>
    <row r="48" customFormat="false" ht="12.75" hidden="false" customHeight="false" outlineLevel="0" collapsed="false">
      <c r="A48" s="527" t="s">
        <v>709</v>
      </c>
      <c r="B48" s="539" t="s">
        <v>485</v>
      </c>
      <c r="C48" s="73" t="n">
        <f aca="false">-Trackers!D197-C49</f>
        <v>0</v>
      </c>
      <c r="D48" s="73" t="n">
        <f aca="false">-Trackers!E197-D49</f>
        <v>0</v>
      </c>
      <c r="E48" s="73" t="n">
        <f aca="false">-Trackers!F197-E49</f>
        <v>0</v>
      </c>
      <c r="F48" s="73" t="n">
        <f aca="false">-Trackers!G197-F49</f>
        <v>0</v>
      </c>
      <c r="G48" s="73" t="n">
        <f aca="false">-Trackers!H197-G49</f>
        <v>0</v>
      </c>
      <c r="H48" s="73" t="n">
        <f aca="false">-Trackers!I197-H49</f>
        <v>0</v>
      </c>
      <c r="I48" s="73" t="n">
        <f aca="false">-Trackers!J197-I49</f>
        <v>0</v>
      </c>
      <c r="J48" s="73" t="n">
        <f aca="false">-Trackers!K197-J49</f>
        <v>0</v>
      </c>
      <c r="K48" s="73" t="n">
        <f aca="false">-Trackers!L197-K49</f>
        <v>0</v>
      </c>
      <c r="L48" s="73" t="n">
        <f aca="false">-Trackers!M197-L49</f>
        <v>0</v>
      </c>
      <c r="M48" s="73" t="n">
        <f aca="false">-Trackers!N197-M49</f>
        <v>0</v>
      </c>
      <c r="N48" s="73" t="n">
        <f aca="false">-Trackers!O197-N49</f>
        <v>0</v>
      </c>
      <c r="O48" s="73" t="n">
        <f aca="false">SUM(C48:N48)</f>
        <v>0</v>
      </c>
      <c r="P48" s="72" t="n">
        <f aca="false">SUM(C48:D48)</f>
        <v>0</v>
      </c>
      <c r="Q48" s="73" t="n">
        <f aca="false">(O48-P48)</f>
        <v>0</v>
      </c>
    </row>
    <row r="49" customFormat="false" ht="12.75" hidden="false" customHeight="false" outlineLevel="0" collapsed="false">
      <c r="A49" s="527" t="s">
        <v>710</v>
      </c>
      <c r="B49" s="539" t="s">
        <v>485</v>
      </c>
      <c r="C49" s="542" t="n">
        <f aca="false">Transport!C29</f>
        <v>0</v>
      </c>
      <c r="D49" s="73" t="n">
        <f aca="false">Transport!D29</f>
        <v>0</v>
      </c>
      <c r="E49" s="73" t="n">
        <f aca="false">Transport!E29</f>
        <v>0</v>
      </c>
      <c r="F49" s="73" t="n">
        <f aca="false">Transport!F29</f>
        <v>0</v>
      </c>
      <c r="G49" s="73" t="n">
        <f aca="false">Transport!G29</f>
        <v>0</v>
      </c>
      <c r="H49" s="73" t="n">
        <f aca="false">Transport!H29</f>
        <v>0</v>
      </c>
      <c r="I49" s="73" t="n">
        <f aca="false">Transport!I29</f>
        <v>0</v>
      </c>
      <c r="J49" s="73" t="n">
        <f aca="false">Transport!J29</f>
        <v>0</v>
      </c>
      <c r="K49" s="73" t="n">
        <f aca="false">Transport!K29</f>
        <v>0</v>
      </c>
      <c r="L49" s="73" t="n">
        <f aca="false">Transport!L29</f>
        <v>0</v>
      </c>
      <c r="M49" s="73" t="n">
        <f aca="false">Transport!M29</f>
        <v>0</v>
      </c>
      <c r="N49" s="73" t="n">
        <f aca="false">Transport!N29</f>
        <v>0</v>
      </c>
      <c r="O49" s="73" t="n">
        <f aca="false">SUM(C49:N49)</f>
        <v>0</v>
      </c>
      <c r="P49" s="72" t="n">
        <f aca="false">SUM(C49:D49)</f>
        <v>0</v>
      </c>
      <c r="Q49" s="73" t="n">
        <f aca="false">(O49-P49)</f>
        <v>0</v>
      </c>
    </row>
    <row r="50" customFormat="false" ht="12.75" hidden="false" customHeight="false" outlineLevel="0" collapsed="false">
      <c r="A50" s="527" t="s">
        <v>711</v>
      </c>
      <c r="B50" s="539" t="s">
        <v>485</v>
      </c>
      <c r="C50" s="73" t="n">
        <f aca="false">-Trackers!D332</f>
        <v>0</v>
      </c>
      <c r="D50" s="73" t="n">
        <f aca="false">-Trackers!E332</f>
        <v>0</v>
      </c>
      <c r="E50" s="73" t="n">
        <f aca="false">-Trackers!F332</f>
        <v>0</v>
      </c>
      <c r="F50" s="73" t="n">
        <f aca="false">-Trackers!G332</f>
        <v>0</v>
      </c>
      <c r="G50" s="73" t="n">
        <f aca="false">-Trackers!H332</f>
        <v>0</v>
      </c>
      <c r="H50" s="73" t="n">
        <f aca="false">-Trackers!I332</f>
        <v>0</v>
      </c>
      <c r="I50" s="73" t="n">
        <f aca="false">-Trackers!J332</f>
        <v>0</v>
      </c>
      <c r="J50" s="73" t="n">
        <f aca="false">-Trackers!K332</f>
        <v>0</v>
      </c>
      <c r="K50" s="73" t="n">
        <f aca="false">-Trackers!L332</f>
        <v>0</v>
      </c>
      <c r="L50" s="73" t="n">
        <f aca="false">-Trackers!M332</f>
        <v>0</v>
      </c>
      <c r="M50" s="73" t="n">
        <f aca="false">-Trackers!N332</f>
        <v>0</v>
      </c>
      <c r="N50" s="73" t="n">
        <f aca="false">-Trackers!O332</f>
        <v>0</v>
      </c>
      <c r="O50" s="73" t="n">
        <f aca="false">SUM(C50:N50)</f>
        <v>0</v>
      </c>
      <c r="P50" s="72" t="n">
        <f aca="false">SUM(C50:D50)</f>
        <v>0</v>
      </c>
      <c r="Q50" s="73" t="n">
        <f aca="false">(O50-P50)</f>
        <v>0</v>
      </c>
    </row>
    <row r="51" customFormat="false" ht="12.75" hidden="false" customHeight="false" outlineLevel="0" collapsed="false">
      <c r="A51" s="527" t="s">
        <v>712</v>
      </c>
      <c r="B51" s="539" t="s">
        <v>485</v>
      </c>
      <c r="C51" s="73" t="n">
        <f aca="false">-Trackers!D544</f>
        <v>0</v>
      </c>
      <c r="D51" s="73" t="n">
        <f aca="false">-Trackers!E544</f>
        <v>0</v>
      </c>
      <c r="E51" s="73" t="n">
        <f aca="false">-Trackers!F544</f>
        <v>0</v>
      </c>
      <c r="F51" s="73" t="n">
        <f aca="false">-Trackers!G544</f>
        <v>0</v>
      </c>
      <c r="G51" s="73" t="n">
        <f aca="false">-Trackers!H544</f>
        <v>0</v>
      </c>
      <c r="H51" s="73" t="n">
        <f aca="false">-Trackers!I544</f>
        <v>0</v>
      </c>
      <c r="I51" s="73" t="n">
        <f aca="false">-Trackers!J544</f>
        <v>0</v>
      </c>
      <c r="J51" s="73" t="n">
        <f aca="false">-Trackers!K544</f>
        <v>0</v>
      </c>
      <c r="K51" s="73" t="n">
        <f aca="false">-Trackers!L544</f>
        <v>0</v>
      </c>
      <c r="L51" s="73" t="n">
        <f aca="false">-Trackers!M544</f>
        <v>0</v>
      </c>
      <c r="M51" s="73" t="n">
        <f aca="false">-Trackers!N544</f>
        <v>0</v>
      </c>
      <c r="N51" s="73" t="n">
        <f aca="false">-Trackers!O544</f>
        <v>0</v>
      </c>
      <c r="O51" s="73" t="n">
        <f aca="false">SUM(C51:N51)</f>
        <v>0</v>
      </c>
      <c r="P51" s="72" t="n">
        <f aca="false">SUM(C51:D51)</f>
        <v>0</v>
      </c>
      <c r="Q51" s="73" t="n">
        <f aca="false">(O51-P51)</f>
        <v>0</v>
      </c>
    </row>
    <row r="52" customFormat="false" ht="12.75" hidden="false" customHeight="false" outlineLevel="0" collapsed="false">
      <c r="A52" s="527" t="s">
        <v>713</v>
      </c>
      <c r="B52" s="539" t="s">
        <v>442</v>
      </c>
      <c r="C52" s="540" t="n">
        <f aca="false">-DataBase!C99-DataBase!C241</f>
        <v>349</v>
      </c>
      <c r="D52" s="540" t="n">
        <f aca="false">-DataBase!D99-DataBase!D241</f>
        <v>350</v>
      </c>
      <c r="E52" s="540" t="n">
        <f aca="false">-DataBase!E99-DataBase!E241</f>
        <v>349</v>
      </c>
      <c r="F52" s="540" t="n">
        <f aca="false">-DataBase!F99-DataBase!F241</f>
        <v>350</v>
      </c>
      <c r="G52" s="540" t="n">
        <f aca="false">-DataBase!G99-DataBase!G241</f>
        <v>349</v>
      </c>
      <c r="H52" s="540" t="n">
        <f aca="false">-DataBase!H99-DataBase!H241</f>
        <v>350</v>
      </c>
      <c r="I52" s="540" t="n">
        <f aca="false">-DataBase!I99-DataBase!I241</f>
        <v>349</v>
      </c>
      <c r="J52" s="540" t="n">
        <f aca="false">-DataBase!J99-DataBase!J241</f>
        <v>350</v>
      </c>
      <c r="K52" s="540" t="n">
        <f aca="false">-DataBase!K99-DataBase!K241</f>
        <v>349</v>
      </c>
      <c r="L52" s="540" t="n">
        <f aca="false">-DataBase!L99-DataBase!L241</f>
        <v>350</v>
      </c>
      <c r="M52" s="540" t="n">
        <f aca="false">-DataBase!M99-DataBase!M241</f>
        <v>351</v>
      </c>
      <c r="N52" s="540" t="n">
        <f aca="false">-DataBase!N99-DataBase!N241</f>
        <v>351</v>
      </c>
      <c r="O52" s="73" t="n">
        <f aca="false">SUM(C52:N52)</f>
        <v>4197</v>
      </c>
      <c r="P52" s="72" t="n">
        <f aca="false">SUM(C52:D52)</f>
        <v>699</v>
      </c>
      <c r="Q52" s="73" t="n">
        <f aca="false">(O52-P52)</f>
        <v>3498</v>
      </c>
    </row>
    <row r="53" customFormat="false" ht="12.75" hidden="false" customHeight="false" outlineLevel="0" collapsed="false">
      <c r="A53" s="527" t="s">
        <v>714</v>
      </c>
      <c r="B53" s="539" t="s">
        <v>442</v>
      </c>
      <c r="C53" s="540" t="n">
        <f aca="false">-DataBase!C100</f>
        <v>2</v>
      </c>
      <c r="D53" s="540" t="n">
        <f aca="false">-DataBase!D100</f>
        <v>3</v>
      </c>
      <c r="E53" s="540" t="n">
        <f aca="false">-DataBase!E100</f>
        <v>2</v>
      </c>
      <c r="F53" s="540" t="n">
        <f aca="false">-DataBase!F100</f>
        <v>3</v>
      </c>
      <c r="G53" s="540" t="n">
        <f aca="false">-DataBase!G100</f>
        <v>2</v>
      </c>
      <c r="H53" s="540" t="n">
        <f aca="false">-DataBase!H100</f>
        <v>3</v>
      </c>
      <c r="I53" s="540" t="n">
        <f aca="false">-DataBase!I100</f>
        <v>2</v>
      </c>
      <c r="J53" s="540" t="n">
        <f aca="false">-DataBase!J100</f>
        <v>3</v>
      </c>
      <c r="K53" s="540" t="n">
        <f aca="false">-DataBase!K100</f>
        <v>3</v>
      </c>
      <c r="L53" s="540" t="n">
        <f aca="false">-DataBase!L100</f>
        <v>3</v>
      </c>
      <c r="M53" s="540" t="n">
        <f aca="false">-DataBase!M100</f>
        <v>2</v>
      </c>
      <c r="N53" s="540" t="n">
        <f aca="false">-DataBase!N100</f>
        <v>3</v>
      </c>
      <c r="O53" s="73" t="n">
        <f aca="false">SUM(C53:N53)</f>
        <v>31</v>
      </c>
      <c r="P53" s="72" t="n">
        <f aca="false">SUM(C53:D53)</f>
        <v>5</v>
      </c>
      <c r="Q53" s="73" t="n">
        <f aca="false">(O53-P53)</f>
        <v>26</v>
      </c>
    </row>
    <row r="54" customFormat="false" ht="12.75" hidden="false" customHeight="false" outlineLevel="0" collapsed="false">
      <c r="A54" s="30" t="s">
        <v>715</v>
      </c>
      <c r="C54" s="540" t="n">
        <f aca="false">-DataBase!C96</f>
        <v>-0</v>
      </c>
      <c r="D54" s="540" t="n">
        <f aca="false">-DataBase!D96</f>
        <v>-0</v>
      </c>
      <c r="E54" s="540" t="n">
        <f aca="false">-DataBase!E96</f>
        <v>-0</v>
      </c>
      <c r="F54" s="540" t="n">
        <f aca="false">-DataBase!F96</f>
        <v>-0</v>
      </c>
      <c r="G54" s="540" t="n">
        <f aca="false">-DataBase!G96</f>
        <v>-0</v>
      </c>
      <c r="H54" s="540" t="n">
        <f aca="false">-DataBase!H96</f>
        <v>-0</v>
      </c>
      <c r="I54" s="540" t="n">
        <f aca="false">-DataBase!I96</f>
        <v>-0</v>
      </c>
      <c r="J54" s="540" t="n">
        <f aca="false">-DataBase!J96</f>
        <v>-0</v>
      </c>
      <c r="K54" s="540" t="n">
        <f aca="false">-DataBase!K96</f>
        <v>-0</v>
      </c>
      <c r="L54" s="540" t="n">
        <f aca="false">-DataBase!L96</f>
        <v>-0</v>
      </c>
      <c r="M54" s="540" t="n">
        <f aca="false">-DataBase!M96</f>
        <v>-0</v>
      </c>
      <c r="N54" s="540" t="n">
        <f aca="false">-DataBase!N96</f>
        <v>-0</v>
      </c>
      <c r="O54" s="73" t="n">
        <f aca="false">SUM(C54:N54)</f>
        <v>0</v>
      </c>
      <c r="P54" s="72" t="n">
        <f aca="false">SUM(C54:D54)</f>
        <v>0</v>
      </c>
      <c r="Q54" s="73" t="n">
        <f aca="false">(O54-P54)</f>
        <v>0</v>
      </c>
    </row>
    <row r="55" customFormat="false" ht="12.75" hidden="false" customHeight="false" outlineLevel="0" collapsed="false">
      <c r="A55" s="30" t="s">
        <v>716</v>
      </c>
      <c r="C55" s="540" t="n">
        <f aca="false">-DataBase!C97</f>
        <v>-0</v>
      </c>
      <c r="D55" s="540" t="n">
        <f aca="false">-DataBase!D97</f>
        <v>-0</v>
      </c>
      <c r="E55" s="540" t="n">
        <f aca="false">-DataBase!E97</f>
        <v>-0</v>
      </c>
      <c r="F55" s="540" t="n">
        <f aca="false">-DataBase!F97</f>
        <v>-0</v>
      </c>
      <c r="G55" s="540" t="n">
        <f aca="false">-DataBase!G97</f>
        <v>-0</v>
      </c>
      <c r="H55" s="540" t="n">
        <f aca="false">-DataBase!H97</f>
        <v>-0</v>
      </c>
      <c r="I55" s="540" t="n">
        <f aca="false">-DataBase!I97</f>
        <v>-0</v>
      </c>
      <c r="J55" s="540" t="n">
        <f aca="false">-DataBase!J97</f>
        <v>-0</v>
      </c>
      <c r="K55" s="540" t="n">
        <f aca="false">-DataBase!K97</f>
        <v>-0</v>
      </c>
      <c r="L55" s="540" t="n">
        <f aca="false">-DataBase!L97</f>
        <v>-0</v>
      </c>
      <c r="M55" s="540" t="n">
        <f aca="false">-DataBase!M97</f>
        <v>-0</v>
      </c>
      <c r="N55" s="540" t="n">
        <f aca="false">-DataBase!N97</f>
        <v>-0</v>
      </c>
      <c r="O55" s="73" t="n">
        <f aca="false">SUM(C55:N55)</f>
        <v>0</v>
      </c>
      <c r="P55" s="72" t="n">
        <f aca="false">SUM(C55:D55)</f>
        <v>0</v>
      </c>
      <c r="Q55" s="73" t="n">
        <f aca="false">(O55-P55)</f>
        <v>0</v>
      </c>
      <c r="R55" s="73"/>
    </row>
    <row r="56" customFormat="false" ht="12.75" hidden="false" customHeight="false" outlineLevel="0" collapsed="false">
      <c r="A56" s="30" t="s">
        <v>717</v>
      </c>
      <c r="C56" s="540" t="n">
        <f aca="false">-DataBase!C98</f>
        <v>-0</v>
      </c>
      <c r="D56" s="540" t="n">
        <f aca="false">-DataBase!D98</f>
        <v>-0</v>
      </c>
      <c r="E56" s="540" t="n">
        <f aca="false">-DataBase!E98</f>
        <v>-0</v>
      </c>
      <c r="F56" s="540" t="n">
        <f aca="false">-DataBase!F98</f>
        <v>-0</v>
      </c>
      <c r="G56" s="540" t="n">
        <f aca="false">-DataBase!G98</f>
        <v>-0</v>
      </c>
      <c r="H56" s="540" t="n">
        <f aca="false">-DataBase!H98</f>
        <v>-0</v>
      </c>
      <c r="I56" s="540" t="n">
        <f aca="false">-DataBase!I98</f>
        <v>-0</v>
      </c>
      <c r="J56" s="540" t="n">
        <f aca="false">-DataBase!J98</f>
        <v>-0</v>
      </c>
      <c r="K56" s="540" t="n">
        <f aca="false">-DataBase!K98</f>
        <v>-0</v>
      </c>
      <c r="L56" s="540" t="n">
        <f aca="false">-DataBase!L98</f>
        <v>-0</v>
      </c>
      <c r="M56" s="540" t="n">
        <f aca="false">-DataBase!M98</f>
        <v>-0</v>
      </c>
      <c r="N56" s="540" t="n">
        <f aca="false">-DataBase!N98</f>
        <v>-0</v>
      </c>
      <c r="O56" s="73" t="n">
        <f aca="false">SUM(C56:N56)</f>
        <v>0</v>
      </c>
      <c r="P56" s="72" t="n">
        <f aca="false">SUM(C56:D56)</f>
        <v>0</v>
      </c>
      <c r="Q56" s="73" t="n">
        <f aca="false">(O56-P56)</f>
        <v>0</v>
      </c>
      <c r="R56" s="73"/>
    </row>
    <row r="57" customFormat="false" ht="12.75" hidden="false" customHeight="false" outlineLevel="0" collapsed="false">
      <c r="A57" s="527" t="s">
        <v>390</v>
      </c>
      <c r="C57" s="76" t="n">
        <v>0</v>
      </c>
      <c r="D57" s="76" t="n">
        <v>0</v>
      </c>
      <c r="E57" s="76" t="n">
        <v>0</v>
      </c>
      <c r="F57" s="76" t="n">
        <v>0</v>
      </c>
      <c r="G57" s="76" t="n">
        <v>0</v>
      </c>
      <c r="H57" s="76" t="n">
        <v>0</v>
      </c>
      <c r="I57" s="76" t="n">
        <v>0</v>
      </c>
      <c r="J57" s="76" t="n">
        <v>0</v>
      </c>
      <c r="K57" s="76" t="n">
        <v>0</v>
      </c>
      <c r="L57" s="76" t="n">
        <v>0</v>
      </c>
      <c r="M57" s="76" t="n">
        <v>0</v>
      </c>
      <c r="N57" s="76" t="n">
        <v>0</v>
      </c>
      <c r="O57" s="77" t="n">
        <f aca="false">SUM(C57:N57)</f>
        <v>0</v>
      </c>
      <c r="P57" s="76" t="n">
        <f aca="false">SUM(C57:D57)</f>
        <v>0</v>
      </c>
      <c r="Q57" s="77" t="n">
        <f aca="false">(O57-P57)</f>
        <v>0</v>
      </c>
    </row>
    <row r="58" customFormat="false" ht="3.95" hidden="false" customHeight="true" outlineLevel="0" collapsed="false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</row>
    <row r="59" customFormat="false" ht="12.75" hidden="false" customHeight="false" outlineLevel="0" collapsed="false">
      <c r="A59" s="525" t="s">
        <v>718</v>
      </c>
      <c r="B59" s="534"/>
      <c r="C59" s="543" t="n">
        <f aca="false">SUM(C32:C57)</f>
        <v>1648</v>
      </c>
      <c r="D59" s="543" t="n">
        <f aca="false">SUM(D32:D57)</f>
        <v>1575</v>
      </c>
      <c r="E59" s="543" t="n">
        <f aca="false">SUM(E32:E57)</f>
        <v>1514</v>
      </c>
      <c r="F59" s="543" t="n">
        <f aca="false">SUM(F32:F57)</f>
        <v>1408</v>
      </c>
      <c r="G59" s="543" t="n">
        <f aca="false">SUM(G32:G57)</f>
        <v>1335</v>
      </c>
      <c r="H59" s="543" t="n">
        <f aca="false">SUM(H32:H57)</f>
        <v>1347</v>
      </c>
      <c r="I59" s="543" t="n">
        <f aca="false">SUM(I32:I57)</f>
        <v>1344</v>
      </c>
      <c r="J59" s="543" t="n">
        <f aca="false">SUM(J32:J57)</f>
        <v>1352</v>
      </c>
      <c r="K59" s="543" t="n">
        <f aca="false">SUM(K32:K57)</f>
        <v>1356</v>
      </c>
      <c r="L59" s="543" t="n">
        <f aca="false">SUM(L32:L57)</f>
        <v>1428</v>
      </c>
      <c r="M59" s="543" t="n">
        <f aca="false">SUM(M32:M57)</f>
        <v>1511</v>
      </c>
      <c r="N59" s="543" t="n">
        <f aca="false">SUM(N32:N57)</f>
        <v>1676</v>
      </c>
      <c r="O59" s="543" t="n">
        <f aca="false">SUM(O32:O57)</f>
        <v>17494</v>
      </c>
      <c r="P59" s="543" t="n">
        <f aca="false">SUM(P32:P57)</f>
        <v>3223</v>
      </c>
      <c r="Q59" s="543" t="n">
        <f aca="false">SUM(Q32:Q57)</f>
        <v>14271</v>
      </c>
      <c r="R59" s="518"/>
      <c r="S59" s="518"/>
    </row>
    <row r="60" customFormat="false" ht="8.1" hidden="false" customHeight="true" outlineLevel="0" collapsed="false">
      <c r="C60" s="526"/>
      <c r="D60" s="526"/>
      <c r="E60" s="526"/>
      <c r="F60" s="526"/>
      <c r="G60" s="526"/>
      <c r="H60" s="526"/>
      <c r="I60" s="526"/>
      <c r="J60" s="526"/>
      <c r="K60" s="526"/>
      <c r="L60" s="526"/>
      <c r="M60" s="526"/>
      <c r="N60" s="526"/>
      <c r="P60" s="526"/>
    </row>
    <row r="63" customFormat="false" ht="12.75" hidden="false" customHeight="false" outlineLevel="0" collapsed="false">
      <c r="A63" s="544"/>
    </row>
    <row r="64" customFormat="false" ht="12.75" hidden="false" customHeight="false" outlineLevel="0" collapsed="false">
      <c r="A64" s="526"/>
    </row>
    <row r="65" customFormat="false" ht="12.75" hidden="false" customHeight="false" outlineLevel="0" collapsed="false">
      <c r="A65" s="526"/>
    </row>
    <row r="66" customFormat="false" ht="12.75" hidden="false" customHeight="false" outlineLevel="0" collapsed="false">
      <c r="A66" s="544"/>
    </row>
    <row r="67" customFormat="false" ht="12.75" hidden="false" customHeight="false" outlineLevel="0" collapsed="false">
      <c r="A67" s="526"/>
    </row>
    <row r="68" customFormat="false" ht="12.75" hidden="false" customHeight="false" outlineLevel="0" collapsed="false">
      <c r="A68" s="526"/>
    </row>
    <row r="69" customFormat="false" ht="12.75" hidden="false" customHeight="false" outlineLevel="0" collapsed="false">
      <c r="A69" s="526"/>
    </row>
    <row r="70" customFormat="false" ht="12.75" hidden="false" customHeight="false" outlineLevel="0" collapsed="false">
      <c r="A70" s="526"/>
    </row>
    <row r="71" customFormat="false" ht="12.75" hidden="false" customHeight="false" outlineLevel="0" collapsed="false">
      <c r="A71" s="526"/>
    </row>
    <row r="72" customFormat="false" ht="12.75" hidden="false" customHeight="false" outlineLevel="0" collapsed="false">
      <c r="A72" s="526"/>
    </row>
    <row r="73" customFormat="false" ht="12.75" hidden="false" customHeight="false" outlineLevel="0" collapsed="false">
      <c r="A73" s="526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X1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45" width="45.7"/>
    <col collapsed="false" customWidth="true" hidden="false" outlineLevel="0" max="2" min="2" style="546" width="8.7"/>
    <col collapsed="false" customWidth="true" hidden="false" outlineLevel="0" max="14" min="3" style="545" width="8.7"/>
    <col collapsed="false" customWidth="true" hidden="false" outlineLevel="0" max="17" min="15" style="545" width="9.7"/>
    <col collapsed="false" customWidth="false" hidden="false" outlineLevel="0" max="18" min="18" style="545" width="9.14"/>
    <col collapsed="false" customWidth="true" hidden="false" outlineLevel="0" max="19" min="19" style="545" width="26.28"/>
    <col collapsed="false" customWidth="false" hidden="false" outlineLevel="0" max="35" min="20" style="545" width="9.14"/>
    <col collapsed="false" customWidth="true" hidden="false" outlineLevel="0" max="36" min="36" style="545" width="26.28"/>
    <col collapsed="false" customWidth="false" hidden="false" outlineLevel="0" max="257" min="37" style="545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XML/filtered-attachments/xls/EMNNG02PL.xls'#$TC&amp;S</v>
      </c>
      <c r="B1" s="547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AJ1" s="549"/>
      <c r="AK1" s="549"/>
      <c r="AL1" s="549"/>
      <c r="AM1" s="549"/>
      <c r="AN1" s="549"/>
      <c r="AO1" s="549"/>
      <c r="AP1" s="549"/>
      <c r="AQ1" s="549"/>
      <c r="AR1" s="549"/>
      <c r="AS1" s="549"/>
      <c r="AT1" s="549"/>
      <c r="AU1" s="549"/>
      <c r="AV1" s="549"/>
      <c r="AW1" s="549"/>
      <c r="AX1" s="549"/>
    </row>
    <row r="2" customFormat="false" ht="12.75" hidden="false" customHeight="false" outlineLevel="0" collapsed="false">
      <c r="A2" s="550" t="s">
        <v>719</v>
      </c>
      <c r="B2" s="547"/>
      <c r="C2" s="551"/>
      <c r="D2" s="551"/>
      <c r="E2" s="552"/>
      <c r="F2" s="551"/>
      <c r="G2" s="553"/>
      <c r="H2" s="551"/>
      <c r="I2" s="551"/>
      <c r="J2" s="551"/>
      <c r="K2" s="551"/>
      <c r="L2" s="551"/>
      <c r="M2" s="551"/>
      <c r="N2" s="551"/>
      <c r="O2" s="554"/>
      <c r="P2" s="554"/>
      <c r="Q2" s="554"/>
      <c r="S2" s="549"/>
      <c r="U2" s="549"/>
      <c r="V2" s="549"/>
      <c r="W2" s="549"/>
      <c r="X2" s="549"/>
      <c r="Y2" s="549"/>
      <c r="Z2" s="549"/>
      <c r="AA2" s="549"/>
      <c r="AB2" s="549"/>
      <c r="AC2" s="549"/>
      <c r="AD2" s="549"/>
      <c r="AE2" s="549"/>
      <c r="AF2" s="549"/>
      <c r="AJ2" s="549"/>
      <c r="AK2" s="549"/>
      <c r="AL2" s="549"/>
      <c r="AM2" s="549"/>
      <c r="AN2" s="549"/>
      <c r="AO2" s="549"/>
      <c r="AP2" s="549"/>
      <c r="AQ2" s="549"/>
      <c r="AR2" s="549"/>
      <c r="AS2" s="549"/>
      <c r="AT2" s="549"/>
      <c r="AU2" s="549"/>
      <c r="AV2" s="549"/>
      <c r="AW2" s="549"/>
      <c r="AX2" s="549"/>
    </row>
    <row r="3" customFormat="false" ht="12.75" hidden="false" customHeight="false" outlineLevel="0" collapsed="false">
      <c r="A3" s="16" t="str">
        <f aca="false">IncomeState!A3</f>
        <v>2002 OPERATING PLAN</v>
      </c>
      <c r="B3" s="555" t="n">
        <f aca="true">NOW()</f>
        <v>45926.9641760724</v>
      </c>
      <c r="C3" s="552" t="str">
        <f aca="false">DataBase!C2</f>
        <v>PLAN</v>
      </c>
      <c r="D3" s="552" t="str">
        <f aca="false">DataBase!D2</f>
        <v>PLAN</v>
      </c>
      <c r="E3" s="552" t="str">
        <f aca="false">DataBase!E2</f>
        <v>PLAN</v>
      </c>
      <c r="F3" s="552" t="str">
        <f aca="false">DataBase!F2</f>
        <v>PLAN</v>
      </c>
      <c r="G3" s="552" t="str">
        <f aca="false">DataBase!G2</f>
        <v>PLAN</v>
      </c>
      <c r="H3" s="552" t="str">
        <f aca="false">DataBase!H2</f>
        <v>PLAN</v>
      </c>
      <c r="I3" s="552" t="str">
        <f aca="false">DataBase!I2</f>
        <v>PLAN</v>
      </c>
      <c r="J3" s="552" t="str">
        <f aca="false">DataBase!J2</f>
        <v>PLAN</v>
      </c>
      <c r="K3" s="552" t="str">
        <f aca="false">DataBase!K2</f>
        <v>PLAN</v>
      </c>
      <c r="L3" s="552" t="str">
        <f aca="false">DataBase!L2</f>
        <v>PLAN</v>
      </c>
      <c r="M3" s="552" t="str">
        <f aca="false">DataBase!M2</f>
        <v>PLAN</v>
      </c>
      <c r="N3" s="552" t="str">
        <f aca="false">DataBase!N2</f>
        <v>PLAN</v>
      </c>
      <c r="O3" s="552" t="str">
        <f aca="false">DataBase!O2</f>
        <v>TOTAL</v>
      </c>
      <c r="P3" s="552" t="str">
        <f aca="false">IncomeState!P6</f>
        <v>FEB.</v>
      </c>
      <c r="Q3" s="552" t="str">
        <f aca="false">IncomeState!Q6</f>
        <v>ESTIMATE</v>
      </c>
      <c r="S3" s="556"/>
      <c r="U3" s="549"/>
      <c r="V3" s="549"/>
      <c r="W3" s="549"/>
      <c r="X3" s="549"/>
      <c r="Y3" s="549"/>
      <c r="Z3" s="549"/>
      <c r="AA3" s="549"/>
      <c r="AB3" s="549"/>
      <c r="AC3" s="549"/>
      <c r="AD3" s="549"/>
      <c r="AE3" s="549"/>
      <c r="AF3" s="549"/>
      <c r="AH3" s="549"/>
    </row>
    <row r="4" customFormat="false" ht="12.75" hidden="false" customHeight="false" outlineLevel="0" collapsed="false">
      <c r="A4" s="557"/>
      <c r="B4" s="558" t="n">
        <f aca="true">NOW()</f>
        <v>45926.9641760727</v>
      </c>
      <c r="C4" s="559" t="s">
        <v>5</v>
      </c>
      <c r="D4" s="559" t="s">
        <v>6</v>
      </c>
      <c r="E4" s="559" t="s">
        <v>7</v>
      </c>
      <c r="F4" s="559" t="s">
        <v>8</v>
      </c>
      <c r="G4" s="559" t="s">
        <v>9</v>
      </c>
      <c r="H4" s="559" t="s">
        <v>10</v>
      </c>
      <c r="I4" s="559" t="s">
        <v>11</v>
      </c>
      <c r="J4" s="559" t="s">
        <v>12</v>
      </c>
      <c r="K4" s="559" t="s">
        <v>13</v>
      </c>
      <c r="L4" s="559" t="s">
        <v>14</v>
      </c>
      <c r="M4" s="559" t="s">
        <v>15</v>
      </c>
      <c r="N4" s="559" t="s">
        <v>16</v>
      </c>
      <c r="O4" s="560" t="str">
        <f aca="false">DataBase!O3</f>
        <v>2002</v>
      </c>
      <c r="P4" s="560" t="str">
        <f aca="false">IncomeState!P7</f>
        <v>Y-T-D</v>
      </c>
      <c r="Q4" s="560" t="str">
        <f aca="false">IncomeState!Q7</f>
        <v>R.M.</v>
      </c>
      <c r="S4" s="561"/>
      <c r="U4" s="549"/>
      <c r="V4" s="549"/>
      <c r="W4" s="549"/>
      <c r="X4" s="549"/>
      <c r="Y4" s="549"/>
      <c r="Z4" s="549"/>
      <c r="AA4" s="549"/>
      <c r="AB4" s="549"/>
      <c r="AC4" s="549"/>
      <c r="AD4" s="549"/>
      <c r="AE4" s="549"/>
      <c r="AF4" s="549"/>
      <c r="AH4" s="549"/>
    </row>
    <row r="5" customFormat="false" ht="3.95" hidden="false" customHeight="true" outlineLevel="0" collapsed="false">
      <c r="A5" s="548"/>
      <c r="B5" s="547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</row>
    <row r="6" customFormat="false" ht="12.75" hidden="false" customHeight="false" outlineLevel="0" collapsed="false">
      <c r="A6" s="562" t="s">
        <v>720</v>
      </c>
      <c r="B6" s="547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48"/>
      <c r="S6" s="549"/>
      <c r="U6" s="564"/>
      <c r="V6" s="564"/>
      <c r="W6" s="564"/>
      <c r="X6" s="564"/>
      <c r="Y6" s="564"/>
      <c r="Z6" s="564"/>
      <c r="AA6" s="564"/>
      <c r="AB6" s="564"/>
      <c r="AC6" s="564"/>
      <c r="AD6" s="564"/>
      <c r="AE6" s="564"/>
      <c r="AF6" s="564"/>
      <c r="AG6" s="564"/>
      <c r="AH6" s="564"/>
      <c r="AJ6" s="549"/>
    </row>
    <row r="7" customFormat="false" ht="12.75" hidden="false" customHeight="false" outlineLevel="0" collapsed="false">
      <c r="A7" s="565" t="s">
        <v>721</v>
      </c>
      <c r="B7" s="56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  <c r="P7" s="79"/>
      <c r="Q7" s="80"/>
      <c r="S7" s="549"/>
      <c r="T7" s="549"/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568"/>
      <c r="AH7" s="567"/>
      <c r="AI7" s="568"/>
    </row>
    <row r="8" customFormat="false" ht="12.75" hidden="false" customHeight="false" outlineLevel="0" collapsed="false">
      <c r="A8" s="80" t="str">
        <f aca="false">Trackers!A22</f>
        <v>      Many Islands (Canadian) FULLY ASSIGNED</v>
      </c>
      <c r="B8" s="569" t="s">
        <v>485</v>
      </c>
      <c r="C8" s="80" t="n">
        <f aca="false">Trackers!D22</f>
        <v>0</v>
      </c>
      <c r="D8" s="80" t="n">
        <f aca="false">Trackers!E22</f>
        <v>0</v>
      </c>
      <c r="E8" s="80" t="n">
        <f aca="false">Trackers!F22</f>
        <v>0</v>
      </c>
      <c r="F8" s="80" t="n">
        <f aca="false">Trackers!G22</f>
        <v>0</v>
      </c>
      <c r="G8" s="80" t="n">
        <f aca="false">Trackers!H22</f>
        <v>0</v>
      </c>
      <c r="H8" s="80" t="n">
        <f aca="false">Trackers!I22</f>
        <v>0</v>
      </c>
      <c r="I8" s="80" t="n">
        <f aca="false">Trackers!J22</f>
        <v>0</v>
      </c>
      <c r="J8" s="80" t="n">
        <f aca="false">Trackers!K22</f>
        <v>0</v>
      </c>
      <c r="K8" s="80" t="n">
        <f aca="false">Trackers!L22</f>
        <v>0</v>
      </c>
      <c r="L8" s="80" t="n">
        <f aca="false">Trackers!M22</f>
        <v>0</v>
      </c>
      <c r="M8" s="80" t="n">
        <f aca="false">Trackers!N22</f>
        <v>0</v>
      </c>
      <c r="N8" s="80" t="n">
        <f aca="false">Trackers!O22</f>
        <v>0</v>
      </c>
      <c r="O8" s="80" t="n">
        <f aca="false">SUM(C8:N8)</f>
        <v>0</v>
      </c>
      <c r="P8" s="79" t="n">
        <f aca="false">SUM(C8:D8)</f>
        <v>0</v>
      </c>
      <c r="Q8" s="80" t="n">
        <f aca="false">(O8-P8)</f>
        <v>0</v>
      </c>
      <c r="R8" s="568"/>
      <c r="S8" s="549"/>
      <c r="U8" s="567"/>
      <c r="V8" s="567"/>
      <c r="W8" s="567"/>
      <c r="X8" s="567"/>
      <c r="Y8" s="567"/>
      <c r="Z8" s="567"/>
      <c r="AA8" s="567"/>
      <c r="AB8" s="567"/>
      <c r="AC8" s="567"/>
      <c r="AD8" s="567"/>
      <c r="AE8" s="567"/>
      <c r="AF8" s="567"/>
      <c r="AG8" s="568"/>
      <c r="AH8" s="567"/>
      <c r="AI8" s="568"/>
      <c r="AJ8" s="549"/>
    </row>
    <row r="9" customFormat="false" ht="12.75" hidden="false" customHeight="false" outlineLevel="0" collapsed="false">
      <c r="A9" s="80" t="str">
        <f aca="false">Trackers!A23</f>
        <v>      Great Lakes FULLY ASSIGNED</v>
      </c>
      <c r="B9" s="569" t="s">
        <v>485</v>
      </c>
      <c r="C9" s="80" t="n">
        <f aca="false">Trackers!D23</f>
        <v>0</v>
      </c>
      <c r="D9" s="80" t="n">
        <f aca="false">Trackers!E23</f>
        <v>0</v>
      </c>
      <c r="E9" s="80" t="n">
        <f aca="false">Trackers!F23</f>
        <v>0</v>
      </c>
      <c r="F9" s="80" t="n">
        <f aca="false">Trackers!G23</f>
        <v>0</v>
      </c>
      <c r="G9" s="80" t="n">
        <f aca="false">Trackers!H23</f>
        <v>0</v>
      </c>
      <c r="H9" s="80" t="n">
        <f aca="false">Trackers!I23</f>
        <v>0</v>
      </c>
      <c r="I9" s="80" t="n">
        <f aca="false">Trackers!J23</f>
        <v>0</v>
      </c>
      <c r="J9" s="80" t="n">
        <f aca="false">Trackers!K23</f>
        <v>0</v>
      </c>
      <c r="K9" s="80" t="n">
        <f aca="false">Trackers!L23</f>
        <v>0</v>
      </c>
      <c r="L9" s="80" t="n">
        <f aca="false">Trackers!M23</f>
        <v>0</v>
      </c>
      <c r="M9" s="80" t="n">
        <f aca="false">Trackers!N23</f>
        <v>0</v>
      </c>
      <c r="N9" s="80" t="n">
        <f aca="false">Trackers!O23</f>
        <v>0</v>
      </c>
      <c r="O9" s="80" t="n">
        <f aca="false">SUM(C9:N9)</f>
        <v>0</v>
      </c>
      <c r="P9" s="79" t="n">
        <f aca="false">SUM(C9:D9)</f>
        <v>0</v>
      </c>
      <c r="Q9" s="80" t="n">
        <f aca="false">(O9-P9)</f>
        <v>0</v>
      </c>
      <c r="R9" s="568"/>
      <c r="S9" s="549"/>
      <c r="U9" s="567"/>
      <c r="V9" s="567"/>
      <c r="W9" s="567"/>
      <c r="X9" s="567"/>
      <c r="Y9" s="567"/>
      <c r="Z9" s="567"/>
      <c r="AA9" s="567"/>
      <c r="AB9" s="567"/>
      <c r="AC9" s="567"/>
      <c r="AD9" s="567"/>
      <c r="AE9" s="567"/>
      <c r="AF9" s="567"/>
      <c r="AG9" s="568"/>
      <c r="AH9" s="567"/>
      <c r="AI9" s="568"/>
      <c r="AJ9" s="549"/>
    </row>
    <row r="10" customFormat="false" ht="12.75" hidden="false" customHeight="false" outlineLevel="0" collapsed="false">
      <c r="A10" s="80" t="str">
        <f aca="false">Trackers!A24</f>
        <v>      Trailblazer System (Including WIC)</v>
      </c>
      <c r="B10" s="569" t="s">
        <v>485</v>
      </c>
      <c r="C10" s="80" t="n">
        <f aca="false">Trackers!D24</f>
        <v>0</v>
      </c>
      <c r="D10" s="80" t="n">
        <f aca="false">Trackers!E24</f>
        <v>0</v>
      </c>
      <c r="E10" s="80" t="n">
        <f aca="false">Trackers!F24</f>
        <v>0</v>
      </c>
      <c r="F10" s="80" t="n">
        <f aca="false">Trackers!G24</f>
        <v>0</v>
      </c>
      <c r="G10" s="80" t="n">
        <f aca="false">Trackers!H24</f>
        <v>0</v>
      </c>
      <c r="H10" s="80" t="n">
        <f aca="false">Trackers!I24</f>
        <v>0</v>
      </c>
      <c r="I10" s="80" t="n">
        <f aca="false">Trackers!J24</f>
        <v>0</v>
      </c>
      <c r="J10" s="80" t="n">
        <f aca="false">Trackers!K24</f>
        <v>0</v>
      </c>
      <c r="K10" s="80" t="n">
        <f aca="false">Trackers!L24</f>
        <v>0</v>
      </c>
      <c r="L10" s="80" t="n">
        <f aca="false">Trackers!M24</f>
        <v>0</v>
      </c>
      <c r="M10" s="80" t="n">
        <f aca="false">Trackers!N24</f>
        <v>0</v>
      </c>
      <c r="N10" s="80" t="n">
        <f aca="false">Trackers!O24</f>
        <v>0</v>
      </c>
      <c r="O10" s="80" t="n">
        <f aca="false">SUM(C10:N10)</f>
        <v>0</v>
      </c>
      <c r="P10" s="79" t="n">
        <f aca="false">SUM(C10:D10)</f>
        <v>0</v>
      </c>
      <c r="Q10" s="80" t="n">
        <f aca="false">(O10-P10)</f>
        <v>0</v>
      </c>
      <c r="R10" s="568"/>
      <c r="S10" s="549"/>
      <c r="U10" s="567"/>
      <c r="V10" s="567"/>
      <c r="W10" s="567"/>
      <c r="X10" s="567"/>
      <c r="Y10" s="567"/>
      <c r="Z10" s="567"/>
      <c r="AA10" s="567"/>
      <c r="AB10" s="567"/>
      <c r="AC10" s="567"/>
      <c r="AD10" s="567"/>
      <c r="AE10" s="567"/>
      <c r="AF10" s="567"/>
      <c r="AG10" s="568"/>
      <c r="AH10" s="567"/>
      <c r="AI10" s="568"/>
      <c r="AJ10" s="549"/>
    </row>
    <row r="11" customFormat="false" ht="12.75" hidden="false" customHeight="false" outlineLevel="0" collapsed="false">
      <c r="A11" s="80" t="str">
        <f aca="false">Trackers!A25</f>
        <v>      Settlement Credit</v>
      </c>
      <c r="B11" s="569" t="s">
        <v>485</v>
      </c>
      <c r="C11" s="80" t="n">
        <f aca="false">Trackers!D25</f>
        <v>0</v>
      </c>
      <c r="D11" s="80" t="n">
        <f aca="false">Trackers!E25</f>
        <v>0</v>
      </c>
      <c r="E11" s="80" t="n">
        <f aca="false">Trackers!F25</f>
        <v>0</v>
      </c>
      <c r="F11" s="80" t="n">
        <f aca="false">Trackers!G25</f>
        <v>0</v>
      </c>
      <c r="G11" s="80" t="n">
        <f aca="false">Trackers!H25</f>
        <v>0</v>
      </c>
      <c r="H11" s="80" t="n">
        <f aca="false">Trackers!I25</f>
        <v>0</v>
      </c>
      <c r="I11" s="80" t="n">
        <f aca="false">Trackers!J25</f>
        <v>0</v>
      </c>
      <c r="J11" s="80" t="n">
        <f aca="false">Trackers!K25</f>
        <v>0</v>
      </c>
      <c r="K11" s="80" t="n">
        <f aca="false">Trackers!L25</f>
        <v>0</v>
      </c>
      <c r="L11" s="80" t="n">
        <f aca="false">Trackers!M25</f>
        <v>0</v>
      </c>
      <c r="M11" s="80" t="n">
        <f aca="false">Trackers!N25</f>
        <v>0</v>
      </c>
      <c r="N11" s="80" t="n">
        <f aca="false">Trackers!O25</f>
        <v>0</v>
      </c>
      <c r="O11" s="80" t="n">
        <f aca="false">SUM(C11:N11)</f>
        <v>0</v>
      </c>
      <c r="P11" s="79" t="n">
        <f aca="false">SUM(C11:D11)</f>
        <v>0</v>
      </c>
      <c r="Q11" s="80" t="n">
        <f aca="false">(O11-P11)</f>
        <v>0</v>
      </c>
      <c r="R11" s="568"/>
      <c r="S11" s="549"/>
      <c r="U11" s="567"/>
      <c r="V11" s="567"/>
      <c r="W11" s="567"/>
      <c r="X11" s="567"/>
      <c r="Y11" s="567"/>
      <c r="Z11" s="567"/>
      <c r="AA11" s="567"/>
      <c r="AB11" s="567"/>
      <c r="AC11" s="567"/>
      <c r="AD11" s="567"/>
      <c r="AE11" s="567"/>
      <c r="AF11" s="567"/>
      <c r="AG11" s="568"/>
      <c r="AH11" s="567"/>
      <c r="AI11" s="568"/>
      <c r="AJ11" s="549"/>
    </row>
    <row r="12" customFormat="false" ht="12.75" hidden="false" customHeight="false" outlineLevel="0" collapsed="false">
      <c r="A12" s="80" t="str">
        <f aca="false">Trackers!A26</f>
        <v>      Rocky Mountain (Questar)</v>
      </c>
      <c r="B12" s="569" t="s">
        <v>485</v>
      </c>
      <c r="C12" s="80" t="n">
        <f aca="false">Trackers!D26</f>
        <v>0</v>
      </c>
      <c r="D12" s="80" t="n">
        <f aca="false">Trackers!E26</f>
        <v>0</v>
      </c>
      <c r="E12" s="80" t="n">
        <f aca="false">Trackers!F26</f>
        <v>0</v>
      </c>
      <c r="F12" s="80" t="n">
        <f aca="false">Trackers!G26</f>
        <v>0</v>
      </c>
      <c r="G12" s="80" t="n">
        <f aca="false">Trackers!H26</f>
        <v>0</v>
      </c>
      <c r="H12" s="80" t="n">
        <f aca="false">Trackers!I26</f>
        <v>0</v>
      </c>
      <c r="I12" s="80" t="n">
        <f aca="false">Trackers!J26</f>
        <v>0</v>
      </c>
      <c r="J12" s="80" t="n">
        <f aca="false">Trackers!K26</f>
        <v>0</v>
      </c>
      <c r="K12" s="80" t="n">
        <f aca="false">Trackers!L26</f>
        <v>0</v>
      </c>
      <c r="L12" s="80" t="n">
        <f aca="false">Trackers!M26</f>
        <v>0</v>
      </c>
      <c r="M12" s="80" t="n">
        <f aca="false">Trackers!N26</f>
        <v>0</v>
      </c>
      <c r="N12" s="80" t="n">
        <f aca="false">Trackers!O26</f>
        <v>0</v>
      </c>
      <c r="O12" s="80" t="n">
        <f aca="false">SUM(C12:N12)</f>
        <v>0</v>
      </c>
      <c r="P12" s="79" t="n">
        <f aca="false">SUM(C12:D12)</f>
        <v>0</v>
      </c>
      <c r="Q12" s="80" t="n">
        <f aca="false">(O12-P12)</f>
        <v>0</v>
      </c>
      <c r="R12" s="568"/>
      <c r="S12" s="549"/>
      <c r="U12" s="567"/>
      <c r="V12" s="567"/>
      <c r="W12" s="567"/>
      <c r="X12" s="567"/>
      <c r="Y12" s="567"/>
      <c r="Z12" s="567"/>
      <c r="AA12" s="567"/>
      <c r="AB12" s="567"/>
      <c r="AC12" s="567"/>
      <c r="AD12" s="567"/>
      <c r="AE12" s="567"/>
      <c r="AF12" s="567"/>
      <c r="AG12" s="568"/>
      <c r="AH12" s="567"/>
      <c r="AI12" s="568"/>
      <c r="AJ12" s="549"/>
    </row>
    <row r="13" customFormat="false" ht="12.75" hidden="false" customHeight="false" outlineLevel="0" collapsed="false">
      <c r="A13" s="80" t="str">
        <f aca="false">Trackers!A27</f>
        <v>      Gulf Coast / Dakota Gas (Columbia Gulf / HPL)</v>
      </c>
      <c r="B13" s="569" t="s">
        <v>485</v>
      </c>
      <c r="C13" s="80" t="n">
        <f aca="false">Trackers!D27</f>
        <v>0</v>
      </c>
      <c r="D13" s="80" t="n">
        <f aca="false">Trackers!E27</f>
        <v>0</v>
      </c>
      <c r="E13" s="80" t="n">
        <f aca="false">Trackers!F27</f>
        <v>0</v>
      </c>
      <c r="F13" s="80" t="n">
        <f aca="false">Trackers!G27</f>
        <v>0</v>
      </c>
      <c r="G13" s="80" t="n">
        <f aca="false">Trackers!H27</f>
        <v>0</v>
      </c>
      <c r="H13" s="80" t="n">
        <f aca="false">Trackers!I27</f>
        <v>0</v>
      </c>
      <c r="I13" s="80" t="n">
        <f aca="false">Trackers!J27</f>
        <v>0</v>
      </c>
      <c r="J13" s="80" t="n">
        <f aca="false">Trackers!K27</f>
        <v>0</v>
      </c>
      <c r="K13" s="80" t="n">
        <f aca="false">Trackers!L27</f>
        <v>0</v>
      </c>
      <c r="L13" s="80" t="n">
        <f aca="false">Trackers!M27</f>
        <v>0</v>
      </c>
      <c r="M13" s="80" t="n">
        <f aca="false">Trackers!N27</f>
        <v>0</v>
      </c>
      <c r="N13" s="80" t="n">
        <f aca="false">Trackers!O27</f>
        <v>0</v>
      </c>
      <c r="O13" s="80" t="n">
        <f aca="false">SUM(C13:N13)</f>
        <v>0</v>
      </c>
      <c r="P13" s="79" t="n">
        <f aca="false">SUM(C13:D13)</f>
        <v>0</v>
      </c>
      <c r="Q13" s="80" t="n">
        <f aca="false">(O13-P13)</f>
        <v>0</v>
      </c>
      <c r="R13" s="568"/>
      <c r="S13" s="549"/>
      <c r="U13" s="567"/>
      <c r="V13" s="567"/>
      <c r="W13" s="567"/>
      <c r="X13" s="567"/>
      <c r="Y13" s="567"/>
      <c r="Z13" s="567"/>
      <c r="AA13" s="567"/>
      <c r="AB13" s="567"/>
      <c r="AC13" s="567"/>
      <c r="AD13" s="567"/>
      <c r="AE13" s="567"/>
      <c r="AF13" s="567"/>
      <c r="AG13" s="568"/>
      <c r="AH13" s="567"/>
      <c r="AI13" s="568"/>
      <c r="AJ13" s="549"/>
    </row>
    <row r="14" customFormat="false" ht="12.75" hidden="false" customHeight="false" outlineLevel="0" collapsed="false">
      <c r="A14" s="80" t="str">
        <f aca="false">Trackers!A28</f>
        <v>      Other</v>
      </c>
      <c r="B14" s="569" t="s">
        <v>485</v>
      </c>
      <c r="C14" s="570" t="n">
        <f aca="false">Trackers!D28</f>
        <v>0</v>
      </c>
      <c r="D14" s="570" t="n">
        <f aca="false">Trackers!E28</f>
        <v>0</v>
      </c>
      <c r="E14" s="570" t="n">
        <f aca="false">Trackers!F28</f>
        <v>0</v>
      </c>
      <c r="F14" s="570" t="n">
        <f aca="false">Trackers!G28</f>
        <v>0</v>
      </c>
      <c r="G14" s="570" t="n">
        <f aca="false">Trackers!H28</f>
        <v>0</v>
      </c>
      <c r="H14" s="570" t="n">
        <f aca="false">Trackers!I28</f>
        <v>0</v>
      </c>
      <c r="I14" s="570" t="n">
        <f aca="false">Trackers!J28</f>
        <v>0</v>
      </c>
      <c r="J14" s="570" t="n">
        <f aca="false">Trackers!K28</f>
        <v>0</v>
      </c>
      <c r="K14" s="570" t="n">
        <f aca="false">Trackers!L28</f>
        <v>0</v>
      </c>
      <c r="L14" s="570" t="n">
        <f aca="false">Trackers!M28</f>
        <v>0</v>
      </c>
      <c r="M14" s="570" t="n">
        <f aca="false">Trackers!N28</f>
        <v>0</v>
      </c>
      <c r="N14" s="570" t="n">
        <f aca="false">Trackers!O28</f>
        <v>0</v>
      </c>
      <c r="O14" s="570" t="n">
        <f aca="false">SUM(C14:N14)</f>
        <v>0</v>
      </c>
      <c r="P14" s="571" t="n">
        <f aca="false">SUM(C14:D14)</f>
        <v>0</v>
      </c>
      <c r="Q14" s="570" t="n">
        <f aca="false">(O14-P14)</f>
        <v>0</v>
      </c>
      <c r="R14" s="568"/>
      <c r="S14" s="549"/>
      <c r="U14" s="567"/>
      <c r="V14" s="567"/>
      <c r="W14" s="567"/>
      <c r="X14" s="567"/>
      <c r="Y14" s="567"/>
      <c r="Z14" s="567"/>
      <c r="AA14" s="567"/>
      <c r="AB14" s="567"/>
      <c r="AC14" s="567"/>
      <c r="AD14" s="567"/>
      <c r="AE14" s="567"/>
      <c r="AF14" s="567"/>
      <c r="AG14" s="568"/>
      <c r="AH14" s="567"/>
      <c r="AI14" s="568"/>
    </row>
    <row r="15" customFormat="false" ht="3.95" hidden="false" customHeight="true" outlineLevel="0" collapsed="false">
      <c r="A15" s="548"/>
      <c r="B15" s="547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</row>
    <row r="16" customFormat="false" ht="12.75" hidden="false" customHeight="false" outlineLevel="0" collapsed="false">
      <c r="A16" s="573" t="s">
        <v>722</v>
      </c>
      <c r="B16" s="574"/>
      <c r="C16" s="570" t="n">
        <f aca="false">SUM(C8:C14)</f>
        <v>0</v>
      </c>
      <c r="D16" s="570" t="n">
        <f aca="false">SUM(D8:D14)</f>
        <v>0</v>
      </c>
      <c r="E16" s="570" t="n">
        <f aca="false">SUM(E8:E14)</f>
        <v>0</v>
      </c>
      <c r="F16" s="570" t="n">
        <f aca="false">SUM(F8:F14)</f>
        <v>0</v>
      </c>
      <c r="G16" s="570" t="n">
        <f aca="false">SUM(G8:G14)</f>
        <v>0</v>
      </c>
      <c r="H16" s="570" t="n">
        <f aca="false">SUM(H8:H14)</f>
        <v>0</v>
      </c>
      <c r="I16" s="570" t="n">
        <f aca="false">SUM(I8:I14)</f>
        <v>0</v>
      </c>
      <c r="J16" s="570" t="n">
        <f aca="false">SUM(J8:J14)</f>
        <v>0</v>
      </c>
      <c r="K16" s="570" t="n">
        <f aca="false">SUM(K8:K14)</f>
        <v>0</v>
      </c>
      <c r="L16" s="570" t="n">
        <f aca="false">SUM(L8:L14)</f>
        <v>0</v>
      </c>
      <c r="M16" s="570" t="n">
        <f aca="false">SUM(M8:M14)</f>
        <v>0</v>
      </c>
      <c r="N16" s="570" t="n">
        <f aca="false">SUM(N8:N14)</f>
        <v>0</v>
      </c>
      <c r="O16" s="570" t="n">
        <f aca="false">SUM(O8:O14)</f>
        <v>0</v>
      </c>
      <c r="P16" s="570" t="n">
        <f aca="false">SUM(P8:P14)</f>
        <v>0</v>
      </c>
      <c r="Q16" s="570" t="n">
        <f aca="false">SUM(Q8:Q14)</f>
        <v>0</v>
      </c>
      <c r="R16" s="575"/>
      <c r="S16" s="576"/>
      <c r="T16" s="577"/>
      <c r="U16" s="568"/>
      <c r="V16" s="568"/>
      <c r="W16" s="568"/>
      <c r="X16" s="568"/>
      <c r="Y16" s="568"/>
      <c r="Z16" s="568"/>
      <c r="AA16" s="568"/>
      <c r="AB16" s="568"/>
      <c r="AC16" s="568"/>
      <c r="AD16" s="568"/>
      <c r="AE16" s="568"/>
      <c r="AF16" s="568"/>
      <c r="AG16" s="568"/>
      <c r="AH16" s="568"/>
      <c r="AI16" s="568"/>
      <c r="AJ16" s="549"/>
    </row>
    <row r="17" customFormat="false" ht="6" hidden="false" customHeight="true" outlineLevel="0" collapsed="false">
      <c r="A17" s="578"/>
      <c r="B17" s="547"/>
      <c r="C17" s="548"/>
      <c r="D17" s="548"/>
      <c r="E17" s="548"/>
      <c r="F17" s="548"/>
      <c r="G17" s="548"/>
      <c r="H17" s="548"/>
      <c r="I17" s="548"/>
      <c r="J17" s="548"/>
      <c r="K17" s="548"/>
      <c r="L17" s="548"/>
      <c r="M17" s="548"/>
      <c r="N17" s="548"/>
      <c r="O17" s="548"/>
      <c r="P17" s="548"/>
      <c r="Q17" s="548"/>
      <c r="R17" s="568"/>
    </row>
    <row r="18" customFormat="false" ht="12.75" hidden="false" customHeight="false" outlineLevel="0" collapsed="false">
      <c r="A18" s="565" t="s">
        <v>723</v>
      </c>
      <c r="B18" s="547"/>
      <c r="C18" s="548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8"/>
    </row>
    <row r="19" customFormat="false" ht="12.75" hidden="false" customHeight="false" outlineLevel="0" collapsed="false">
      <c r="A19" s="80" t="str">
        <f aca="false">Trackers!A121</f>
        <v>      ANR (4.2) Storage</v>
      </c>
      <c r="B19" s="569" t="s">
        <v>485</v>
      </c>
      <c r="C19" s="80" t="n">
        <f aca="false">Trackers!D121</f>
        <v>0</v>
      </c>
      <c r="D19" s="80" t="n">
        <f aca="false">Trackers!E124</f>
        <v>0</v>
      </c>
      <c r="E19" s="80" t="n">
        <f aca="false">Trackers!F124</f>
        <v>0</v>
      </c>
      <c r="F19" s="80" t="n">
        <f aca="false">Trackers!G124</f>
        <v>0</v>
      </c>
      <c r="G19" s="80" t="n">
        <f aca="false">Trackers!H124</f>
        <v>0</v>
      </c>
      <c r="H19" s="80" t="n">
        <f aca="false">Trackers!I124</f>
        <v>0</v>
      </c>
      <c r="I19" s="80" t="n">
        <f aca="false">Trackers!J124</f>
        <v>0</v>
      </c>
      <c r="J19" s="80" t="n">
        <f aca="false">Trackers!K124</f>
        <v>0</v>
      </c>
      <c r="K19" s="80" t="n">
        <f aca="false">Trackers!L124</f>
        <v>0</v>
      </c>
      <c r="L19" s="80" t="n">
        <f aca="false">Trackers!M124</f>
        <v>0</v>
      </c>
      <c r="M19" s="80" t="n">
        <f aca="false">Trackers!N124</f>
        <v>0</v>
      </c>
      <c r="N19" s="80" t="n">
        <f aca="false">Trackers!O124</f>
        <v>0</v>
      </c>
      <c r="O19" s="80" t="n">
        <f aca="false">SUM(C19:N19)</f>
        <v>0</v>
      </c>
      <c r="P19" s="79" t="n">
        <f aca="false">SUM(C19:D19)</f>
        <v>0</v>
      </c>
      <c r="Q19" s="80" t="n">
        <f aca="false">(O19-P19)</f>
        <v>0</v>
      </c>
    </row>
    <row r="20" customFormat="false" ht="12.75" hidden="false" customHeight="false" outlineLevel="0" collapsed="false">
      <c r="A20" s="80" t="str">
        <f aca="false">Trackers!A122</f>
        <v>      Other</v>
      </c>
      <c r="B20" s="579" t="s">
        <v>38</v>
      </c>
      <c r="C20" s="580" t="n">
        <v>0</v>
      </c>
      <c r="D20" s="580" t="n">
        <v>0</v>
      </c>
      <c r="E20" s="580" t="n">
        <v>0</v>
      </c>
      <c r="F20" s="580" t="n">
        <v>0</v>
      </c>
      <c r="G20" s="580" t="n">
        <v>0</v>
      </c>
      <c r="H20" s="580" t="n">
        <v>0</v>
      </c>
      <c r="I20" s="580" t="n">
        <v>0</v>
      </c>
      <c r="J20" s="580" t="n">
        <v>0</v>
      </c>
      <c r="K20" s="580" t="n">
        <v>0</v>
      </c>
      <c r="L20" s="580" t="n">
        <v>0</v>
      </c>
      <c r="M20" s="580" t="n">
        <v>0</v>
      </c>
      <c r="N20" s="580" t="n">
        <v>0</v>
      </c>
      <c r="O20" s="570" t="n">
        <f aca="false">SUM(C20:N20)</f>
        <v>0</v>
      </c>
      <c r="P20" s="571" t="n">
        <f aca="false">SUM(C20:D20)</f>
        <v>0</v>
      </c>
      <c r="Q20" s="570" t="n">
        <f aca="false">(O20-P20)</f>
        <v>0</v>
      </c>
      <c r="R20" s="581"/>
    </row>
    <row r="21" customFormat="false" ht="3.95" hidden="false" customHeight="true" outlineLevel="0" collapsed="false">
      <c r="A21" s="548"/>
      <c r="B21" s="547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81"/>
    </row>
    <row r="22" customFormat="false" ht="12.75" hidden="false" customHeight="false" outlineLevel="0" collapsed="false">
      <c r="A22" s="573" t="s">
        <v>724</v>
      </c>
      <c r="B22" s="547"/>
      <c r="C22" s="582" t="n">
        <f aca="false">SUM(C19:C20)</f>
        <v>0</v>
      </c>
      <c r="D22" s="582" t="n">
        <f aca="false">SUM(D19:D20)</f>
        <v>0</v>
      </c>
      <c r="E22" s="582" t="n">
        <f aca="false">SUM(E19:E20)</f>
        <v>0</v>
      </c>
      <c r="F22" s="582" t="n">
        <f aca="false">SUM(F19:F20)</f>
        <v>0</v>
      </c>
      <c r="G22" s="582" t="n">
        <f aca="false">SUM(G19:G20)</f>
        <v>0</v>
      </c>
      <c r="H22" s="582" t="n">
        <f aca="false">SUM(H19:H20)</f>
        <v>0</v>
      </c>
      <c r="I22" s="582" t="n">
        <f aca="false">SUM(I19:I20)</f>
        <v>0</v>
      </c>
      <c r="J22" s="582" t="n">
        <f aca="false">SUM(J19:J20)</f>
        <v>0</v>
      </c>
      <c r="K22" s="582" t="n">
        <f aca="false">SUM(K19:K20)</f>
        <v>0</v>
      </c>
      <c r="L22" s="582" t="n">
        <f aca="false">SUM(L19:L20)</f>
        <v>0</v>
      </c>
      <c r="M22" s="582" t="n">
        <f aca="false">SUM(M19:M20)</f>
        <v>0</v>
      </c>
      <c r="N22" s="582" t="n">
        <f aca="false">SUM(N19:N20)</f>
        <v>0</v>
      </c>
      <c r="O22" s="582" t="n">
        <f aca="false">SUM(O19:O20)</f>
        <v>0</v>
      </c>
      <c r="P22" s="582" t="n">
        <f aca="false">SUM(P19:P20)</f>
        <v>0</v>
      </c>
      <c r="Q22" s="582" t="n">
        <f aca="false">SUM(Q19:Q20)</f>
        <v>0</v>
      </c>
      <c r="R22" s="583"/>
    </row>
    <row r="23" customFormat="false" ht="6" hidden="false" customHeight="true" outlineLevel="0" collapsed="false">
      <c r="A23" s="578"/>
      <c r="B23" s="547"/>
      <c r="C23" s="548"/>
      <c r="D23" s="548"/>
      <c r="E23" s="548"/>
      <c r="F23" s="548"/>
      <c r="G23" s="548"/>
      <c r="H23" s="548"/>
      <c r="I23" s="548"/>
      <c r="J23" s="548"/>
      <c r="K23" s="548"/>
      <c r="L23" s="548"/>
      <c r="M23" s="548"/>
      <c r="N23" s="548"/>
      <c r="O23" s="548"/>
      <c r="P23" s="548"/>
      <c r="Q23" s="548"/>
    </row>
    <row r="24" customFormat="false" ht="12.75" hidden="false" customHeight="false" outlineLevel="0" collapsed="false">
      <c r="A24" s="565" t="s">
        <v>725</v>
      </c>
      <c r="B24" s="547"/>
      <c r="C24" s="548"/>
      <c r="D24" s="548"/>
      <c r="E24" s="548"/>
      <c r="F24" s="548"/>
      <c r="G24" s="548"/>
      <c r="H24" s="548"/>
      <c r="I24" s="548"/>
      <c r="J24" s="548"/>
      <c r="K24" s="548"/>
      <c r="L24" s="548"/>
      <c r="M24" s="548"/>
      <c r="N24" s="548"/>
      <c r="O24" s="80"/>
      <c r="P24" s="79"/>
      <c r="Q24" s="80"/>
      <c r="R24" s="568"/>
    </row>
    <row r="25" customFormat="false" ht="12.75" hidden="false" customHeight="false" outlineLevel="0" collapsed="false">
      <c r="A25" s="573" t="s">
        <v>726</v>
      </c>
      <c r="B25" s="547"/>
      <c r="C25" s="584" t="n">
        <f aca="false">-DataBase!C105</f>
        <v>-0</v>
      </c>
      <c r="D25" s="584" t="n">
        <f aca="false">-DataBase!D105</f>
        <v>-0</v>
      </c>
      <c r="E25" s="584" t="n">
        <f aca="false">-DataBase!E105</f>
        <v>-0</v>
      </c>
      <c r="F25" s="584" t="n">
        <f aca="false">-DataBase!F105</f>
        <v>-0</v>
      </c>
      <c r="G25" s="584" t="n">
        <f aca="false">-DataBase!G105</f>
        <v>-0</v>
      </c>
      <c r="H25" s="584" t="n">
        <f aca="false">-DataBase!H105</f>
        <v>-0</v>
      </c>
      <c r="I25" s="584" t="n">
        <f aca="false">-DataBase!I105</f>
        <v>-0</v>
      </c>
      <c r="J25" s="584" t="n">
        <f aca="false">-DataBase!J105</f>
        <v>-0</v>
      </c>
      <c r="K25" s="584" t="n">
        <f aca="false">-DataBase!K105</f>
        <v>-0</v>
      </c>
      <c r="L25" s="584" t="n">
        <f aca="false">-DataBase!L105</f>
        <v>-0</v>
      </c>
      <c r="M25" s="584" t="n">
        <f aca="false">-DataBase!M105</f>
        <v>-0</v>
      </c>
      <c r="N25" s="584" t="n">
        <f aca="false">-DataBase!N105</f>
        <v>-0</v>
      </c>
      <c r="O25" s="80" t="n">
        <f aca="false">SUM(C25:N25)</f>
        <v>0</v>
      </c>
      <c r="P25" s="79" t="n">
        <f aca="false">SUM(C25:D25)</f>
        <v>0</v>
      </c>
      <c r="Q25" s="80" t="n">
        <f aca="false">(O25-P25)</f>
        <v>0</v>
      </c>
      <c r="R25" s="568"/>
    </row>
    <row r="26" customFormat="false" ht="12.75" hidden="false" customHeight="false" outlineLevel="0" collapsed="false">
      <c r="A26" s="573" t="s">
        <v>727</v>
      </c>
      <c r="B26" s="547"/>
      <c r="C26" s="584" t="n">
        <f aca="false">-DataBase!C103</f>
        <v>235</v>
      </c>
      <c r="D26" s="584" t="n">
        <f aca="false">-DataBase!D103</f>
        <v>235</v>
      </c>
      <c r="E26" s="584" t="n">
        <f aca="false">-DataBase!E103</f>
        <v>235</v>
      </c>
      <c r="F26" s="584" t="n">
        <f aca="false">-DataBase!F103</f>
        <v>235</v>
      </c>
      <c r="G26" s="584" t="n">
        <f aca="false">-DataBase!G103</f>
        <v>235</v>
      </c>
      <c r="H26" s="584" t="n">
        <f aca="false">-DataBase!H103</f>
        <v>29</v>
      </c>
      <c r="I26" s="584" t="n">
        <f aca="false">-DataBase!I103</f>
        <v>72</v>
      </c>
      <c r="J26" s="584" t="n">
        <f aca="false">-DataBase!J103</f>
        <v>117</v>
      </c>
      <c r="K26" s="584" t="n">
        <f aca="false">-DataBase!K103</f>
        <v>161</v>
      </c>
      <c r="L26" s="584" t="n">
        <f aca="false">-DataBase!L103</f>
        <v>220</v>
      </c>
      <c r="M26" s="584" t="n">
        <f aca="false">-DataBase!M103</f>
        <v>220</v>
      </c>
      <c r="N26" s="584" t="n">
        <f aca="false">-DataBase!N103</f>
        <v>220</v>
      </c>
      <c r="O26" s="80" t="n">
        <f aca="false">SUM(C26:N26)</f>
        <v>2214</v>
      </c>
      <c r="P26" s="79" t="n">
        <f aca="false">SUM(C26:D26)</f>
        <v>470</v>
      </c>
      <c r="Q26" s="80" t="n">
        <f aca="false">(O26-P26)</f>
        <v>1744</v>
      </c>
      <c r="R26" s="568"/>
    </row>
    <row r="27" customFormat="false" ht="12.75" hidden="false" customHeight="false" outlineLevel="0" collapsed="false">
      <c r="A27" s="585" t="s">
        <v>728</v>
      </c>
      <c r="B27" s="579" t="s">
        <v>38</v>
      </c>
      <c r="C27" s="79" t="n">
        <v>0</v>
      </c>
      <c r="D27" s="79" t="n">
        <v>0</v>
      </c>
      <c r="E27" s="79" t="n">
        <v>0</v>
      </c>
      <c r="F27" s="79" t="n">
        <v>0</v>
      </c>
      <c r="G27" s="79" t="n">
        <v>0</v>
      </c>
      <c r="H27" s="79" t="n">
        <v>0</v>
      </c>
      <c r="I27" s="79" t="n">
        <v>0</v>
      </c>
      <c r="J27" s="79" t="n">
        <v>0</v>
      </c>
      <c r="K27" s="79" t="n">
        <v>0</v>
      </c>
      <c r="L27" s="79" t="n">
        <v>0</v>
      </c>
      <c r="M27" s="79" t="n">
        <v>0</v>
      </c>
      <c r="N27" s="79" t="n">
        <v>0</v>
      </c>
      <c r="O27" s="80" t="n">
        <f aca="false">SUM(C27:N27)</f>
        <v>0</v>
      </c>
      <c r="P27" s="79" t="n">
        <f aca="false">SUM(C27:D27)</f>
        <v>0</v>
      </c>
      <c r="Q27" s="80" t="n">
        <f aca="false">(O27-P27)</f>
        <v>0</v>
      </c>
      <c r="R27" s="568"/>
    </row>
    <row r="28" customFormat="false" ht="12.75" hidden="false" customHeight="false" outlineLevel="0" collapsed="false">
      <c r="A28" s="573" t="s">
        <v>729</v>
      </c>
      <c r="B28" s="547"/>
      <c r="C28" s="584" t="n">
        <f aca="false">-DataBase!C104</f>
        <v>938</v>
      </c>
      <c r="D28" s="584" t="n">
        <f aca="false">-DataBase!D104</f>
        <v>938</v>
      </c>
      <c r="E28" s="584" t="n">
        <f aca="false">-DataBase!E104</f>
        <v>938</v>
      </c>
      <c r="F28" s="584" t="n">
        <f aca="false">-DataBase!F104</f>
        <v>938</v>
      </c>
      <c r="G28" s="584" t="n">
        <f aca="false">-DataBase!G104</f>
        <v>938</v>
      </c>
      <c r="H28" s="584" t="n">
        <f aca="false">-DataBase!H104</f>
        <v>938</v>
      </c>
      <c r="I28" s="584" t="n">
        <f aca="false">-DataBase!I104</f>
        <v>938</v>
      </c>
      <c r="J28" s="584" t="n">
        <f aca="false">-DataBase!J104</f>
        <v>938</v>
      </c>
      <c r="K28" s="584" t="n">
        <f aca="false">-DataBase!K104</f>
        <v>938</v>
      </c>
      <c r="L28" s="584" t="n">
        <f aca="false">-DataBase!L104</f>
        <v>938</v>
      </c>
      <c r="M28" s="584" t="n">
        <f aca="false">-DataBase!M104</f>
        <v>938</v>
      </c>
      <c r="N28" s="584" t="n">
        <f aca="false">-DataBase!N104</f>
        <v>938</v>
      </c>
      <c r="O28" s="80" t="n">
        <f aca="false">SUM(C28:N28)</f>
        <v>11256</v>
      </c>
      <c r="P28" s="79" t="n">
        <f aca="false">SUM(C28:D28)</f>
        <v>1876</v>
      </c>
      <c r="Q28" s="80" t="n">
        <f aca="false">(O28-P28)</f>
        <v>9380</v>
      </c>
      <c r="R28" s="568"/>
    </row>
    <row r="29" customFormat="false" ht="12.75" hidden="false" customHeight="false" outlineLevel="0" collapsed="false">
      <c r="A29" s="573" t="s">
        <v>730</v>
      </c>
      <c r="B29" s="547"/>
      <c r="C29" s="584" t="n">
        <f aca="false">-DataBase!C109</f>
        <v>40</v>
      </c>
      <c r="D29" s="584" t="n">
        <f aca="false">-DataBase!D109</f>
        <v>40</v>
      </c>
      <c r="E29" s="584" t="n">
        <f aca="false">-DataBase!E109</f>
        <v>40</v>
      </c>
      <c r="F29" s="584" t="n">
        <f aca="false">-DataBase!F109</f>
        <v>-0</v>
      </c>
      <c r="G29" s="584" t="n">
        <f aca="false">-DataBase!G109</f>
        <v>-0</v>
      </c>
      <c r="H29" s="584" t="n">
        <f aca="false">-DataBase!H109</f>
        <v>-0</v>
      </c>
      <c r="I29" s="584" t="n">
        <f aca="false">-DataBase!I109</f>
        <v>-0</v>
      </c>
      <c r="J29" s="584" t="n">
        <f aca="false">-DataBase!J109</f>
        <v>-0</v>
      </c>
      <c r="K29" s="584" t="n">
        <f aca="false">-DataBase!K109</f>
        <v>-0</v>
      </c>
      <c r="L29" s="584" t="n">
        <f aca="false">-DataBase!L109</f>
        <v>-0</v>
      </c>
      <c r="M29" s="584" t="n">
        <f aca="false">-DataBase!M109</f>
        <v>40</v>
      </c>
      <c r="N29" s="584" t="n">
        <f aca="false">-DataBase!N109</f>
        <v>40</v>
      </c>
      <c r="O29" s="80" t="n">
        <f aca="false">SUM(C29:N29)</f>
        <v>200</v>
      </c>
      <c r="P29" s="79" t="n">
        <f aca="false">SUM(C29:D29)</f>
        <v>80</v>
      </c>
      <c r="Q29" s="80" t="n">
        <f aca="false">(O29-P29)</f>
        <v>120</v>
      </c>
    </row>
    <row r="30" customFormat="false" ht="12.75" hidden="false" customHeight="false" outlineLevel="0" collapsed="false">
      <c r="A30" s="573" t="s">
        <v>509</v>
      </c>
      <c r="B30" s="579" t="s">
        <v>38</v>
      </c>
      <c r="C30" s="79" t="n">
        <v>0</v>
      </c>
      <c r="D30" s="79" t="n">
        <v>0</v>
      </c>
      <c r="E30" s="79" t="n">
        <v>0</v>
      </c>
      <c r="F30" s="79" t="n">
        <v>0</v>
      </c>
      <c r="G30" s="79" t="n">
        <v>0</v>
      </c>
      <c r="H30" s="79" t="n">
        <v>0</v>
      </c>
      <c r="I30" s="79" t="n">
        <v>0</v>
      </c>
      <c r="J30" s="79" t="n">
        <v>0</v>
      </c>
      <c r="K30" s="79" t="n">
        <v>0</v>
      </c>
      <c r="L30" s="79" t="n">
        <v>0</v>
      </c>
      <c r="M30" s="79" t="n">
        <v>0</v>
      </c>
      <c r="N30" s="79" t="n">
        <v>0</v>
      </c>
      <c r="O30" s="80" t="n">
        <f aca="false">SUM(C30:N30)</f>
        <v>0</v>
      </c>
      <c r="P30" s="79" t="n">
        <f aca="false">SUM(C30:D30)</f>
        <v>0</v>
      </c>
      <c r="Q30" s="80" t="n">
        <f aca="false">(O30-P30)</f>
        <v>0</v>
      </c>
      <c r="R30" s="568"/>
    </row>
    <row r="31" customFormat="false" ht="12.75" hidden="false" customHeight="false" outlineLevel="0" collapsed="false">
      <c r="A31" s="30" t="s">
        <v>731</v>
      </c>
      <c r="B31" s="547"/>
      <c r="C31" s="584" t="n">
        <f aca="false">-DataBase!C106</f>
        <v>68</v>
      </c>
      <c r="D31" s="584" t="n">
        <f aca="false">-DataBase!D106</f>
        <v>9</v>
      </c>
      <c r="E31" s="584" t="n">
        <f aca="false">-DataBase!E106</f>
        <v>109</v>
      </c>
      <c r="F31" s="584" t="n">
        <f aca="false">-DataBase!F106</f>
        <v>100</v>
      </c>
      <c r="G31" s="584" t="n">
        <f aca="false">-DataBase!G106</f>
        <v>-0</v>
      </c>
      <c r="H31" s="584" t="n">
        <f aca="false">-DataBase!H106</f>
        <v>-0</v>
      </c>
      <c r="I31" s="584" t="n">
        <f aca="false">-DataBase!I106</f>
        <v>-0</v>
      </c>
      <c r="J31" s="584" t="n">
        <f aca="false">-DataBase!J106</f>
        <v>-0</v>
      </c>
      <c r="K31" s="584" t="n">
        <f aca="false">-DataBase!K106</f>
        <v>-0</v>
      </c>
      <c r="L31" s="584" t="n">
        <f aca="false">-DataBase!L106</f>
        <v>-0</v>
      </c>
      <c r="M31" s="584" t="n">
        <f aca="false">-DataBase!M106</f>
        <v>-0</v>
      </c>
      <c r="N31" s="584" t="n">
        <f aca="false">-DataBase!N106</f>
        <v>-0</v>
      </c>
      <c r="O31" s="80" t="n">
        <f aca="false">SUM(C31:N31)</f>
        <v>286</v>
      </c>
      <c r="P31" s="79" t="n">
        <f aca="false">SUM(C31:D31)</f>
        <v>77</v>
      </c>
      <c r="Q31" s="80" t="n">
        <f aca="false">(O31-P31)</f>
        <v>209</v>
      </c>
      <c r="R31" s="568"/>
    </row>
    <row r="32" customFormat="false" ht="12.75" hidden="false" customHeight="false" outlineLevel="0" collapsed="false">
      <c r="A32" s="30" t="s">
        <v>732</v>
      </c>
      <c r="B32" s="547"/>
      <c r="C32" s="584" t="n">
        <f aca="false">-DataBase!C107</f>
        <v>-0</v>
      </c>
      <c r="D32" s="584" t="n">
        <f aca="false">-DataBase!D107</f>
        <v>-0</v>
      </c>
      <c r="E32" s="584" t="n">
        <f aca="false">-DataBase!E107</f>
        <v>-0</v>
      </c>
      <c r="F32" s="584" t="n">
        <f aca="false">-DataBase!F107</f>
        <v>-0</v>
      </c>
      <c r="G32" s="584" t="n">
        <f aca="false">-DataBase!G107</f>
        <v>-0</v>
      </c>
      <c r="H32" s="584" t="n">
        <f aca="false">-DataBase!H107</f>
        <v>-0</v>
      </c>
      <c r="I32" s="584" t="n">
        <f aca="false">-DataBase!I107</f>
        <v>-333</v>
      </c>
      <c r="J32" s="584" t="n">
        <f aca="false">-DataBase!J107</f>
        <v>-333</v>
      </c>
      <c r="K32" s="584" t="n">
        <f aca="false">-DataBase!K107</f>
        <v>-334</v>
      </c>
      <c r="L32" s="584" t="n">
        <f aca="false">-DataBase!L107</f>
        <v>-333</v>
      </c>
      <c r="M32" s="584" t="n">
        <f aca="false">-DataBase!M107</f>
        <v>-333</v>
      </c>
      <c r="N32" s="584" t="n">
        <f aca="false">-DataBase!N107</f>
        <v>-334</v>
      </c>
      <c r="O32" s="80" t="n">
        <f aca="false">SUM(C32:N32)</f>
        <v>-2000</v>
      </c>
      <c r="P32" s="79" t="n">
        <f aca="false">SUM(C32:D32)</f>
        <v>0</v>
      </c>
      <c r="Q32" s="80" t="n">
        <f aca="false">(O32-P32)</f>
        <v>-2000</v>
      </c>
      <c r="R32" s="568"/>
    </row>
    <row r="33" customFormat="false" ht="12.75" hidden="false" customHeight="false" outlineLevel="0" collapsed="false">
      <c r="A33" s="573" t="s">
        <v>733</v>
      </c>
      <c r="B33" s="547"/>
      <c r="C33" s="571" t="n">
        <v>0</v>
      </c>
      <c r="D33" s="571" t="n">
        <v>0</v>
      </c>
      <c r="E33" s="571" t="n">
        <v>0</v>
      </c>
      <c r="F33" s="571" t="n">
        <v>0</v>
      </c>
      <c r="G33" s="571" t="n">
        <v>0</v>
      </c>
      <c r="H33" s="571" t="n">
        <v>0</v>
      </c>
      <c r="I33" s="571" t="n">
        <v>0</v>
      </c>
      <c r="J33" s="571" t="n">
        <v>0</v>
      </c>
      <c r="K33" s="571" t="n">
        <v>0</v>
      </c>
      <c r="L33" s="571" t="n">
        <v>0</v>
      </c>
      <c r="M33" s="571" t="n">
        <v>0</v>
      </c>
      <c r="N33" s="571" t="n">
        <v>0</v>
      </c>
      <c r="O33" s="570" t="n">
        <f aca="false">SUM(C33:N33)</f>
        <v>0</v>
      </c>
      <c r="P33" s="571" t="n">
        <f aca="false">SUM(C33:D33)</f>
        <v>0</v>
      </c>
      <c r="Q33" s="570" t="n">
        <f aca="false">(O33-P33)</f>
        <v>0</v>
      </c>
      <c r="R33" s="568"/>
      <c r="S33" s="581"/>
      <c r="T33" s="581"/>
      <c r="U33" s="581"/>
      <c r="V33" s="581"/>
      <c r="W33" s="581"/>
      <c r="X33" s="581"/>
      <c r="Y33" s="581"/>
      <c r="Z33" s="581"/>
      <c r="AA33" s="581"/>
      <c r="AB33" s="581"/>
      <c r="AC33" s="581"/>
      <c r="AD33" s="581"/>
      <c r="AE33" s="581"/>
    </row>
    <row r="34" customFormat="false" ht="12.75" hidden="false" customHeight="false" outlineLevel="0" collapsed="false">
      <c r="A34" s="586" t="s">
        <v>734</v>
      </c>
      <c r="B34" s="547"/>
      <c r="C34" s="570" t="n">
        <f aca="false">SUM(C25:C33)</f>
        <v>1281</v>
      </c>
      <c r="D34" s="570" t="n">
        <f aca="false">SUM(D25:D33)</f>
        <v>1222</v>
      </c>
      <c r="E34" s="570" t="n">
        <f aca="false">SUM(E25:E33)</f>
        <v>1322</v>
      </c>
      <c r="F34" s="570" t="n">
        <f aca="false">SUM(F25:F33)</f>
        <v>1273</v>
      </c>
      <c r="G34" s="570" t="n">
        <f aca="false">SUM(G25:G33)</f>
        <v>1173</v>
      </c>
      <c r="H34" s="570" t="n">
        <f aca="false">SUM(H25:H33)</f>
        <v>967</v>
      </c>
      <c r="I34" s="570" t="n">
        <f aca="false">SUM(I25:I33)</f>
        <v>677</v>
      </c>
      <c r="J34" s="570" t="n">
        <f aca="false">SUM(J25:J33)</f>
        <v>722</v>
      </c>
      <c r="K34" s="570" t="n">
        <f aca="false">SUM(K25:K33)</f>
        <v>765</v>
      </c>
      <c r="L34" s="570" t="n">
        <f aca="false">SUM(L25:L33)</f>
        <v>825</v>
      </c>
      <c r="M34" s="570" t="n">
        <f aca="false">SUM(M25:M33)</f>
        <v>865</v>
      </c>
      <c r="N34" s="570" t="n">
        <f aca="false">SUM(N25:N33)</f>
        <v>864</v>
      </c>
      <c r="O34" s="570" t="n">
        <f aca="false">SUM(O25:O33)</f>
        <v>11956</v>
      </c>
      <c r="P34" s="570" t="n">
        <f aca="false">SUM(P25:P33)</f>
        <v>2503</v>
      </c>
      <c r="Q34" s="570" t="n">
        <f aca="false">SUM(Q25:Q33)</f>
        <v>9453</v>
      </c>
      <c r="R34" s="575"/>
      <c r="S34" s="583"/>
      <c r="T34" s="583"/>
      <c r="U34" s="587"/>
      <c r="V34" s="588"/>
      <c r="W34" s="588"/>
      <c r="X34" s="588"/>
      <c r="Y34" s="588"/>
      <c r="Z34" s="588"/>
      <c r="AA34" s="588"/>
      <c r="AB34" s="588"/>
      <c r="AC34" s="588"/>
      <c r="AD34" s="549"/>
      <c r="AE34" s="549"/>
      <c r="AF34" s="549"/>
      <c r="AH34" s="549"/>
      <c r="AK34" s="549"/>
      <c r="AL34" s="549"/>
      <c r="AM34" s="549"/>
      <c r="AN34" s="549"/>
      <c r="AO34" s="549"/>
      <c r="AP34" s="549"/>
      <c r="AQ34" s="549"/>
      <c r="AR34" s="549"/>
      <c r="AS34" s="549"/>
      <c r="AT34" s="549"/>
      <c r="AU34" s="549"/>
      <c r="AV34" s="549"/>
      <c r="AW34" s="549"/>
      <c r="AX34" s="549"/>
    </row>
    <row r="35" customFormat="false" ht="6" hidden="false" customHeight="true" outlineLevel="0" collapsed="false">
      <c r="A35" s="578"/>
      <c r="B35" s="547"/>
      <c r="C35" s="548"/>
      <c r="D35" s="548"/>
      <c r="E35" s="548"/>
      <c r="F35" s="548"/>
      <c r="G35" s="548"/>
      <c r="H35" s="548"/>
      <c r="I35" s="548"/>
      <c r="J35" s="548"/>
      <c r="K35" s="548"/>
      <c r="L35" s="548"/>
      <c r="M35" s="548"/>
      <c r="N35" s="548"/>
      <c r="O35" s="548"/>
      <c r="P35" s="548"/>
      <c r="Q35" s="548"/>
      <c r="R35" s="568"/>
    </row>
    <row r="36" customFormat="false" ht="12.75" hidden="false" customHeight="false" outlineLevel="0" collapsed="false">
      <c r="A36" s="562" t="s">
        <v>735</v>
      </c>
      <c r="B36" s="574"/>
      <c r="C36" s="589" t="n">
        <f aca="false">C16+C22+C34</f>
        <v>1281</v>
      </c>
      <c r="D36" s="589" t="n">
        <f aca="false">D16+D22+D34</f>
        <v>1222</v>
      </c>
      <c r="E36" s="589" t="n">
        <f aca="false">E16+E22+E34</f>
        <v>1322</v>
      </c>
      <c r="F36" s="589" t="n">
        <f aca="false">F16+F22+F34</f>
        <v>1273</v>
      </c>
      <c r="G36" s="589" t="n">
        <f aca="false">G16+G22+G34</f>
        <v>1173</v>
      </c>
      <c r="H36" s="589" t="n">
        <f aca="false">H16+H22+H34</f>
        <v>967</v>
      </c>
      <c r="I36" s="589" t="n">
        <f aca="false">I16+I22+I34</f>
        <v>677</v>
      </c>
      <c r="J36" s="589" t="n">
        <f aca="false">J16+J22+J34</f>
        <v>722</v>
      </c>
      <c r="K36" s="589" t="n">
        <f aca="false">K16+K22+K34</f>
        <v>765</v>
      </c>
      <c r="L36" s="589" t="n">
        <f aca="false">L16+L22+L34</f>
        <v>825</v>
      </c>
      <c r="M36" s="589" t="n">
        <f aca="false">M16+M22+M34</f>
        <v>865</v>
      </c>
      <c r="N36" s="589" t="n">
        <f aca="false">N16+N22+N34</f>
        <v>864</v>
      </c>
      <c r="O36" s="589" t="n">
        <f aca="false">O16+O22+O34</f>
        <v>11956</v>
      </c>
      <c r="P36" s="589" t="n">
        <f aca="false">P16+P22+P34</f>
        <v>2503</v>
      </c>
      <c r="Q36" s="589" t="n">
        <f aca="false">Q16+Q22+Q34</f>
        <v>9453</v>
      </c>
      <c r="R36" s="568"/>
      <c r="S36" s="590"/>
      <c r="T36" s="582"/>
      <c r="U36" s="582"/>
      <c r="V36" s="582"/>
      <c r="W36" s="582"/>
      <c r="X36" s="582"/>
      <c r="Y36" s="581"/>
      <c r="Z36" s="581"/>
      <c r="AA36" s="581"/>
      <c r="AJ36" s="549"/>
    </row>
    <row r="37" customFormat="false" ht="6" hidden="false" customHeight="true" outlineLevel="0" collapsed="false">
      <c r="A37" s="578"/>
      <c r="B37" s="547"/>
      <c r="C37" s="548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8"/>
      <c r="Q37" s="548"/>
      <c r="R37" s="568"/>
    </row>
    <row r="38" customFormat="false" ht="12.75" hidden="false" customHeight="false" outlineLevel="0" collapsed="false">
      <c r="A38" s="573" t="s">
        <v>736</v>
      </c>
      <c r="B38" s="547"/>
      <c r="C38" s="80" t="n">
        <f aca="false">C16+C22</f>
        <v>0</v>
      </c>
      <c r="D38" s="80" t="n">
        <f aca="false">D16+D22</f>
        <v>0</v>
      </c>
      <c r="E38" s="80" t="n">
        <f aca="false">E16+E22</f>
        <v>0</v>
      </c>
      <c r="F38" s="80" t="n">
        <f aca="false">F16+F22</f>
        <v>0</v>
      </c>
      <c r="G38" s="80" t="n">
        <f aca="false">G16+G22</f>
        <v>0</v>
      </c>
      <c r="H38" s="80" t="n">
        <f aca="false">H16+H22</f>
        <v>0</v>
      </c>
      <c r="I38" s="80" t="n">
        <f aca="false">I16+I22</f>
        <v>0</v>
      </c>
      <c r="J38" s="80" t="n">
        <f aca="false">J16+J22</f>
        <v>0</v>
      </c>
      <c r="K38" s="80" t="n">
        <f aca="false">K16+K22</f>
        <v>0</v>
      </c>
      <c r="L38" s="80" t="n">
        <f aca="false">L16+L22</f>
        <v>0</v>
      </c>
      <c r="M38" s="80" t="n">
        <f aca="false">M16+M22</f>
        <v>0</v>
      </c>
      <c r="N38" s="80" t="n">
        <f aca="false">N16+N22</f>
        <v>0</v>
      </c>
      <c r="O38" s="80" t="n">
        <f aca="false">SUM(C38:N38)</f>
        <v>0</v>
      </c>
      <c r="P38" s="79" t="n">
        <f aca="false">SUM(C38:D38)</f>
        <v>0</v>
      </c>
      <c r="Q38" s="80" t="n">
        <f aca="false">(O38-P38)</f>
        <v>0</v>
      </c>
      <c r="R38" s="568"/>
      <c r="U38" s="567"/>
      <c r="V38" s="567"/>
      <c r="W38" s="567"/>
      <c r="X38" s="567"/>
      <c r="Y38" s="567"/>
      <c r="Z38" s="567"/>
      <c r="AA38" s="567"/>
      <c r="AB38" s="567"/>
      <c r="AC38" s="567"/>
      <c r="AD38" s="567"/>
      <c r="AE38" s="567"/>
      <c r="AF38" s="567"/>
      <c r="AG38" s="568"/>
      <c r="AH38" s="567"/>
      <c r="AI38" s="568"/>
    </row>
    <row r="39" customFormat="false" ht="12.75" hidden="false" customHeight="false" outlineLevel="0" collapsed="false">
      <c r="A39" s="573" t="s">
        <v>737</v>
      </c>
      <c r="B39" s="547"/>
      <c r="C39" s="80" t="n">
        <f aca="false">C34</f>
        <v>1281</v>
      </c>
      <c r="D39" s="80" t="n">
        <f aca="false">D34</f>
        <v>1222</v>
      </c>
      <c r="E39" s="80" t="n">
        <f aca="false">E34</f>
        <v>1322</v>
      </c>
      <c r="F39" s="80" t="n">
        <f aca="false">F34</f>
        <v>1273</v>
      </c>
      <c r="G39" s="80" t="n">
        <f aca="false">G34</f>
        <v>1173</v>
      </c>
      <c r="H39" s="80" t="n">
        <f aca="false">H34</f>
        <v>967</v>
      </c>
      <c r="I39" s="80" t="n">
        <f aca="false">I34</f>
        <v>677</v>
      </c>
      <c r="J39" s="80" t="n">
        <f aca="false">J34</f>
        <v>722</v>
      </c>
      <c r="K39" s="80" t="n">
        <f aca="false">K34</f>
        <v>765</v>
      </c>
      <c r="L39" s="80" t="n">
        <f aca="false">L34</f>
        <v>825</v>
      </c>
      <c r="M39" s="80" t="n">
        <f aca="false">M34</f>
        <v>865</v>
      </c>
      <c r="N39" s="80" t="n">
        <f aca="false">N34</f>
        <v>864</v>
      </c>
      <c r="O39" s="80" t="n">
        <f aca="false">SUM(C39:N39)</f>
        <v>11956</v>
      </c>
      <c r="P39" s="79" t="n">
        <f aca="false">SUM(C39:D39)</f>
        <v>2503</v>
      </c>
      <c r="Q39" s="80" t="n">
        <f aca="false">(O39-P39)</f>
        <v>9453</v>
      </c>
      <c r="R39" s="568"/>
      <c r="S39" s="549"/>
      <c r="U39" s="591"/>
      <c r="V39" s="591"/>
      <c r="W39" s="567"/>
      <c r="X39" s="567"/>
      <c r="Y39" s="567"/>
      <c r="Z39" s="567"/>
      <c r="AA39" s="567"/>
      <c r="AB39" s="567"/>
      <c r="AC39" s="567"/>
      <c r="AD39" s="567"/>
      <c r="AE39" s="567"/>
      <c r="AF39" s="567"/>
      <c r="AG39" s="568"/>
      <c r="AH39" s="567"/>
      <c r="AI39" s="568"/>
      <c r="AJ39" s="549"/>
    </row>
    <row r="40" customFormat="false" ht="6" hidden="false" customHeight="true" outlineLevel="0" collapsed="false">
      <c r="A40" s="578"/>
      <c r="B40" s="547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80"/>
      <c r="P40" s="79"/>
      <c r="Q40" s="80"/>
      <c r="R40" s="568"/>
      <c r="S40" s="549"/>
      <c r="U40" s="567"/>
      <c r="V40" s="567"/>
      <c r="W40" s="567"/>
      <c r="X40" s="568"/>
      <c r="Y40" s="568"/>
      <c r="Z40" s="568"/>
      <c r="AA40" s="568"/>
      <c r="AB40" s="568"/>
      <c r="AC40" s="568"/>
      <c r="AD40" s="568"/>
      <c r="AE40" s="567"/>
      <c r="AF40" s="567"/>
      <c r="AG40" s="568"/>
      <c r="AH40" s="567"/>
      <c r="AI40" s="568"/>
      <c r="AJ40" s="549"/>
    </row>
    <row r="41" customFormat="false" ht="12.75" hidden="false" customHeight="false" outlineLevel="0" collapsed="false">
      <c r="A41" s="562" t="s">
        <v>738</v>
      </c>
      <c r="B41" s="547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68"/>
    </row>
    <row r="42" customFormat="false" ht="12.75" hidden="false" customHeight="false" outlineLevel="0" collapsed="false">
      <c r="A42" s="573" t="s">
        <v>739</v>
      </c>
      <c r="B42" s="592" t="s">
        <v>38</v>
      </c>
      <c r="C42" s="593" t="n">
        <v>0</v>
      </c>
      <c r="D42" s="593" t="n">
        <v>0</v>
      </c>
      <c r="E42" s="593" t="n">
        <v>0</v>
      </c>
      <c r="F42" s="593" t="n">
        <v>0</v>
      </c>
      <c r="G42" s="593" t="n">
        <v>0</v>
      </c>
      <c r="H42" s="593" t="n">
        <v>0</v>
      </c>
      <c r="I42" s="593" t="n">
        <v>0</v>
      </c>
      <c r="J42" s="593" t="n">
        <v>0</v>
      </c>
      <c r="K42" s="593" t="n">
        <v>0</v>
      </c>
      <c r="L42" s="593" t="n">
        <v>0</v>
      </c>
      <c r="M42" s="593" t="n">
        <v>0</v>
      </c>
      <c r="N42" s="593" t="n">
        <v>0</v>
      </c>
      <c r="O42" s="80" t="n">
        <f aca="false">SUM(C42:N42)</f>
        <v>0</v>
      </c>
      <c r="P42" s="79" t="n">
        <f aca="false">SUM(C42:D42)</f>
        <v>0</v>
      </c>
      <c r="Q42" s="80" t="n">
        <f aca="false">(O42-P42)</f>
        <v>0</v>
      </c>
      <c r="R42" s="568"/>
    </row>
    <row r="43" customFormat="false" ht="12.75" hidden="false" customHeight="false" outlineLevel="0" collapsed="false">
      <c r="A43" s="573" t="s">
        <v>740</v>
      </c>
      <c r="B43" s="569" t="s">
        <v>485</v>
      </c>
      <c r="C43" s="80" t="n">
        <f aca="false">Trackers!D588</f>
        <v>-0</v>
      </c>
      <c r="D43" s="80" t="n">
        <f aca="false">Trackers!E588</f>
        <v>-0</v>
      </c>
      <c r="E43" s="80" t="n">
        <f aca="false">Trackers!F588</f>
        <v>-0</v>
      </c>
      <c r="F43" s="80" t="n">
        <f aca="false">Trackers!G588</f>
        <v>-0</v>
      </c>
      <c r="G43" s="80" t="n">
        <f aca="false">Trackers!H588</f>
        <v>1826</v>
      </c>
      <c r="H43" s="80" t="n">
        <f aca="false">Trackers!I588</f>
        <v>-0</v>
      </c>
      <c r="I43" s="80" t="n">
        <f aca="false">Trackers!J588</f>
        <v>-0</v>
      </c>
      <c r="J43" s="80" t="n">
        <f aca="false">Trackers!K588</f>
        <v>-0</v>
      </c>
      <c r="K43" s="80" t="n">
        <f aca="false">Trackers!L588</f>
        <v>-0</v>
      </c>
      <c r="L43" s="80" t="n">
        <f aca="false">Trackers!M588</f>
        <v>-0</v>
      </c>
      <c r="M43" s="80" t="n">
        <f aca="false">Trackers!N588</f>
        <v>-0</v>
      </c>
      <c r="N43" s="80" t="n">
        <f aca="false">Trackers!O588</f>
        <v>-0</v>
      </c>
      <c r="O43" s="80" t="n">
        <f aca="false">SUM(C43:N43)</f>
        <v>1826</v>
      </c>
      <c r="P43" s="79" t="n">
        <f aca="false">SUM(C43:D43)</f>
        <v>0</v>
      </c>
      <c r="Q43" s="80" t="n">
        <f aca="false">(O43-P43)</f>
        <v>1826</v>
      </c>
      <c r="R43" s="568"/>
    </row>
    <row r="44" customFormat="false" ht="12.75" hidden="false" customHeight="false" outlineLevel="0" collapsed="false">
      <c r="A44" s="573" t="s">
        <v>741</v>
      </c>
      <c r="B44" s="569" t="s">
        <v>485</v>
      </c>
      <c r="C44" s="80" t="n">
        <f aca="false">Trackers!D376</f>
        <v>0</v>
      </c>
      <c r="D44" s="80" t="n">
        <f aca="false">Trackers!E376</f>
        <v>0</v>
      </c>
      <c r="E44" s="80" t="n">
        <f aca="false">Trackers!F376</f>
        <v>0</v>
      </c>
      <c r="F44" s="80" t="n">
        <f aca="false">Trackers!G376</f>
        <v>0</v>
      </c>
      <c r="G44" s="80" t="n">
        <f aca="false">Trackers!H376</f>
        <v>0</v>
      </c>
      <c r="H44" s="80" t="n">
        <f aca="false">Trackers!I376</f>
        <v>0</v>
      </c>
      <c r="I44" s="80" t="n">
        <f aca="false">Trackers!J376</f>
        <v>0</v>
      </c>
      <c r="J44" s="80" t="n">
        <f aca="false">Trackers!K376</f>
        <v>0</v>
      </c>
      <c r="K44" s="80" t="n">
        <f aca="false">Trackers!L376</f>
        <v>0</v>
      </c>
      <c r="L44" s="80" t="n">
        <f aca="false">Trackers!M376</f>
        <v>0</v>
      </c>
      <c r="M44" s="80" t="n">
        <f aca="false">Trackers!N376</f>
        <v>0</v>
      </c>
      <c r="N44" s="80" t="n">
        <f aca="false">Trackers!O376</f>
        <v>0</v>
      </c>
      <c r="O44" s="80" t="n">
        <f aca="false">SUM(C44:N44)</f>
        <v>0</v>
      </c>
      <c r="P44" s="79" t="n">
        <f aca="false">SUM(C44:D44)</f>
        <v>0</v>
      </c>
      <c r="Q44" s="80" t="n">
        <f aca="false">(O44-P44)</f>
        <v>0</v>
      </c>
      <c r="R44" s="568"/>
    </row>
    <row r="45" customFormat="false" ht="12.75" hidden="false" customHeight="false" outlineLevel="0" collapsed="false">
      <c r="A45" s="573" t="s">
        <v>742</v>
      </c>
      <c r="B45" s="569" t="s">
        <v>485</v>
      </c>
      <c r="C45" s="80" t="n">
        <f aca="false">Trackers!D429</f>
        <v>0</v>
      </c>
      <c r="D45" s="80" t="n">
        <f aca="false">Trackers!E429</f>
        <v>0</v>
      </c>
      <c r="E45" s="80" t="n">
        <f aca="false">Trackers!F429</f>
        <v>0</v>
      </c>
      <c r="F45" s="80" t="n">
        <f aca="false">Trackers!G429</f>
        <v>0</v>
      </c>
      <c r="G45" s="80" t="n">
        <f aca="false">Trackers!H429</f>
        <v>0</v>
      </c>
      <c r="H45" s="80" t="n">
        <f aca="false">Trackers!I429</f>
        <v>0</v>
      </c>
      <c r="I45" s="80" t="n">
        <f aca="false">Trackers!J429</f>
        <v>0</v>
      </c>
      <c r="J45" s="80" t="n">
        <f aca="false">Trackers!K429</f>
        <v>0</v>
      </c>
      <c r="K45" s="80" t="n">
        <f aca="false">Trackers!L429</f>
        <v>0</v>
      </c>
      <c r="L45" s="80" t="n">
        <f aca="false">Trackers!M429</f>
        <v>985</v>
      </c>
      <c r="M45" s="80" t="n">
        <f aca="false">Trackers!N429</f>
        <v>0</v>
      </c>
      <c r="N45" s="80" t="n">
        <f aca="false">Trackers!O429</f>
        <v>0</v>
      </c>
      <c r="O45" s="80" t="n">
        <f aca="false">SUM(C45:N45)</f>
        <v>985</v>
      </c>
      <c r="P45" s="79" t="n">
        <f aca="false">SUM(C45:D45)</f>
        <v>0</v>
      </c>
      <c r="Q45" s="80" t="n">
        <f aca="false">(O45-P45)</f>
        <v>985</v>
      </c>
      <c r="R45" s="568"/>
    </row>
    <row r="46" customFormat="false" ht="12.75" hidden="false" customHeight="false" outlineLevel="0" collapsed="false">
      <c r="A46" s="573" t="s">
        <v>743</v>
      </c>
      <c r="B46" s="569" t="s">
        <v>485</v>
      </c>
      <c r="C46" s="80" t="n">
        <f aca="false">Trackers!D482</f>
        <v>0</v>
      </c>
      <c r="D46" s="80" t="n">
        <f aca="false">Trackers!E482</f>
        <v>0</v>
      </c>
      <c r="E46" s="80" t="n">
        <f aca="false">Trackers!F482</f>
        <v>0</v>
      </c>
      <c r="F46" s="80" t="n">
        <f aca="false">Trackers!G482</f>
        <v>0</v>
      </c>
      <c r="G46" s="80" t="n">
        <f aca="false">Trackers!H482</f>
        <v>0</v>
      </c>
      <c r="H46" s="80" t="n">
        <f aca="false">Trackers!I482</f>
        <v>0</v>
      </c>
      <c r="I46" s="80" t="n">
        <f aca="false">Trackers!J482</f>
        <v>0</v>
      </c>
      <c r="J46" s="80" t="n">
        <f aca="false">Trackers!K482</f>
        <v>0</v>
      </c>
      <c r="K46" s="80" t="n">
        <f aca="false">Trackers!L482</f>
        <v>0</v>
      </c>
      <c r="L46" s="80" t="n">
        <f aca="false">Trackers!M482</f>
        <v>0</v>
      </c>
      <c r="M46" s="80" t="n">
        <f aca="false">Trackers!N482</f>
        <v>0</v>
      </c>
      <c r="N46" s="80" t="n">
        <f aca="false">Trackers!O482</f>
        <v>0</v>
      </c>
      <c r="O46" s="80" t="n">
        <f aca="false">SUM(C46:N46)</f>
        <v>0</v>
      </c>
      <c r="P46" s="79" t="n">
        <f aca="false">SUM(C46:D46)</f>
        <v>0</v>
      </c>
      <c r="Q46" s="80" t="n">
        <f aca="false">(O46-P46)</f>
        <v>0</v>
      </c>
      <c r="R46" s="568"/>
    </row>
    <row r="47" customFormat="false" ht="12.75" hidden="false" customHeight="false" outlineLevel="0" collapsed="false">
      <c r="A47" s="573" t="s">
        <v>145</v>
      </c>
      <c r="B47" s="594"/>
      <c r="C47" s="571" t="n">
        <v>0</v>
      </c>
      <c r="D47" s="571" t="n">
        <v>0</v>
      </c>
      <c r="E47" s="571" t="n">
        <v>0</v>
      </c>
      <c r="F47" s="571" t="n">
        <v>0</v>
      </c>
      <c r="G47" s="571" t="n">
        <v>0</v>
      </c>
      <c r="H47" s="571" t="n">
        <v>0</v>
      </c>
      <c r="I47" s="571" t="n">
        <v>0</v>
      </c>
      <c r="J47" s="571" t="n">
        <v>0</v>
      </c>
      <c r="K47" s="571" t="n">
        <v>0</v>
      </c>
      <c r="L47" s="571" t="n">
        <v>0</v>
      </c>
      <c r="M47" s="571" t="n">
        <v>0</v>
      </c>
      <c r="N47" s="571" t="n">
        <v>0</v>
      </c>
      <c r="O47" s="570" t="n">
        <f aca="false">SUM(C47:N47)</f>
        <v>0</v>
      </c>
      <c r="P47" s="571" t="n">
        <f aca="false">SUM(C47:D47)</f>
        <v>0</v>
      </c>
      <c r="Q47" s="570" t="n">
        <f aca="false">(O47-P47)</f>
        <v>0</v>
      </c>
      <c r="R47" s="568"/>
      <c r="T47" s="568"/>
      <c r="U47" s="568"/>
      <c r="V47" s="568"/>
      <c r="W47" s="568"/>
      <c r="X47" s="568"/>
      <c r="Y47" s="568"/>
      <c r="Z47" s="568"/>
      <c r="AA47" s="568"/>
      <c r="AB47" s="568"/>
      <c r="AC47" s="568"/>
      <c r="AD47" s="568"/>
      <c r="AE47" s="568"/>
      <c r="AF47" s="568"/>
      <c r="AG47" s="568"/>
      <c r="AH47" s="567"/>
      <c r="AI47" s="568"/>
      <c r="AJ47" s="568"/>
      <c r="AK47" s="568"/>
      <c r="AL47" s="568"/>
      <c r="AM47" s="568"/>
      <c r="AN47" s="568"/>
      <c r="AO47" s="568"/>
      <c r="AP47" s="568"/>
      <c r="AQ47" s="568"/>
      <c r="AR47" s="568"/>
      <c r="AS47" s="568"/>
      <c r="AT47" s="568"/>
    </row>
    <row r="48" customFormat="false" ht="3.95" hidden="false" customHeight="true" outlineLevel="0" collapsed="false">
      <c r="A48" s="548"/>
      <c r="B48" s="547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</row>
    <row r="49" customFormat="false" ht="12.75" hidden="false" customHeight="false" outlineLevel="0" collapsed="false">
      <c r="A49" s="562" t="s">
        <v>744</v>
      </c>
      <c r="B49" s="594"/>
      <c r="C49" s="589" t="n">
        <f aca="false">SUM(C42:C47)</f>
        <v>0</v>
      </c>
      <c r="D49" s="589" t="n">
        <f aca="false">SUM(D42:D47)</f>
        <v>0</v>
      </c>
      <c r="E49" s="589" t="n">
        <f aca="false">SUM(E42:E47)</f>
        <v>0</v>
      </c>
      <c r="F49" s="589" t="n">
        <f aca="false">SUM(F42:F47)</f>
        <v>0</v>
      </c>
      <c r="G49" s="589" t="n">
        <f aca="false">SUM(G42:G47)</f>
        <v>1826</v>
      </c>
      <c r="H49" s="589" t="n">
        <f aca="false">SUM(H42:H47)</f>
        <v>0</v>
      </c>
      <c r="I49" s="589" t="n">
        <f aca="false">SUM(I42:I47)</f>
        <v>0</v>
      </c>
      <c r="J49" s="589" t="n">
        <f aca="false">SUM(J42:J47)</f>
        <v>0</v>
      </c>
      <c r="K49" s="589" t="n">
        <f aca="false">SUM(K42:K47)</f>
        <v>0</v>
      </c>
      <c r="L49" s="589" t="n">
        <f aca="false">SUM(L42:L47)</f>
        <v>985</v>
      </c>
      <c r="M49" s="589" t="n">
        <f aca="false">SUM(M42:M47)</f>
        <v>0</v>
      </c>
      <c r="N49" s="589" t="n">
        <f aca="false">SUM(N42:N47)</f>
        <v>0</v>
      </c>
      <c r="O49" s="589" t="n">
        <f aca="false">SUM(O42:O47)</f>
        <v>2811</v>
      </c>
      <c r="P49" s="589" t="n">
        <f aca="false">SUM(P42:P47)</f>
        <v>0</v>
      </c>
      <c r="Q49" s="589" t="n">
        <f aca="false">SUM(Q42:Q47)</f>
        <v>2811</v>
      </c>
      <c r="R49" s="595"/>
      <c r="S49" s="595"/>
      <c r="T49" s="568"/>
      <c r="U49" s="568"/>
      <c r="V49" s="568"/>
      <c r="W49" s="568"/>
      <c r="X49" s="568"/>
      <c r="Y49" s="568"/>
      <c r="Z49" s="568"/>
      <c r="AA49" s="568"/>
      <c r="AB49" s="568"/>
      <c r="AC49" s="568"/>
      <c r="AD49" s="568"/>
      <c r="AE49" s="568"/>
      <c r="AF49" s="568"/>
      <c r="AG49" s="568"/>
      <c r="AH49" s="568"/>
      <c r="AI49" s="568"/>
      <c r="AJ49" s="568"/>
      <c r="AK49" s="568"/>
      <c r="AL49" s="568"/>
      <c r="AM49" s="568"/>
      <c r="AN49" s="568"/>
      <c r="AO49" s="568"/>
      <c r="AP49" s="568"/>
      <c r="AQ49" s="568"/>
      <c r="AR49" s="568"/>
      <c r="AS49" s="568"/>
      <c r="AT49" s="568"/>
    </row>
    <row r="50" customFormat="false" ht="6" hidden="false" customHeight="true" outlineLevel="0" collapsed="false">
      <c r="A50" s="578"/>
      <c r="B50" s="547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80"/>
      <c r="P50" s="79"/>
      <c r="Q50" s="80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  <c r="AC50" s="568"/>
      <c r="AD50" s="568"/>
      <c r="AE50" s="568"/>
      <c r="AF50" s="568"/>
      <c r="AG50" s="568"/>
      <c r="AH50" s="568"/>
      <c r="AI50" s="568"/>
      <c r="AJ50" s="568"/>
      <c r="AK50" s="568"/>
      <c r="AL50" s="568"/>
      <c r="AM50" s="568"/>
      <c r="AN50" s="568"/>
      <c r="AO50" s="568"/>
      <c r="AP50" s="568"/>
      <c r="AQ50" s="568"/>
      <c r="AR50" s="568"/>
      <c r="AS50" s="568"/>
      <c r="AT50" s="568"/>
    </row>
    <row r="51" customFormat="false" ht="12.75" hidden="false" customHeight="false" outlineLevel="0" collapsed="false">
      <c r="A51" s="562" t="s">
        <v>745</v>
      </c>
      <c r="B51" s="547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568"/>
      <c r="S51" s="568"/>
      <c r="T51" s="568"/>
      <c r="U51" s="568"/>
      <c r="V51" s="568"/>
      <c r="W51" s="568"/>
      <c r="X51" s="568"/>
    </row>
    <row r="52" customFormat="false" ht="12.75" hidden="false" customHeight="false" outlineLevel="0" collapsed="false">
      <c r="A52" s="573" t="s">
        <v>746</v>
      </c>
      <c r="B52" s="547"/>
      <c r="C52" s="593" t="n">
        <v>0</v>
      </c>
      <c r="D52" s="593" t="n">
        <v>0</v>
      </c>
      <c r="E52" s="593" t="n">
        <v>0</v>
      </c>
      <c r="F52" s="593" t="n">
        <v>0</v>
      </c>
      <c r="G52" s="593" t="n">
        <v>0</v>
      </c>
      <c r="H52" s="593" t="n">
        <v>0</v>
      </c>
      <c r="I52" s="593" t="n">
        <v>0</v>
      </c>
      <c r="J52" s="593" t="n">
        <v>0</v>
      </c>
      <c r="K52" s="593" t="n">
        <v>0</v>
      </c>
      <c r="L52" s="593" t="n">
        <v>0</v>
      </c>
      <c r="M52" s="593" t="n">
        <v>0</v>
      </c>
      <c r="N52" s="593" t="n">
        <v>0</v>
      </c>
      <c r="O52" s="80" t="n">
        <f aca="false">SUM(C52:N52)</f>
        <v>0</v>
      </c>
      <c r="P52" s="79" t="n">
        <f aca="false">SUM(C52:D52)</f>
        <v>0</v>
      </c>
      <c r="Q52" s="80" t="n">
        <f aca="false">(O52-P52)</f>
        <v>0</v>
      </c>
    </row>
    <row r="53" customFormat="false" ht="12.75" hidden="false" customHeight="false" outlineLevel="0" collapsed="false">
      <c r="A53" s="573" t="s">
        <v>740</v>
      </c>
      <c r="B53" s="569" t="s">
        <v>485</v>
      </c>
      <c r="C53" s="80" t="n">
        <f aca="false">ROUND(-Trackers!D597,0)</f>
        <v>253</v>
      </c>
      <c r="D53" s="80" t="n">
        <f aca="false">ROUND(-Trackers!E597,0)</f>
        <v>209</v>
      </c>
      <c r="E53" s="80" t="n">
        <f aca="false">ROUND(-Trackers!F597,0)</f>
        <v>166</v>
      </c>
      <c r="F53" s="80" t="n">
        <f aca="false">ROUND(-Trackers!G597,0)</f>
        <v>0</v>
      </c>
      <c r="G53" s="80" t="n">
        <f aca="false">ROUND(-Trackers!H597,0)</f>
        <v>-1826</v>
      </c>
      <c r="H53" s="80" t="n">
        <f aca="false">ROUND(-Trackers!I597,0)</f>
        <v>0</v>
      </c>
      <c r="I53" s="80" t="n">
        <f aca="false">ROUND(-Trackers!J597,0)</f>
        <v>0</v>
      </c>
      <c r="J53" s="80" t="n">
        <f aca="false">ROUND(-Trackers!K597,0)</f>
        <v>0</v>
      </c>
      <c r="K53" s="80" t="n">
        <f aca="false">ROUND(-Trackers!L597,0)</f>
        <v>0</v>
      </c>
      <c r="L53" s="80" t="n">
        <f aca="false">ROUND(-Trackers!M597,0)</f>
        <v>0</v>
      </c>
      <c r="M53" s="80" t="n">
        <f aca="false">ROUND(-Trackers!N597,0)</f>
        <v>166</v>
      </c>
      <c r="N53" s="80" t="n">
        <f aca="false">ROUND(-Trackers!O597,0)</f>
        <v>253</v>
      </c>
      <c r="O53" s="80" t="n">
        <f aca="false">SUM(C53:N53)</f>
        <v>-779</v>
      </c>
      <c r="P53" s="79" t="n">
        <f aca="false">SUM(C53:D53)</f>
        <v>462</v>
      </c>
      <c r="Q53" s="80" t="n">
        <f aca="false">(O53-P53)</f>
        <v>-1241</v>
      </c>
    </row>
    <row r="54" customFormat="false" ht="12.75" hidden="false" customHeight="false" outlineLevel="0" collapsed="false">
      <c r="A54" s="573" t="s">
        <v>747</v>
      </c>
      <c r="B54" s="569" t="s">
        <v>485</v>
      </c>
      <c r="C54" s="80" t="n">
        <f aca="false">-Trackers!D43</f>
        <v>0</v>
      </c>
      <c r="D54" s="80" t="n">
        <f aca="false">-Trackers!E43</f>
        <v>0</v>
      </c>
      <c r="E54" s="80" t="n">
        <f aca="false">-Trackers!F43</f>
        <v>0</v>
      </c>
      <c r="F54" s="80" t="n">
        <f aca="false">-Trackers!G43</f>
        <v>0</v>
      </c>
      <c r="G54" s="80" t="n">
        <f aca="false">-Trackers!H43</f>
        <v>0</v>
      </c>
      <c r="H54" s="80" t="n">
        <f aca="false">-Trackers!I43</f>
        <v>0</v>
      </c>
      <c r="I54" s="80" t="n">
        <f aca="false">-Trackers!J43</f>
        <v>0</v>
      </c>
      <c r="J54" s="80" t="n">
        <f aca="false">-Trackers!K43</f>
        <v>0</v>
      </c>
      <c r="K54" s="80" t="n">
        <f aca="false">-Trackers!L43</f>
        <v>0</v>
      </c>
      <c r="L54" s="80" t="n">
        <f aca="false">-Trackers!M43</f>
        <v>0</v>
      </c>
      <c r="M54" s="80" t="n">
        <f aca="false">-Trackers!N43</f>
        <v>0</v>
      </c>
      <c r="N54" s="80" t="n">
        <f aca="false">-Trackers!O43</f>
        <v>0</v>
      </c>
      <c r="O54" s="80" t="n">
        <f aca="false">SUM(C54:N54)</f>
        <v>0</v>
      </c>
      <c r="P54" s="79" t="n">
        <f aca="false">SUM(C54:D54)</f>
        <v>0</v>
      </c>
      <c r="Q54" s="80" t="n">
        <f aca="false">(O54-P54)</f>
        <v>0</v>
      </c>
      <c r="R54" s="568"/>
      <c r="S54" s="568"/>
      <c r="T54" s="568"/>
      <c r="U54" s="568"/>
      <c r="V54" s="568"/>
      <c r="W54" s="568"/>
      <c r="X54" s="568"/>
    </row>
    <row r="55" customFormat="false" ht="12.75" hidden="false" customHeight="false" outlineLevel="0" collapsed="false">
      <c r="A55" s="573" t="s">
        <v>748</v>
      </c>
      <c r="B55" s="569" t="s">
        <v>485</v>
      </c>
      <c r="C55" s="80" t="n">
        <f aca="false">-Trackers!D41</f>
        <v>-0</v>
      </c>
      <c r="D55" s="80" t="n">
        <f aca="false">-Trackers!E41</f>
        <v>-0</v>
      </c>
      <c r="E55" s="80" t="n">
        <f aca="false">-Trackers!F41</f>
        <v>-0</v>
      </c>
      <c r="F55" s="80" t="n">
        <f aca="false">-Trackers!G41</f>
        <v>-0</v>
      </c>
      <c r="G55" s="80" t="n">
        <f aca="false">-Trackers!H41</f>
        <v>-0</v>
      </c>
      <c r="H55" s="80" t="n">
        <f aca="false">-Trackers!I41</f>
        <v>-0</v>
      </c>
      <c r="I55" s="80" t="n">
        <f aca="false">-Trackers!J41</f>
        <v>-0</v>
      </c>
      <c r="J55" s="80" t="n">
        <f aca="false">-Trackers!K41</f>
        <v>-0</v>
      </c>
      <c r="K55" s="80" t="n">
        <f aca="false">-Trackers!L41</f>
        <v>-0</v>
      </c>
      <c r="L55" s="80" t="n">
        <f aca="false">-Trackers!M41</f>
        <v>-0</v>
      </c>
      <c r="M55" s="80" t="n">
        <f aca="false">-Trackers!N41</f>
        <v>-0</v>
      </c>
      <c r="N55" s="80" t="n">
        <f aca="false">-Trackers!O41</f>
        <v>-0</v>
      </c>
      <c r="O55" s="80" t="n">
        <f aca="false">SUM(C55:N55)</f>
        <v>0</v>
      </c>
      <c r="P55" s="79" t="n">
        <f aca="false">SUM(C55:D55)</f>
        <v>0</v>
      </c>
      <c r="Q55" s="80" t="n">
        <f aca="false">(O55-P55)</f>
        <v>0</v>
      </c>
      <c r="R55" s="568"/>
      <c r="T55" s="568"/>
      <c r="U55" s="568"/>
      <c r="V55" s="568"/>
      <c r="W55" s="568"/>
      <c r="X55" s="568"/>
    </row>
    <row r="56" customFormat="false" ht="12.75" hidden="false" customHeight="false" outlineLevel="0" collapsed="false">
      <c r="A56" s="573" t="s">
        <v>749</v>
      </c>
      <c r="B56" s="569" t="s">
        <v>485</v>
      </c>
      <c r="C56" s="80" t="n">
        <f aca="false">-Trackers!D133</f>
        <v>0</v>
      </c>
      <c r="D56" s="80" t="n">
        <f aca="false">-Trackers!E133</f>
        <v>0</v>
      </c>
      <c r="E56" s="80" t="n">
        <f aca="false">-Trackers!F133</f>
        <v>0</v>
      </c>
      <c r="F56" s="80" t="n">
        <f aca="false">-Trackers!G133</f>
        <v>0</v>
      </c>
      <c r="G56" s="80" t="n">
        <f aca="false">-Trackers!H133</f>
        <v>0</v>
      </c>
      <c r="H56" s="80" t="n">
        <f aca="false">-Trackers!I133</f>
        <v>0</v>
      </c>
      <c r="I56" s="80" t="n">
        <f aca="false">-Trackers!J133</f>
        <v>0</v>
      </c>
      <c r="J56" s="80" t="n">
        <f aca="false">-Trackers!K133</f>
        <v>0</v>
      </c>
      <c r="K56" s="80" t="n">
        <f aca="false">-Trackers!L133</f>
        <v>0</v>
      </c>
      <c r="L56" s="80" t="n">
        <f aca="false">-Trackers!M133</f>
        <v>0</v>
      </c>
      <c r="M56" s="80" t="n">
        <f aca="false">-Trackers!N133</f>
        <v>0</v>
      </c>
      <c r="N56" s="80" t="n">
        <f aca="false">-Trackers!O133</f>
        <v>0</v>
      </c>
      <c r="O56" s="80" t="n">
        <f aca="false">SUM(C56:N56)</f>
        <v>0</v>
      </c>
      <c r="P56" s="79" t="n">
        <f aca="false">SUM(C56:D56)</f>
        <v>0</v>
      </c>
      <c r="Q56" s="80" t="n">
        <f aca="false">(O56-P56)</f>
        <v>0</v>
      </c>
      <c r="R56" s="568"/>
      <c r="S56" s="568"/>
    </row>
    <row r="57" customFormat="false" ht="12.75" hidden="false" customHeight="false" outlineLevel="0" collapsed="false">
      <c r="A57" s="573" t="s">
        <v>750</v>
      </c>
      <c r="B57" s="569" t="s">
        <v>485</v>
      </c>
      <c r="C57" s="80" t="n">
        <f aca="false">-Trackers!D385</f>
        <v>0</v>
      </c>
      <c r="D57" s="80" t="n">
        <f aca="false">-Trackers!E385</f>
        <v>0</v>
      </c>
      <c r="E57" s="80" t="n">
        <f aca="false">-Trackers!F385</f>
        <v>0</v>
      </c>
      <c r="F57" s="80" t="n">
        <f aca="false">-Trackers!G385</f>
        <v>0</v>
      </c>
      <c r="G57" s="80" t="n">
        <f aca="false">-Trackers!H385</f>
        <v>0</v>
      </c>
      <c r="H57" s="80" t="n">
        <f aca="false">-Trackers!I385</f>
        <v>0</v>
      </c>
      <c r="I57" s="80" t="n">
        <f aca="false">-Trackers!J385</f>
        <v>0</v>
      </c>
      <c r="J57" s="80" t="n">
        <f aca="false">-Trackers!K385</f>
        <v>0</v>
      </c>
      <c r="K57" s="80" t="n">
        <f aca="false">-Trackers!L385</f>
        <v>0</v>
      </c>
      <c r="L57" s="80" t="n">
        <f aca="false">-Trackers!M385</f>
        <v>0</v>
      </c>
      <c r="M57" s="80" t="n">
        <f aca="false">-Trackers!N385</f>
        <v>0</v>
      </c>
      <c r="N57" s="80" t="n">
        <f aca="false">-Trackers!O385</f>
        <v>0</v>
      </c>
      <c r="O57" s="80" t="n">
        <f aca="false">SUM(C57:N57)</f>
        <v>0</v>
      </c>
      <c r="P57" s="79" t="n">
        <f aca="false">SUM(C57:D57)</f>
        <v>0</v>
      </c>
      <c r="Q57" s="80" t="n">
        <f aca="false">(O57-P57)</f>
        <v>0</v>
      </c>
      <c r="R57" s="568"/>
      <c r="S57" s="568"/>
      <c r="T57" s="568"/>
      <c r="U57" s="568"/>
      <c r="V57" s="568"/>
      <c r="W57" s="568"/>
      <c r="X57" s="568"/>
    </row>
    <row r="58" customFormat="false" ht="12.75" hidden="false" customHeight="false" outlineLevel="0" collapsed="false">
      <c r="A58" s="573" t="s">
        <v>751</v>
      </c>
      <c r="B58" s="569" t="s">
        <v>485</v>
      </c>
      <c r="C58" s="80" t="n">
        <f aca="false">-Trackers!D438</f>
        <v>0</v>
      </c>
      <c r="D58" s="80" t="n">
        <f aca="false">-Trackers!E438</f>
        <v>0</v>
      </c>
      <c r="E58" s="80" t="n">
        <f aca="false">-Trackers!F438</f>
        <v>0</v>
      </c>
      <c r="F58" s="80" t="n">
        <f aca="false">-Trackers!G438</f>
        <v>0</v>
      </c>
      <c r="G58" s="80" t="n">
        <f aca="false">-Trackers!H438</f>
        <v>0</v>
      </c>
      <c r="H58" s="80" t="n">
        <f aca="false">-Trackers!I438</f>
        <v>0</v>
      </c>
      <c r="I58" s="80" t="n">
        <f aca="false">-Trackers!J438</f>
        <v>0</v>
      </c>
      <c r="J58" s="80" t="n">
        <f aca="false">-Trackers!K438</f>
        <v>0</v>
      </c>
      <c r="K58" s="80" t="n">
        <f aca="false">-Trackers!L438</f>
        <v>0</v>
      </c>
      <c r="L58" s="80" t="n">
        <f aca="false">-Trackers!M438</f>
        <v>-985</v>
      </c>
      <c r="M58" s="80" t="n">
        <f aca="false">-Trackers!N438</f>
        <v>0</v>
      </c>
      <c r="N58" s="80" t="n">
        <f aca="false">-Trackers!O438</f>
        <v>0</v>
      </c>
      <c r="O58" s="80" t="n">
        <f aca="false">SUM(C58:N58)</f>
        <v>-985</v>
      </c>
      <c r="P58" s="79" t="n">
        <f aca="false">SUM(C58:D58)</f>
        <v>0</v>
      </c>
      <c r="Q58" s="80" t="n">
        <f aca="false">(O58-P58)</f>
        <v>-985</v>
      </c>
      <c r="R58" s="568"/>
    </row>
    <row r="59" customFormat="false" ht="12.75" hidden="false" customHeight="false" outlineLevel="0" collapsed="false">
      <c r="A59" s="573" t="s">
        <v>752</v>
      </c>
      <c r="B59" s="569" t="s">
        <v>485</v>
      </c>
      <c r="C59" s="570" t="n">
        <f aca="false">-Trackers!D491</f>
        <v>0</v>
      </c>
      <c r="D59" s="570" t="n">
        <f aca="false">-Trackers!E491</f>
        <v>0</v>
      </c>
      <c r="E59" s="570" t="n">
        <f aca="false">-Trackers!F491</f>
        <v>0</v>
      </c>
      <c r="F59" s="570" t="n">
        <f aca="false">-Trackers!G491</f>
        <v>0</v>
      </c>
      <c r="G59" s="570" t="n">
        <f aca="false">-Trackers!H491</f>
        <v>0</v>
      </c>
      <c r="H59" s="570" t="n">
        <f aca="false">-Trackers!I491</f>
        <v>0</v>
      </c>
      <c r="I59" s="570" t="n">
        <f aca="false">-Trackers!J491</f>
        <v>0</v>
      </c>
      <c r="J59" s="570" t="n">
        <f aca="false">-Trackers!K491</f>
        <v>0</v>
      </c>
      <c r="K59" s="570" t="n">
        <f aca="false">-Trackers!L491</f>
        <v>0</v>
      </c>
      <c r="L59" s="570" t="n">
        <f aca="false">-Trackers!M491</f>
        <v>0</v>
      </c>
      <c r="M59" s="570" t="n">
        <f aca="false">-Trackers!N491</f>
        <v>0</v>
      </c>
      <c r="N59" s="570" t="n">
        <f aca="false">-Trackers!O491</f>
        <v>0</v>
      </c>
      <c r="O59" s="570" t="n">
        <f aca="false">SUM(C59:N59)</f>
        <v>0</v>
      </c>
      <c r="P59" s="571" t="n">
        <f aca="false">SUM(C59:D59)</f>
        <v>0</v>
      </c>
      <c r="Q59" s="570" t="n">
        <f aca="false">(O59-P59)</f>
        <v>0</v>
      </c>
      <c r="R59" s="582"/>
      <c r="S59" s="581"/>
      <c r="T59" s="581"/>
      <c r="U59" s="581"/>
      <c r="V59" s="581"/>
      <c r="W59" s="581"/>
    </row>
    <row r="60" customFormat="false" ht="3.95" hidden="false" customHeight="true" outlineLevel="0" collapsed="false">
      <c r="A60" s="548"/>
      <c r="B60" s="547"/>
      <c r="C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81"/>
      <c r="S60" s="581"/>
    </row>
    <row r="61" customFormat="false" ht="12.75" hidden="false" customHeight="false" outlineLevel="0" collapsed="false">
      <c r="A61" s="562" t="s">
        <v>753</v>
      </c>
      <c r="B61" s="574"/>
      <c r="C61" s="589" t="n">
        <f aca="false">SUM(C52:C59)</f>
        <v>253</v>
      </c>
      <c r="D61" s="589" t="n">
        <f aca="false">SUM(D52:D59)</f>
        <v>209</v>
      </c>
      <c r="E61" s="589" t="n">
        <f aca="false">SUM(E52:E59)</f>
        <v>166</v>
      </c>
      <c r="F61" s="589" t="n">
        <f aca="false">SUM(F52:F59)</f>
        <v>0</v>
      </c>
      <c r="G61" s="589" t="n">
        <f aca="false">SUM(G52:G59)</f>
        <v>-1826</v>
      </c>
      <c r="H61" s="589" t="n">
        <f aca="false">SUM(H52:H59)</f>
        <v>0</v>
      </c>
      <c r="I61" s="589" t="n">
        <f aca="false">SUM(I52:I59)</f>
        <v>0</v>
      </c>
      <c r="J61" s="589" t="n">
        <f aca="false">SUM(J52:J59)</f>
        <v>0</v>
      </c>
      <c r="K61" s="589" t="n">
        <f aca="false">SUM(K52:K59)</f>
        <v>0</v>
      </c>
      <c r="L61" s="589" t="n">
        <f aca="false">SUM(L52:L59)</f>
        <v>-985</v>
      </c>
      <c r="M61" s="589" t="n">
        <f aca="false">SUM(M52:M59)</f>
        <v>166</v>
      </c>
      <c r="N61" s="589" t="n">
        <f aca="false">SUM(N52:N59)</f>
        <v>253</v>
      </c>
      <c r="O61" s="589" t="n">
        <f aca="false">SUM(O52:O59)</f>
        <v>-1764</v>
      </c>
      <c r="P61" s="589" t="n">
        <f aca="false">SUM(P52:P59)</f>
        <v>462</v>
      </c>
      <c r="Q61" s="589" t="n">
        <f aca="false">SUM(Q52:Q59)</f>
        <v>-2226</v>
      </c>
      <c r="R61" s="596"/>
      <c r="S61" s="596"/>
      <c r="T61" s="568"/>
      <c r="U61" s="568"/>
      <c r="V61" s="568"/>
      <c r="W61" s="568"/>
      <c r="X61" s="568"/>
    </row>
    <row r="62" customFormat="false" ht="8.1" hidden="false" customHeight="true" outlineLevel="0" collapsed="false">
      <c r="A62" s="578"/>
      <c r="B62" s="566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568"/>
      <c r="S62" s="568"/>
      <c r="T62" s="568"/>
      <c r="U62" s="568"/>
      <c r="V62" s="568"/>
      <c r="W62" s="568"/>
      <c r="X62" s="568"/>
    </row>
    <row r="63" customFormat="false" ht="12.75" hidden="false" customHeight="true" outlineLevel="0" collapsed="false">
      <c r="A63" s="597" t="s">
        <v>754</v>
      </c>
      <c r="B63" s="569" t="s">
        <v>485</v>
      </c>
      <c r="C63" s="598" t="n">
        <f aca="false">OtherRev!C51</f>
        <v>7</v>
      </c>
      <c r="D63" s="598" t="n">
        <f aca="false">OtherRev!D51</f>
        <v>6</v>
      </c>
      <c r="E63" s="598" t="n">
        <f aca="false">OtherRev!E51</f>
        <v>7</v>
      </c>
      <c r="F63" s="598" t="n">
        <f aca="false">OtherRev!F51</f>
        <v>6</v>
      </c>
      <c r="G63" s="598" t="n">
        <f aca="false">OtherRev!G51</f>
        <v>7</v>
      </c>
      <c r="H63" s="598" t="n">
        <f aca="false">OtherRev!H51</f>
        <v>6</v>
      </c>
      <c r="I63" s="598" t="n">
        <f aca="false">OtherRev!I51</f>
        <v>7</v>
      </c>
      <c r="J63" s="598" t="n">
        <f aca="false">OtherRev!J51</f>
        <v>6</v>
      </c>
      <c r="K63" s="598" t="n">
        <f aca="false">OtherRev!K51</f>
        <v>7</v>
      </c>
      <c r="L63" s="598" t="n">
        <f aca="false">OtherRev!L51</f>
        <v>6</v>
      </c>
      <c r="M63" s="598" t="n">
        <f aca="false">OtherRev!M51</f>
        <v>7</v>
      </c>
      <c r="N63" s="598" t="n">
        <f aca="false">OtherRev!N51</f>
        <v>6</v>
      </c>
      <c r="O63" s="80" t="n">
        <f aca="false">SUM(C63:N63)</f>
        <v>78</v>
      </c>
      <c r="P63" s="79" t="n">
        <f aca="false">SUM(C63:D63)</f>
        <v>13</v>
      </c>
      <c r="Q63" s="80" t="n">
        <f aca="false">(O63-P63)</f>
        <v>65</v>
      </c>
      <c r="R63" s="568"/>
      <c r="S63" s="568"/>
      <c r="T63" s="568"/>
      <c r="U63" s="568"/>
      <c r="V63" s="568"/>
      <c r="W63" s="568"/>
      <c r="X63" s="568"/>
    </row>
    <row r="64" customFormat="false" ht="12.75" hidden="false" customHeight="true" outlineLevel="0" collapsed="false">
      <c r="A64" s="573" t="s">
        <v>755</v>
      </c>
      <c r="B64" s="569" t="s">
        <v>485</v>
      </c>
      <c r="C64" s="599" t="n">
        <f aca="false">ROUND(OtherRev!C48-C63,0)</f>
        <v>1155</v>
      </c>
      <c r="D64" s="599" t="n">
        <f aca="false">ROUND(OtherRev!D48-D63,0)</f>
        <v>1156</v>
      </c>
      <c r="E64" s="599" t="n">
        <f aca="false">ROUND(OtherRev!E48-E63,0)</f>
        <v>1155</v>
      </c>
      <c r="F64" s="599" t="n">
        <f aca="false">ROUND(OtherRev!F48-F63,0)</f>
        <v>425</v>
      </c>
      <c r="G64" s="599" t="n">
        <f aca="false">ROUND(OtherRev!G48-G63,0)</f>
        <v>424</v>
      </c>
      <c r="H64" s="599" t="n">
        <f aca="false">ROUND(OtherRev!H48-H63,0)</f>
        <v>44</v>
      </c>
      <c r="I64" s="599" t="n">
        <f aca="false">ROUND(OtherRev!I48-I63,0)</f>
        <v>43</v>
      </c>
      <c r="J64" s="599" t="n">
        <f aca="false">ROUND(OtherRev!J48-J63,0)</f>
        <v>44</v>
      </c>
      <c r="K64" s="599" t="n">
        <f aca="false">ROUND(OtherRev!K48-K63,0)</f>
        <v>324</v>
      </c>
      <c r="L64" s="599" t="n">
        <f aca="false">ROUND(OtherRev!L48-L63,0)</f>
        <v>325</v>
      </c>
      <c r="M64" s="599" t="n">
        <f aca="false">ROUND(OtherRev!M48-M63,0)</f>
        <v>324</v>
      </c>
      <c r="N64" s="599" t="n">
        <f aca="false">ROUND(OtherRev!N48-N63,0)</f>
        <v>1156</v>
      </c>
      <c r="O64" s="80" t="n">
        <f aca="false">SUM(C64:N64)</f>
        <v>6575</v>
      </c>
      <c r="P64" s="79" t="n">
        <f aca="false">SUM(C64:D64)</f>
        <v>2311</v>
      </c>
      <c r="Q64" s="80" t="n">
        <f aca="false">(O64-P64)</f>
        <v>4264</v>
      </c>
      <c r="R64" s="568"/>
      <c r="S64" s="568"/>
      <c r="T64" s="568"/>
      <c r="U64" s="568"/>
      <c r="V64" s="568"/>
      <c r="W64" s="568"/>
      <c r="X64" s="568"/>
    </row>
    <row r="65" customFormat="false" ht="12.75" hidden="false" customHeight="true" outlineLevel="0" collapsed="false">
      <c r="A65" s="573" t="s">
        <v>756</v>
      </c>
      <c r="B65" s="569" t="s">
        <v>485</v>
      </c>
      <c r="C65" s="600" t="n">
        <f aca="false">ROUND(-OtherRev!C57,0)</f>
        <v>-603</v>
      </c>
      <c r="D65" s="600" t="n">
        <f aca="false">ROUND(-OtherRev!D57,0)</f>
        <v>-604</v>
      </c>
      <c r="E65" s="600" t="n">
        <f aca="false">ROUND(-OtherRev!E57,0)</f>
        <v>-603</v>
      </c>
      <c r="F65" s="600" t="n">
        <f aca="false">ROUND(-OtherRev!F57,0)</f>
        <v>127</v>
      </c>
      <c r="G65" s="600" t="n">
        <f aca="false">ROUND(-OtherRev!G57,0)</f>
        <v>128</v>
      </c>
      <c r="H65" s="600" t="n">
        <f aca="false">ROUND(-OtherRev!H57,0)</f>
        <v>508</v>
      </c>
      <c r="I65" s="600" t="n">
        <f aca="false">ROUND(-OtherRev!I57,0)</f>
        <v>509</v>
      </c>
      <c r="J65" s="600" t="n">
        <f aca="false">ROUND(-OtherRev!J57,0)</f>
        <v>508</v>
      </c>
      <c r="K65" s="600" t="n">
        <f aca="false">ROUND(-OtherRev!K57,0)</f>
        <v>228</v>
      </c>
      <c r="L65" s="600" t="n">
        <f aca="false">ROUND(-OtherRev!L57,0)</f>
        <v>227</v>
      </c>
      <c r="M65" s="600" t="n">
        <f aca="false">ROUND(-OtherRev!M57,0)</f>
        <v>228</v>
      </c>
      <c r="N65" s="600" t="n">
        <f aca="false">ROUND(-OtherRev!N57,0)</f>
        <v>-604</v>
      </c>
      <c r="O65" s="570" t="n">
        <f aca="false">SUM(C65:N65)</f>
        <v>49</v>
      </c>
      <c r="P65" s="571" t="n">
        <f aca="false">SUM(C65:D65)</f>
        <v>-1207</v>
      </c>
      <c r="Q65" s="570" t="n">
        <f aca="false">(O65-P65)</f>
        <v>1256</v>
      </c>
      <c r="R65" s="568"/>
      <c r="S65" s="568"/>
      <c r="T65" s="568"/>
      <c r="U65" s="568"/>
      <c r="V65" s="568"/>
      <c r="W65" s="568"/>
      <c r="X65" s="568"/>
    </row>
    <row r="66" customFormat="false" ht="3.95" hidden="false" customHeight="true" outlineLevel="0" collapsed="false">
      <c r="A66" s="578"/>
      <c r="B66" s="566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568"/>
      <c r="S66" s="568"/>
      <c r="T66" s="568"/>
      <c r="U66" s="568"/>
      <c r="V66" s="568"/>
      <c r="W66" s="568"/>
      <c r="X66" s="568"/>
    </row>
    <row r="67" customFormat="false" ht="12.75" hidden="false" customHeight="true" outlineLevel="0" collapsed="false">
      <c r="A67" s="562" t="s">
        <v>757</v>
      </c>
      <c r="B67" s="566"/>
      <c r="C67" s="589" t="n">
        <f aca="false">SUM(C63:C65)</f>
        <v>559</v>
      </c>
      <c r="D67" s="589" t="n">
        <f aca="false">SUM(D63:D65)</f>
        <v>558</v>
      </c>
      <c r="E67" s="589" t="n">
        <f aca="false">SUM(E63:E65)</f>
        <v>559</v>
      </c>
      <c r="F67" s="589" t="n">
        <f aca="false">SUM(F63:F65)</f>
        <v>558</v>
      </c>
      <c r="G67" s="589" t="n">
        <f aca="false">SUM(G63:G65)</f>
        <v>559</v>
      </c>
      <c r="H67" s="589" t="n">
        <f aca="false">SUM(H63:H65)</f>
        <v>558</v>
      </c>
      <c r="I67" s="589" t="n">
        <f aca="false">SUM(I63:I65)</f>
        <v>559</v>
      </c>
      <c r="J67" s="589" t="n">
        <f aca="false">SUM(J63:J65)</f>
        <v>558</v>
      </c>
      <c r="K67" s="589" t="n">
        <f aca="false">SUM(K63:K65)</f>
        <v>559</v>
      </c>
      <c r="L67" s="589" t="n">
        <f aca="false">SUM(L63:L65)</f>
        <v>558</v>
      </c>
      <c r="M67" s="589" t="n">
        <f aca="false">SUM(M63:M65)</f>
        <v>559</v>
      </c>
      <c r="N67" s="589" t="n">
        <f aca="false">SUM(N63:N65)</f>
        <v>558</v>
      </c>
      <c r="O67" s="589" t="n">
        <f aca="false">SUM(O63:O65)</f>
        <v>6702</v>
      </c>
      <c r="P67" s="589" t="n">
        <f aca="false">SUM(P63:P65)</f>
        <v>1117</v>
      </c>
      <c r="Q67" s="589" t="n">
        <f aca="false">SUM(Q63:Q65)</f>
        <v>5585</v>
      </c>
      <c r="R67" s="568"/>
      <c r="S67" s="568"/>
      <c r="T67" s="568"/>
      <c r="U67" s="568"/>
      <c r="V67" s="568"/>
      <c r="W67" s="568"/>
      <c r="X67" s="568"/>
    </row>
    <row r="68" customFormat="false" ht="8.1" hidden="false" customHeight="true" outlineLevel="0" collapsed="false">
      <c r="A68" s="578"/>
      <c r="B68" s="566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568"/>
      <c r="S68" s="568"/>
      <c r="T68" s="568"/>
      <c r="U68" s="568"/>
      <c r="V68" s="568"/>
      <c r="W68" s="568"/>
      <c r="X68" s="568"/>
    </row>
    <row r="69" customFormat="false" ht="12.75" hidden="false" customHeight="true" outlineLevel="0" collapsed="false">
      <c r="A69" s="562" t="s">
        <v>758</v>
      </c>
      <c r="B69" s="574"/>
      <c r="C69" s="601" t="n">
        <f aca="false">C36+C49+C61+C67</f>
        <v>2093</v>
      </c>
      <c r="D69" s="601" t="n">
        <f aca="false">D36+D49+D61+D67</f>
        <v>1989</v>
      </c>
      <c r="E69" s="601" t="n">
        <f aca="false">E36+E49+E61+E67</f>
        <v>2047</v>
      </c>
      <c r="F69" s="601" t="n">
        <f aca="false">F36+F49+F61+F67</f>
        <v>1831</v>
      </c>
      <c r="G69" s="601" t="n">
        <f aca="false">G36+G49+G61+G67</f>
        <v>1732</v>
      </c>
      <c r="H69" s="601" t="n">
        <f aca="false">H36+H49+H61+H67</f>
        <v>1525</v>
      </c>
      <c r="I69" s="601" t="n">
        <f aca="false">I36+I49+I61+I67</f>
        <v>1236</v>
      </c>
      <c r="J69" s="601" t="n">
        <f aca="false">J36+J49+J61+J67</f>
        <v>1280</v>
      </c>
      <c r="K69" s="601" t="n">
        <f aca="false">K36+K49+K61+K67</f>
        <v>1324</v>
      </c>
      <c r="L69" s="601" t="n">
        <f aca="false">L36+L49+L61+L67</f>
        <v>1383</v>
      </c>
      <c r="M69" s="601" t="n">
        <f aca="false">M36+M49+M61+M67</f>
        <v>1590</v>
      </c>
      <c r="N69" s="601" t="n">
        <f aca="false">N36+N49+N61+N67</f>
        <v>1675</v>
      </c>
      <c r="O69" s="601" t="n">
        <f aca="false">O36+O49+O61+O67</f>
        <v>19705</v>
      </c>
      <c r="P69" s="601" t="n">
        <f aca="false">P36+P49+P61+P67</f>
        <v>4082</v>
      </c>
      <c r="Q69" s="601" t="n">
        <f aca="false">Q36+Q49+Q61+Q67</f>
        <v>15623</v>
      </c>
      <c r="R69" s="602"/>
      <c r="S69" s="568"/>
      <c r="T69" s="568"/>
      <c r="U69" s="568"/>
      <c r="V69" s="568"/>
      <c r="W69" s="568"/>
      <c r="X69" s="568"/>
      <c r="Y69" s="568"/>
      <c r="Z69" s="568"/>
      <c r="AA69" s="568"/>
      <c r="AB69" s="568"/>
      <c r="AC69" s="568"/>
      <c r="AD69" s="568"/>
      <c r="AE69" s="568"/>
      <c r="AF69" s="568"/>
      <c r="AG69" s="568"/>
      <c r="AH69" s="568"/>
      <c r="AI69" s="568"/>
      <c r="AJ69" s="567"/>
      <c r="AK69" s="568"/>
      <c r="AL69" s="568"/>
      <c r="AM69" s="568"/>
      <c r="AN69" s="568"/>
      <c r="AO69" s="568"/>
      <c r="AP69" s="568"/>
      <c r="AQ69" s="568"/>
      <c r="AR69" s="568"/>
      <c r="AS69" s="568"/>
      <c r="AT69" s="568"/>
    </row>
    <row r="70" customFormat="false" ht="8.1" hidden="false" customHeight="true" outlineLevel="0" collapsed="false">
      <c r="A70" s="548"/>
      <c r="B70" s="547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568"/>
      <c r="S70" s="568"/>
      <c r="T70" s="568"/>
      <c r="U70" s="567"/>
      <c r="V70" s="567"/>
      <c r="W70" s="567"/>
      <c r="X70" s="567"/>
      <c r="Y70" s="567"/>
      <c r="Z70" s="567"/>
      <c r="AA70" s="567"/>
      <c r="AB70" s="567"/>
      <c r="AC70" s="567"/>
      <c r="AD70" s="567"/>
      <c r="AE70" s="567"/>
      <c r="AF70" s="567"/>
      <c r="AG70" s="567"/>
      <c r="AH70" s="567"/>
      <c r="AI70" s="567"/>
      <c r="AJ70" s="568"/>
      <c r="AK70" s="567"/>
      <c r="AL70" s="567"/>
      <c r="AM70" s="567"/>
      <c r="AN70" s="567"/>
      <c r="AO70" s="567"/>
      <c r="AP70" s="567"/>
      <c r="AQ70" s="567"/>
      <c r="AR70" s="567"/>
      <c r="AS70" s="567"/>
      <c r="AT70" s="567"/>
      <c r="AU70" s="549"/>
      <c r="AV70" s="549"/>
      <c r="AW70" s="549"/>
      <c r="AX70" s="549"/>
    </row>
    <row r="71" customFormat="false" ht="12.75" hidden="false" customHeight="false" outlineLevel="0" collapsed="false">
      <c r="C71" s="568"/>
      <c r="D71" s="568"/>
      <c r="E71" s="568"/>
      <c r="F71" s="568"/>
      <c r="G71" s="568"/>
      <c r="H71" s="568"/>
      <c r="I71" s="568"/>
      <c r="J71" s="568"/>
      <c r="K71" s="568"/>
      <c r="L71" s="568"/>
      <c r="M71" s="568"/>
      <c r="N71" s="568"/>
      <c r="O71" s="568"/>
      <c r="P71" s="568"/>
      <c r="Q71" s="568"/>
      <c r="R71" s="568"/>
      <c r="S71" s="568"/>
      <c r="T71" s="568"/>
      <c r="U71" s="568"/>
      <c r="V71" s="568"/>
      <c r="W71" s="568"/>
      <c r="X71" s="568"/>
      <c r="Y71" s="568"/>
      <c r="Z71" s="568"/>
      <c r="AA71" s="568"/>
      <c r="AB71" s="568"/>
      <c r="AC71" s="568"/>
      <c r="AD71" s="568"/>
      <c r="AE71" s="568"/>
      <c r="AF71" s="568"/>
      <c r="AG71" s="568"/>
      <c r="AH71" s="568"/>
      <c r="AI71" s="568"/>
      <c r="AJ71" s="568"/>
      <c r="AK71" s="568"/>
      <c r="AL71" s="568"/>
      <c r="AM71" s="568"/>
      <c r="AN71" s="568"/>
      <c r="AO71" s="568"/>
      <c r="AP71" s="568"/>
      <c r="AQ71" s="568"/>
      <c r="AR71" s="568"/>
      <c r="AS71" s="568"/>
      <c r="AT71" s="568"/>
    </row>
    <row r="72" customFormat="false" ht="12.75" hidden="false" customHeight="false" outlineLevel="0" collapsed="false">
      <c r="A72" s="549"/>
      <c r="C72" s="568"/>
      <c r="D72" s="568"/>
      <c r="E72" s="568"/>
      <c r="F72" s="568"/>
      <c r="G72" s="568"/>
      <c r="H72" s="568"/>
      <c r="I72" s="568"/>
      <c r="J72" s="568"/>
      <c r="K72" s="568"/>
      <c r="L72" s="568"/>
      <c r="M72" s="568"/>
      <c r="N72" s="568"/>
      <c r="O72" s="568"/>
      <c r="P72" s="568"/>
      <c r="Q72" s="568"/>
      <c r="R72" s="568"/>
      <c r="S72" s="568"/>
      <c r="T72" s="568"/>
      <c r="U72" s="568"/>
      <c r="V72" s="568"/>
      <c r="W72" s="568"/>
      <c r="X72" s="568"/>
      <c r="Y72" s="568"/>
      <c r="Z72" s="568"/>
      <c r="AA72" s="568"/>
      <c r="AB72" s="568"/>
      <c r="AC72" s="568"/>
      <c r="AD72" s="568"/>
      <c r="AE72" s="568"/>
      <c r="AF72" s="568"/>
      <c r="AG72" s="568"/>
      <c r="AH72" s="568"/>
      <c r="AI72" s="568"/>
      <c r="AJ72" s="568"/>
      <c r="AK72" s="568"/>
      <c r="AL72" s="568"/>
      <c r="AM72" s="568"/>
      <c r="AN72" s="568"/>
      <c r="AO72" s="568"/>
      <c r="AP72" s="568"/>
      <c r="AQ72" s="568"/>
      <c r="AR72" s="568"/>
      <c r="AS72" s="568"/>
      <c r="AT72" s="568"/>
    </row>
    <row r="73" customFormat="false" ht="12.75" hidden="false" customHeight="false" outlineLevel="0" collapsed="false">
      <c r="A73" s="549"/>
      <c r="C73" s="567"/>
      <c r="D73" s="567"/>
      <c r="E73" s="567"/>
      <c r="F73" s="567"/>
      <c r="G73" s="567"/>
      <c r="H73" s="567"/>
      <c r="I73" s="567"/>
      <c r="J73" s="567"/>
      <c r="K73" s="567"/>
      <c r="L73" s="567"/>
      <c r="M73" s="567"/>
      <c r="N73" s="567"/>
      <c r="O73" s="568"/>
      <c r="P73" s="567"/>
      <c r="Q73" s="568"/>
      <c r="R73" s="568"/>
      <c r="S73" s="568"/>
      <c r="T73" s="568"/>
      <c r="U73" s="568"/>
      <c r="V73" s="568"/>
      <c r="W73" s="568"/>
      <c r="X73" s="568"/>
      <c r="Y73" s="568"/>
      <c r="Z73" s="568"/>
      <c r="AA73" s="568"/>
      <c r="AB73" s="568"/>
      <c r="AC73" s="568"/>
      <c r="AD73" s="568"/>
      <c r="AE73" s="568"/>
      <c r="AF73" s="568"/>
      <c r="AG73" s="568"/>
      <c r="AH73" s="568"/>
      <c r="AI73" s="568"/>
      <c r="AJ73" s="568"/>
      <c r="AK73" s="568"/>
      <c r="AL73" s="568"/>
      <c r="AM73" s="568"/>
      <c r="AN73" s="568"/>
      <c r="AO73" s="568"/>
      <c r="AP73" s="568"/>
      <c r="AQ73" s="568"/>
      <c r="AR73" s="568"/>
      <c r="AS73" s="568"/>
      <c r="AT73" s="568"/>
    </row>
    <row r="74" customFormat="false" ht="12.75" hidden="false" customHeight="false" outlineLevel="0" collapsed="false">
      <c r="C74" s="568"/>
      <c r="D74" s="568"/>
      <c r="E74" s="568"/>
      <c r="F74" s="568"/>
      <c r="G74" s="568"/>
      <c r="H74" s="568"/>
      <c r="I74" s="568"/>
      <c r="J74" s="568"/>
      <c r="K74" s="568"/>
      <c r="L74" s="568"/>
      <c r="M74" s="568"/>
      <c r="N74" s="568"/>
      <c r="O74" s="568"/>
      <c r="P74" s="568"/>
      <c r="Q74" s="568"/>
      <c r="R74" s="568"/>
      <c r="S74" s="568"/>
      <c r="T74" s="568"/>
      <c r="U74" s="568"/>
      <c r="V74" s="568"/>
      <c r="W74" s="568"/>
      <c r="X74" s="568"/>
      <c r="Y74" s="568"/>
      <c r="Z74" s="568"/>
      <c r="AA74" s="568"/>
      <c r="AB74" s="568"/>
      <c r="AC74" s="568"/>
      <c r="AD74" s="568"/>
      <c r="AE74" s="568"/>
      <c r="AF74" s="568"/>
      <c r="AG74" s="568"/>
      <c r="AH74" s="568"/>
      <c r="AI74" s="568"/>
      <c r="AJ74" s="568"/>
      <c r="AK74" s="568"/>
      <c r="AL74" s="568"/>
      <c r="AM74" s="568"/>
      <c r="AN74" s="568"/>
      <c r="AO74" s="568"/>
      <c r="AP74" s="568"/>
      <c r="AQ74" s="568"/>
      <c r="AR74" s="568"/>
      <c r="AS74" s="568"/>
      <c r="AT74" s="568"/>
    </row>
    <row r="75" customFormat="false" ht="12.75" hidden="false" customHeight="false" outlineLevel="0" collapsed="false">
      <c r="A75" s="549"/>
      <c r="C75" s="568"/>
      <c r="D75" s="568"/>
      <c r="E75" s="568"/>
      <c r="F75" s="568"/>
      <c r="G75" s="568"/>
      <c r="H75" s="568"/>
      <c r="I75" s="568"/>
      <c r="J75" s="568"/>
      <c r="K75" s="568"/>
      <c r="L75" s="568"/>
      <c r="M75" s="568"/>
      <c r="N75" s="568"/>
      <c r="O75" s="568"/>
      <c r="P75" s="568"/>
      <c r="Q75" s="568"/>
      <c r="R75" s="568"/>
      <c r="S75" s="568"/>
      <c r="T75" s="568"/>
      <c r="U75" s="568"/>
      <c r="V75" s="568"/>
      <c r="W75" s="568"/>
      <c r="X75" s="568"/>
      <c r="Y75" s="568"/>
      <c r="Z75" s="568"/>
      <c r="AA75" s="568"/>
      <c r="AB75" s="568"/>
      <c r="AC75" s="568"/>
      <c r="AD75" s="568"/>
      <c r="AE75" s="568"/>
      <c r="AF75" s="568"/>
      <c r="AG75" s="568"/>
      <c r="AH75" s="568"/>
      <c r="AI75" s="568"/>
      <c r="AJ75" s="568"/>
      <c r="AK75" s="568"/>
      <c r="AL75" s="568"/>
      <c r="AM75" s="568"/>
      <c r="AN75" s="568"/>
      <c r="AO75" s="568"/>
      <c r="AP75" s="568"/>
      <c r="AQ75" s="568"/>
      <c r="AR75" s="568"/>
      <c r="AS75" s="568"/>
      <c r="AT75" s="568"/>
    </row>
    <row r="76" customFormat="false" ht="12.75" hidden="false" customHeight="false" outlineLevel="0" collapsed="false">
      <c r="A76" s="549"/>
      <c r="C76" s="567"/>
      <c r="D76" s="567"/>
      <c r="E76" s="567"/>
      <c r="F76" s="567"/>
      <c r="G76" s="567"/>
      <c r="H76" s="567"/>
      <c r="I76" s="567"/>
      <c r="J76" s="567"/>
      <c r="K76" s="567"/>
      <c r="L76" s="567"/>
      <c r="M76" s="567"/>
      <c r="N76" s="567"/>
      <c r="O76" s="568"/>
      <c r="P76" s="567"/>
      <c r="Q76" s="568"/>
      <c r="R76" s="568"/>
      <c r="S76" s="568"/>
      <c r="T76" s="568"/>
      <c r="U76" s="568"/>
      <c r="V76" s="568"/>
      <c r="W76" s="568"/>
      <c r="X76" s="568"/>
      <c r="Y76" s="568"/>
      <c r="Z76" s="568"/>
      <c r="AA76" s="568"/>
      <c r="AB76" s="568"/>
      <c r="AC76" s="568"/>
      <c r="AD76" s="568"/>
      <c r="AE76" s="568"/>
      <c r="AF76" s="568"/>
      <c r="AG76" s="568"/>
      <c r="AH76" s="568"/>
      <c r="AI76" s="568"/>
      <c r="AJ76" s="568"/>
      <c r="AK76" s="568"/>
      <c r="AL76" s="568"/>
      <c r="AM76" s="568"/>
      <c r="AN76" s="568"/>
      <c r="AO76" s="568"/>
      <c r="AP76" s="568"/>
      <c r="AQ76" s="568"/>
      <c r="AR76" s="568"/>
      <c r="AS76" s="568"/>
      <c r="AT76" s="568"/>
    </row>
    <row r="77" customFormat="false" ht="12.75" hidden="false" customHeight="false" outlineLevel="0" collapsed="false">
      <c r="A77" s="549"/>
      <c r="C77" s="567"/>
      <c r="D77" s="567"/>
      <c r="E77" s="567"/>
      <c r="F77" s="568"/>
      <c r="G77" s="568"/>
      <c r="H77" s="568"/>
      <c r="I77" s="568"/>
      <c r="J77" s="568"/>
      <c r="K77" s="568"/>
      <c r="L77" s="568"/>
      <c r="M77" s="567"/>
      <c r="N77" s="567"/>
      <c r="O77" s="568"/>
      <c r="P77" s="567"/>
      <c r="Q77" s="568"/>
      <c r="R77" s="568"/>
      <c r="S77" s="568"/>
      <c r="T77" s="568"/>
      <c r="U77" s="568"/>
      <c r="V77" s="568"/>
      <c r="W77" s="568"/>
      <c r="X77" s="568"/>
      <c r="Y77" s="568"/>
      <c r="Z77" s="568"/>
      <c r="AA77" s="568"/>
      <c r="AB77" s="568"/>
      <c r="AC77" s="568"/>
      <c r="AD77" s="568"/>
      <c r="AE77" s="568"/>
      <c r="AF77" s="568"/>
      <c r="AG77" s="568"/>
      <c r="AH77" s="568"/>
      <c r="AI77" s="568"/>
      <c r="AJ77" s="568"/>
      <c r="AK77" s="568"/>
      <c r="AL77" s="568"/>
      <c r="AM77" s="568"/>
      <c r="AN77" s="568"/>
      <c r="AO77" s="568"/>
      <c r="AP77" s="568"/>
      <c r="AQ77" s="568"/>
      <c r="AR77" s="568"/>
      <c r="AS77" s="568"/>
      <c r="AT77" s="568"/>
    </row>
    <row r="78" customFormat="false" ht="12.75" hidden="false" customHeight="false" outlineLevel="0" collapsed="false">
      <c r="A78" s="549"/>
      <c r="C78" s="567"/>
      <c r="D78" s="567"/>
      <c r="E78" s="567"/>
      <c r="F78" s="568"/>
      <c r="G78" s="568"/>
      <c r="H78" s="568"/>
      <c r="I78" s="568"/>
      <c r="J78" s="568"/>
      <c r="K78" s="568"/>
      <c r="L78" s="568"/>
      <c r="M78" s="567"/>
      <c r="N78" s="567"/>
      <c r="O78" s="568"/>
      <c r="P78" s="567"/>
      <c r="Q78" s="568"/>
      <c r="R78" s="568"/>
      <c r="S78" s="568"/>
      <c r="T78" s="568"/>
      <c r="U78" s="568"/>
      <c r="V78" s="568"/>
      <c r="W78" s="568"/>
      <c r="X78" s="568"/>
      <c r="Y78" s="568"/>
      <c r="Z78" s="568"/>
      <c r="AA78" s="568"/>
      <c r="AB78" s="568"/>
      <c r="AC78" s="568"/>
      <c r="AD78" s="568"/>
      <c r="AE78" s="568"/>
      <c r="AF78" s="568"/>
      <c r="AG78" s="568"/>
      <c r="AH78" s="568"/>
      <c r="AI78" s="568"/>
      <c r="AJ78" s="568"/>
      <c r="AK78" s="568"/>
      <c r="AL78" s="568"/>
      <c r="AM78" s="568"/>
      <c r="AN78" s="568"/>
      <c r="AO78" s="568"/>
      <c r="AP78" s="568"/>
      <c r="AQ78" s="568"/>
      <c r="AR78" s="568"/>
      <c r="AS78" s="568"/>
      <c r="AT78" s="568"/>
    </row>
    <row r="79" customFormat="false" ht="12.75" hidden="false" customHeight="false" outlineLevel="0" collapsed="false">
      <c r="A79" s="549"/>
      <c r="C79" s="567"/>
      <c r="D79" s="567"/>
      <c r="E79" s="567"/>
      <c r="F79" s="568"/>
      <c r="G79" s="568"/>
      <c r="H79" s="568"/>
      <c r="I79" s="568"/>
      <c r="J79" s="568"/>
      <c r="K79" s="568"/>
      <c r="L79" s="568"/>
      <c r="M79" s="567"/>
      <c r="N79" s="567"/>
      <c r="O79" s="568"/>
      <c r="P79" s="567"/>
      <c r="Q79" s="568"/>
      <c r="R79" s="568"/>
      <c r="S79" s="568"/>
      <c r="T79" s="568"/>
      <c r="U79" s="568"/>
      <c r="V79" s="568"/>
      <c r="W79" s="568"/>
      <c r="X79" s="568"/>
      <c r="Y79" s="568"/>
      <c r="Z79" s="568"/>
      <c r="AA79" s="568"/>
      <c r="AB79" s="568"/>
      <c r="AC79" s="568"/>
      <c r="AD79" s="568"/>
      <c r="AE79" s="568"/>
      <c r="AF79" s="568"/>
      <c r="AG79" s="568"/>
      <c r="AH79" s="568"/>
      <c r="AI79" s="568"/>
      <c r="AJ79" s="568"/>
      <c r="AK79" s="568"/>
      <c r="AL79" s="568"/>
      <c r="AM79" s="568"/>
      <c r="AN79" s="568"/>
      <c r="AO79" s="568"/>
      <c r="AP79" s="568"/>
      <c r="AQ79" s="568"/>
      <c r="AR79" s="568"/>
      <c r="AS79" s="568"/>
      <c r="AT79" s="568"/>
    </row>
    <row r="80" customFormat="false" ht="12.75" hidden="false" customHeight="false" outlineLevel="0" collapsed="false">
      <c r="C80" s="568"/>
      <c r="D80" s="568"/>
      <c r="E80" s="568"/>
      <c r="F80" s="568"/>
      <c r="G80" s="568"/>
      <c r="H80" s="568"/>
      <c r="I80" s="568"/>
      <c r="J80" s="568"/>
      <c r="K80" s="568"/>
      <c r="L80" s="568"/>
      <c r="M80" s="568"/>
      <c r="N80" s="568"/>
      <c r="O80" s="568"/>
      <c r="P80" s="567"/>
      <c r="Q80" s="568"/>
      <c r="R80" s="568"/>
    </row>
    <row r="81" customFormat="false" ht="12.75" hidden="false" customHeight="false" outlineLevel="0" collapsed="false">
      <c r="A81" s="549"/>
      <c r="C81" s="568"/>
      <c r="D81" s="568"/>
      <c r="E81" s="568"/>
      <c r="F81" s="568"/>
      <c r="G81" s="568"/>
      <c r="H81" s="568"/>
      <c r="I81" s="568"/>
      <c r="J81" s="568"/>
      <c r="K81" s="568"/>
      <c r="L81" s="568"/>
      <c r="M81" s="568"/>
      <c r="N81" s="568"/>
      <c r="O81" s="568"/>
      <c r="P81" s="568"/>
      <c r="Q81" s="568"/>
      <c r="R81" s="568"/>
    </row>
    <row r="82" customFormat="false" ht="12.75" hidden="false" customHeight="false" outlineLevel="0" collapsed="false">
      <c r="A82" s="549"/>
      <c r="C82" s="567"/>
      <c r="D82" s="567"/>
      <c r="E82" s="567"/>
      <c r="F82" s="568"/>
      <c r="G82" s="568"/>
      <c r="H82" s="568"/>
      <c r="I82" s="568"/>
      <c r="J82" s="568"/>
      <c r="K82" s="568"/>
      <c r="L82" s="568"/>
      <c r="M82" s="567"/>
      <c r="N82" s="567"/>
      <c r="O82" s="568"/>
      <c r="P82" s="567"/>
      <c r="Q82" s="568"/>
      <c r="R82" s="568"/>
    </row>
    <row r="83" customFormat="false" ht="12.75" hidden="false" customHeight="false" outlineLevel="0" collapsed="false">
      <c r="A83" s="549"/>
      <c r="C83" s="567"/>
      <c r="D83" s="567"/>
      <c r="E83" s="567"/>
      <c r="F83" s="568"/>
      <c r="G83" s="568"/>
      <c r="H83" s="568"/>
      <c r="I83" s="568"/>
      <c r="J83" s="568"/>
      <c r="K83" s="568"/>
      <c r="L83" s="568"/>
      <c r="M83" s="567"/>
      <c r="N83" s="567"/>
      <c r="O83" s="568"/>
      <c r="P83" s="567"/>
      <c r="Q83" s="568"/>
      <c r="R83" s="568"/>
    </row>
    <row r="84" customFormat="false" ht="12.75" hidden="false" customHeight="false" outlineLevel="0" collapsed="false">
      <c r="A84" s="549"/>
      <c r="C84" s="567"/>
      <c r="D84" s="567"/>
      <c r="E84" s="567"/>
      <c r="F84" s="568"/>
      <c r="G84" s="568"/>
      <c r="H84" s="568"/>
      <c r="I84" s="568"/>
      <c r="J84" s="568"/>
      <c r="K84" s="568"/>
      <c r="L84" s="568"/>
      <c r="M84" s="567"/>
      <c r="N84" s="567"/>
      <c r="O84" s="568"/>
      <c r="P84" s="567"/>
      <c r="Q84" s="568"/>
      <c r="R84" s="568"/>
    </row>
    <row r="85" customFormat="false" ht="12.75" hidden="false" customHeight="false" outlineLevel="0" collapsed="false">
      <c r="A85" s="549"/>
      <c r="C85" s="567"/>
      <c r="D85" s="567"/>
      <c r="E85" s="567"/>
      <c r="F85" s="568"/>
      <c r="G85" s="568"/>
      <c r="H85" s="568"/>
      <c r="I85" s="568"/>
      <c r="J85" s="568"/>
      <c r="K85" s="568"/>
      <c r="L85" s="568"/>
      <c r="M85" s="567"/>
      <c r="N85" s="567"/>
      <c r="O85" s="568"/>
      <c r="P85" s="567"/>
      <c r="Q85" s="568"/>
      <c r="R85" s="568"/>
    </row>
    <row r="86" customFormat="false" ht="12.75" hidden="false" customHeight="false" outlineLevel="0" collapsed="false">
      <c r="C86" s="568"/>
      <c r="D86" s="568"/>
      <c r="E86" s="568"/>
      <c r="F86" s="568"/>
      <c r="G86" s="568"/>
      <c r="H86" s="568"/>
      <c r="I86" s="568"/>
      <c r="J86" s="568"/>
      <c r="K86" s="568"/>
      <c r="L86" s="568"/>
      <c r="M86" s="568"/>
      <c r="N86" s="568"/>
      <c r="O86" s="568"/>
      <c r="P86" s="567"/>
      <c r="Q86" s="568"/>
      <c r="R86" s="568"/>
    </row>
    <row r="87" customFormat="false" ht="12.75" hidden="false" customHeight="false" outlineLevel="0" collapsed="false">
      <c r="A87" s="549"/>
      <c r="C87" s="568"/>
      <c r="D87" s="568"/>
      <c r="E87" s="568"/>
      <c r="F87" s="568"/>
      <c r="G87" s="568"/>
      <c r="H87" s="568"/>
      <c r="I87" s="568"/>
      <c r="J87" s="568"/>
      <c r="K87" s="568"/>
      <c r="L87" s="568"/>
      <c r="M87" s="568"/>
      <c r="N87" s="568"/>
      <c r="O87" s="568"/>
      <c r="P87" s="568"/>
      <c r="Q87" s="568"/>
      <c r="R87" s="568"/>
    </row>
    <row r="88" customFormat="false" ht="12.75" hidden="false" customHeight="false" outlineLevel="0" collapsed="false">
      <c r="A88" s="549"/>
      <c r="C88" s="567"/>
      <c r="D88" s="567"/>
      <c r="E88" s="567"/>
      <c r="F88" s="568"/>
      <c r="G88" s="568"/>
      <c r="H88" s="568"/>
      <c r="I88" s="568"/>
      <c r="J88" s="568"/>
      <c r="K88" s="568"/>
      <c r="L88" s="568"/>
      <c r="M88" s="567"/>
      <c r="N88" s="567"/>
      <c r="O88" s="568"/>
      <c r="P88" s="567"/>
      <c r="Q88" s="568"/>
      <c r="R88" s="568"/>
    </row>
    <row r="89" customFormat="false" ht="12.75" hidden="false" customHeight="false" outlineLevel="0" collapsed="false">
      <c r="A89" s="549"/>
      <c r="C89" s="567"/>
      <c r="D89" s="567"/>
      <c r="E89" s="567"/>
      <c r="F89" s="568"/>
      <c r="G89" s="568"/>
      <c r="H89" s="568"/>
      <c r="I89" s="568"/>
      <c r="J89" s="568"/>
      <c r="K89" s="568"/>
      <c r="L89" s="568"/>
      <c r="M89" s="567"/>
      <c r="N89" s="567"/>
      <c r="O89" s="568"/>
      <c r="P89" s="567"/>
      <c r="Q89" s="568"/>
      <c r="R89" s="568"/>
    </row>
    <row r="90" customFormat="false" ht="12.75" hidden="false" customHeight="false" outlineLevel="0" collapsed="false">
      <c r="A90" s="549"/>
      <c r="C90" s="567"/>
      <c r="D90" s="567"/>
      <c r="E90" s="567"/>
      <c r="F90" s="568"/>
      <c r="G90" s="568"/>
      <c r="H90" s="568"/>
      <c r="I90" s="568"/>
      <c r="J90" s="568"/>
      <c r="K90" s="568"/>
      <c r="L90" s="568"/>
      <c r="M90" s="567"/>
      <c r="N90" s="567"/>
      <c r="O90" s="568"/>
      <c r="P90" s="567"/>
      <c r="Q90" s="568"/>
      <c r="R90" s="568"/>
    </row>
    <row r="91" customFormat="false" ht="12.75" hidden="false" customHeight="false" outlineLevel="0" collapsed="false">
      <c r="C91" s="568"/>
      <c r="D91" s="568"/>
      <c r="E91" s="568"/>
      <c r="F91" s="568"/>
      <c r="G91" s="568"/>
      <c r="H91" s="568"/>
      <c r="I91" s="568"/>
      <c r="J91" s="568"/>
      <c r="K91" s="568"/>
      <c r="L91" s="568"/>
      <c r="M91" s="568"/>
      <c r="N91" s="568"/>
      <c r="O91" s="568"/>
      <c r="P91" s="567"/>
      <c r="Q91" s="568"/>
      <c r="R91" s="568"/>
    </row>
    <row r="92" customFormat="false" ht="12.75" hidden="false" customHeight="false" outlineLevel="0" collapsed="false">
      <c r="C92" s="568"/>
      <c r="D92" s="568"/>
      <c r="E92" s="568"/>
      <c r="F92" s="568"/>
      <c r="G92" s="568"/>
      <c r="H92" s="568"/>
      <c r="I92" s="568"/>
      <c r="J92" s="568"/>
      <c r="K92" s="568"/>
      <c r="L92" s="568"/>
      <c r="M92" s="568"/>
      <c r="N92" s="568"/>
      <c r="O92" s="568"/>
      <c r="P92" s="568"/>
      <c r="Q92" s="568"/>
      <c r="R92" s="568"/>
    </row>
    <row r="93" customFormat="false" ht="12.75" hidden="false" customHeight="false" outlineLevel="0" collapsed="false">
      <c r="A93" s="549"/>
      <c r="C93" s="567"/>
      <c r="D93" s="567"/>
      <c r="E93" s="567"/>
      <c r="F93" s="567"/>
      <c r="G93" s="567"/>
      <c r="H93" s="567"/>
      <c r="I93" s="567"/>
      <c r="J93" s="567"/>
      <c r="K93" s="567"/>
      <c r="L93" s="567"/>
      <c r="M93" s="567"/>
      <c r="N93" s="567"/>
      <c r="O93" s="568"/>
      <c r="P93" s="567"/>
      <c r="Q93" s="568"/>
      <c r="R93" s="568"/>
    </row>
    <row r="94" customFormat="false" ht="12.75" hidden="false" customHeight="false" outlineLevel="0" collapsed="false">
      <c r="C94" s="568"/>
      <c r="D94" s="568"/>
      <c r="E94" s="568"/>
      <c r="F94" s="568"/>
      <c r="G94" s="568"/>
      <c r="H94" s="568"/>
      <c r="I94" s="568"/>
      <c r="J94" s="568"/>
      <c r="K94" s="568"/>
      <c r="L94" s="568"/>
      <c r="M94" s="568"/>
      <c r="N94" s="568"/>
      <c r="O94" s="568"/>
      <c r="P94" s="568"/>
      <c r="Q94" s="568"/>
      <c r="R94" s="568"/>
    </row>
    <row r="95" customFormat="false" ht="12.75" hidden="false" customHeight="false" outlineLevel="0" collapsed="false">
      <c r="C95" s="568"/>
      <c r="D95" s="568"/>
      <c r="E95" s="568"/>
      <c r="F95" s="568"/>
      <c r="G95" s="568"/>
      <c r="H95" s="568"/>
      <c r="I95" s="568"/>
      <c r="J95" s="568"/>
      <c r="K95" s="568"/>
      <c r="L95" s="568"/>
      <c r="M95" s="568"/>
      <c r="N95" s="568"/>
      <c r="O95" s="568"/>
      <c r="P95" s="568"/>
      <c r="Q95" s="568"/>
      <c r="R95" s="568"/>
    </row>
    <row r="96" customFormat="false" ht="12.75" hidden="false" customHeight="false" outlineLevel="0" collapsed="false">
      <c r="C96" s="568"/>
      <c r="D96" s="568"/>
      <c r="E96" s="568"/>
      <c r="F96" s="568"/>
      <c r="G96" s="568"/>
      <c r="H96" s="568"/>
      <c r="I96" s="568"/>
      <c r="J96" s="568"/>
      <c r="K96" s="568"/>
      <c r="L96" s="568"/>
      <c r="M96" s="568"/>
      <c r="N96" s="568"/>
      <c r="O96" s="568"/>
      <c r="P96" s="568"/>
      <c r="Q96" s="568"/>
      <c r="R96" s="568"/>
    </row>
    <row r="97" customFormat="false" ht="12.75" hidden="false" customHeight="false" outlineLevel="0" collapsed="false">
      <c r="C97" s="568"/>
      <c r="D97" s="568"/>
      <c r="E97" s="568"/>
      <c r="F97" s="568"/>
      <c r="G97" s="568"/>
      <c r="H97" s="568"/>
      <c r="I97" s="568"/>
      <c r="J97" s="568"/>
      <c r="K97" s="568"/>
      <c r="L97" s="568"/>
      <c r="M97" s="568"/>
      <c r="N97" s="568"/>
      <c r="O97" s="568"/>
      <c r="P97" s="568"/>
      <c r="Q97" s="568"/>
      <c r="R97" s="568"/>
    </row>
    <row r="98" customFormat="false" ht="12.75" hidden="false" customHeight="false" outlineLevel="0" collapsed="false">
      <c r="C98" s="568"/>
      <c r="D98" s="568"/>
      <c r="E98" s="568"/>
      <c r="F98" s="568"/>
      <c r="G98" s="568"/>
      <c r="H98" s="568"/>
      <c r="I98" s="568"/>
      <c r="J98" s="568"/>
      <c r="K98" s="568"/>
      <c r="L98" s="568"/>
      <c r="M98" s="568"/>
      <c r="N98" s="568"/>
      <c r="O98" s="568"/>
      <c r="P98" s="568"/>
      <c r="Q98" s="568"/>
      <c r="R98" s="568"/>
    </row>
    <row r="99" customFormat="false" ht="12.75" hidden="false" customHeight="false" outlineLevel="0" collapsed="false">
      <c r="C99" s="568"/>
      <c r="D99" s="568"/>
      <c r="E99" s="568"/>
      <c r="F99" s="568"/>
      <c r="G99" s="568"/>
      <c r="H99" s="568"/>
      <c r="I99" s="568"/>
      <c r="J99" s="568"/>
      <c r="K99" s="568"/>
      <c r="L99" s="568"/>
      <c r="M99" s="568"/>
      <c r="N99" s="568"/>
      <c r="O99" s="568"/>
      <c r="P99" s="568"/>
      <c r="Q99" s="568"/>
      <c r="R99" s="568"/>
    </row>
    <row r="100" customFormat="false" ht="12.75" hidden="false" customHeight="false" outlineLevel="0" collapsed="false">
      <c r="C100" s="568"/>
      <c r="D100" s="568"/>
      <c r="E100" s="568"/>
      <c r="F100" s="568"/>
      <c r="G100" s="568"/>
      <c r="H100" s="568"/>
      <c r="I100" s="568"/>
      <c r="J100" s="568"/>
      <c r="K100" s="568"/>
      <c r="L100" s="568"/>
      <c r="M100" s="568"/>
      <c r="N100" s="568"/>
      <c r="O100" s="568"/>
      <c r="P100" s="568"/>
      <c r="Q100" s="568"/>
      <c r="R100" s="568"/>
    </row>
    <row r="101" customFormat="false" ht="12.75" hidden="false" customHeight="false" outlineLevel="0" collapsed="false">
      <c r="A101" s="603" t="s">
        <v>759</v>
      </c>
      <c r="C101" s="568"/>
      <c r="D101" s="568"/>
      <c r="E101" s="568"/>
      <c r="F101" s="568"/>
      <c r="G101" s="568"/>
      <c r="H101" s="568"/>
      <c r="I101" s="568"/>
      <c r="J101" s="568"/>
      <c r="K101" s="568"/>
      <c r="L101" s="568"/>
      <c r="M101" s="568"/>
      <c r="N101" s="568"/>
      <c r="O101" s="568"/>
      <c r="P101" s="568"/>
      <c r="Q101" s="568"/>
      <c r="R101" s="568"/>
    </row>
    <row r="102" customFormat="false" ht="12.75" hidden="false" customHeight="false" outlineLevel="0" collapsed="false">
      <c r="C102" s="568"/>
      <c r="D102" s="568"/>
      <c r="E102" s="568"/>
      <c r="F102" s="568"/>
      <c r="G102" s="568"/>
      <c r="H102" s="568"/>
      <c r="I102" s="568"/>
      <c r="J102" s="568"/>
      <c r="K102" s="568"/>
      <c r="L102" s="568"/>
      <c r="M102" s="568"/>
      <c r="N102" s="568"/>
      <c r="O102" s="568"/>
      <c r="P102" s="568"/>
      <c r="Q102" s="568"/>
      <c r="R102" s="568"/>
    </row>
    <row r="103" customFormat="false" ht="12.75" hidden="false" customHeight="false" outlineLevel="0" collapsed="false">
      <c r="C103" s="568"/>
      <c r="D103" s="568"/>
      <c r="E103" s="568"/>
      <c r="F103" s="568"/>
      <c r="G103" s="568"/>
      <c r="H103" s="568"/>
      <c r="I103" s="568"/>
      <c r="J103" s="568"/>
      <c r="K103" s="568"/>
      <c r="L103" s="568"/>
      <c r="M103" s="568"/>
      <c r="N103" s="568"/>
      <c r="O103" s="568"/>
      <c r="P103" s="568"/>
      <c r="Q103" s="568"/>
      <c r="R103" s="568"/>
    </row>
    <row r="104" customFormat="false" ht="12.75" hidden="false" customHeight="false" outlineLevel="0" collapsed="false">
      <c r="C104" s="568"/>
      <c r="D104" s="568"/>
      <c r="E104" s="568"/>
      <c r="F104" s="568"/>
      <c r="G104" s="568"/>
      <c r="H104" s="568"/>
      <c r="I104" s="568"/>
      <c r="J104" s="568"/>
      <c r="K104" s="568"/>
      <c r="L104" s="568"/>
      <c r="M104" s="568"/>
      <c r="N104" s="568"/>
      <c r="O104" s="568"/>
      <c r="P104" s="568"/>
      <c r="Q104" s="568"/>
      <c r="R104" s="568"/>
    </row>
    <row r="105" customFormat="false" ht="12.75" hidden="false" customHeight="false" outlineLevel="0" collapsed="false">
      <c r="C105" s="568"/>
      <c r="D105" s="568"/>
      <c r="E105" s="568"/>
      <c r="F105" s="568"/>
      <c r="G105" s="568"/>
      <c r="H105" s="568"/>
      <c r="I105" s="568"/>
      <c r="J105" s="568"/>
      <c r="K105" s="568"/>
      <c r="L105" s="568"/>
      <c r="M105" s="568"/>
      <c r="N105" s="568"/>
      <c r="O105" s="568"/>
      <c r="P105" s="568"/>
      <c r="Q105" s="568"/>
      <c r="R105" s="568"/>
    </row>
    <row r="106" customFormat="false" ht="12.75" hidden="false" customHeight="false" outlineLevel="0" collapsed="false">
      <c r="C106" s="568"/>
      <c r="D106" s="568"/>
      <c r="E106" s="568"/>
      <c r="F106" s="568"/>
      <c r="G106" s="568"/>
      <c r="H106" s="568"/>
      <c r="I106" s="568"/>
      <c r="J106" s="568"/>
      <c r="K106" s="568"/>
      <c r="L106" s="568"/>
      <c r="M106" s="568"/>
      <c r="N106" s="568"/>
      <c r="O106" s="568"/>
      <c r="P106" s="568"/>
      <c r="Q106" s="568"/>
      <c r="R106" s="568"/>
    </row>
    <row r="107" customFormat="false" ht="12.75" hidden="false" customHeight="false" outlineLevel="0" collapsed="false">
      <c r="C107" s="568"/>
      <c r="D107" s="568"/>
      <c r="E107" s="568"/>
      <c r="F107" s="568"/>
      <c r="G107" s="568"/>
      <c r="H107" s="568"/>
      <c r="I107" s="568"/>
      <c r="J107" s="568"/>
      <c r="K107" s="568"/>
      <c r="L107" s="568"/>
      <c r="M107" s="568"/>
      <c r="N107" s="568"/>
      <c r="O107" s="568"/>
      <c r="P107" s="568"/>
      <c r="Q107" s="568"/>
      <c r="R107" s="568"/>
    </row>
    <row r="108" customFormat="false" ht="12.75" hidden="false" customHeight="false" outlineLevel="0" collapsed="false">
      <c r="C108" s="568"/>
      <c r="D108" s="568"/>
      <c r="E108" s="568"/>
      <c r="F108" s="568"/>
      <c r="G108" s="568"/>
      <c r="H108" s="568"/>
      <c r="I108" s="568"/>
      <c r="J108" s="568"/>
      <c r="K108" s="568"/>
      <c r="L108" s="568"/>
      <c r="M108" s="568"/>
      <c r="N108" s="568"/>
      <c r="O108" s="568"/>
      <c r="P108" s="568"/>
      <c r="Q108" s="568"/>
      <c r="R108" s="568"/>
    </row>
    <row r="109" customFormat="false" ht="12.75" hidden="false" customHeight="false" outlineLevel="0" collapsed="false">
      <c r="C109" s="568"/>
      <c r="D109" s="568"/>
      <c r="E109" s="568"/>
      <c r="F109" s="568"/>
      <c r="G109" s="568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</row>
    <row r="110" customFormat="false" ht="12.75" hidden="false" customHeight="false" outlineLevel="0" collapsed="false">
      <c r="C110" s="568"/>
      <c r="D110" s="568"/>
      <c r="E110" s="568"/>
      <c r="F110" s="568"/>
      <c r="G110" s="568"/>
      <c r="H110" s="568"/>
      <c r="I110" s="568"/>
      <c r="J110" s="568"/>
      <c r="K110" s="568"/>
      <c r="L110" s="568"/>
      <c r="M110" s="568"/>
      <c r="N110" s="568"/>
      <c r="O110" s="568"/>
      <c r="P110" s="568"/>
      <c r="Q110" s="568"/>
      <c r="R110" s="568"/>
    </row>
    <row r="111" customFormat="false" ht="12.75" hidden="false" customHeight="false" outlineLevel="0" collapsed="false">
      <c r="C111" s="568"/>
      <c r="D111" s="568"/>
      <c r="E111" s="568"/>
      <c r="F111" s="568"/>
      <c r="G111" s="568"/>
      <c r="H111" s="568"/>
      <c r="I111" s="568"/>
      <c r="J111" s="568"/>
      <c r="K111" s="568"/>
      <c r="L111" s="568"/>
      <c r="M111" s="568"/>
      <c r="N111" s="568"/>
      <c r="O111" s="568"/>
      <c r="P111" s="568"/>
      <c r="Q111" s="568"/>
      <c r="R111" s="568"/>
    </row>
    <row r="131" customFormat="false" ht="12.75" hidden="false" customHeight="false" outlineLevel="0" collapsed="false">
      <c r="A131" s="603" t="s">
        <v>760</v>
      </c>
      <c r="C131" s="568"/>
      <c r="D131" s="568"/>
      <c r="E131" s="568"/>
      <c r="F131" s="568"/>
      <c r="G131" s="568"/>
      <c r="H131" s="568"/>
      <c r="I131" s="568"/>
      <c r="J131" s="568"/>
      <c r="K131" s="568"/>
      <c r="L131" s="568"/>
      <c r="M131" s="568"/>
      <c r="N131" s="568"/>
      <c r="O131" s="568"/>
      <c r="P131" s="568"/>
      <c r="Q131" s="568"/>
      <c r="R131" s="568"/>
      <c r="S131" s="603" t="s">
        <v>760</v>
      </c>
      <c r="T131" s="568"/>
      <c r="U131" s="568"/>
      <c r="V131" s="568"/>
      <c r="W131" s="568"/>
      <c r="X131" s="568"/>
      <c r="Y131" s="568"/>
      <c r="Z131" s="568"/>
      <c r="AA131" s="568"/>
      <c r="AB131" s="568"/>
      <c r="AC131" s="568"/>
      <c r="AD131" s="568"/>
      <c r="AE131" s="568"/>
      <c r="AF131" s="568"/>
      <c r="AG131" s="568"/>
      <c r="AH131" s="568"/>
      <c r="AI131" s="568"/>
      <c r="AJ131" s="568"/>
    </row>
    <row r="132" customFormat="false" ht="12.75" hidden="false" customHeight="false" outlineLevel="0" collapsed="false">
      <c r="A132" s="603" t="s">
        <v>761</v>
      </c>
      <c r="C132" s="568" t="n">
        <v>0</v>
      </c>
      <c r="D132" s="568" t="n">
        <v>0</v>
      </c>
      <c r="E132" s="568" t="n">
        <v>0</v>
      </c>
      <c r="F132" s="568" t="n">
        <v>0</v>
      </c>
      <c r="G132" s="568" t="n">
        <v>0</v>
      </c>
      <c r="H132" s="568" t="n">
        <v>0</v>
      </c>
      <c r="I132" s="568" t="n">
        <v>0</v>
      </c>
      <c r="J132" s="568" t="n">
        <v>0</v>
      </c>
      <c r="K132" s="568" t="n">
        <v>0</v>
      </c>
      <c r="L132" s="568" t="n">
        <v>0</v>
      </c>
      <c r="M132" s="568" t="n">
        <v>0</v>
      </c>
      <c r="N132" s="568" t="n">
        <v>0</v>
      </c>
      <c r="O132" s="568" t="n">
        <f aca="false">SUM(C132:N132)</f>
        <v>0</v>
      </c>
      <c r="P132" s="567" t="n">
        <f aca="false">SUM(C132:I132)</f>
        <v>0</v>
      </c>
      <c r="Q132" s="568" t="n">
        <f aca="false">(O132-P132)</f>
        <v>0</v>
      </c>
      <c r="R132" s="568"/>
      <c r="S132" s="603" t="s">
        <v>761</v>
      </c>
      <c r="T132" s="568"/>
      <c r="U132" s="568" t="n">
        <v>0</v>
      </c>
      <c r="V132" s="568" t="n">
        <v>0</v>
      </c>
      <c r="W132" s="568" t="n">
        <v>0</v>
      </c>
      <c r="X132" s="568" t="n">
        <v>0</v>
      </c>
      <c r="Y132" s="568" t="n">
        <v>0</v>
      </c>
      <c r="Z132" s="568" t="n">
        <v>0</v>
      </c>
      <c r="AA132" s="568" t="n">
        <v>0</v>
      </c>
      <c r="AB132" s="568" t="n">
        <v>0</v>
      </c>
      <c r="AC132" s="568" t="n">
        <v>0</v>
      </c>
      <c r="AD132" s="568" t="n">
        <v>0</v>
      </c>
      <c r="AE132" s="568" t="n">
        <v>0</v>
      </c>
      <c r="AF132" s="568" t="n">
        <v>0</v>
      </c>
      <c r="AG132" s="568" t="n">
        <f aca="false">SUM(U132:AF132)</f>
        <v>0</v>
      </c>
      <c r="AH132" s="567" t="n">
        <f aca="false">SUM(U132:V132)</f>
        <v>0</v>
      </c>
      <c r="AI132" s="568" t="n">
        <f aca="false">(AG132-AH132)</f>
        <v>0</v>
      </c>
      <c r="AJ132" s="568"/>
    </row>
    <row r="133" customFormat="false" ht="12.75" hidden="false" customHeight="false" outlineLevel="0" collapsed="false">
      <c r="A133" s="603" t="s">
        <v>762</v>
      </c>
      <c r="C133" s="568" t="n">
        <v>0</v>
      </c>
      <c r="D133" s="568" t="n">
        <v>0</v>
      </c>
      <c r="E133" s="568" t="n">
        <v>0</v>
      </c>
      <c r="F133" s="568" t="n">
        <v>0</v>
      </c>
      <c r="G133" s="568" t="n">
        <v>0</v>
      </c>
      <c r="H133" s="568" t="n">
        <v>0</v>
      </c>
      <c r="I133" s="568" t="n">
        <v>0</v>
      </c>
      <c r="J133" s="568" t="n">
        <v>0</v>
      </c>
      <c r="K133" s="568" t="n">
        <v>0</v>
      </c>
      <c r="L133" s="568" t="n">
        <v>0</v>
      </c>
      <c r="M133" s="568" t="n">
        <v>0</v>
      </c>
      <c r="N133" s="568" t="n">
        <v>0</v>
      </c>
      <c r="O133" s="568" t="n">
        <f aca="false">SUM(C133:N133)</f>
        <v>0</v>
      </c>
      <c r="P133" s="567" t="n">
        <f aca="false">SUM(C133:I133)</f>
        <v>0</v>
      </c>
      <c r="Q133" s="568" t="n">
        <f aca="false">(O133-P133)</f>
        <v>0</v>
      </c>
      <c r="R133" s="568"/>
      <c r="S133" s="603" t="s">
        <v>762</v>
      </c>
      <c r="T133" s="568"/>
      <c r="U133" s="568" t="n">
        <v>0</v>
      </c>
      <c r="V133" s="568" t="n">
        <v>0</v>
      </c>
      <c r="W133" s="568" t="n">
        <v>0</v>
      </c>
      <c r="X133" s="568" t="n">
        <v>0</v>
      </c>
      <c r="Y133" s="568" t="n">
        <v>0</v>
      </c>
      <c r="Z133" s="568" t="n">
        <v>0</v>
      </c>
      <c r="AA133" s="568" t="n">
        <v>0</v>
      </c>
      <c r="AB133" s="568" t="n">
        <v>0</v>
      </c>
      <c r="AC133" s="568" t="n">
        <v>0</v>
      </c>
      <c r="AD133" s="568" t="n">
        <v>0</v>
      </c>
      <c r="AE133" s="568" t="n">
        <v>0</v>
      </c>
      <c r="AF133" s="568" t="n">
        <v>0</v>
      </c>
      <c r="AG133" s="568" t="n">
        <f aca="false">SUM(U133:AF133)</f>
        <v>0</v>
      </c>
      <c r="AH133" s="567" t="n">
        <f aca="false">SUM(U133:V133)</f>
        <v>0</v>
      </c>
      <c r="AI133" s="568" t="n">
        <f aca="false">(AG133-AH133)</f>
        <v>0</v>
      </c>
      <c r="AJ133" s="568"/>
    </row>
    <row r="134" customFormat="false" ht="12.75" hidden="false" customHeight="false" outlineLevel="0" collapsed="false">
      <c r="A134" s="603" t="s">
        <v>763</v>
      </c>
      <c r="C134" s="568" t="n">
        <v>0</v>
      </c>
      <c r="D134" s="568" t="n">
        <v>0</v>
      </c>
      <c r="E134" s="568" t="n">
        <v>0</v>
      </c>
      <c r="F134" s="568" t="n">
        <v>0</v>
      </c>
      <c r="G134" s="568" t="n">
        <v>0</v>
      </c>
      <c r="H134" s="568" t="n">
        <v>0</v>
      </c>
      <c r="I134" s="568" t="n">
        <v>0</v>
      </c>
      <c r="J134" s="568" t="n">
        <v>0</v>
      </c>
      <c r="K134" s="568" t="n">
        <v>0</v>
      </c>
      <c r="L134" s="568" t="n">
        <v>0</v>
      </c>
      <c r="M134" s="568" t="n">
        <v>0</v>
      </c>
      <c r="N134" s="568" t="n">
        <v>0</v>
      </c>
      <c r="O134" s="568" t="n">
        <f aca="false">SUM(C134:N134)</f>
        <v>0</v>
      </c>
      <c r="P134" s="567" t="n">
        <f aca="false">SUM(C134:I134)</f>
        <v>0</v>
      </c>
      <c r="Q134" s="568" t="n">
        <f aca="false">(O134-P134)</f>
        <v>0</v>
      </c>
      <c r="R134" s="568"/>
      <c r="S134" s="603" t="s">
        <v>763</v>
      </c>
      <c r="T134" s="568"/>
      <c r="U134" s="568" t="n">
        <v>0</v>
      </c>
      <c r="V134" s="568" t="n">
        <v>0</v>
      </c>
      <c r="W134" s="568" t="n">
        <v>0</v>
      </c>
      <c r="X134" s="568" t="n">
        <v>0</v>
      </c>
      <c r="Y134" s="568" t="n">
        <v>0</v>
      </c>
      <c r="Z134" s="568" t="n">
        <v>0</v>
      </c>
      <c r="AA134" s="568" t="n">
        <v>0</v>
      </c>
      <c r="AB134" s="568" t="n">
        <v>0</v>
      </c>
      <c r="AC134" s="568" t="n">
        <v>0</v>
      </c>
      <c r="AD134" s="568" t="n">
        <v>0</v>
      </c>
      <c r="AE134" s="568" t="n">
        <v>0</v>
      </c>
      <c r="AF134" s="568" t="n">
        <v>0</v>
      </c>
      <c r="AG134" s="568" t="n">
        <f aca="false">SUM(U134:AF134)</f>
        <v>0</v>
      </c>
      <c r="AH134" s="567" t="n">
        <f aca="false">SUM(U134:V134)</f>
        <v>0</v>
      </c>
      <c r="AI134" s="568" t="n">
        <f aca="false">(AG134-AH134)</f>
        <v>0</v>
      </c>
      <c r="AJ134" s="568"/>
    </row>
    <row r="135" customFormat="false" ht="12.75" hidden="false" customHeight="false" outlineLevel="0" collapsed="false">
      <c r="A135" s="603" t="s">
        <v>764</v>
      </c>
      <c r="C135" s="568" t="n">
        <v>0</v>
      </c>
      <c r="D135" s="568" t="n">
        <v>0</v>
      </c>
      <c r="E135" s="568" t="n">
        <v>0</v>
      </c>
      <c r="F135" s="568" t="n">
        <v>0</v>
      </c>
      <c r="G135" s="568" t="n">
        <v>0</v>
      </c>
      <c r="H135" s="568" t="n">
        <v>0</v>
      </c>
      <c r="I135" s="568" t="n">
        <v>0</v>
      </c>
      <c r="J135" s="568" t="n">
        <v>0</v>
      </c>
      <c r="K135" s="568" t="n">
        <v>0</v>
      </c>
      <c r="L135" s="568" t="n">
        <v>0</v>
      </c>
      <c r="M135" s="568" t="n">
        <v>0</v>
      </c>
      <c r="N135" s="568" t="n">
        <v>0</v>
      </c>
      <c r="O135" s="568" t="n">
        <f aca="false">SUM(C135:N135)</f>
        <v>0</v>
      </c>
      <c r="P135" s="567" t="n">
        <f aca="false">SUM(C135:F135)</f>
        <v>0</v>
      </c>
      <c r="Q135" s="568" t="n">
        <f aca="false">(O135-P135)</f>
        <v>0</v>
      </c>
      <c r="R135" s="568"/>
      <c r="S135" s="603" t="s">
        <v>764</v>
      </c>
      <c r="T135" s="568"/>
      <c r="U135" s="568" t="n">
        <v>0</v>
      </c>
      <c r="V135" s="568" t="n">
        <v>0</v>
      </c>
      <c r="W135" s="568" t="n">
        <v>0</v>
      </c>
      <c r="X135" s="568" t="n">
        <v>0</v>
      </c>
      <c r="Y135" s="568" t="n">
        <v>0</v>
      </c>
      <c r="Z135" s="568" t="n">
        <v>0</v>
      </c>
      <c r="AA135" s="568" t="n">
        <v>0</v>
      </c>
      <c r="AB135" s="568" t="n">
        <v>0</v>
      </c>
      <c r="AC135" s="568" t="n">
        <v>0</v>
      </c>
      <c r="AD135" s="568" t="n">
        <v>0</v>
      </c>
      <c r="AE135" s="568" t="n">
        <v>0</v>
      </c>
      <c r="AF135" s="568" t="n">
        <v>0</v>
      </c>
      <c r="AG135" s="568" t="n">
        <f aca="false">SUM(U135:AF135)</f>
        <v>0</v>
      </c>
      <c r="AH135" s="567" t="n">
        <f aca="false">SUM(U135:V135)</f>
        <v>0</v>
      </c>
      <c r="AI135" s="568" t="n">
        <f aca="false">(AG135-AH135)</f>
        <v>0</v>
      </c>
      <c r="AJ135" s="568"/>
    </row>
    <row r="136" customFormat="false" ht="12.75" hidden="false" customHeight="false" outlineLevel="0" collapsed="false">
      <c r="A136" s="603" t="s">
        <v>765</v>
      </c>
      <c r="C136" s="568" t="n">
        <v>0</v>
      </c>
      <c r="D136" s="568" t="n">
        <v>0</v>
      </c>
      <c r="E136" s="568" t="n">
        <v>0</v>
      </c>
      <c r="F136" s="568" t="n">
        <v>0</v>
      </c>
      <c r="G136" s="568" t="n">
        <v>0</v>
      </c>
      <c r="H136" s="568" t="n">
        <v>0</v>
      </c>
      <c r="I136" s="568" t="n">
        <v>0</v>
      </c>
      <c r="J136" s="568" t="n">
        <v>0</v>
      </c>
      <c r="K136" s="568" t="n">
        <v>0</v>
      </c>
      <c r="L136" s="568" t="n">
        <v>0</v>
      </c>
      <c r="M136" s="568" t="n">
        <v>0</v>
      </c>
      <c r="N136" s="568" t="n">
        <v>0</v>
      </c>
      <c r="O136" s="568" t="n">
        <f aca="false">SUM(C136:N136)</f>
        <v>0</v>
      </c>
      <c r="P136" s="567" t="n">
        <f aca="false">SUM(C136:F136)</f>
        <v>0</v>
      </c>
      <c r="Q136" s="568" t="n">
        <f aca="false">(O136-P136)</f>
        <v>0</v>
      </c>
      <c r="R136" s="568"/>
      <c r="S136" s="603" t="s">
        <v>765</v>
      </c>
      <c r="T136" s="568"/>
      <c r="U136" s="568" t="n">
        <v>0</v>
      </c>
      <c r="V136" s="568" t="n">
        <v>0</v>
      </c>
      <c r="W136" s="568" t="n">
        <v>0</v>
      </c>
      <c r="X136" s="568" t="n">
        <v>0</v>
      </c>
      <c r="Y136" s="568" t="n">
        <v>0</v>
      </c>
      <c r="Z136" s="568" t="n">
        <v>0</v>
      </c>
      <c r="AA136" s="568" t="n">
        <v>0</v>
      </c>
      <c r="AB136" s="568" t="n">
        <v>0</v>
      </c>
      <c r="AC136" s="568" t="n">
        <v>0</v>
      </c>
      <c r="AD136" s="568" t="n">
        <v>0</v>
      </c>
      <c r="AE136" s="568" t="n">
        <v>0</v>
      </c>
      <c r="AF136" s="568" t="n">
        <v>0</v>
      </c>
      <c r="AG136" s="568" t="n">
        <f aca="false">SUM(U136:AF136)</f>
        <v>0</v>
      </c>
      <c r="AH136" s="567" t="n">
        <f aca="false">SUM(U136:V136)</f>
        <v>0</v>
      </c>
      <c r="AI136" s="568" t="n">
        <f aca="false">(AG136-AH136)</f>
        <v>0</v>
      </c>
      <c r="AJ136" s="568"/>
    </row>
    <row r="137" customFormat="false" ht="12.75" hidden="false" customHeight="false" outlineLevel="0" collapsed="false">
      <c r="A137" s="603" t="s">
        <v>766</v>
      </c>
      <c r="C137" s="568" t="n">
        <v>0</v>
      </c>
      <c r="D137" s="568" t="n">
        <v>0</v>
      </c>
      <c r="E137" s="568" t="n">
        <v>0</v>
      </c>
      <c r="F137" s="568" t="n">
        <v>0</v>
      </c>
      <c r="G137" s="568" t="n">
        <v>0</v>
      </c>
      <c r="H137" s="568" t="n">
        <v>0</v>
      </c>
      <c r="I137" s="568" t="n">
        <v>0</v>
      </c>
      <c r="J137" s="568" t="n">
        <v>0</v>
      </c>
      <c r="K137" s="568" t="n">
        <v>0</v>
      </c>
      <c r="L137" s="568" t="n">
        <v>0</v>
      </c>
      <c r="M137" s="568" t="n">
        <v>0</v>
      </c>
      <c r="N137" s="568" t="n">
        <v>0</v>
      </c>
      <c r="O137" s="568" t="n">
        <f aca="false">SUM(C137:N137)</f>
        <v>0</v>
      </c>
      <c r="P137" s="567" t="n">
        <f aca="false">SUM(C137:F137)</f>
        <v>0</v>
      </c>
      <c r="Q137" s="568" t="n">
        <f aca="false">(O137-P137)</f>
        <v>0</v>
      </c>
      <c r="R137" s="568"/>
      <c r="S137" s="603" t="s">
        <v>766</v>
      </c>
      <c r="T137" s="568"/>
      <c r="U137" s="568" t="n">
        <v>0</v>
      </c>
      <c r="V137" s="568" t="n">
        <v>0</v>
      </c>
      <c r="W137" s="568" t="n">
        <v>0</v>
      </c>
      <c r="X137" s="568" t="n">
        <v>0</v>
      </c>
      <c r="Y137" s="568" t="n">
        <v>0</v>
      </c>
      <c r="Z137" s="568" t="n">
        <v>0</v>
      </c>
      <c r="AA137" s="568" t="n">
        <v>0</v>
      </c>
      <c r="AB137" s="568" t="n">
        <v>0</v>
      </c>
      <c r="AC137" s="568" t="n">
        <v>0</v>
      </c>
      <c r="AD137" s="568" t="n">
        <v>0</v>
      </c>
      <c r="AE137" s="568" t="n">
        <v>0</v>
      </c>
      <c r="AF137" s="568" t="n">
        <v>0</v>
      </c>
      <c r="AG137" s="568" t="n">
        <f aca="false">SUM(U137:AF137)</f>
        <v>0</v>
      </c>
      <c r="AH137" s="567" t="n">
        <f aca="false">SUM(U137:V137)</f>
        <v>0</v>
      </c>
      <c r="AI137" s="568" t="n">
        <f aca="false">(AG137-AH137)</f>
        <v>0</v>
      </c>
      <c r="AJ137" s="568"/>
    </row>
    <row r="138" customFormat="false" ht="12.75" hidden="false" customHeight="false" outlineLevel="0" collapsed="false">
      <c r="A138" s="603" t="s">
        <v>767</v>
      </c>
      <c r="C138" s="568" t="n">
        <v>0</v>
      </c>
      <c r="D138" s="568" t="n">
        <v>0</v>
      </c>
      <c r="E138" s="568" t="n">
        <v>0</v>
      </c>
      <c r="F138" s="568" t="n">
        <v>0</v>
      </c>
      <c r="G138" s="568" t="n">
        <v>0</v>
      </c>
      <c r="H138" s="568" t="n">
        <v>0</v>
      </c>
      <c r="I138" s="568" t="n">
        <v>0</v>
      </c>
      <c r="J138" s="568" t="n">
        <v>0</v>
      </c>
      <c r="K138" s="568" t="n">
        <v>0</v>
      </c>
      <c r="L138" s="568" t="n">
        <v>0</v>
      </c>
      <c r="M138" s="568" t="n">
        <v>0</v>
      </c>
      <c r="N138" s="568" t="n">
        <v>0</v>
      </c>
      <c r="O138" s="568" t="n">
        <f aca="false">SUM(C138:N138)</f>
        <v>0</v>
      </c>
      <c r="P138" s="567" t="n">
        <f aca="false">SUM(C138:F138)</f>
        <v>0</v>
      </c>
      <c r="Q138" s="568" t="n">
        <f aca="false">(O138-P138)</f>
        <v>0</v>
      </c>
      <c r="R138" s="568"/>
      <c r="S138" s="603" t="s">
        <v>767</v>
      </c>
      <c r="T138" s="568"/>
      <c r="U138" s="568" t="n">
        <v>0</v>
      </c>
      <c r="V138" s="568" t="n">
        <v>0</v>
      </c>
      <c r="W138" s="568" t="n">
        <v>0</v>
      </c>
      <c r="X138" s="568" t="n">
        <v>0</v>
      </c>
      <c r="Y138" s="568" t="n">
        <v>0</v>
      </c>
      <c r="Z138" s="568" t="n">
        <v>0</v>
      </c>
      <c r="AA138" s="568" t="n">
        <v>0</v>
      </c>
      <c r="AB138" s="568" t="n">
        <v>0</v>
      </c>
      <c r="AC138" s="568" t="n">
        <v>0</v>
      </c>
      <c r="AD138" s="568" t="n">
        <v>0</v>
      </c>
      <c r="AE138" s="568" t="n">
        <v>0</v>
      </c>
      <c r="AF138" s="568" t="n">
        <v>0</v>
      </c>
      <c r="AG138" s="568" t="n">
        <f aca="false">SUM(U138:AF138)</f>
        <v>0</v>
      </c>
      <c r="AH138" s="567" t="n">
        <f aca="false">SUM(U138:V138)</f>
        <v>0</v>
      </c>
      <c r="AI138" s="568" t="n">
        <f aca="false">(AG138-AH138)</f>
        <v>0</v>
      </c>
      <c r="AJ138" s="568"/>
    </row>
    <row r="139" customFormat="false" ht="12.75" hidden="false" customHeight="false" outlineLevel="0" collapsed="false">
      <c r="C139" s="604" t="s">
        <v>768</v>
      </c>
      <c r="D139" s="604" t="s">
        <v>768</v>
      </c>
      <c r="E139" s="604" t="s">
        <v>768</v>
      </c>
      <c r="F139" s="604" t="s">
        <v>768</v>
      </c>
      <c r="G139" s="604" t="s">
        <v>768</v>
      </c>
      <c r="H139" s="604" t="s">
        <v>768</v>
      </c>
      <c r="I139" s="604" t="s">
        <v>768</v>
      </c>
      <c r="J139" s="604" t="s">
        <v>768</v>
      </c>
      <c r="K139" s="604" t="s">
        <v>768</v>
      </c>
      <c r="L139" s="604" t="s">
        <v>768</v>
      </c>
      <c r="M139" s="604" t="s">
        <v>768</v>
      </c>
      <c r="N139" s="604" t="s">
        <v>768</v>
      </c>
      <c r="O139" s="605" t="s">
        <v>768</v>
      </c>
      <c r="P139" s="604" t="s">
        <v>768</v>
      </c>
      <c r="Q139" s="605" t="s">
        <v>769</v>
      </c>
      <c r="R139" s="568"/>
      <c r="T139" s="568"/>
      <c r="U139" s="604" t="s">
        <v>768</v>
      </c>
      <c r="V139" s="604" t="s">
        <v>768</v>
      </c>
      <c r="W139" s="604" t="s">
        <v>768</v>
      </c>
      <c r="X139" s="604" t="s">
        <v>768</v>
      </c>
      <c r="Y139" s="604" t="s">
        <v>768</v>
      </c>
      <c r="Z139" s="604" t="s">
        <v>768</v>
      </c>
      <c r="AA139" s="604" t="s">
        <v>768</v>
      </c>
      <c r="AB139" s="604" t="s">
        <v>768</v>
      </c>
      <c r="AC139" s="604" t="s">
        <v>768</v>
      </c>
      <c r="AD139" s="604" t="s">
        <v>768</v>
      </c>
      <c r="AE139" s="604" t="s">
        <v>768</v>
      </c>
      <c r="AF139" s="604" t="s">
        <v>768</v>
      </c>
      <c r="AG139" s="605" t="s">
        <v>768</v>
      </c>
      <c r="AH139" s="604" t="s">
        <v>768</v>
      </c>
      <c r="AI139" s="605" t="s">
        <v>769</v>
      </c>
      <c r="AJ139" s="568"/>
    </row>
    <row r="140" customFormat="false" ht="12.75" hidden="false" customHeight="false" outlineLevel="0" collapsed="false">
      <c r="A140" s="603" t="s">
        <v>770</v>
      </c>
      <c r="C140" s="568" t="n">
        <f aca="false">SUM(C132:C138)</f>
        <v>0</v>
      </c>
      <c r="D140" s="568" t="n">
        <f aca="false">SUM(D132:D138)</f>
        <v>0</v>
      </c>
      <c r="E140" s="568" t="n">
        <f aca="false">SUM(E132:E138)</f>
        <v>0</v>
      </c>
      <c r="F140" s="568" t="n">
        <f aca="false">SUM(F132:F138)</f>
        <v>0</v>
      </c>
      <c r="G140" s="568" t="n">
        <f aca="false">SUM(G132:G138)</f>
        <v>0</v>
      </c>
      <c r="H140" s="568" t="n">
        <f aca="false">SUM(H132:H138)</f>
        <v>0</v>
      </c>
      <c r="I140" s="568" t="n">
        <f aca="false">SUM(I132:I138)</f>
        <v>0</v>
      </c>
      <c r="J140" s="568" t="n">
        <f aca="false">SUM(J132:J138)</f>
        <v>0</v>
      </c>
      <c r="K140" s="568" t="n">
        <f aca="false">SUM(K132:K138)</f>
        <v>0</v>
      </c>
      <c r="L140" s="568" t="n">
        <f aca="false">SUM(L132:L138)</f>
        <v>0</v>
      </c>
      <c r="M140" s="568" t="n">
        <f aca="false">SUM(M132:M138)</f>
        <v>0</v>
      </c>
      <c r="N140" s="568" t="n">
        <f aca="false">SUM(N132:N138)</f>
        <v>0</v>
      </c>
      <c r="O140" s="568" t="n">
        <f aca="false">SUM(C140:N140)</f>
        <v>0</v>
      </c>
      <c r="P140" s="567" t="n">
        <f aca="false">SUM(C140:F140)</f>
        <v>0</v>
      </c>
      <c r="Q140" s="568" t="n">
        <f aca="false">(O140-P140)</f>
        <v>0</v>
      </c>
      <c r="R140" s="568"/>
      <c r="S140" s="603" t="s">
        <v>770</v>
      </c>
      <c r="T140" s="568"/>
      <c r="U140" s="568" t="n">
        <f aca="false">SUM(U132:U138)</f>
        <v>0</v>
      </c>
      <c r="V140" s="568" t="n">
        <f aca="false">SUM(V132:V138)</f>
        <v>0</v>
      </c>
      <c r="W140" s="568" t="n">
        <f aca="false">SUM(W132:W138)</f>
        <v>0</v>
      </c>
      <c r="X140" s="568" t="n">
        <f aca="false">SUM(X132:X138)</f>
        <v>0</v>
      </c>
      <c r="Y140" s="568" t="n">
        <f aca="false">SUM(Y132:Y138)</f>
        <v>0</v>
      </c>
      <c r="Z140" s="568" t="n">
        <f aca="false">SUM(Z132:Z138)</f>
        <v>0</v>
      </c>
      <c r="AA140" s="568" t="n">
        <f aca="false">SUM(AA132:AA138)</f>
        <v>0</v>
      </c>
      <c r="AB140" s="568" t="n">
        <f aca="false">SUM(AB132:AB138)</f>
        <v>0</v>
      </c>
      <c r="AC140" s="568" t="n">
        <f aca="false">SUM(AC132:AC138)</f>
        <v>0</v>
      </c>
      <c r="AD140" s="568" t="n">
        <f aca="false">SUM(AD132:AD138)</f>
        <v>0</v>
      </c>
      <c r="AE140" s="568" t="n">
        <f aca="false">SUM(AE132:AE138)</f>
        <v>0</v>
      </c>
      <c r="AF140" s="568" t="n">
        <v>0</v>
      </c>
      <c r="AG140" s="568" t="n">
        <f aca="false">SUM(U140:AF140)</f>
        <v>0</v>
      </c>
      <c r="AH140" s="567" t="n">
        <f aca="false">SUM(U140:V140)</f>
        <v>0</v>
      </c>
      <c r="AI140" s="568" t="n">
        <f aca="false">(AG140-AH140)</f>
        <v>0</v>
      </c>
      <c r="AJ140" s="568"/>
    </row>
    <row r="141" customFormat="false" ht="12.75" hidden="false" customHeight="false" outlineLevel="0" collapsed="false">
      <c r="A141" s="603" t="s">
        <v>771</v>
      </c>
      <c r="C141" s="568" t="n">
        <v>0</v>
      </c>
      <c r="D141" s="568" t="n">
        <v>0</v>
      </c>
      <c r="E141" s="568" t="n">
        <v>0</v>
      </c>
      <c r="F141" s="568" t="n">
        <v>0</v>
      </c>
      <c r="G141" s="568" t="n">
        <v>0</v>
      </c>
      <c r="H141" s="568" t="n">
        <v>0</v>
      </c>
      <c r="I141" s="568" t="n">
        <v>0</v>
      </c>
      <c r="J141" s="568" t="n">
        <v>0</v>
      </c>
      <c r="K141" s="568" t="n">
        <v>0</v>
      </c>
      <c r="L141" s="568" t="n">
        <v>0</v>
      </c>
      <c r="M141" s="568" t="n">
        <v>0</v>
      </c>
      <c r="N141" s="568" t="n">
        <v>0</v>
      </c>
      <c r="O141" s="568" t="n">
        <f aca="false">SUM(C141:N141)</f>
        <v>0</v>
      </c>
      <c r="P141" s="567" t="n">
        <f aca="false">SUM(C141:F141)</f>
        <v>0</v>
      </c>
      <c r="Q141" s="568" t="n">
        <f aca="false">(O141-P141)</f>
        <v>0</v>
      </c>
      <c r="R141" s="568"/>
      <c r="S141" s="603" t="s">
        <v>771</v>
      </c>
      <c r="T141" s="568"/>
      <c r="U141" s="568" t="n">
        <v>0</v>
      </c>
      <c r="V141" s="568" t="n">
        <v>0</v>
      </c>
      <c r="W141" s="568" t="n">
        <v>0</v>
      </c>
      <c r="X141" s="568" t="n">
        <v>0</v>
      </c>
      <c r="Y141" s="568" t="n">
        <v>0</v>
      </c>
      <c r="Z141" s="568" t="n">
        <v>0</v>
      </c>
      <c r="AA141" s="568" t="n">
        <v>0</v>
      </c>
      <c r="AB141" s="568" t="n">
        <v>0</v>
      </c>
      <c r="AC141" s="568" t="n">
        <v>0</v>
      </c>
      <c r="AD141" s="568" t="n">
        <v>0</v>
      </c>
      <c r="AE141" s="568" t="n">
        <v>0</v>
      </c>
      <c r="AF141" s="568" t="n">
        <v>0</v>
      </c>
      <c r="AG141" s="568" t="n">
        <f aca="false">SUM(U141:AF141)</f>
        <v>0</v>
      </c>
      <c r="AH141" s="567" t="n">
        <f aca="false">SUM(U141:V141)</f>
        <v>0</v>
      </c>
      <c r="AI141" s="568" t="n">
        <f aca="false">(AG141-AH141)</f>
        <v>0</v>
      </c>
      <c r="AJ141" s="568"/>
    </row>
    <row r="142" customFormat="false" ht="12.75" hidden="false" customHeight="false" outlineLevel="0" collapsed="false">
      <c r="C142" s="604" t="s">
        <v>768</v>
      </c>
      <c r="D142" s="604" t="s">
        <v>768</v>
      </c>
      <c r="E142" s="604" t="s">
        <v>768</v>
      </c>
      <c r="F142" s="604" t="s">
        <v>768</v>
      </c>
      <c r="G142" s="604" t="s">
        <v>768</v>
      </c>
      <c r="H142" s="604" t="s">
        <v>768</v>
      </c>
      <c r="I142" s="604" t="s">
        <v>768</v>
      </c>
      <c r="J142" s="604" t="s">
        <v>768</v>
      </c>
      <c r="K142" s="604" t="s">
        <v>768</v>
      </c>
      <c r="L142" s="604" t="s">
        <v>768</v>
      </c>
      <c r="M142" s="604" t="s">
        <v>768</v>
      </c>
      <c r="N142" s="604" t="s">
        <v>768</v>
      </c>
      <c r="O142" s="605" t="s">
        <v>768</v>
      </c>
      <c r="P142" s="604" t="s">
        <v>768</v>
      </c>
      <c r="Q142" s="605" t="s">
        <v>769</v>
      </c>
      <c r="R142" s="568"/>
      <c r="S142" s="568"/>
      <c r="T142" s="568"/>
      <c r="U142" s="604" t="s">
        <v>768</v>
      </c>
      <c r="V142" s="604" t="s">
        <v>768</v>
      </c>
      <c r="W142" s="604" t="s">
        <v>768</v>
      </c>
      <c r="X142" s="604" t="s">
        <v>768</v>
      </c>
      <c r="Y142" s="604" t="s">
        <v>768</v>
      </c>
      <c r="Z142" s="604" t="s">
        <v>768</v>
      </c>
      <c r="AA142" s="604" t="s">
        <v>768</v>
      </c>
      <c r="AB142" s="604" t="s">
        <v>768</v>
      </c>
      <c r="AC142" s="604" t="s">
        <v>768</v>
      </c>
      <c r="AD142" s="604" t="s">
        <v>768</v>
      </c>
      <c r="AE142" s="604" t="s">
        <v>768</v>
      </c>
      <c r="AF142" s="604" t="s">
        <v>768</v>
      </c>
      <c r="AG142" s="605" t="s">
        <v>768</v>
      </c>
      <c r="AH142" s="604" t="s">
        <v>768</v>
      </c>
      <c r="AI142" s="605" t="s">
        <v>769</v>
      </c>
      <c r="AJ142" s="568"/>
    </row>
    <row r="143" customFormat="false" ht="12.75" hidden="false" customHeight="false" outlineLevel="0" collapsed="false">
      <c r="A143" s="603" t="s">
        <v>772</v>
      </c>
      <c r="C143" s="568" t="n">
        <f aca="false">C140+C141</f>
        <v>0</v>
      </c>
      <c r="D143" s="568" t="n">
        <f aca="false">D140+D141</f>
        <v>0</v>
      </c>
      <c r="E143" s="568" t="n">
        <f aca="false">E140+E141</f>
        <v>0</v>
      </c>
      <c r="F143" s="568" t="n">
        <f aca="false">F140+F141</f>
        <v>0</v>
      </c>
      <c r="G143" s="568" t="n">
        <f aca="false">G140+G141</f>
        <v>0</v>
      </c>
      <c r="H143" s="568" t="n">
        <f aca="false">H140+H141</f>
        <v>0</v>
      </c>
      <c r="I143" s="568" t="n">
        <f aca="false">I140+I141</f>
        <v>0</v>
      </c>
      <c r="J143" s="568" t="n">
        <f aca="false">J140+J141</f>
        <v>0</v>
      </c>
      <c r="K143" s="568" t="n">
        <f aca="false">K140+K141</f>
        <v>0</v>
      </c>
      <c r="L143" s="568" t="n">
        <f aca="false">L140+L141</f>
        <v>0</v>
      </c>
      <c r="M143" s="568" t="n">
        <f aca="false">M140+M141</f>
        <v>0</v>
      </c>
      <c r="N143" s="568" t="n">
        <f aca="false">N140+N141</f>
        <v>0</v>
      </c>
      <c r="O143" s="568" t="n">
        <f aca="false">SUM(C143:N143)</f>
        <v>0</v>
      </c>
      <c r="P143" s="567" t="n">
        <f aca="false">SUM(C143:F143)</f>
        <v>0</v>
      </c>
      <c r="Q143" s="568" t="n">
        <f aca="false">(O143-P143)</f>
        <v>0</v>
      </c>
      <c r="R143" s="568"/>
      <c r="S143" s="605" t="s">
        <v>773</v>
      </c>
      <c r="T143" s="568"/>
      <c r="U143" s="568" t="n">
        <f aca="false">U140+U141</f>
        <v>0</v>
      </c>
      <c r="V143" s="568" t="n">
        <f aca="false">V140+V141</f>
        <v>0</v>
      </c>
      <c r="W143" s="568" t="n">
        <f aca="false">W140+W141</f>
        <v>0</v>
      </c>
      <c r="X143" s="568" t="n">
        <f aca="false">X140+X141</f>
        <v>0</v>
      </c>
      <c r="Y143" s="568" t="n">
        <f aca="false">Y140+Y141</f>
        <v>0</v>
      </c>
      <c r="Z143" s="568" t="n">
        <f aca="false">Z140+Z141</f>
        <v>0</v>
      </c>
      <c r="AA143" s="568" t="n">
        <f aca="false">AA140+AA141</f>
        <v>0</v>
      </c>
      <c r="AB143" s="568" t="n">
        <f aca="false">AB140+AB141</f>
        <v>0</v>
      </c>
      <c r="AC143" s="568" t="n">
        <f aca="false">AC140+AC141</f>
        <v>0</v>
      </c>
      <c r="AD143" s="568" t="n">
        <f aca="false">AD140+AD141</f>
        <v>0</v>
      </c>
      <c r="AE143" s="568" t="n">
        <f aca="false">AE140+AE141</f>
        <v>0</v>
      </c>
      <c r="AF143" s="568" t="n">
        <f aca="false">AF140+AF141</f>
        <v>0</v>
      </c>
      <c r="AG143" s="568" t="n">
        <f aca="false">SUM(U143:AF143)</f>
        <v>0</v>
      </c>
      <c r="AH143" s="567" t="n">
        <f aca="false">SUM(U143:V143)</f>
        <v>0</v>
      </c>
      <c r="AI143" s="568" t="n">
        <f aca="false">(AG143-AH143)</f>
        <v>0</v>
      </c>
      <c r="AJ143" s="568"/>
    </row>
  </sheetData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6" width="45.7"/>
    <col collapsed="false" customWidth="true" hidden="false" outlineLevel="0" max="2" min="2" style="607" width="8.7"/>
    <col collapsed="false" customWidth="true" hidden="false" outlineLevel="0" max="14" min="3" style="606" width="8.7"/>
    <col collapsed="false" customWidth="true" hidden="false" outlineLevel="0" max="17" min="15" style="606" width="9.7"/>
    <col collapsed="false" customWidth="false" hidden="false" outlineLevel="0" max="257" min="18" style="606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XML/filtered-attachments/xls/EMNNG02PL.xls'#$Fuel-Depr-OtherTax</v>
      </c>
    </row>
    <row r="2" customFormat="false" ht="12.75" hidden="false" customHeight="false" outlineLevel="0" collapsed="false">
      <c r="A2" s="608" t="s">
        <v>774</v>
      </c>
      <c r="C2" s="609"/>
      <c r="D2" s="609"/>
      <c r="E2" s="610"/>
      <c r="F2" s="611"/>
      <c r="G2" s="612"/>
      <c r="H2" s="609"/>
      <c r="I2" s="611"/>
      <c r="J2" s="611"/>
      <c r="K2" s="611"/>
      <c r="L2" s="611"/>
      <c r="M2" s="611"/>
      <c r="N2" s="611"/>
      <c r="O2" s="613"/>
      <c r="P2" s="613"/>
      <c r="Q2" s="613"/>
      <c r="R2" s="613"/>
      <c r="S2" s="613"/>
    </row>
    <row r="3" customFormat="false" ht="12.75" hidden="false" customHeight="false" outlineLevel="0" collapsed="false">
      <c r="A3" s="16" t="str">
        <f aca="false">IncomeState!A3</f>
        <v>2002 OPERATING PLAN</v>
      </c>
      <c r="B3" s="614" t="n">
        <f aca="true">NOW()</f>
        <v>45926.9641761034</v>
      </c>
      <c r="C3" s="610" t="str">
        <f aca="false">DataBase!C2</f>
        <v>PLAN</v>
      </c>
      <c r="D3" s="610" t="str">
        <f aca="false">DataBase!D2</f>
        <v>PLAN</v>
      </c>
      <c r="E3" s="610" t="str">
        <f aca="false">DataBase!E2</f>
        <v>PLAN</v>
      </c>
      <c r="F3" s="610" t="str">
        <f aca="false">DataBase!F2</f>
        <v>PLAN</v>
      </c>
      <c r="G3" s="610" t="str">
        <f aca="false">DataBase!G2</f>
        <v>PLAN</v>
      </c>
      <c r="H3" s="610" t="str">
        <f aca="false">DataBase!H2</f>
        <v>PLAN</v>
      </c>
      <c r="I3" s="610" t="str">
        <f aca="false">DataBase!I2</f>
        <v>PLAN</v>
      </c>
      <c r="J3" s="610" t="str">
        <f aca="false">DataBase!J2</f>
        <v>PLAN</v>
      </c>
      <c r="K3" s="610" t="str">
        <f aca="false">DataBase!K2</f>
        <v>PLAN</v>
      </c>
      <c r="L3" s="610" t="str">
        <f aca="false">DataBase!L2</f>
        <v>PLAN</v>
      </c>
      <c r="M3" s="610" t="str">
        <f aca="false">DataBase!M2</f>
        <v>PLAN</v>
      </c>
      <c r="N3" s="610" t="str">
        <f aca="false">DataBase!N2</f>
        <v>PLAN</v>
      </c>
      <c r="O3" s="610" t="str">
        <f aca="false">DataBase!O2</f>
        <v>TOTAL</v>
      </c>
      <c r="P3" s="610" t="str">
        <f aca="false">IncomeState!P6</f>
        <v>FEB.</v>
      </c>
      <c r="Q3" s="610" t="str">
        <f aca="false">IncomeState!Q6</f>
        <v>ESTIMATE</v>
      </c>
      <c r="R3" s="613"/>
      <c r="S3" s="613"/>
    </row>
    <row r="4" customFormat="false" ht="12.75" hidden="false" customHeight="false" outlineLevel="0" collapsed="false">
      <c r="A4" s="615"/>
      <c r="B4" s="616" t="n">
        <f aca="true">NOW()</f>
        <v>45926.9641761038</v>
      </c>
      <c r="C4" s="617" t="s">
        <v>5</v>
      </c>
      <c r="D4" s="617" t="s">
        <v>6</v>
      </c>
      <c r="E4" s="617" t="s">
        <v>7</v>
      </c>
      <c r="F4" s="617" t="s">
        <v>8</v>
      </c>
      <c r="G4" s="617" t="s">
        <v>9</v>
      </c>
      <c r="H4" s="617" t="s">
        <v>10</v>
      </c>
      <c r="I4" s="617" t="s">
        <v>11</v>
      </c>
      <c r="J4" s="617" t="s">
        <v>12</v>
      </c>
      <c r="K4" s="617" t="s">
        <v>13</v>
      </c>
      <c r="L4" s="617" t="s">
        <v>14</v>
      </c>
      <c r="M4" s="617" t="s">
        <v>15</v>
      </c>
      <c r="N4" s="617" t="s">
        <v>16</v>
      </c>
      <c r="O4" s="618" t="str">
        <f aca="false">DataBase!O3</f>
        <v>2002</v>
      </c>
      <c r="P4" s="618" t="str">
        <f aca="false">IncomeState!P7</f>
        <v>Y-T-D</v>
      </c>
      <c r="Q4" s="618" t="str">
        <f aca="false">IncomeState!Q7</f>
        <v>R.M.</v>
      </c>
      <c r="R4" s="613"/>
      <c r="S4" s="613"/>
    </row>
    <row r="5" customFormat="false" ht="3.95" hidden="false" customHeight="true" outlineLevel="0" collapsed="false">
      <c r="A5" s="619"/>
      <c r="F5" s="606" t="n">
        <v>0</v>
      </c>
    </row>
    <row r="6" customFormat="false" ht="12.75" hidden="false" customHeight="false" outlineLevel="0" collapsed="false">
      <c r="A6" s="620" t="s">
        <v>775</v>
      </c>
      <c r="B6" s="621"/>
    </row>
    <row r="7" customFormat="false" ht="12.75" hidden="false" customHeight="false" outlineLevel="0" collapsed="false">
      <c r="A7" s="30" t="s">
        <v>776</v>
      </c>
      <c r="C7" s="622" t="n">
        <f aca="false">-DataBase!C38-DataBase!C123</f>
        <v>-0</v>
      </c>
      <c r="D7" s="622" t="n">
        <f aca="false">-DataBase!D38-DataBase!D123</f>
        <v>-0</v>
      </c>
      <c r="E7" s="622" t="n">
        <f aca="false">-DataBase!E38-DataBase!E123</f>
        <v>-0</v>
      </c>
      <c r="F7" s="622" t="n">
        <f aca="false">-DataBase!F38-DataBase!F123</f>
        <v>-0</v>
      </c>
      <c r="G7" s="622" t="n">
        <f aca="false">-DataBase!G38-DataBase!G123</f>
        <v>-0</v>
      </c>
      <c r="H7" s="622" t="n">
        <f aca="false">-DataBase!H38-DataBase!H123</f>
        <v>-0</v>
      </c>
      <c r="I7" s="622" t="n">
        <f aca="false">-DataBase!I38-DataBase!I123</f>
        <v>-0</v>
      </c>
      <c r="J7" s="622" t="n">
        <f aca="false">-DataBase!J38-DataBase!J123</f>
        <v>-0</v>
      </c>
      <c r="K7" s="622" t="n">
        <f aca="false">-DataBase!K38-DataBase!K123</f>
        <v>-0</v>
      </c>
      <c r="L7" s="622" t="n">
        <f aca="false">-DataBase!L38-DataBase!L123</f>
        <v>-0</v>
      </c>
      <c r="M7" s="622" t="n">
        <f aca="false">-DataBase!M38-DataBase!M123</f>
        <v>-0</v>
      </c>
      <c r="N7" s="622" t="n">
        <f aca="false">-DataBase!N38-DataBase!N123</f>
        <v>-0</v>
      </c>
      <c r="O7" s="46" t="n">
        <f aca="false">SUM(C7:N7)</f>
        <v>0</v>
      </c>
      <c r="P7" s="45" t="n">
        <f aca="false">SUM(C7:D7)</f>
        <v>0</v>
      </c>
      <c r="Q7" s="46" t="n">
        <f aca="false">(O7-P7)</f>
        <v>0</v>
      </c>
    </row>
    <row r="8" customFormat="false" ht="12.75" hidden="false" customHeight="false" outlineLevel="0" collapsed="false">
      <c r="A8" s="30" t="s">
        <v>777</v>
      </c>
      <c r="B8" s="623"/>
      <c r="C8" s="622" t="n">
        <f aca="false">-DataBase!C39-DataBase!C124</f>
        <v>-0</v>
      </c>
      <c r="D8" s="622" t="n">
        <f aca="false">-DataBase!D39-DataBase!D124</f>
        <v>-0</v>
      </c>
      <c r="E8" s="622" t="n">
        <f aca="false">-DataBase!E39-DataBase!E124</f>
        <v>-0</v>
      </c>
      <c r="F8" s="622" t="n">
        <f aca="false">-DataBase!F39-DataBase!F124</f>
        <v>-0</v>
      </c>
      <c r="G8" s="622" t="n">
        <f aca="false">-DataBase!G39-DataBase!G124</f>
        <v>-0</v>
      </c>
      <c r="H8" s="622" t="n">
        <f aca="false">-DataBase!H39-DataBase!H124</f>
        <v>-0</v>
      </c>
      <c r="I8" s="622" t="n">
        <f aca="false">-DataBase!I39-DataBase!I124</f>
        <v>-0</v>
      </c>
      <c r="J8" s="622" t="n">
        <f aca="false">-DataBase!J39-DataBase!J124</f>
        <v>-0</v>
      </c>
      <c r="K8" s="622" t="n">
        <f aca="false">-DataBase!K39-DataBase!K124</f>
        <v>-0</v>
      </c>
      <c r="L8" s="622" t="n">
        <f aca="false">-DataBase!L39-DataBase!L124</f>
        <v>-0</v>
      </c>
      <c r="M8" s="622" t="n">
        <f aca="false">-DataBase!M39-DataBase!M124</f>
        <v>-0</v>
      </c>
      <c r="N8" s="622" t="n">
        <f aca="false">-DataBase!N39-DataBase!N124</f>
        <v>-0</v>
      </c>
      <c r="O8" s="624" t="n">
        <f aca="false">SUM(C8:N8)</f>
        <v>0</v>
      </c>
      <c r="P8" s="45" t="n">
        <f aca="false">SUM(C8:D8)</f>
        <v>0</v>
      </c>
      <c r="Q8" s="46" t="n">
        <f aca="false">(O8-P8)</f>
        <v>0</v>
      </c>
      <c r="R8" s="625"/>
      <c r="S8" s="625"/>
      <c r="T8" s="625"/>
      <c r="U8" s="625"/>
      <c r="V8" s="625"/>
      <c r="W8" s="625"/>
      <c r="X8" s="625"/>
      <c r="Y8" s="625"/>
      <c r="Z8" s="625"/>
      <c r="AA8" s="625"/>
      <c r="AB8" s="625"/>
      <c r="AC8" s="625"/>
      <c r="AD8" s="625"/>
      <c r="AE8" s="625"/>
      <c r="AF8" s="625"/>
      <c r="AG8" s="625"/>
      <c r="AH8" s="625"/>
      <c r="AI8" s="625"/>
      <c r="AJ8" s="625"/>
      <c r="AK8" s="625"/>
      <c r="AL8" s="625"/>
      <c r="AM8" s="625"/>
      <c r="AN8" s="625"/>
      <c r="AO8" s="625"/>
      <c r="AP8" s="625"/>
      <c r="AQ8" s="625"/>
      <c r="AR8" s="625"/>
      <c r="AS8" s="625"/>
      <c r="AT8" s="625"/>
      <c r="AU8" s="625"/>
      <c r="AV8" s="625"/>
      <c r="AW8" s="625"/>
      <c r="AX8" s="625"/>
      <c r="AY8" s="625"/>
      <c r="AZ8" s="625"/>
      <c r="BA8" s="625"/>
      <c r="BB8" s="625"/>
      <c r="BC8" s="625"/>
      <c r="BD8" s="625"/>
      <c r="BE8" s="625"/>
      <c r="BF8" s="625"/>
      <c r="BG8" s="625"/>
      <c r="BH8" s="625"/>
      <c r="BI8" s="625"/>
      <c r="BJ8" s="625"/>
      <c r="BK8" s="625"/>
      <c r="BL8" s="625"/>
      <c r="BM8" s="625"/>
      <c r="BN8" s="625"/>
      <c r="BO8" s="625"/>
      <c r="BP8" s="625"/>
      <c r="BQ8" s="625"/>
      <c r="BR8" s="625"/>
      <c r="BS8" s="625"/>
      <c r="BT8" s="625"/>
      <c r="BU8" s="625"/>
      <c r="BV8" s="625"/>
      <c r="BW8" s="625"/>
      <c r="BX8" s="625"/>
      <c r="BY8" s="625"/>
      <c r="BZ8" s="625"/>
      <c r="CA8" s="625"/>
      <c r="CB8" s="625"/>
      <c r="CC8" s="625"/>
      <c r="CD8" s="625"/>
      <c r="CE8" s="625"/>
      <c r="CF8" s="625"/>
      <c r="CG8" s="625"/>
      <c r="CH8" s="625"/>
      <c r="CI8" s="625"/>
      <c r="CJ8" s="625"/>
      <c r="CK8" s="625"/>
      <c r="CL8" s="625"/>
      <c r="CM8" s="625"/>
      <c r="CN8" s="625"/>
      <c r="CO8" s="625"/>
      <c r="CP8" s="625"/>
      <c r="CQ8" s="625"/>
      <c r="CR8" s="625"/>
      <c r="CS8" s="625"/>
      <c r="CT8" s="625"/>
      <c r="CU8" s="625"/>
      <c r="CV8" s="625"/>
      <c r="CW8" s="625"/>
      <c r="CX8" s="625"/>
      <c r="CY8" s="625"/>
      <c r="CZ8" s="625"/>
      <c r="DA8" s="625"/>
      <c r="DB8" s="625"/>
      <c r="DC8" s="625"/>
      <c r="DD8" s="625"/>
      <c r="DE8" s="625"/>
      <c r="DF8" s="625"/>
      <c r="DG8" s="625"/>
      <c r="DH8" s="625"/>
      <c r="DI8" s="625"/>
      <c r="DJ8" s="625"/>
      <c r="DK8" s="625"/>
      <c r="DL8" s="625"/>
      <c r="DM8" s="625"/>
      <c r="DN8" s="625"/>
      <c r="DO8" s="625"/>
      <c r="DP8" s="625"/>
      <c r="DQ8" s="625"/>
      <c r="DR8" s="625"/>
      <c r="DS8" s="625"/>
      <c r="DT8" s="625"/>
      <c r="DU8" s="625"/>
      <c r="DV8" s="625"/>
      <c r="DW8" s="625"/>
      <c r="DX8" s="625"/>
      <c r="DY8" s="625"/>
      <c r="DZ8" s="625"/>
      <c r="EA8" s="625"/>
      <c r="EB8" s="625"/>
      <c r="EC8" s="625"/>
      <c r="ED8" s="625"/>
      <c r="EE8" s="625"/>
      <c r="EF8" s="625"/>
      <c r="EG8" s="625"/>
      <c r="EH8" s="625"/>
      <c r="EI8" s="625"/>
      <c r="EJ8" s="625"/>
      <c r="EK8" s="625"/>
      <c r="EL8" s="625"/>
      <c r="EM8" s="625"/>
      <c r="EN8" s="625"/>
      <c r="EO8" s="625"/>
      <c r="EP8" s="625"/>
      <c r="EQ8" s="625"/>
      <c r="ER8" s="625"/>
      <c r="ES8" s="625"/>
      <c r="ET8" s="625"/>
      <c r="EU8" s="625"/>
      <c r="EV8" s="625"/>
      <c r="EW8" s="625"/>
      <c r="EX8" s="625"/>
      <c r="EY8" s="625"/>
      <c r="EZ8" s="625"/>
      <c r="FA8" s="625"/>
      <c r="FB8" s="625"/>
      <c r="FC8" s="625"/>
      <c r="FD8" s="625"/>
      <c r="FE8" s="625"/>
      <c r="FF8" s="625"/>
      <c r="FG8" s="625"/>
      <c r="FH8" s="625"/>
      <c r="FI8" s="625"/>
      <c r="FJ8" s="625"/>
      <c r="FK8" s="625"/>
      <c r="FL8" s="625"/>
      <c r="FM8" s="625"/>
      <c r="FN8" s="625"/>
      <c r="FO8" s="625"/>
      <c r="FP8" s="625"/>
      <c r="FQ8" s="625"/>
      <c r="FR8" s="625"/>
      <c r="FS8" s="625"/>
      <c r="FT8" s="625"/>
      <c r="FU8" s="625"/>
      <c r="FV8" s="625"/>
      <c r="FW8" s="625"/>
      <c r="FX8" s="625"/>
      <c r="FY8" s="625"/>
      <c r="FZ8" s="625"/>
      <c r="GA8" s="625"/>
      <c r="GB8" s="625"/>
      <c r="GC8" s="625"/>
      <c r="GD8" s="625"/>
      <c r="GE8" s="625"/>
      <c r="GF8" s="625"/>
      <c r="GG8" s="625"/>
      <c r="GH8" s="625"/>
      <c r="GI8" s="625"/>
      <c r="GJ8" s="625"/>
      <c r="GK8" s="625"/>
      <c r="GL8" s="625"/>
      <c r="GM8" s="625"/>
      <c r="GN8" s="625"/>
      <c r="GO8" s="625"/>
      <c r="GP8" s="625"/>
      <c r="GQ8" s="625"/>
      <c r="GR8" s="625"/>
      <c r="GS8" s="625"/>
      <c r="GT8" s="625"/>
      <c r="GU8" s="625"/>
      <c r="GV8" s="625"/>
      <c r="GW8" s="625"/>
      <c r="GX8" s="625"/>
      <c r="GY8" s="625"/>
      <c r="GZ8" s="625"/>
      <c r="HA8" s="625"/>
      <c r="HB8" s="625"/>
      <c r="HC8" s="625"/>
      <c r="HD8" s="625"/>
      <c r="HE8" s="625"/>
      <c r="HF8" s="625"/>
      <c r="HG8" s="625"/>
      <c r="HH8" s="625"/>
      <c r="HI8" s="625"/>
      <c r="HJ8" s="625"/>
      <c r="HK8" s="625"/>
      <c r="HL8" s="625"/>
      <c r="HM8" s="625"/>
      <c r="HN8" s="625"/>
      <c r="HO8" s="625"/>
      <c r="HP8" s="625"/>
      <c r="HQ8" s="625"/>
      <c r="HR8" s="625"/>
      <c r="HS8" s="625"/>
      <c r="HT8" s="625"/>
      <c r="HU8" s="625"/>
      <c r="HV8" s="625"/>
      <c r="HW8" s="625"/>
      <c r="HX8" s="625"/>
      <c r="HY8" s="625"/>
      <c r="HZ8" s="625"/>
      <c r="IA8" s="625"/>
      <c r="IB8" s="625"/>
      <c r="IC8" s="625"/>
      <c r="ID8" s="625"/>
      <c r="IE8" s="625"/>
      <c r="IF8" s="625"/>
      <c r="IG8" s="625"/>
      <c r="IH8" s="625"/>
      <c r="II8" s="625"/>
      <c r="IJ8" s="625"/>
      <c r="IK8" s="625"/>
      <c r="IL8" s="625"/>
      <c r="IM8" s="625"/>
      <c r="IN8" s="625"/>
      <c r="IO8" s="625"/>
      <c r="IP8" s="625"/>
      <c r="IQ8" s="625"/>
      <c r="IR8" s="625"/>
      <c r="IS8" s="625"/>
      <c r="IT8" s="625"/>
      <c r="IU8" s="625"/>
      <c r="IV8" s="625"/>
      <c r="IW8" s="625"/>
    </row>
    <row r="9" customFormat="false" ht="12.75" hidden="false" customHeight="false" outlineLevel="0" collapsed="false">
      <c r="A9" s="30" t="s">
        <v>778</v>
      </c>
      <c r="B9" s="623"/>
      <c r="C9" s="622" t="n">
        <f aca="false">-DataBase!C40-DataBase!C125</f>
        <v>-0</v>
      </c>
      <c r="D9" s="622" t="n">
        <f aca="false">-DataBase!D40-DataBase!D125</f>
        <v>-0</v>
      </c>
      <c r="E9" s="622" t="n">
        <f aca="false">-DataBase!E40-DataBase!E125</f>
        <v>-0</v>
      </c>
      <c r="F9" s="622" t="n">
        <f aca="false">-DataBase!F40-DataBase!F125</f>
        <v>-0</v>
      </c>
      <c r="G9" s="622" t="n">
        <f aca="false">-DataBase!G40-DataBase!G125</f>
        <v>-0</v>
      </c>
      <c r="H9" s="622" t="n">
        <f aca="false">-DataBase!H40-DataBase!H125</f>
        <v>-0</v>
      </c>
      <c r="I9" s="622" t="n">
        <f aca="false">-DataBase!I40-DataBase!I125</f>
        <v>-0</v>
      </c>
      <c r="J9" s="622" t="n">
        <f aca="false">-DataBase!J40-DataBase!J125</f>
        <v>-0</v>
      </c>
      <c r="K9" s="622" t="n">
        <f aca="false">-DataBase!K40-DataBase!K125</f>
        <v>-0</v>
      </c>
      <c r="L9" s="622" t="n">
        <f aca="false">-DataBase!L40-DataBase!L125</f>
        <v>-0</v>
      </c>
      <c r="M9" s="622" t="n">
        <f aca="false">-DataBase!M40-DataBase!M125</f>
        <v>-0</v>
      </c>
      <c r="N9" s="622" t="n">
        <f aca="false">-DataBase!N40-DataBase!N125</f>
        <v>-0</v>
      </c>
      <c r="O9" s="624" t="n">
        <f aca="false">SUM(C9:N9)</f>
        <v>0</v>
      </c>
      <c r="P9" s="45" t="n">
        <f aca="false">SUM(C9:D9)</f>
        <v>0</v>
      </c>
      <c r="Q9" s="46" t="n">
        <f aca="false">(O9-P9)</f>
        <v>0</v>
      </c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/>
      <c r="AP9" s="625"/>
      <c r="AQ9" s="625"/>
      <c r="AR9" s="625"/>
      <c r="AS9" s="625"/>
      <c r="AT9" s="625"/>
      <c r="AU9" s="625"/>
      <c r="AV9" s="625"/>
      <c r="AW9" s="625"/>
      <c r="AX9" s="625"/>
      <c r="AY9" s="625"/>
      <c r="AZ9" s="625"/>
      <c r="BA9" s="625"/>
      <c r="BB9" s="625"/>
      <c r="BC9" s="625"/>
      <c r="BD9" s="625"/>
      <c r="BE9" s="625"/>
      <c r="BF9" s="625"/>
      <c r="BG9" s="625"/>
      <c r="BH9" s="625"/>
      <c r="BI9" s="625"/>
      <c r="BJ9" s="625"/>
      <c r="BK9" s="625"/>
      <c r="BL9" s="625"/>
      <c r="BM9" s="625"/>
      <c r="BN9" s="625"/>
      <c r="BO9" s="625"/>
      <c r="BP9" s="625"/>
      <c r="BQ9" s="625"/>
      <c r="BR9" s="625"/>
      <c r="BS9" s="625"/>
      <c r="BT9" s="625"/>
      <c r="BU9" s="625"/>
      <c r="BV9" s="625"/>
      <c r="BW9" s="625"/>
      <c r="BX9" s="625"/>
      <c r="BY9" s="625"/>
      <c r="BZ9" s="625"/>
      <c r="CA9" s="625"/>
      <c r="CB9" s="625"/>
      <c r="CC9" s="625"/>
      <c r="CD9" s="625"/>
      <c r="CE9" s="625"/>
      <c r="CF9" s="625"/>
      <c r="CG9" s="625"/>
      <c r="CH9" s="625"/>
      <c r="CI9" s="625"/>
      <c r="CJ9" s="625"/>
      <c r="CK9" s="625"/>
      <c r="CL9" s="625"/>
      <c r="CM9" s="625"/>
      <c r="CN9" s="625"/>
      <c r="CO9" s="625"/>
      <c r="CP9" s="625"/>
      <c r="CQ9" s="625"/>
      <c r="CR9" s="625"/>
      <c r="CS9" s="625"/>
      <c r="CT9" s="625"/>
      <c r="CU9" s="625"/>
      <c r="CV9" s="625"/>
      <c r="CW9" s="625"/>
      <c r="CX9" s="625"/>
      <c r="CY9" s="625"/>
      <c r="CZ9" s="625"/>
      <c r="DA9" s="625"/>
      <c r="DB9" s="625"/>
      <c r="DC9" s="625"/>
      <c r="DD9" s="625"/>
      <c r="DE9" s="625"/>
      <c r="DF9" s="625"/>
      <c r="DG9" s="625"/>
      <c r="DH9" s="625"/>
      <c r="DI9" s="625"/>
      <c r="DJ9" s="625"/>
      <c r="DK9" s="625"/>
      <c r="DL9" s="625"/>
      <c r="DM9" s="625"/>
      <c r="DN9" s="625"/>
      <c r="DO9" s="625"/>
      <c r="DP9" s="625"/>
      <c r="DQ9" s="625"/>
      <c r="DR9" s="625"/>
      <c r="DS9" s="625"/>
      <c r="DT9" s="625"/>
      <c r="DU9" s="625"/>
      <c r="DV9" s="625"/>
      <c r="DW9" s="625"/>
      <c r="DX9" s="625"/>
      <c r="DY9" s="625"/>
      <c r="DZ9" s="625"/>
      <c r="EA9" s="625"/>
      <c r="EB9" s="625"/>
      <c r="EC9" s="625"/>
      <c r="ED9" s="625"/>
      <c r="EE9" s="625"/>
      <c r="EF9" s="625"/>
      <c r="EG9" s="625"/>
      <c r="EH9" s="625"/>
      <c r="EI9" s="625"/>
      <c r="EJ9" s="625"/>
      <c r="EK9" s="625"/>
      <c r="EL9" s="625"/>
      <c r="EM9" s="625"/>
      <c r="EN9" s="625"/>
      <c r="EO9" s="625"/>
      <c r="EP9" s="625"/>
      <c r="EQ9" s="625"/>
      <c r="ER9" s="625"/>
      <c r="ES9" s="625"/>
      <c r="ET9" s="625"/>
      <c r="EU9" s="625"/>
      <c r="EV9" s="625"/>
      <c r="EW9" s="625"/>
      <c r="EX9" s="625"/>
      <c r="EY9" s="625"/>
      <c r="EZ9" s="625"/>
      <c r="FA9" s="625"/>
      <c r="FB9" s="625"/>
      <c r="FC9" s="625"/>
      <c r="FD9" s="625"/>
      <c r="FE9" s="625"/>
      <c r="FF9" s="625"/>
      <c r="FG9" s="625"/>
      <c r="FH9" s="625"/>
      <c r="FI9" s="625"/>
      <c r="FJ9" s="625"/>
      <c r="FK9" s="625"/>
      <c r="FL9" s="625"/>
      <c r="FM9" s="625"/>
      <c r="FN9" s="625"/>
      <c r="FO9" s="625"/>
      <c r="FP9" s="625"/>
      <c r="FQ9" s="625"/>
      <c r="FR9" s="625"/>
      <c r="FS9" s="625"/>
      <c r="FT9" s="625"/>
      <c r="FU9" s="625"/>
      <c r="FV9" s="625"/>
      <c r="FW9" s="625"/>
      <c r="FX9" s="625"/>
      <c r="FY9" s="625"/>
      <c r="FZ9" s="625"/>
      <c r="GA9" s="625"/>
      <c r="GB9" s="625"/>
      <c r="GC9" s="625"/>
      <c r="GD9" s="625"/>
      <c r="GE9" s="625"/>
      <c r="GF9" s="625"/>
      <c r="GG9" s="625"/>
      <c r="GH9" s="625"/>
      <c r="GI9" s="625"/>
      <c r="GJ9" s="625"/>
      <c r="GK9" s="625"/>
      <c r="GL9" s="625"/>
      <c r="GM9" s="625"/>
      <c r="GN9" s="625"/>
      <c r="GO9" s="625"/>
      <c r="GP9" s="625"/>
      <c r="GQ9" s="625"/>
      <c r="GR9" s="625"/>
      <c r="GS9" s="625"/>
      <c r="GT9" s="625"/>
      <c r="GU9" s="625"/>
      <c r="GV9" s="625"/>
      <c r="GW9" s="625"/>
      <c r="GX9" s="625"/>
      <c r="GY9" s="625"/>
      <c r="GZ9" s="625"/>
      <c r="HA9" s="625"/>
      <c r="HB9" s="625"/>
      <c r="HC9" s="625"/>
      <c r="HD9" s="625"/>
      <c r="HE9" s="625"/>
      <c r="HF9" s="625"/>
      <c r="HG9" s="625"/>
      <c r="HH9" s="625"/>
      <c r="HI9" s="625"/>
      <c r="HJ9" s="625"/>
      <c r="HK9" s="625"/>
      <c r="HL9" s="625"/>
      <c r="HM9" s="625"/>
      <c r="HN9" s="625"/>
      <c r="HO9" s="625"/>
      <c r="HP9" s="625"/>
      <c r="HQ9" s="625"/>
      <c r="HR9" s="625"/>
      <c r="HS9" s="625"/>
      <c r="HT9" s="625"/>
      <c r="HU9" s="625"/>
      <c r="HV9" s="625"/>
      <c r="HW9" s="625"/>
      <c r="HX9" s="625"/>
      <c r="HY9" s="625"/>
      <c r="HZ9" s="625"/>
      <c r="IA9" s="625"/>
      <c r="IB9" s="625"/>
      <c r="IC9" s="625"/>
      <c r="ID9" s="625"/>
      <c r="IE9" s="625"/>
      <c r="IF9" s="625"/>
      <c r="IG9" s="625"/>
      <c r="IH9" s="625"/>
      <c r="II9" s="625"/>
      <c r="IJ9" s="625"/>
      <c r="IK9" s="625"/>
      <c r="IL9" s="625"/>
      <c r="IM9" s="625"/>
      <c r="IN9" s="625"/>
      <c r="IO9" s="625"/>
      <c r="IP9" s="625"/>
      <c r="IQ9" s="625"/>
      <c r="IR9" s="625"/>
      <c r="IS9" s="625"/>
      <c r="IT9" s="625"/>
      <c r="IU9" s="625"/>
      <c r="IV9" s="625"/>
      <c r="IW9" s="625"/>
    </row>
    <row r="10" customFormat="false" ht="12.75" hidden="false" customHeight="false" outlineLevel="0" collapsed="false">
      <c r="A10" s="30" t="s">
        <v>779</v>
      </c>
      <c r="C10" s="622" t="n">
        <f aca="false">-DataBase!C41-DataBase!C126</f>
        <v>-0</v>
      </c>
      <c r="D10" s="622" t="n">
        <f aca="false">-DataBase!D41-DataBase!D126</f>
        <v>-0</v>
      </c>
      <c r="E10" s="622" t="n">
        <f aca="false">-DataBase!E41-DataBase!E126</f>
        <v>-0</v>
      </c>
      <c r="F10" s="622" t="n">
        <f aca="false">-DataBase!F41-DataBase!F126</f>
        <v>-0</v>
      </c>
      <c r="G10" s="622" t="n">
        <f aca="false">-DataBase!G41-DataBase!G126</f>
        <v>-0</v>
      </c>
      <c r="H10" s="622" t="n">
        <f aca="false">-DataBase!H41-DataBase!H126</f>
        <v>-0</v>
      </c>
      <c r="I10" s="622" t="n">
        <f aca="false">-DataBase!I41-DataBase!I126</f>
        <v>-0</v>
      </c>
      <c r="J10" s="622" t="n">
        <f aca="false">-DataBase!J41-DataBase!J126</f>
        <v>-0</v>
      </c>
      <c r="K10" s="622" t="n">
        <f aca="false">-DataBase!K41-DataBase!K126</f>
        <v>-0</v>
      </c>
      <c r="L10" s="622" t="n">
        <f aca="false">-DataBase!L41-DataBase!L126</f>
        <v>-0</v>
      </c>
      <c r="M10" s="622" t="n">
        <f aca="false">-DataBase!M41-DataBase!M126</f>
        <v>-0</v>
      </c>
      <c r="N10" s="622" t="n">
        <f aca="false">-DataBase!N41-DataBase!N126</f>
        <v>-0</v>
      </c>
      <c r="O10" s="46" t="n">
        <f aca="false">SUM(C10:N10)</f>
        <v>0</v>
      </c>
      <c r="P10" s="45" t="n">
        <f aca="false">SUM(C10:D10)</f>
        <v>0</v>
      </c>
      <c r="Q10" s="46" t="n">
        <f aca="false">(O10-P10)</f>
        <v>0</v>
      </c>
    </row>
    <row r="11" customFormat="false" ht="12.75" hidden="false" customHeight="false" outlineLevel="0" collapsed="false">
      <c r="A11" s="626" t="s">
        <v>390</v>
      </c>
      <c r="B11" s="621"/>
      <c r="C11" s="124" t="n">
        <v>0</v>
      </c>
      <c r="D11" s="124" t="n">
        <v>0</v>
      </c>
      <c r="E11" s="124" t="n">
        <v>0</v>
      </c>
      <c r="F11" s="124" t="n">
        <v>0</v>
      </c>
      <c r="G11" s="124" t="n">
        <v>0</v>
      </c>
      <c r="H11" s="124" t="n">
        <v>0</v>
      </c>
      <c r="I11" s="124" t="n">
        <v>0</v>
      </c>
      <c r="J11" s="124" t="n">
        <v>0</v>
      </c>
      <c r="K11" s="124" t="n">
        <v>0</v>
      </c>
      <c r="L11" s="124" t="n">
        <v>0</v>
      </c>
      <c r="M11" s="124" t="n">
        <v>0</v>
      </c>
      <c r="N11" s="124" t="n">
        <v>0</v>
      </c>
      <c r="O11" s="125" t="n">
        <f aca="false">SUM(C11:N11)</f>
        <v>0</v>
      </c>
      <c r="P11" s="124" t="n">
        <f aca="false">SUM(C11:D11)</f>
        <v>0</v>
      </c>
      <c r="Q11" s="125" t="n">
        <f aca="false">(O11-P11)</f>
        <v>0</v>
      </c>
    </row>
    <row r="12" customFormat="false" ht="3.95" hidden="false" customHeight="true" outlineLevel="0" collapsed="false">
      <c r="C12" s="627"/>
      <c r="D12" s="627"/>
      <c r="E12" s="627"/>
      <c r="F12" s="627"/>
      <c r="G12" s="627"/>
      <c r="H12" s="627"/>
      <c r="I12" s="627"/>
      <c r="J12" s="627"/>
      <c r="K12" s="627"/>
      <c r="L12" s="627"/>
      <c r="M12" s="627"/>
      <c r="N12" s="627"/>
      <c r="O12" s="627"/>
      <c r="P12" s="627"/>
      <c r="Q12" s="627"/>
    </row>
    <row r="13" customFormat="false" ht="12.75" hidden="false" customHeight="false" outlineLevel="0" collapsed="false">
      <c r="A13" s="620" t="s">
        <v>780</v>
      </c>
      <c r="B13" s="609"/>
      <c r="C13" s="628" t="n">
        <f aca="false">SUM(C7:C11)</f>
        <v>0</v>
      </c>
      <c r="D13" s="628" t="n">
        <f aca="false">SUM(D7:D11)</f>
        <v>0</v>
      </c>
      <c r="E13" s="628" t="n">
        <f aca="false">SUM(E7:E11)</f>
        <v>0</v>
      </c>
      <c r="F13" s="628" t="n">
        <f aca="false">SUM(F7:F11)</f>
        <v>0</v>
      </c>
      <c r="G13" s="628" t="n">
        <f aca="false">SUM(G7:G11)</f>
        <v>0</v>
      </c>
      <c r="H13" s="628" t="n">
        <f aca="false">SUM(H7:H11)</f>
        <v>0</v>
      </c>
      <c r="I13" s="628" t="n">
        <f aca="false">SUM(I7:I11)</f>
        <v>0</v>
      </c>
      <c r="J13" s="628" t="n">
        <f aca="false">SUM(J7:J11)</f>
        <v>0</v>
      </c>
      <c r="K13" s="628" t="n">
        <f aca="false">SUM(K7:K11)</f>
        <v>0</v>
      </c>
      <c r="L13" s="628" t="n">
        <f aca="false">SUM(L7:L11)</f>
        <v>0</v>
      </c>
      <c r="M13" s="628" t="n">
        <f aca="false">SUM(M7:M11)</f>
        <v>0</v>
      </c>
      <c r="N13" s="628" t="n">
        <f aca="false">SUM(N7:N11)</f>
        <v>0</v>
      </c>
      <c r="O13" s="628" t="n">
        <f aca="false">SUM(O7:O11)</f>
        <v>0</v>
      </c>
      <c r="P13" s="628" t="n">
        <f aca="false">SUM(P7:P11)</f>
        <v>0</v>
      </c>
      <c r="Q13" s="628" t="n">
        <f aca="false">SUM(Q7:Q11)</f>
        <v>0</v>
      </c>
      <c r="R13" s="613"/>
    </row>
    <row r="14" customFormat="false" ht="12.75" hidden="false" customHeight="false" outlineLevel="0" collapsed="false">
      <c r="A14" s="629"/>
      <c r="B14" s="62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630"/>
      <c r="P14" s="45"/>
      <c r="Q14" s="630"/>
    </row>
    <row r="15" customFormat="false" ht="12.75" hidden="false" customHeight="false" outlineLevel="0" collapsed="false">
      <c r="A15" s="620" t="s">
        <v>781</v>
      </c>
      <c r="C15" s="630"/>
      <c r="D15" s="630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  <c r="P15" s="630"/>
      <c r="Q15" s="630"/>
    </row>
    <row r="16" customFormat="false" ht="12.75" hidden="false" customHeight="false" outlineLevel="0" collapsed="false">
      <c r="A16" s="626" t="s">
        <v>782</v>
      </c>
      <c r="C16" s="622" t="n">
        <f aca="false">-DataBase!C245</f>
        <v>2785</v>
      </c>
      <c r="D16" s="622" t="n">
        <f aca="false">-DataBase!D245</f>
        <v>2785</v>
      </c>
      <c r="E16" s="622" t="n">
        <f aca="false">-DataBase!E245</f>
        <v>2791</v>
      </c>
      <c r="F16" s="622" t="n">
        <f aca="false">-DataBase!F245</f>
        <v>2838</v>
      </c>
      <c r="G16" s="622" t="n">
        <f aca="false">-DataBase!G245</f>
        <v>2838</v>
      </c>
      <c r="H16" s="622" t="n">
        <f aca="false">-DataBase!H245</f>
        <v>2842</v>
      </c>
      <c r="I16" s="622" t="n">
        <f aca="false">-DataBase!I245</f>
        <v>2843</v>
      </c>
      <c r="J16" s="622" t="n">
        <f aca="false">-DataBase!J245</f>
        <v>2862</v>
      </c>
      <c r="K16" s="622" t="n">
        <f aca="false">-DataBase!K245</f>
        <v>2874</v>
      </c>
      <c r="L16" s="622" t="n">
        <f aca="false">-DataBase!L245</f>
        <v>2969</v>
      </c>
      <c r="M16" s="622" t="n">
        <f aca="false">-DataBase!M245</f>
        <v>2969</v>
      </c>
      <c r="N16" s="622" t="n">
        <f aca="false">-DataBase!N245</f>
        <v>2969</v>
      </c>
      <c r="O16" s="46" t="n">
        <f aca="false">SUM(C16:N16)</f>
        <v>34365</v>
      </c>
      <c r="P16" s="45" t="n">
        <f aca="false">SUM(C16:D16)</f>
        <v>5570</v>
      </c>
      <c r="Q16" s="46" t="n">
        <f aca="false">O16-P16</f>
        <v>28795</v>
      </c>
    </row>
    <row r="17" customFormat="false" ht="12.75" hidden="false" customHeight="false" outlineLevel="0" collapsed="false">
      <c r="A17" s="631" t="s">
        <v>783</v>
      </c>
      <c r="C17" s="622" t="n">
        <f aca="false">-DataBase!C296</f>
        <v>96</v>
      </c>
      <c r="D17" s="622" t="n">
        <f aca="false">-DataBase!D296</f>
        <v>96</v>
      </c>
      <c r="E17" s="622" t="n">
        <f aca="false">-DataBase!E296</f>
        <v>96</v>
      </c>
      <c r="F17" s="622" t="n">
        <f aca="false">-DataBase!F296</f>
        <v>96</v>
      </c>
      <c r="G17" s="622" t="n">
        <f aca="false">-DataBase!G296</f>
        <v>96</v>
      </c>
      <c r="H17" s="622" t="n">
        <f aca="false">-DataBase!H296</f>
        <v>95</v>
      </c>
      <c r="I17" s="622" t="n">
        <f aca="false">-DataBase!I296</f>
        <v>96</v>
      </c>
      <c r="J17" s="622" t="n">
        <f aca="false">-DataBase!J296</f>
        <v>96</v>
      </c>
      <c r="K17" s="622" t="n">
        <f aca="false">-DataBase!K296</f>
        <v>96</v>
      </c>
      <c r="L17" s="622" t="n">
        <f aca="false">-DataBase!L296</f>
        <v>96</v>
      </c>
      <c r="M17" s="622" t="n">
        <f aca="false">-DataBase!M296</f>
        <v>96</v>
      </c>
      <c r="N17" s="622" t="n">
        <f aca="false">-DataBase!N296</f>
        <v>95</v>
      </c>
      <c r="O17" s="46" t="n">
        <f aca="false">SUM(C17:N17)</f>
        <v>1150</v>
      </c>
      <c r="P17" s="45" t="n">
        <f aca="false">SUM(C17:D17)</f>
        <v>192</v>
      </c>
      <c r="Q17" s="46" t="n">
        <f aca="false">O17-P17</f>
        <v>958</v>
      </c>
    </row>
    <row r="18" customFormat="false" ht="12.75" hidden="false" customHeight="false" outlineLevel="0" collapsed="false">
      <c r="A18" s="631" t="s">
        <v>784</v>
      </c>
      <c r="C18" s="622" t="n">
        <f aca="false">-DataBase!C246</f>
        <v>-0</v>
      </c>
      <c r="D18" s="622" t="n">
        <f aca="false">-DataBase!D246</f>
        <v>-0</v>
      </c>
      <c r="E18" s="622" t="n">
        <f aca="false">-DataBase!E246</f>
        <v>-0</v>
      </c>
      <c r="F18" s="622" t="n">
        <f aca="false">-DataBase!F246</f>
        <v>-0</v>
      </c>
      <c r="G18" s="622" t="n">
        <f aca="false">-DataBase!G246</f>
        <v>-0</v>
      </c>
      <c r="H18" s="622" t="n">
        <f aca="false">-DataBase!H246</f>
        <v>-0</v>
      </c>
      <c r="I18" s="622" t="n">
        <f aca="false">-DataBase!I246</f>
        <v>-0</v>
      </c>
      <c r="J18" s="622" t="n">
        <f aca="false">-DataBase!J246</f>
        <v>-0</v>
      </c>
      <c r="K18" s="622" t="n">
        <f aca="false">-DataBase!K246</f>
        <v>-0</v>
      </c>
      <c r="L18" s="622" t="n">
        <f aca="false">-DataBase!L246</f>
        <v>-0</v>
      </c>
      <c r="M18" s="622" t="n">
        <f aca="false">-DataBase!M246</f>
        <v>-0</v>
      </c>
      <c r="N18" s="622" t="n">
        <f aca="false">-DataBase!N246</f>
        <v>-0</v>
      </c>
      <c r="O18" s="46" t="n">
        <f aca="false">SUM(C18:N18)</f>
        <v>0</v>
      </c>
      <c r="P18" s="45" t="n">
        <f aca="false">SUM(C18:D18)</f>
        <v>0</v>
      </c>
      <c r="Q18" s="46" t="n">
        <f aca="false">O18-P18</f>
        <v>0</v>
      </c>
    </row>
    <row r="19" customFormat="false" ht="12.75" hidden="false" customHeight="false" outlineLevel="0" collapsed="false">
      <c r="A19" s="626" t="s">
        <v>207</v>
      </c>
      <c r="C19" s="622" t="n">
        <f aca="false">-DataBase!C247</f>
        <v>-0</v>
      </c>
      <c r="D19" s="622" t="n">
        <f aca="false">-DataBase!D247</f>
        <v>-0</v>
      </c>
      <c r="E19" s="622" t="n">
        <f aca="false">-DataBase!E247</f>
        <v>-0</v>
      </c>
      <c r="F19" s="622" t="n">
        <f aca="false">-DataBase!F247</f>
        <v>-0</v>
      </c>
      <c r="G19" s="622" t="n">
        <f aca="false">-DataBase!G247</f>
        <v>-0</v>
      </c>
      <c r="H19" s="622" t="n">
        <f aca="false">-DataBase!H247</f>
        <v>-0</v>
      </c>
      <c r="I19" s="622" t="n">
        <f aca="false">-DataBase!I247</f>
        <v>-0</v>
      </c>
      <c r="J19" s="622" t="n">
        <f aca="false">-DataBase!J247</f>
        <v>-0</v>
      </c>
      <c r="K19" s="622" t="n">
        <f aca="false">-DataBase!K247</f>
        <v>-0</v>
      </c>
      <c r="L19" s="622" t="n">
        <f aca="false">-DataBase!L247</f>
        <v>-0</v>
      </c>
      <c r="M19" s="622" t="n">
        <f aca="false">-DataBase!M247</f>
        <v>-0</v>
      </c>
      <c r="N19" s="622" t="n">
        <f aca="false">-DataBase!N247</f>
        <v>-0</v>
      </c>
      <c r="O19" s="46" t="n">
        <f aca="false">SUM(C19:N19)</f>
        <v>0</v>
      </c>
      <c r="P19" s="45" t="n">
        <f aca="false">SUM(C19:D19)</f>
        <v>0</v>
      </c>
      <c r="Q19" s="46" t="n">
        <f aca="false">O19-P19</f>
        <v>0</v>
      </c>
    </row>
    <row r="20" customFormat="false" ht="12.75" hidden="false" customHeight="false" outlineLevel="0" collapsed="false">
      <c r="A20" s="626" t="s">
        <v>785</v>
      </c>
      <c r="C20" s="622" t="n">
        <f aca="false">-DataBase!C248</f>
        <v>600</v>
      </c>
      <c r="D20" s="622" t="n">
        <f aca="false">-DataBase!D248</f>
        <v>600</v>
      </c>
      <c r="E20" s="622" t="n">
        <f aca="false">-DataBase!E248</f>
        <v>600</v>
      </c>
      <c r="F20" s="622" t="n">
        <f aca="false">-DataBase!F248</f>
        <v>600</v>
      </c>
      <c r="G20" s="622" t="n">
        <f aca="false">-DataBase!G248</f>
        <v>600</v>
      </c>
      <c r="H20" s="622" t="n">
        <f aca="false">-DataBase!H248</f>
        <v>600</v>
      </c>
      <c r="I20" s="622" t="n">
        <f aca="false">-DataBase!I248</f>
        <v>600</v>
      </c>
      <c r="J20" s="622" t="n">
        <f aca="false">-DataBase!J248</f>
        <v>600</v>
      </c>
      <c r="K20" s="622" t="n">
        <f aca="false">-DataBase!K248</f>
        <v>600</v>
      </c>
      <c r="L20" s="622" t="n">
        <f aca="false">-DataBase!L248</f>
        <v>600</v>
      </c>
      <c r="M20" s="622" t="n">
        <f aca="false">-DataBase!M248</f>
        <v>600</v>
      </c>
      <c r="N20" s="622" t="n">
        <f aca="false">-DataBase!N248</f>
        <v>600</v>
      </c>
      <c r="O20" s="46" t="n">
        <f aca="false">SUM(C20:N20)</f>
        <v>7200</v>
      </c>
      <c r="P20" s="45" t="n">
        <f aca="false">SUM(C20:D20)</f>
        <v>1200</v>
      </c>
      <c r="Q20" s="46" t="n">
        <f aca="false">O20-P20</f>
        <v>6000</v>
      </c>
    </row>
    <row r="21" customFormat="false" ht="12.75" hidden="false" customHeight="false" outlineLevel="0" collapsed="false">
      <c r="A21" s="626" t="s">
        <v>786</v>
      </c>
      <c r="C21" s="622" t="n">
        <f aca="false">-DataBase!C249</f>
        <v>28</v>
      </c>
      <c r="D21" s="622" t="n">
        <f aca="false">-DataBase!D249</f>
        <v>28</v>
      </c>
      <c r="E21" s="622" t="n">
        <f aca="false">-DataBase!E249</f>
        <v>28</v>
      </c>
      <c r="F21" s="622" t="n">
        <f aca="false">-DataBase!F249</f>
        <v>28</v>
      </c>
      <c r="G21" s="622" t="n">
        <f aca="false">-DataBase!G249</f>
        <v>28</v>
      </c>
      <c r="H21" s="622" t="n">
        <f aca="false">-DataBase!H249</f>
        <v>28</v>
      </c>
      <c r="I21" s="622" t="n">
        <f aca="false">-DataBase!I249</f>
        <v>28</v>
      </c>
      <c r="J21" s="622" t="n">
        <f aca="false">-DataBase!J249</f>
        <v>28</v>
      </c>
      <c r="K21" s="622" t="n">
        <f aca="false">-DataBase!K249</f>
        <v>28</v>
      </c>
      <c r="L21" s="622" t="n">
        <f aca="false">-DataBase!L249</f>
        <v>28</v>
      </c>
      <c r="M21" s="622" t="n">
        <f aca="false">-DataBase!M249</f>
        <v>28</v>
      </c>
      <c r="N21" s="622" t="n">
        <f aca="false">-DataBase!N249</f>
        <v>28</v>
      </c>
      <c r="O21" s="46" t="n">
        <f aca="false">SUM(C21:N21)</f>
        <v>336</v>
      </c>
      <c r="P21" s="45" t="n">
        <f aca="false">SUM(C21:D21)</f>
        <v>56</v>
      </c>
      <c r="Q21" s="46" t="n">
        <f aca="false">O21-P21</f>
        <v>280</v>
      </c>
    </row>
    <row r="22" customFormat="false" ht="12.75" hidden="false" customHeight="false" outlineLevel="0" collapsed="false">
      <c r="A22" s="626" t="s">
        <v>787</v>
      </c>
      <c r="C22" s="622" t="n">
        <f aca="false">-DataBase!C250</f>
        <v>492</v>
      </c>
      <c r="D22" s="622" t="n">
        <f aca="false">-DataBase!D250</f>
        <v>492</v>
      </c>
      <c r="E22" s="622" t="n">
        <f aca="false">-DataBase!E250</f>
        <v>492</v>
      </c>
      <c r="F22" s="622" t="n">
        <f aca="false">-DataBase!F250</f>
        <v>492</v>
      </c>
      <c r="G22" s="622" t="n">
        <f aca="false">-DataBase!G250</f>
        <v>492</v>
      </c>
      <c r="H22" s="622" t="n">
        <f aca="false">-DataBase!H250</f>
        <v>492</v>
      </c>
      <c r="I22" s="622" t="n">
        <f aca="false">-DataBase!I250</f>
        <v>492</v>
      </c>
      <c r="J22" s="622" t="n">
        <f aca="false">-DataBase!J250</f>
        <v>492</v>
      </c>
      <c r="K22" s="622" t="n">
        <f aca="false">-DataBase!K250</f>
        <v>492</v>
      </c>
      <c r="L22" s="622" t="n">
        <f aca="false">-DataBase!L250</f>
        <v>492</v>
      </c>
      <c r="M22" s="622" t="n">
        <f aca="false">-DataBase!M250</f>
        <v>492</v>
      </c>
      <c r="N22" s="622" t="n">
        <f aca="false">-DataBase!N250</f>
        <v>492</v>
      </c>
      <c r="O22" s="46" t="n">
        <f aca="false">SUM(C22:N22)</f>
        <v>5904</v>
      </c>
      <c r="P22" s="45" t="n">
        <f aca="false">SUM(C22:D22)</f>
        <v>984</v>
      </c>
      <c r="Q22" s="46" t="n">
        <f aca="false">O22-P22</f>
        <v>4920</v>
      </c>
    </row>
    <row r="23" customFormat="false" ht="12.75" hidden="false" customHeight="false" outlineLevel="0" collapsed="false">
      <c r="A23" s="626" t="s">
        <v>788</v>
      </c>
      <c r="B23" s="632" t="s">
        <v>442</v>
      </c>
      <c r="C23" s="622" t="n">
        <f aca="false">-DataBase!C251</f>
        <v>27</v>
      </c>
      <c r="D23" s="622" t="n">
        <f aca="false">-DataBase!D251</f>
        <v>27</v>
      </c>
      <c r="E23" s="622" t="n">
        <f aca="false">-DataBase!E251</f>
        <v>27</v>
      </c>
      <c r="F23" s="622" t="n">
        <f aca="false">-DataBase!F251</f>
        <v>27</v>
      </c>
      <c r="G23" s="622" t="n">
        <f aca="false">-DataBase!G251</f>
        <v>27</v>
      </c>
      <c r="H23" s="622" t="n">
        <f aca="false">-DataBase!H251</f>
        <v>27</v>
      </c>
      <c r="I23" s="622" t="n">
        <f aca="false">-DataBase!I251</f>
        <v>27</v>
      </c>
      <c r="J23" s="622" t="n">
        <f aca="false">-DataBase!J251</f>
        <v>27</v>
      </c>
      <c r="K23" s="622" t="n">
        <f aca="false">-DataBase!K251</f>
        <v>27</v>
      </c>
      <c r="L23" s="622" t="n">
        <f aca="false">-DataBase!L251</f>
        <v>27</v>
      </c>
      <c r="M23" s="622" t="n">
        <f aca="false">-DataBase!M251</f>
        <v>27</v>
      </c>
      <c r="N23" s="622" t="n">
        <f aca="false">-DataBase!N251</f>
        <v>27</v>
      </c>
      <c r="O23" s="46" t="n">
        <f aca="false">SUM(C23:N23)</f>
        <v>324</v>
      </c>
      <c r="P23" s="45" t="n">
        <f aca="false">SUM(C23:D23)</f>
        <v>54</v>
      </c>
      <c r="Q23" s="46" t="n">
        <f aca="false">O23-P23</f>
        <v>270</v>
      </c>
    </row>
    <row r="24" customFormat="false" ht="12.75" hidden="false" customHeight="false" outlineLevel="0" collapsed="false">
      <c r="A24" s="626" t="s">
        <v>789</v>
      </c>
      <c r="C24" s="622" t="n">
        <f aca="false">-DataBase!C252</f>
        <v>26</v>
      </c>
      <c r="D24" s="622" t="n">
        <f aca="false">-DataBase!D252</f>
        <v>26</v>
      </c>
      <c r="E24" s="622" t="n">
        <f aca="false">-DataBase!E252</f>
        <v>26</v>
      </c>
      <c r="F24" s="622" t="n">
        <f aca="false">-DataBase!F252</f>
        <v>26</v>
      </c>
      <c r="G24" s="622" t="n">
        <f aca="false">-DataBase!G252</f>
        <v>26</v>
      </c>
      <c r="H24" s="622" t="n">
        <f aca="false">-DataBase!H252</f>
        <v>26</v>
      </c>
      <c r="I24" s="622" t="n">
        <f aca="false">-DataBase!I252</f>
        <v>26</v>
      </c>
      <c r="J24" s="622" t="n">
        <f aca="false">-DataBase!J252</f>
        <v>26</v>
      </c>
      <c r="K24" s="622" t="n">
        <f aca="false">-DataBase!K252</f>
        <v>26</v>
      </c>
      <c r="L24" s="622" t="n">
        <f aca="false">-DataBase!L252</f>
        <v>26</v>
      </c>
      <c r="M24" s="622" t="n">
        <f aca="false">-DataBase!M252</f>
        <v>26</v>
      </c>
      <c r="N24" s="622" t="n">
        <f aca="false">-DataBase!N252</f>
        <v>26</v>
      </c>
      <c r="O24" s="46" t="n">
        <f aca="false">SUM(C24:N24)</f>
        <v>312</v>
      </c>
      <c r="P24" s="45" t="n">
        <f aca="false">SUM(C24:D24)</f>
        <v>52</v>
      </c>
      <c r="Q24" s="46" t="n">
        <f aca="false">O24-P24</f>
        <v>260</v>
      </c>
    </row>
    <row r="25" customFormat="false" ht="12.75" hidden="false" customHeight="false" outlineLevel="0" collapsed="false">
      <c r="A25" s="626" t="s">
        <v>227</v>
      </c>
      <c r="C25" s="622" t="n">
        <f aca="false">-DataBase!C253</f>
        <v>2</v>
      </c>
      <c r="D25" s="622" t="n">
        <f aca="false">-DataBase!D253</f>
        <v>2</v>
      </c>
      <c r="E25" s="622" t="n">
        <f aca="false">-DataBase!E253</f>
        <v>2</v>
      </c>
      <c r="F25" s="622" t="n">
        <f aca="false">-DataBase!F253</f>
        <v>2</v>
      </c>
      <c r="G25" s="622" t="n">
        <f aca="false">-DataBase!G253</f>
        <v>2</v>
      </c>
      <c r="H25" s="622" t="n">
        <f aca="false">-DataBase!H253</f>
        <v>2</v>
      </c>
      <c r="I25" s="622" t="n">
        <f aca="false">-DataBase!I253</f>
        <v>2</v>
      </c>
      <c r="J25" s="622" t="n">
        <f aca="false">-DataBase!J253</f>
        <v>2</v>
      </c>
      <c r="K25" s="622" t="n">
        <f aca="false">-DataBase!K253</f>
        <v>2</v>
      </c>
      <c r="L25" s="622" t="n">
        <f aca="false">-DataBase!L253</f>
        <v>2</v>
      </c>
      <c r="M25" s="622" t="n">
        <f aca="false">-DataBase!M253</f>
        <v>2</v>
      </c>
      <c r="N25" s="622" t="n">
        <f aca="false">-DataBase!N253</f>
        <v>2</v>
      </c>
      <c r="O25" s="46" t="n">
        <f aca="false">SUM(C25:N25)</f>
        <v>24</v>
      </c>
      <c r="P25" s="45" t="n">
        <f aca="false">SUM(C25:D25)</f>
        <v>4</v>
      </c>
      <c r="Q25" s="46" t="n">
        <f aca="false">O25-P25</f>
        <v>20</v>
      </c>
    </row>
    <row r="26" customFormat="false" ht="12.75" hidden="false" customHeight="false" outlineLevel="0" collapsed="false">
      <c r="A26" s="626" t="s">
        <v>390</v>
      </c>
      <c r="C26" s="124" t="n">
        <v>0</v>
      </c>
      <c r="D26" s="124" t="n">
        <v>0</v>
      </c>
      <c r="E26" s="124" t="n">
        <v>0</v>
      </c>
      <c r="F26" s="124" t="n">
        <v>0</v>
      </c>
      <c r="G26" s="124" t="n">
        <v>0</v>
      </c>
      <c r="H26" s="124" t="n">
        <v>0</v>
      </c>
      <c r="I26" s="124" t="n">
        <v>0</v>
      </c>
      <c r="J26" s="124" t="n">
        <v>0</v>
      </c>
      <c r="K26" s="124" t="n">
        <v>0</v>
      </c>
      <c r="L26" s="124" t="n">
        <v>0</v>
      </c>
      <c r="M26" s="124" t="n">
        <v>0</v>
      </c>
      <c r="N26" s="124" t="n">
        <v>0</v>
      </c>
      <c r="O26" s="125" t="n">
        <f aca="false">SUM(C26:N26)</f>
        <v>0</v>
      </c>
      <c r="P26" s="124" t="n">
        <f aca="false">SUM(C26:D26)</f>
        <v>0</v>
      </c>
      <c r="Q26" s="125" t="n">
        <f aca="false">O26-P26</f>
        <v>0</v>
      </c>
    </row>
    <row r="27" customFormat="false" ht="3.95" hidden="false" customHeight="true" outlineLevel="0" collapsed="false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630"/>
      <c r="P27" s="45"/>
      <c r="Q27" s="630"/>
      <c r="R27" s="633"/>
      <c r="S27" s="633"/>
      <c r="T27" s="633"/>
    </row>
    <row r="28" customFormat="false" ht="12.75" hidden="false" customHeight="false" outlineLevel="0" collapsed="false">
      <c r="A28" s="634" t="s">
        <v>790</v>
      </c>
      <c r="B28" s="635"/>
      <c r="C28" s="628" t="n">
        <f aca="false">SUM(C16:C26)</f>
        <v>4056</v>
      </c>
      <c r="D28" s="628" t="n">
        <f aca="false">SUM(D16:D26)</f>
        <v>4056</v>
      </c>
      <c r="E28" s="628" t="n">
        <f aca="false">SUM(E16:E26)</f>
        <v>4062</v>
      </c>
      <c r="F28" s="628" t="n">
        <f aca="false">SUM(F16:F26)</f>
        <v>4109</v>
      </c>
      <c r="G28" s="628" t="n">
        <f aca="false">SUM(G16:G26)</f>
        <v>4109</v>
      </c>
      <c r="H28" s="628" t="n">
        <f aca="false">SUM(H16:H26)</f>
        <v>4112</v>
      </c>
      <c r="I28" s="628" t="n">
        <f aca="false">SUM(I16:I26)</f>
        <v>4114</v>
      </c>
      <c r="J28" s="628" t="n">
        <f aca="false">SUM(J16:J26)</f>
        <v>4133</v>
      </c>
      <c r="K28" s="628" t="n">
        <f aca="false">SUM(K16:K26)</f>
        <v>4145</v>
      </c>
      <c r="L28" s="628" t="n">
        <f aca="false">SUM(L16:L26)</f>
        <v>4240</v>
      </c>
      <c r="M28" s="628" t="n">
        <f aca="false">SUM(M16:M26)</f>
        <v>4240</v>
      </c>
      <c r="N28" s="628" t="n">
        <f aca="false">SUM(N16:N26)</f>
        <v>4239</v>
      </c>
      <c r="O28" s="628" t="n">
        <f aca="false">SUM(O16:O26)</f>
        <v>49615</v>
      </c>
      <c r="P28" s="628" t="n">
        <f aca="false">SUM(P16:P26)</f>
        <v>8112</v>
      </c>
      <c r="Q28" s="628" t="n">
        <f aca="false">SUM(Q16:Q26)</f>
        <v>41503</v>
      </c>
      <c r="R28" s="613"/>
      <c r="S28" s="613"/>
    </row>
    <row r="29" customFormat="false" ht="12.75" hidden="false" customHeight="false" outlineLevel="0" collapsed="false">
      <c r="A29" s="619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630"/>
      <c r="P29" s="45"/>
      <c r="Q29" s="630"/>
    </row>
    <row r="30" customFormat="false" ht="12.75" hidden="false" customHeight="false" outlineLevel="0" collapsed="false">
      <c r="A30" s="620" t="s">
        <v>791</v>
      </c>
      <c r="C30" s="630"/>
      <c r="D30" s="630"/>
      <c r="E30" s="630"/>
      <c r="F30" s="630"/>
      <c r="G30" s="46"/>
      <c r="H30" s="46"/>
      <c r="I30" s="46"/>
      <c r="J30" s="46"/>
      <c r="K30" s="46"/>
      <c r="L30" s="46"/>
      <c r="M30" s="46"/>
      <c r="N30" s="46"/>
      <c r="O30" s="46"/>
      <c r="P30" s="45"/>
      <c r="Q30" s="46"/>
    </row>
    <row r="31" customFormat="false" ht="12.75" hidden="false" customHeight="false" outlineLevel="0" collapsed="false">
      <c r="A31" s="626" t="s">
        <v>792</v>
      </c>
      <c r="C31" s="113" t="n">
        <f aca="false">-DataBase!C258-SUM(C32:C34)</f>
        <v>2284</v>
      </c>
      <c r="D31" s="113" t="n">
        <f aca="false">-DataBase!D258-SUM(D32:D34)</f>
        <v>2284</v>
      </c>
      <c r="E31" s="113" t="n">
        <f aca="false">-DataBase!E258-SUM(E32:E34)</f>
        <v>2284</v>
      </c>
      <c r="F31" s="113" t="n">
        <f aca="false">-DataBase!F258-SUM(F32:F34)</f>
        <v>2284</v>
      </c>
      <c r="G31" s="113" t="n">
        <f aca="false">-DataBase!G258-SUM(G32:G34)</f>
        <v>2284</v>
      </c>
      <c r="H31" s="113" t="n">
        <f aca="false">-DataBase!H258-SUM(H32:H34)</f>
        <v>2284</v>
      </c>
      <c r="I31" s="113" t="n">
        <f aca="false">-DataBase!I258-SUM(I32:I34)</f>
        <v>2284</v>
      </c>
      <c r="J31" s="113" t="n">
        <f aca="false">-DataBase!J258-SUM(J32:J34)</f>
        <v>2284</v>
      </c>
      <c r="K31" s="113" t="n">
        <f aca="false">-DataBase!K258-SUM(K32:K34)</f>
        <v>2284</v>
      </c>
      <c r="L31" s="113" t="n">
        <f aca="false">-DataBase!L258-SUM(L32:L34)</f>
        <v>2284</v>
      </c>
      <c r="M31" s="113" t="n">
        <f aca="false">-DataBase!M258-SUM(M32:M34)</f>
        <v>2284</v>
      </c>
      <c r="N31" s="113" t="n">
        <f aca="false">-DataBase!N258-SUM(N32:N34)</f>
        <v>2284</v>
      </c>
      <c r="O31" s="46" t="n">
        <f aca="false">SUM(C31:N31)</f>
        <v>27408</v>
      </c>
      <c r="P31" s="45" t="n">
        <f aca="false">SUM(C31:D31)</f>
        <v>4568</v>
      </c>
      <c r="Q31" s="46" t="n">
        <f aca="false">O31-P31</f>
        <v>22840</v>
      </c>
    </row>
    <row r="32" customFormat="false" ht="12.75" hidden="false" customHeight="false" outlineLevel="0" collapsed="false">
      <c r="A32" s="626" t="s">
        <v>793</v>
      </c>
      <c r="C32" s="113" t="n">
        <f aca="false">18-18</f>
        <v>0</v>
      </c>
      <c r="D32" s="113" t="n">
        <f aca="false">18-18</f>
        <v>0</v>
      </c>
      <c r="E32" s="113" t="n">
        <f aca="false">18-18</f>
        <v>0</v>
      </c>
      <c r="F32" s="113" t="n">
        <f aca="false">18-18</f>
        <v>0</v>
      </c>
      <c r="G32" s="113" t="n">
        <f aca="false">18-18</f>
        <v>0</v>
      </c>
      <c r="H32" s="113" t="n">
        <f aca="false">18-18</f>
        <v>0</v>
      </c>
      <c r="I32" s="113" t="n">
        <f aca="false">18-18</f>
        <v>0</v>
      </c>
      <c r="J32" s="113" t="n">
        <f aca="false">18-18</f>
        <v>0</v>
      </c>
      <c r="K32" s="113" t="n">
        <f aca="false">18-18</f>
        <v>0</v>
      </c>
      <c r="L32" s="113" t="n">
        <f aca="false">18-18</f>
        <v>0</v>
      </c>
      <c r="M32" s="113" t="n">
        <f aca="false">18-18</f>
        <v>0</v>
      </c>
      <c r="N32" s="113" t="n">
        <f aca="false">18-18</f>
        <v>0</v>
      </c>
      <c r="O32" s="46" t="n">
        <f aca="false">SUM(C32:N32)</f>
        <v>0</v>
      </c>
      <c r="P32" s="45" t="n">
        <f aca="false">SUM(C32:D32)</f>
        <v>0</v>
      </c>
      <c r="Q32" s="46" t="n">
        <f aca="false">O32-P32</f>
        <v>0</v>
      </c>
    </row>
    <row r="33" customFormat="false" ht="12.75" hidden="false" customHeight="false" outlineLevel="0" collapsed="false">
      <c r="A33" s="626" t="s">
        <v>794</v>
      </c>
      <c r="B33" s="632" t="s">
        <v>38</v>
      </c>
      <c r="C33" s="45" t="n">
        <v>0</v>
      </c>
      <c r="D33" s="45" t="n">
        <v>0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5" t="n">
        <v>0</v>
      </c>
      <c r="L33" s="45" t="n">
        <v>0</v>
      </c>
      <c r="M33" s="45" t="n">
        <v>0</v>
      </c>
      <c r="N33" s="45" t="n">
        <v>0</v>
      </c>
      <c r="O33" s="46" t="n">
        <f aca="false">SUM(C33:N33)</f>
        <v>0</v>
      </c>
      <c r="P33" s="45" t="n">
        <f aca="false">SUM(C33:D33)</f>
        <v>0</v>
      </c>
      <c r="Q33" s="46" t="n">
        <f aca="false">O33-P33</f>
        <v>0</v>
      </c>
    </row>
    <row r="34" customFormat="false" ht="12.75" hidden="false" customHeight="false" outlineLevel="0" collapsed="false">
      <c r="A34" s="626" t="s">
        <v>794</v>
      </c>
      <c r="B34" s="632" t="s">
        <v>38</v>
      </c>
      <c r="C34" s="45" t="n">
        <v>0</v>
      </c>
      <c r="D34" s="45" t="n">
        <v>0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5" t="n">
        <v>0</v>
      </c>
      <c r="L34" s="45" t="n">
        <v>0</v>
      </c>
      <c r="M34" s="45" t="n">
        <v>0</v>
      </c>
      <c r="N34" s="45" t="n">
        <v>0</v>
      </c>
      <c r="O34" s="46" t="n">
        <f aca="false">SUM(C34:N34)</f>
        <v>0</v>
      </c>
      <c r="P34" s="45" t="n">
        <f aca="false">SUM(C34:D34)</f>
        <v>0</v>
      </c>
      <c r="Q34" s="46" t="n">
        <f aca="false">O34-P34</f>
        <v>0</v>
      </c>
      <c r="R34" s="46"/>
      <c r="S34" s="46"/>
    </row>
    <row r="35" customFormat="false" ht="12.75" hidden="false" customHeight="false" outlineLevel="0" collapsed="false">
      <c r="A35" s="626" t="s">
        <v>795</v>
      </c>
    </row>
    <row r="36" customFormat="false" ht="12.75" hidden="false" customHeight="false" outlineLevel="0" collapsed="false">
      <c r="A36" s="631" t="s">
        <v>796</v>
      </c>
      <c r="C36" s="622" t="n">
        <f aca="false">-DataBase!C128</f>
        <v>38</v>
      </c>
      <c r="D36" s="622" t="n">
        <f aca="false">-DataBase!D128</f>
        <v>119</v>
      </c>
      <c r="E36" s="622" t="n">
        <f aca="false">-DataBase!E128</f>
        <v>38</v>
      </c>
      <c r="F36" s="622" t="n">
        <f aca="false">-DataBase!F128</f>
        <v>38</v>
      </c>
      <c r="G36" s="622" t="n">
        <f aca="false">-DataBase!G128</f>
        <v>37</v>
      </c>
      <c r="H36" s="622" t="n">
        <f aca="false">-DataBase!H128</f>
        <v>37</v>
      </c>
      <c r="I36" s="622" t="n">
        <f aca="false">-DataBase!I128</f>
        <v>37</v>
      </c>
      <c r="J36" s="622" t="n">
        <f aca="false">-DataBase!J128</f>
        <v>36</v>
      </c>
      <c r="K36" s="622" t="n">
        <f aca="false">-DataBase!K128</f>
        <v>36</v>
      </c>
      <c r="L36" s="622" t="n">
        <f aca="false">-DataBase!L128</f>
        <v>36</v>
      </c>
      <c r="M36" s="622" t="n">
        <f aca="false">-DataBase!M128</f>
        <v>37</v>
      </c>
      <c r="N36" s="622" t="n">
        <f aca="false">-DataBase!N128</f>
        <v>37</v>
      </c>
      <c r="O36" s="46" t="n">
        <f aca="false">SUM(C36:N36)</f>
        <v>526</v>
      </c>
      <c r="P36" s="45" t="n">
        <f aca="false">SUM(C36:D36)</f>
        <v>157</v>
      </c>
      <c r="Q36" s="46" t="n">
        <f aca="false">O36-P36</f>
        <v>369</v>
      </c>
    </row>
    <row r="37" customFormat="false" ht="12.75" hidden="false" customHeight="false" outlineLevel="0" collapsed="false">
      <c r="A37" s="631" t="s">
        <v>797</v>
      </c>
      <c r="C37" s="622" t="n">
        <f aca="false">-DataBase!C176</f>
        <v>32</v>
      </c>
      <c r="D37" s="622" t="n">
        <f aca="false">-DataBase!D176</f>
        <v>68</v>
      </c>
      <c r="E37" s="622" t="n">
        <f aca="false">-DataBase!E176</f>
        <v>31</v>
      </c>
      <c r="F37" s="622" t="n">
        <f aca="false">-DataBase!F176</f>
        <v>31</v>
      </c>
      <c r="G37" s="622" t="n">
        <f aca="false">-DataBase!G176</f>
        <v>31</v>
      </c>
      <c r="H37" s="622" t="n">
        <f aca="false">-DataBase!H176</f>
        <v>31</v>
      </c>
      <c r="I37" s="622" t="n">
        <f aca="false">-DataBase!I176</f>
        <v>32</v>
      </c>
      <c r="J37" s="622" t="n">
        <f aca="false">-DataBase!J176</f>
        <v>31</v>
      </c>
      <c r="K37" s="622" t="n">
        <f aca="false">-DataBase!K176</f>
        <v>31</v>
      </c>
      <c r="L37" s="622" t="n">
        <f aca="false">-DataBase!L176</f>
        <v>31</v>
      </c>
      <c r="M37" s="622" t="n">
        <f aca="false">-DataBase!M176</f>
        <v>31</v>
      </c>
      <c r="N37" s="622" t="n">
        <f aca="false">-DataBase!N176</f>
        <v>31</v>
      </c>
      <c r="O37" s="46" t="n">
        <f aca="false">SUM(C37:N37)</f>
        <v>411</v>
      </c>
      <c r="P37" s="45" t="n">
        <f aca="false">SUM(C37:D37)</f>
        <v>100</v>
      </c>
      <c r="Q37" s="46" t="n">
        <f aca="false">O37-P37</f>
        <v>311</v>
      </c>
    </row>
    <row r="38" customFormat="false" ht="12.75" hidden="false" customHeight="false" outlineLevel="0" collapsed="false">
      <c r="A38" s="631" t="s">
        <v>798</v>
      </c>
      <c r="C38" s="622" t="n">
        <f aca="false">-DataBase!C204</f>
        <v>300</v>
      </c>
      <c r="D38" s="622" t="n">
        <f aca="false">-DataBase!D204</f>
        <v>400</v>
      </c>
      <c r="E38" s="622" t="n">
        <f aca="false">-DataBase!E204</f>
        <v>300</v>
      </c>
      <c r="F38" s="622" t="n">
        <f aca="false">-DataBase!F204</f>
        <v>300</v>
      </c>
      <c r="G38" s="622" t="n">
        <f aca="false">-DataBase!G204</f>
        <v>275</v>
      </c>
      <c r="H38" s="622" t="n">
        <f aca="false">-DataBase!H204</f>
        <v>275</v>
      </c>
      <c r="I38" s="622" t="n">
        <f aca="false">-DataBase!I204</f>
        <v>275</v>
      </c>
      <c r="J38" s="622" t="n">
        <f aca="false">-DataBase!J204</f>
        <v>275</v>
      </c>
      <c r="K38" s="622" t="n">
        <f aca="false">-DataBase!K204</f>
        <v>275</v>
      </c>
      <c r="L38" s="622" t="n">
        <f aca="false">-DataBase!L204</f>
        <v>275</v>
      </c>
      <c r="M38" s="622" t="n">
        <f aca="false">-DataBase!M204</f>
        <v>275</v>
      </c>
      <c r="N38" s="622" t="n">
        <f aca="false">-DataBase!N204</f>
        <v>275</v>
      </c>
      <c r="O38" s="46" t="n">
        <f aca="false">SUM(C38:N38)</f>
        <v>3500</v>
      </c>
      <c r="P38" s="45" t="n">
        <f aca="false">SUM(C38:D38)</f>
        <v>700</v>
      </c>
      <c r="Q38" s="46" t="n">
        <f aca="false">O38-P38</f>
        <v>2800</v>
      </c>
    </row>
    <row r="39" customFormat="false" ht="12.75" hidden="false" customHeight="false" outlineLevel="0" collapsed="false">
      <c r="A39" s="631" t="s">
        <v>799</v>
      </c>
      <c r="C39" s="113" t="n">
        <f aca="false">-DataBase!C262-C40</f>
        <v>23</v>
      </c>
      <c r="D39" s="113" t="n">
        <f aca="false">-DataBase!D262-D40</f>
        <v>39</v>
      </c>
      <c r="E39" s="113" t="n">
        <f aca="false">-DataBase!E262-E40</f>
        <v>24</v>
      </c>
      <c r="F39" s="113" t="n">
        <f aca="false">-DataBase!F262-F40</f>
        <v>24</v>
      </c>
      <c r="G39" s="113" t="n">
        <f aca="false">-DataBase!G262-G40</f>
        <v>25</v>
      </c>
      <c r="H39" s="113" t="n">
        <f aca="false">-DataBase!H262-H40</f>
        <v>24</v>
      </c>
      <c r="I39" s="113" t="n">
        <f aca="false">-DataBase!I262-I40</f>
        <v>24</v>
      </c>
      <c r="J39" s="113" t="n">
        <f aca="false">-DataBase!J262-J40</f>
        <v>25</v>
      </c>
      <c r="K39" s="113" t="n">
        <f aca="false">-DataBase!K262-K40</f>
        <v>24</v>
      </c>
      <c r="L39" s="113" t="n">
        <f aca="false">-DataBase!L262-L40</f>
        <v>24</v>
      </c>
      <c r="M39" s="113" t="n">
        <f aca="false">-DataBase!M262-M40</f>
        <v>25</v>
      </c>
      <c r="N39" s="113" t="n">
        <f aca="false">-DataBase!N262-N40</f>
        <v>24</v>
      </c>
      <c r="O39" s="46" t="n">
        <f aca="false">SUM(C39:N39)</f>
        <v>305</v>
      </c>
      <c r="P39" s="45" t="n">
        <f aca="false">SUM(C39:D39)</f>
        <v>62</v>
      </c>
      <c r="Q39" s="46" t="n">
        <f aca="false">O39-P39</f>
        <v>243</v>
      </c>
    </row>
    <row r="40" customFormat="false" ht="12.75" hidden="false" customHeight="false" outlineLevel="0" collapsed="false">
      <c r="A40" s="631" t="s">
        <v>800</v>
      </c>
      <c r="B40" s="632" t="s">
        <v>38</v>
      </c>
      <c r="C40" s="45" t="n">
        <v>0</v>
      </c>
      <c r="D40" s="113" t="n">
        <f aca="false">250-250</f>
        <v>0</v>
      </c>
      <c r="E40" s="45" t="n">
        <f aca="false">-100+100-100+100</f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5" t="n">
        <v>0</v>
      </c>
      <c r="L40" s="45" t="n">
        <v>0</v>
      </c>
      <c r="M40" s="45" t="n">
        <v>0</v>
      </c>
      <c r="N40" s="45" t="n">
        <v>0</v>
      </c>
      <c r="O40" s="46" t="n">
        <f aca="false">SUM(C40:N40)</f>
        <v>0</v>
      </c>
      <c r="P40" s="45" t="n">
        <f aca="false">SUM(C40:D40)</f>
        <v>0</v>
      </c>
      <c r="Q40" s="46" t="n">
        <f aca="false">O40-P40</f>
        <v>0</v>
      </c>
    </row>
    <row r="41" customFormat="false" ht="12.75" hidden="false" customHeight="false" outlineLevel="0" collapsed="false">
      <c r="A41" s="378" t="s">
        <v>801</v>
      </c>
      <c r="B41" s="377"/>
      <c r="C41" s="622" t="n">
        <f aca="false">-DataBase!C261</f>
        <v>-0</v>
      </c>
      <c r="D41" s="622" t="n">
        <f aca="false">-DataBase!D261</f>
        <v>-0</v>
      </c>
      <c r="E41" s="622" t="n">
        <f aca="false">-DataBase!E261</f>
        <v>-0</v>
      </c>
      <c r="F41" s="622" t="n">
        <f aca="false">-DataBase!F261</f>
        <v>-0</v>
      </c>
      <c r="G41" s="622" t="n">
        <f aca="false">-DataBase!G261</f>
        <v>-0</v>
      </c>
      <c r="H41" s="622" t="n">
        <f aca="false">-DataBase!H261</f>
        <v>-0</v>
      </c>
      <c r="I41" s="622" t="n">
        <f aca="false">-DataBase!I261</f>
        <v>-0</v>
      </c>
      <c r="J41" s="622" t="n">
        <f aca="false">-DataBase!J261</f>
        <v>-0</v>
      </c>
      <c r="K41" s="622" t="n">
        <f aca="false">-DataBase!K261</f>
        <v>-0</v>
      </c>
      <c r="L41" s="622" t="n">
        <f aca="false">-DataBase!L261</f>
        <v>-0</v>
      </c>
      <c r="M41" s="622" t="n">
        <f aca="false">-DataBase!M261</f>
        <v>-0</v>
      </c>
      <c r="N41" s="622" t="n">
        <f aca="false">-DataBase!N261</f>
        <v>-0</v>
      </c>
      <c r="O41" s="83" t="n">
        <f aca="false">SUM(C41:N41)</f>
        <v>0</v>
      </c>
      <c r="P41" s="45" t="n">
        <f aca="false">SUM(C41:D41)</f>
        <v>0</v>
      </c>
      <c r="Q41" s="83" t="n">
        <f aca="false">O41-P41</f>
        <v>0</v>
      </c>
    </row>
    <row r="42" customFormat="false" ht="12.75" hidden="false" customHeight="false" outlineLevel="0" collapsed="false">
      <c r="A42" s="631" t="s">
        <v>802</v>
      </c>
      <c r="C42" s="622" t="n">
        <f aca="false">-DataBase!C313</f>
        <v>53</v>
      </c>
      <c r="D42" s="622" t="n">
        <f aca="false">-DataBase!D313</f>
        <v>127</v>
      </c>
      <c r="E42" s="622" t="n">
        <f aca="false">-DataBase!E313</f>
        <v>53</v>
      </c>
      <c r="F42" s="622" t="n">
        <f aca="false">-DataBase!F313</f>
        <v>53</v>
      </c>
      <c r="G42" s="622" t="n">
        <f aca="false">-DataBase!G313</f>
        <v>53</v>
      </c>
      <c r="H42" s="622" t="n">
        <f aca="false">-DataBase!H313</f>
        <v>54</v>
      </c>
      <c r="I42" s="622" t="n">
        <f aca="false">-DataBase!I313</f>
        <v>53</v>
      </c>
      <c r="J42" s="622" t="n">
        <f aca="false">-DataBase!J313</f>
        <v>53</v>
      </c>
      <c r="K42" s="622" t="n">
        <f aca="false">-DataBase!K313</f>
        <v>53</v>
      </c>
      <c r="L42" s="622" t="n">
        <f aca="false">-DataBase!L313</f>
        <v>53</v>
      </c>
      <c r="M42" s="622" t="n">
        <f aca="false">-DataBase!M313</f>
        <v>53</v>
      </c>
      <c r="N42" s="622" t="n">
        <f aca="false">-DataBase!N313</f>
        <v>54</v>
      </c>
      <c r="O42" s="46" t="n">
        <f aca="false">SUM(C42:N42)</f>
        <v>712</v>
      </c>
      <c r="P42" s="45" t="n">
        <f aca="false">SUM(C42:D42)</f>
        <v>180</v>
      </c>
      <c r="Q42" s="46" t="n">
        <f aca="false">O42-P42</f>
        <v>532</v>
      </c>
    </row>
    <row r="43" customFormat="false" ht="12.75" hidden="false" customHeight="false" outlineLevel="0" collapsed="false">
      <c r="A43" s="631" t="s">
        <v>803</v>
      </c>
      <c r="C43" s="622" t="n">
        <f aca="false">-DataBase!C328</f>
        <v>-0</v>
      </c>
      <c r="D43" s="622" t="n">
        <f aca="false">-DataBase!D328</f>
        <v>-0</v>
      </c>
      <c r="E43" s="622" t="n">
        <f aca="false">-DataBase!E328</f>
        <v>-0</v>
      </c>
      <c r="F43" s="622" t="n">
        <f aca="false">-DataBase!F328</f>
        <v>-0</v>
      </c>
      <c r="G43" s="622" t="n">
        <f aca="false">-DataBase!G328</f>
        <v>-0</v>
      </c>
      <c r="H43" s="622" t="n">
        <f aca="false">-DataBase!H328</f>
        <v>-0</v>
      </c>
      <c r="I43" s="622" t="n">
        <f aca="false">-DataBase!I328</f>
        <v>-0</v>
      </c>
      <c r="J43" s="622" t="n">
        <f aca="false">-DataBase!J328</f>
        <v>-0</v>
      </c>
      <c r="K43" s="622" t="n">
        <f aca="false">-DataBase!K328</f>
        <v>-0</v>
      </c>
      <c r="L43" s="622" t="n">
        <f aca="false">-DataBase!L328</f>
        <v>-0</v>
      </c>
      <c r="M43" s="622" t="n">
        <f aca="false">-DataBase!M328</f>
        <v>-0</v>
      </c>
      <c r="N43" s="622" t="n">
        <f aca="false">-DataBase!N328</f>
        <v>-0</v>
      </c>
      <c r="O43" s="46" t="n">
        <f aca="false">SUM(C43:N43)</f>
        <v>0</v>
      </c>
      <c r="P43" s="45" t="n">
        <f aca="false">SUM(C43:D43)</f>
        <v>0</v>
      </c>
      <c r="Q43" s="46" t="n">
        <f aca="false">O43-P43</f>
        <v>0</v>
      </c>
    </row>
    <row r="44" customFormat="false" ht="12.75" hidden="false" customHeight="false" outlineLevel="0" collapsed="false">
      <c r="A44" s="631" t="s">
        <v>804</v>
      </c>
      <c r="C44" s="622" t="n">
        <f aca="false">-DataBase!C342</f>
        <v>-0</v>
      </c>
      <c r="D44" s="622" t="n">
        <f aca="false">-DataBase!D342</f>
        <v>-0</v>
      </c>
      <c r="E44" s="622" t="n">
        <f aca="false">-DataBase!E342</f>
        <v>-0</v>
      </c>
      <c r="F44" s="622" t="n">
        <f aca="false">-DataBase!F342</f>
        <v>-0</v>
      </c>
      <c r="G44" s="622" t="n">
        <f aca="false">-DataBase!G342</f>
        <v>-0</v>
      </c>
      <c r="H44" s="622" t="n">
        <f aca="false">-DataBase!H342</f>
        <v>-0</v>
      </c>
      <c r="I44" s="622" t="n">
        <f aca="false">-DataBase!I342</f>
        <v>-0</v>
      </c>
      <c r="J44" s="622" t="n">
        <f aca="false">-DataBase!J342</f>
        <v>-0</v>
      </c>
      <c r="K44" s="622" t="n">
        <f aca="false">-DataBase!K342</f>
        <v>-0</v>
      </c>
      <c r="L44" s="622" t="n">
        <f aca="false">-DataBase!L342</f>
        <v>-0</v>
      </c>
      <c r="M44" s="622" t="n">
        <f aca="false">-DataBase!M342</f>
        <v>-0</v>
      </c>
      <c r="N44" s="622" t="n">
        <f aca="false">-DataBase!N342</f>
        <v>-0</v>
      </c>
      <c r="O44" s="46" t="n">
        <f aca="false">SUM(C44:N44)</f>
        <v>0</v>
      </c>
      <c r="P44" s="45" t="n">
        <f aca="false">SUM(C44:D44)</f>
        <v>0</v>
      </c>
      <c r="Q44" s="46" t="n">
        <f aca="false">O44-P44</f>
        <v>0</v>
      </c>
    </row>
    <row r="45" customFormat="false" ht="12.75" hidden="false" customHeight="false" outlineLevel="0" collapsed="false">
      <c r="A45" s="631" t="s">
        <v>805</v>
      </c>
      <c r="C45" s="622" t="n">
        <f aca="false">-DataBase!C359</f>
        <v>-0</v>
      </c>
      <c r="D45" s="622" t="n">
        <f aca="false">-DataBase!D359</f>
        <v>-0</v>
      </c>
      <c r="E45" s="622" t="n">
        <f aca="false">-DataBase!E359</f>
        <v>-0</v>
      </c>
      <c r="F45" s="622" t="n">
        <f aca="false">-DataBase!F359</f>
        <v>-0</v>
      </c>
      <c r="G45" s="622" t="n">
        <f aca="false">-DataBase!G359</f>
        <v>-0</v>
      </c>
      <c r="H45" s="622" t="n">
        <f aca="false">-DataBase!H359</f>
        <v>-0</v>
      </c>
      <c r="I45" s="622" t="n">
        <f aca="false">-DataBase!I359</f>
        <v>-0</v>
      </c>
      <c r="J45" s="622" t="n">
        <f aca="false">-DataBase!J359</f>
        <v>-0</v>
      </c>
      <c r="K45" s="622" t="n">
        <f aca="false">-DataBase!K359</f>
        <v>-0</v>
      </c>
      <c r="L45" s="622" t="n">
        <f aca="false">-DataBase!L359</f>
        <v>-0</v>
      </c>
      <c r="M45" s="622" t="n">
        <f aca="false">-DataBase!M359</f>
        <v>-0</v>
      </c>
      <c r="N45" s="622" t="n">
        <f aca="false">-DataBase!N359</f>
        <v>-0</v>
      </c>
      <c r="O45" s="46" t="n">
        <f aca="false">SUM(C45:N45)</f>
        <v>0</v>
      </c>
      <c r="P45" s="45" t="n">
        <f aca="false">SUM(C45:D45)</f>
        <v>0</v>
      </c>
      <c r="Q45" s="46" t="n">
        <f aca="false">O45-P45</f>
        <v>0</v>
      </c>
    </row>
    <row r="46" customFormat="false" ht="12.75" hidden="false" customHeight="false" outlineLevel="0" collapsed="false">
      <c r="A46" s="626" t="s">
        <v>806</v>
      </c>
      <c r="C46" s="622" t="n">
        <f aca="false">-DataBase!C259</f>
        <v>8</v>
      </c>
      <c r="D46" s="622" t="n">
        <f aca="false">-DataBase!D259</f>
        <v>8</v>
      </c>
      <c r="E46" s="622" t="n">
        <f aca="false">-DataBase!E259</f>
        <v>8</v>
      </c>
      <c r="F46" s="622" t="n">
        <f aca="false">-DataBase!F259</f>
        <v>8</v>
      </c>
      <c r="G46" s="622" t="n">
        <f aca="false">-DataBase!G259</f>
        <v>8</v>
      </c>
      <c r="H46" s="622" t="n">
        <f aca="false">-DataBase!H259</f>
        <v>8</v>
      </c>
      <c r="I46" s="622" t="n">
        <f aca="false">-DataBase!I259</f>
        <v>8</v>
      </c>
      <c r="J46" s="622" t="n">
        <f aca="false">-DataBase!J259</f>
        <v>8</v>
      </c>
      <c r="K46" s="622" t="n">
        <f aca="false">-DataBase!K259</f>
        <v>8</v>
      </c>
      <c r="L46" s="622" t="n">
        <f aca="false">-DataBase!L259</f>
        <v>8</v>
      </c>
      <c r="M46" s="622" t="n">
        <f aca="false">-DataBase!M259</f>
        <v>8</v>
      </c>
      <c r="N46" s="622" t="n">
        <f aca="false">-DataBase!N259</f>
        <v>8</v>
      </c>
      <c r="O46" s="46" t="n">
        <f aca="false">SUM(C46:N46)</f>
        <v>96</v>
      </c>
      <c r="P46" s="45" t="n">
        <f aca="false">SUM(C46:D46)</f>
        <v>16</v>
      </c>
      <c r="Q46" s="46" t="n">
        <f aca="false">O46-P46</f>
        <v>80</v>
      </c>
    </row>
    <row r="47" customFormat="false" ht="12.75" hidden="false" customHeight="false" outlineLevel="0" collapsed="false">
      <c r="A47" s="626" t="s">
        <v>807</v>
      </c>
      <c r="C47" s="622" t="n">
        <f aca="false">-DataBase!C260</f>
        <v>25</v>
      </c>
      <c r="D47" s="622" t="n">
        <f aca="false">-DataBase!D260</f>
        <v>25</v>
      </c>
      <c r="E47" s="622" t="n">
        <f aca="false">-DataBase!E260</f>
        <v>25</v>
      </c>
      <c r="F47" s="622" t="n">
        <f aca="false">-DataBase!F260</f>
        <v>25</v>
      </c>
      <c r="G47" s="622" t="n">
        <f aca="false">-DataBase!G260</f>
        <v>25</v>
      </c>
      <c r="H47" s="622" t="n">
        <f aca="false">-DataBase!H260</f>
        <v>25</v>
      </c>
      <c r="I47" s="622" t="n">
        <f aca="false">-DataBase!I260</f>
        <v>25</v>
      </c>
      <c r="J47" s="622" t="n">
        <f aca="false">-DataBase!J260</f>
        <v>25</v>
      </c>
      <c r="K47" s="622" t="n">
        <f aca="false">-DataBase!K260</f>
        <v>25</v>
      </c>
      <c r="L47" s="622" t="n">
        <f aca="false">-DataBase!L260</f>
        <v>25</v>
      </c>
      <c r="M47" s="622" t="n">
        <f aca="false">-DataBase!M260</f>
        <v>25</v>
      </c>
      <c r="N47" s="622" t="n">
        <f aca="false">-DataBase!N260</f>
        <v>25</v>
      </c>
      <c r="O47" s="46" t="n">
        <f aca="false">SUM(C47:N47)</f>
        <v>300</v>
      </c>
      <c r="P47" s="45" t="n">
        <f aca="false">SUM(C47:D47)</f>
        <v>50</v>
      </c>
      <c r="Q47" s="46" t="n">
        <f aca="false">O47-P47</f>
        <v>250</v>
      </c>
    </row>
    <row r="48" customFormat="false" ht="12.75" hidden="false" customHeight="false" outlineLevel="0" collapsed="false">
      <c r="A48" s="626" t="s">
        <v>390</v>
      </c>
      <c r="C48" s="124" t="n">
        <v>0</v>
      </c>
      <c r="D48" s="124" t="n">
        <v>0</v>
      </c>
      <c r="E48" s="124" t="n">
        <v>0</v>
      </c>
      <c r="F48" s="124" t="n">
        <v>0</v>
      </c>
      <c r="G48" s="124" t="n">
        <v>0</v>
      </c>
      <c r="H48" s="124" t="n">
        <v>0</v>
      </c>
      <c r="I48" s="124" t="n">
        <v>0</v>
      </c>
      <c r="J48" s="124" t="n">
        <v>0</v>
      </c>
      <c r="K48" s="124" t="n">
        <v>0</v>
      </c>
      <c r="L48" s="124" t="n">
        <v>0</v>
      </c>
      <c r="M48" s="124" t="n">
        <v>0</v>
      </c>
      <c r="N48" s="124" t="n">
        <v>0</v>
      </c>
      <c r="O48" s="125" t="n">
        <f aca="false">SUM(C48:N48)</f>
        <v>0</v>
      </c>
      <c r="P48" s="124" t="n">
        <f aca="false">SUM(C48:D48)</f>
        <v>0</v>
      </c>
      <c r="Q48" s="125" t="n">
        <f aca="false">O48-P48</f>
        <v>0</v>
      </c>
    </row>
    <row r="49" customFormat="false" ht="3.95" hidden="false" customHeight="true" outlineLevel="0" collapsed="false">
      <c r="A49" s="629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5"/>
      <c r="Q49" s="630"/>
    </row>
    <row r="50" customFormat="false" ht="12.75" hidden="false" customHeight="false" outlineLevel="0" collapsed="false">
      <c r="A50" s="620" t="s">
        <v>808</v>
      </c>
      <c r="B50" s="636"/>
      <c r="C50" s="628" t="n">
        <f aca="false">SUM(C31:C48)</f>
        <v>2763</v>
      </c>
      <c r="D50" s="628" t="n">
        <f aca="false">SUM(D31:D48)</f>
        <v>3070</v>
      </c>
      <c r="E50" s="628" t="n">
        <f aca="false">SUM(E31:E48)</f>
        <v>2763</v>
      </c>
      <c r="F50" s="628" t="n">
        <f aca="false">SUM(F31:F48)</f>
        <v>2763</v>
      </c>
      <c r="G50" s="628" t="n">
        <f aca="false">SUM(G31:G48)</f>
        <v>2738</v>
      </c>
      <c r="H50" s="628" t="n">
        <f aca="false">SUM(H31:H48)</f>
        <v>2738</v>
      </c>
      <c r="I50" s="628" t="n">
        <f aca="false">SUM(I31:I48)</f>
        <v>2738</v>
      </c>
      <c r="J50" s="628" t="n">
        <f aca="false">SUM(J31:J48)</f>
        <v>2737</v>
      </c>
      <c r="K50" s="628" t="n">
        <f aca="false">SUM(K31:K48)</f>
        <v>2736</v>
      </c>
      <c r="L50" s="628" t="n">
        <f aca="false">SUM(L31:L48)</f>
        <v>2736</v>
      </c>
      <c r="M50" s="628" t="n">
        <f aca="false">SUM(M31:M48)</f>
        <v>2738</v>
      </c>
      <c r="N50" s="628" t="n">
        <f aca="false">SUM(N31:N48)</f>
        <v>2738</v>
      </c>
      <c r="O50" s="628" t="n">
        <f aca="false">SUM(O31:O48)</f>
        <v>33258</v>
      </c>
      <c r="P50" s="628" t="n">
        <f aca="false">SUM(P31:P48)</f>
        <v>5833</v>
      </c>
      <c r="Q50" s="628" t="n">
        <f aca="false">SUM(Q31:Q48)</f>
        <v>27425</v>
      </c>
      <c r="R50" s="613"/>
      <c r="S50" s="613"/>
      <c r="T50" s="613"/>
      <c r="U50" s="613"/>
      <c r="V50" s="613"/>
    </row>
    <row r="51" customFormat="false" ht="6" hidden="false" customHeight="true" outlineLevel="0" collapsed="false">
      <c r="A51" s="629"/>
      <c r="C51" s="629"/>
      <c r="D51" s="629"/>
      <c r="E51" s="629"/>
      <c r="F51" s="629"/>
      <c r="G51" s="629"/>
      <c r="H51" s="629"/>
      <c r="I51" s="629"/>
      <c r="J51" s="629"/>
      <c r="K51" s="629"/>
      <c r="L51" s="629"/>
      <c r="M51" s="629"/>
      <c r="N51" s="629"/>
      <c r="O51" s="46"/>
    </row>
    <row r="52" customFormat="false" ht="12.75" hidden="false" customHeight="false" outlineLevel="0" collapsed="false">
      <c r="A52" s="631" t="s">
        <v>809</v>
      </c>
      <c r="C52" s="45" t="n">
        <f aca="false">SUM(C36:C45)</f>
        <v>446</v>
      </c>
      <c r="D52" s="45" t="n">
        <f aca="false">SUM(D36:D45)</f>
        <v>753</v>
      </c>
      <c r="E52" s="45" t="n">
        <f aca="false">SUM(E36:E45)</f>
        <v>446</v>
      </c>
      <c r="F52" s="45" t="n">
        <f aca="false">SUM(F36:F45)</f>
        <v>446</v>
      </c>
      <c r="G52" s="45" t="n">
        <f aca="false">SUM(G36:G45)</f>
        <v>421</v>
      </c>
      <c r="H52" s="45" t="n">
        <f aca="false">SUM(H36:H45)</f>
        <v>421</v>
      </c>
      <c r="I52" s="45" t="n">
        <f aca="false">SUM(I36:I45)</f>
        <v>421</v>
      </c>
      <c r="J52" s="45" t="n">
        <f aca="false">SUM(J36:J45)</f>
        <v>420</v>
      </c>
      <c r="K52" s="45" t="n">
        <f aca="false">SUM(K36:K45)</f>
        <v>419</v>
      </c>
      <c r="L52" s="45" t="n">
        <f aca="false">SUM(L36:L45)</f>
        <v>419</v>
      </c>
      <c r="M52" s="45" t="n">
        <f aca="false">SUM(M36:M45)</f>
        <v>421</v>
      </c>
      <c r="N52" s="45" t="n">
        <f aca="false">SUM(N36:N45)</f>
        <v>421</v>
      </c>
      <c r="O52" s="46" t="n">
        <f aca="false">SUM(C52:N52)</f>
        <v>5454</v>
      </c>
      <c r="P52" s="45" t="n">
        <f aca="false">SUM(C52:D52)</f>
        <v>1199</v>
      </c>
      <c r="Q52" s="46" t="n">
        <f aca="false">O52-P52</f>
        <v>4255</v>
      </c>
    </row>
    <row r="59" customFormat="false" ht="12.75" hidden="false" customHeight="false" outlineLevel="0" collapsed="false">
      <c r="D59" s="633"/>
      <c r="E59" s="633"/>
      <c r="F59" s="633"/>
      <c r="G59" s="633"/>
      <c r="H59" s="633"/>
      <c r="I59" s="633"/>
      <c r="J59" s="633"/>
      <c r="K59" s="633"/>
      <c r="L59" s="633"/>
      <c r="M59" s="633"/>
      <c r="N59" s="633"/>
      <c r="O59" s="633"/>
      <c r="P59" s="633"/>
    </row>
    <row r="62" customFormat="false" ht="12.75" hidden="false" customHeight="false" outlineLevel="0" collapsed="false">
      <c r="A62" s="626" t="s">
        <v>810</v>
      </c>
      <c r="C62" s="629" t="n">
        <v>0.1</v>
      </c>
      <c r="D62" s="629" t="n">
        <v>0.1</v>
      </c>
      <c r="E62" s="629" t="n">
        <v>0.085</v>
      </c>
      <c r="F62" s="629" t="n">
        <v>0.085</v>
      </c>
      <c r="G62" s="629" t="n">
        <v>0.08</v>
      </c>
      <c r="H62" s="629" t="n">
        <v>0.08</v>
      </c>
      <c r="I62" s="629" t="n">
        <v>0.08</v>
      </c>
      <c r="J62" s="629" t="n">
        <v>0.08</v>
      </c>
      <c r="K62" s="629" t="n">
        <v>0.077</v>
      </c>
      <c r="L62" s="629" t="n">
        <v>0.077</v>
      </c>
      <c r="M62" s="629" t="n">
        <v>0.077</v>
      </c>
      <c r="N62" s="629" t="n">
        <v>0.077</v>
      </c>
      <c r="O62" s="637" t="n">
        <f aca="false">SUM(C62:N62)</f>
        <v>0.998</v>
      </c>
    </row>
    <row r="63" customFormat="false" ht="12.75" hidden="false" customHeight="false" outlineLevel="0" collapsed="false">
      <c r="A63" s="629"/>
      <c r="B63" s="621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5"/>
      <c r="Q63" s="46"/>
    </row>
    <row r="64" customFormat="false" ht="12.75" hidden="false" customHeight="false" outlineLevel="0" collapsed="false">
      <c r="A64" s="629"/>
      <c r="B64" s="621"/>
      <c r="C64" s="45"/>
      <c r="D64" s="45"/>
      <c r="E64" s="46"/>
      <c r="F64" s="45"/>
      <c r="G64" s="45"/>
      <c r="H64" s="45"/>
      <c r="I64" s="45"/>
      <c r="J64" s="45"/>
      <c r="K64" s="45"/>
      <c r="L64" s="45"/>
      <c r="M64" s="45"/>
      <c r="N64" s="45"/>
      <c r="O64" s="46"/>
      <c r="P64" s="45"/>
      <c r="Q64" s="46"/>
    </row>
    <row r="65" customFormat="false" ht="12.75" hidden="false" customHeight="false" outlineLevel="0" collapsed="false">
      <c r="A65" s="629"/>
      <c r="C65" s="45"/>
      <c r="D65" s="45"/>
      <c r="E65" s="46"/>
      <c r="F65" s="45"/>
      <c r="G65" s="45"/>
      <c r="H65" s="45"/>
      <c r="I65" s="45"/>
      <c r="J65" s="45"/>
      <c r="K65" s="45"/>
      <c r="L65" s="45"/>
      <c r="M65" s="45"/>
      <c r="N65" s="45"/>
      <c r="O65" s="46"/>
      <c r="P65" s="45"/>
      <c r="Q65" s="46"/>
    </row>
    <row r="66" customFormat="false" ht="12.75" hidden="false" customHeight="false" outlineLevel="0" collapsed="false">
      <c r="A66" s="629"/>
      <c r="B66" s="621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6"/>
      <c r="P66" s="45"/>
      <c r="Q66" s="46"/>
    </row>
    <row r="67" customFormat="false" ht="12.75" hidden="false" customHeight="false" outlineLevel="0" collapsed="false">
      <c r="A67" s="629"/>
      <c r="B67" s="621"/>
      <c r="C67" s="629"/>
      <c r="D67" s="629"/>
      <c r="E67" s="629"/>
      <c r="F67" s="629"/>
      <c r="G67" s="629"/>
      <c r="H67" s="629"/>
      <c r="I67" s="629"/>
      <c r="J67" s="629"/>
      <c r="K67" s="629"/>
      <c r="L67" s="629"/>
      <c r="M67" s="629"/>
      <c r="N67" s="629"/>
      <c r="P67" s="629"/>
    </row>
    <row r="68" customFormat="false" ht="12.75" hidden="false" customHeight="false" outlineLevel="0" collapsed="false"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</row>
    <row r="69" customFormat="false" ht="12.75" hidden="false" customHeight="false" outlineLevel="0" collapsed="false">
      <c r="A69" s="629"/>
      <c r="B69" s="621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</row>
    <row r="70" customFormat="false" ht="12.75" hidden="false" customHeight="false" outlineLevel="0" collapsed="false">
      <c r="A70" s="629"/>
      <c r="B70" s="621"/>
      <c r="C70" s="629"/>
      <c r="D70" s="629"/>
      <c r="E70" s="629"/>
      <c r="F70" s="629"/>
      <c r="G70" s="629"/>
      <c r="H70" s="629"/>
      <c r="I70" s="629"/>
      <c r="J70" s="629"/>
      <c r="K70" s="629"/>
      <c r="L70" s="629"/>
      <c r="M70" s="629"/>
      <c r="N70" s="629"/>
      <c r="P70" s="629"/>
    </row>
    <row r="79" customFormat="false" ht="12.75" hidden="false" customHeight="false" outlineLevel="0" collapsed="false">
      <c r="D79" s="633"/>
      <c r="E79" s="633"/>
      <c r="F79" s="633"/>
      <c r="G79" s="633"/>
      <c r="H79" s="633"/>
      <c r="I79" s="633"/>
      <c r="J79" s="633"/>
      <c r="K79" s="633"/>
      <c r="L79" s="633"/>
      <c r="M79" s="633"/>
      <c r="N79" s="633"/>
      <c r="O79" s="633"/>
      <c r="P79" s="633"/>
    </row>
    <row r="99" customFormat="false" ht="12.75" hidden="false" customHeight="false" outlineLevel="0" collapsed="false">
      <c r="D99" s="633"/>
      <c r="E99" s="633"/>
      <c r="F99" s="633"/>
      <c r="G99" s="633"/>
      <c r="H99" s="633"/>
      <c r="I99" s="633"/>
      <c r="J99" s="633"/>
      <c r="K99" s="633"/>
      <c r="L99" s="633"/>
      <c r="M99" s="633"/>
      <c r="N99" s="633"/>
      <c r="O99" s="633"/>
      <c r="P99" s="633"/>
    </row>
    <row r="119" customFormat="false" ht="12.75" hidden="false" customHeight="false" outlineLevel="0" collapsed="false">
      <c r="D119" s="633"/>
      <c r="E119" s="633"/>
      <c r="F119" s="633"/>
      <c r="G119" s="633"/>
      <c r="H119" s="633"/>
      <c r="I119" s="633"/>
      <c r="J119" s="633"/>
      <c r="K119" s="633"/>
      <c r="L119" s="633"/>
      <c r="M119" s="633"/>
      <c r="N119" s="633"/>
      <c r="O119" s="633"/>
      <c r="P119" s="633"/>
    </row>
    <row r="139" customFormat="false" ht="12.75" hidden="false" customHeight="false" outlineLevel="0" collapsed="false">
      <c r="D139" s="633"/>
      <c r="E139" s="633"/>
      <c r="F139" s="633"/>
      <c r="G139" s="633"/>
      <c r="H139" s="633"/>
      <c r="I139" s="633"/>
      <c r="J139" s="633"/>
      <c r="K139" s="633"/>
      <c r="L139" s="633"/>
      <c r="M139" s="633"/>
      <c r="N139" s="633"/>
      <c r="O139" s="633"/>
      <c r="P139" s="633"/>
    </row>
    <row r="159" customFormat="false" ht="12.75" hidden="false" customHeight="false" outlineLevel="0" collapsed="false">
      <c r="D159" s="633"/>
      <c r="E159" s="633"/>
      <c r="F159" s="633"/>
      <c r="G159" s="633"/>
      <c r="H159" s="633"/>
      <c r="I159" s="633"/>
      <c r="J159" s="633"/>
      <c r="K159" s="633"/>
      <c r="L159" s="633"/>
      <c r="M159" s="633"/>
      <c r="N159" s="633"/>
      <c r="O159" s="633"/>
      <c r="P159" s="633"/>
    </row>
    <row r="179" customFormat="false" ht="12.75" hidden="false" customHeight="false" outlineLevel="0" collapsed="false">
      <c r="D179" s="633"/>
      <c r="E179" s="633"/>
      <c r="F179" s="633"/>
      <c r="G179" s="633"/>
      <c r="H179" s="633"/>
      <c r="I179" s="633"/>
      <c r="J179" s="633"/>
      <c r="K179" s="633"/>
      <c r="L179" s="633"/>
      <c r="M179" s="633"/>
      <c r="N179" s="633"/>
      <c r="O179" s="633"/>
      <c r="P179" s="633"/>
    </row>
    <row r="199" customFormat="false" ht="12.75" hidden="false" customHeight="false" outlineLevel="0" collapsed="false">
      <c r="D199" s="633"/>
      <c r="E199" s="633"/>
      <c r="F199" s="633"/>
      <c r="G199" s="633"/>
      <c r="H199" s="633"/>
      <c r="I199" s="633"/>
      <c r="J199" s="633"/>
      <c r="K199" s="633"/>
      <c r="L199" s="633"/>
      <c r="M199" s="633"/>
      <c r="N199" s="633"/>
      <c r="O199" s="633"/>
      <c r="P199" s="633"/>
    </row>
    <row r="219" customFormat="false" ht="12.75" hidden="false" customHeight="false" outlineLevel="0" collapsed="false">
      <c r="D219" s="633"/>
      <c r="E219" s="633"/>
      <c r="F219" s="633"/>
      <c r="G219" s="633"/>
      <c r="H219" s="633"/>
      <c r="I219" s="633"/>
      <c r="J219" s="633"/>
      <c r="K219" s="633"/>
      <c r="L219" s="633"/>
      <c r="M219" s="633"/>
      <c r="N219" s="633"/>
      <c r="O219" s="633"/>
      <c r="P219" s="633"/>
    </row>
    <row r="239" customFormat="false" ht="12.75" hidden="false" customHeight="false" outlineLevel="0" collapsed="false">
      <c r="D239" s="633"/>
      <c r="E239" s="633"/>
      <c r="F239" s="633"/>
      <c r="G239" s="633"/>
      <c r="H239" s="633"/>
      <c r="I239" s="633"/>
      <c r="J239" s="633"/>
      <c r="K239" s="633"/>
      <c r="L239" s="633"/>
      <c r="M239" s="633"/>
      <c r="N239" s="633"/>
      <c r="O239" s="633"/>
      <c r="P239" s="633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1997-06-09T17:03:41Z</dcterms:created>
  <dc:creator>STEVE KLEB</dc:creator>
  <dc:description/>
  <dc:language>en-US</dc:language>
  <cp:lastModifiedBy>skleb</cp:lastModifiedBy>
  <cp:lastPrinted>2001-10-25T17:09:34Z</cp:lastPrinted>
  <dcterms:modified xsi:type="dcterms:W3CDTF">2001-10-25T17:09:44Z</dcterms:modified>
  <cp:revision>0</cp:revision>
  <dc:subject>INCOME STATEMENT</dc:subject>
  <dc:title>EARNINGS MODEL</dc:title>
</cp:coreProperties>
</file>